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MRudolph\C Drive Testing\EDS Testing\Guy Anchor Block\"/>
    </mc:Choice>
  </mc:AlternateContent>
  <xr:revisionPtr revIDLastSave="0" documentId="13_ncr:1_{2E091C40-A6B5-40D5-90DE-504E1662460B}" xr6:coauthVersionLast="47" xr6:coauthVersionMax="47" xr10:uidLastSave="{00000000-0000-0000-0000-000000000000}"/>
  <bookViews>
    <workbookView xWindow="-120" yWindow="-120" windowWidth="29040" windowHeight="15840" activeTab="1" xr2:uid="{00000000-000D-0000-FFFF-FFFF00000000}"/>
  </bookViews>
  <sheets>
    <sheet name="SUMMARY" sheetId="16" r:id="rId1"/>
    <sheet name="Input" sheetId="1" r:id="rId2"/>
    <sheet name="TNX Report" sheetId="11" state="hidden" r:id="rId3"/>
    <sheet name="TNX Report Parse" sheetId="12" state="hidden" r:id="rId4"/>
    <sheet name="Import Ranges" sheetId="13" state="hidden" r:id="rId5"/>
    <sheet name="Calculations - H" sheetId="10" state="hidden" r:id="rId6"/>
    <sheet name="Calculations - G" sheetId="8" state="hidden" r:id="rId7"/>
    <sheet name="Calcuations - F" sheetId="9" state="hidden" r:id="rId8"/>
    <sheet name="Pp" sheetId="4" state="hidden" r:id="rId9"/>
    <sheet name="Ref" sheetId="3" state="hidden" r:id="rId10"/>
    <sheet name="Revision" sheetId="5" r:id="rId11"/>
    <sheet name="Modified Ranges" sheetId="32" r:id="rId12"/>
    <sheet name="Guy Data" sheetId="26" r:id="rId13"/>
    <sheet name="Database" sheetId="19" r:id="rId14"/>
    <sheet name="Tool (SAPI)" sheetId="33" r:id="rId15"/>
    <sheet name="Anchors (SAPI)" sheetId="30" r:id="rId16"/>
    <sheet name="Anchor Profiles (SAPI)" sheetId="28" r:id="rId17"/>
    <sheet name="Soil Profiles (SAPI)" sheetId="31" r:id="rId18"/>
    <sheet name="Soil Layers (SAPI)" sheetId="29" r:id="rId19"/>
    <sheet name="Anchor Results (SAPI)" sheetId="34" r:id="rId20"/>
  </sheets>
  <functionGroups builtInGroupCount="19"/>
  <externalReferences>
    <externalReference r:id="rId21"/>
  </externalReferences>
  <definedNames>
    <definedName name="_edn1" localSheetId="2">'TNX Report'!$A$2981</definedName>
    <definedName name="_ednref1" localSheetId="2">'TNX Report'!$A$1</definedName>
    <definedName name="_FSC2">Ref!$G$5</definedName>
    <definedName name="_FSc3">Ref!$G$6</definedName>
    <definedName name="a_s" localSheetId="5">'Calculations - H'!$I$128</definedName>
    <definedName name="a_s">'Calculations - G'!$I$128</definedName>
    <definedName name="a_u" localSheetId="5">'Calculations - H'!$I$161</definedName>
    <definedName name="a_u">'Calculations - G'!$I$161</definedName>
    <definedName name="Ab_s" localSheetId="5">'Calculations - H'!$I$124</definedName>
    <definedName name="Ab_s">'Calculations - G'!$I$124</definedName>
    <definedName name="ab_u" localSheetId="5">'Calculations - H'!$I$157</definedName>
    <definedName name="ab_u">'Calculations - G'!$I$157</definedName>
    <definedName name="anchor_area">Input!$C$33</definedName>
    <definedName name="Atot_s" localSheetId="5">'Calculations - H'!$I$126</definedName>
    <definedName name="Atot_s">'Calculations - G'!$I$126</definedName>
    <definedName name="Atot_u" localSheetId="5">'Calculations - H'!$I$159</definedName>
    <definedName name="Atot_u">'Calculations - G'!$I$159</definedName>
    <definedName name="Bs_c" localSheetId="6">'Calculations - G'!$L$197</definedName>
    <definedName name="Bs_c" localSheetId="5">'Calculations - H'!$L$197</definedName>
    <definedName name="BU">Input!$C$4</definedName>
    <definedName name="c_s" localSheetId="5">'Calculations - H'!$I$130</definedName>
    <definedName name="c_s">'Calculations - G'!$I$130</definedName>
    <definedName name="c_u" localSheetId="5">'Calculations - H'!$I$163</definedName>
    <definedName name="c_u">'Calculations - G'!$I$163</definedName>
    <definedName name="Ca" localSheetId="5">'Calculations - H'!$I$32</definedName>
    <definedName name="Ca">'Calculations - G'!$I$32</definedName>
    <definedName name="Ca_silt_e" localSheetId="5">'Calculations - H'!$AG$47</definedName>
    <definedName name="Ca_silt_e">'Calculations - G'!$AG$47</definedName>
    <definedName name="Ca_silt_f" localSheetId="5">'Calculations - H'!$AG$32</definedName>
    <definedName name="Ca_silt_f">'Calculations - G'!$AG$32</definedName>
    <definedName name="cc">Input!$C$41</definedName>
    <definedName name="CopyFdnCount">Database!$LB$1</definedName>
    <definedName name="CopyFdnList">SUMMARY!$C$11:INDEX(SUMMARY!$C$11:$C$60,SUMPRODUCT(--(Database!$LA$1:$LB$49&lt;&gt;"")))</definedName>
    <definedName name="CopyFdnStart">Database!$LA$1</definedName>
    <definedName name="CurrentLocation">Input!$S$2</definedName>
    <definedName name="Da">Input!$C$20</definedName>
    <definedName name="db_s" localSheetId="5">'Calculations - H'!$I$123</definedName>
    <definedName name="db_s">'Calculations - G'!$I$123</definedName>
    <definedName name="db_u" localSheetId="5">'Calculations - H'!$I$156</definedName>
    <definedName name="db_u">'Calculations - G'!$I$156</definedName>
    <definedName name="dc_s" localSheetId="5">'Calculations - H'!$I$121</definedName>
    <definedName name="dc_s">'Calculations - G'!$I$121</definedName>
    <definedName name="dc_u" localSheetId="5">'Calculations - H'!$I$154</definedName>
    <definedName name="dc_u">'Calculations - G'!$I$154</definedName>
    <definedName name="ds">Input!$C$31</definedName>
    <definedName name="EDS_Tool_ID">'Tool (SAPI)'!$A$3</definedName>
    <definedName name="EDSReactions">SUMMARY!$Q$11</definedName>
    <definedName name="Es" localSheetId="5">'Calculations - H'!$I$115</definedName>
    <definedName name="Es">'Calculations - G'!$I$115</definedName>
    <definedName name="F\c">Input!$C$39</definedName>
    <definedName name="Fd">Input!$J$24</definedName>
    <definedName name="file_path_report">Input!$N$9</definedName>
    <definedName name="filename_search_keyword">'Import Ranges'!$N$1</definedName>
    <definedName name="fs_e" localSheetId="5">'Calculations - H'!$S$47</definedName>
    <definedName name="fs_e">'Calculations - G'!$S$47</definedName>
    <definedName name="fs_f" localSheetId="5">'Calculations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5">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5">'Calculations - H'!$E$124</definedName>
    <definedName name="m_s">'Calculations - G'!$E$124</definedName>
    <definedName name="m_u" localSheetId="5">'Calculations - H'!$E$157</definedName>
    <definedName name="m_u">'Calculations - G'!$E$157</definedName>
    <definedName name="MaterialProfile">SUMMARY!$F$10</definedName>
    <definedName name="MaximumAnchorReactionCount">'TNX Report Parse'!$CL$8</definedName>
    <definedName name="mc">[1]Input!$C$29</definedName>
    <definedName name="Mn_s" localSheetId="5">'Calculations - H'!$I$146</definedName>
    <definedName name="Mn_s">'Calculations - G'!$I$146</definedName>
    <definedName name="Mn_u" localSheetId="5">'Calculations - H'!$I$179</definedName>
    <definedName name="Mn_u">'Calculations - G'!$I$179</definedName>
    <definedName name="ms">Input!$C$29</definedName>
    <definedName name="mu">Input!$C$27</definedName>
    <definedName name="Mu_s" localSheetId="5">'Calculations - H'!$I$144</definedName>
    <definedName name="Mu_s">'Calculations - G'!$I$144</definedName>
    <definedName name="Mu_u" localSheetId="5">'Calculations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5">'Calculations - H'!$I$91</definedName>
    <definedName name="Po">'Calculations - G'!$I$91</definedName>
    <definedName name="Pp" localSheetId="5">'Calculations - H'!$I$54</definedName>
    <definedName name="Pp">'Calculations - G'!$I$54</definedName>
    <definedName name="Pp_c">Pp!$F$63</definedName>
    <definedName name="Pplug" localSheetId="5">'Calculations - H'!$I$58</definedName>
    <definedName name="Pplug">'Calculations - G'!$I$58</definedName>
    <definedName name="_xlnm.Print_Area" localSheetId="6">'Calculations - G'!$A$151:$N$196</definedName>
    <definedName name="_xlnm.Print_Area" localSheetId="5">'Calculations - H'!$A$151:$N$196</definedName>
    <definedName name="_xlnm.Print_Area" localSheetId="1">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5">'Calculations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5">'Calculations - H'!$E$123</definedName>
    <definedName name="s_s">'Calculations - G'!$E$123</definedName>
    <definedName name="s_u" localSheetId="5">'Calculations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teName">Input!$C$5</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5">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5">'Calculations - H'!$I$175</definedName>
    <definedName name="w">'Calculations - G'!$I$175</definedName>
    <definedName name="w_s" localSheetId="5">'Calculations - H'!$I$142</definedName>
    <definedName name="w_s">'Calculations - G'!$I$142</definedName>
    <definedName name="Wa">Input!$C$21</definedName>
    <definedName name="Wc" localSheetId="5">'Calculations - H'!$I$87</definedName>
    <definedName name="Wc">'Calculations - G'!$I$87</definedName>
    <definedName name="WO">Input!$C$6</definedName>
    <definedName name="Ws" localSheetId="5">'Calculations - H'!$I$12</definedName>
    <definedName name="Ws">'Calculations - G'!$I$12</definedName>
    <definedName name="Wsg">'Calculations - G'!$I$10</definedName>
    <definedName name="Wwedges">'Calculations - H'!$I$14</definedName>
    <definedName name="β" localSheetId="5">'Calculations - H'!$I$117</definedName>
    <definedName name="β">'Calculations - G'!$I$117</definedName>
    <definedName name="δx">Input!$C$40</definedName>
    <definedName name="εc_s" localSheetId="5">'Calculations - H'!$I$134</definedName>
    <definedName name="εc_s">'Calculations - G'!$I$134</definedName>
    <definedName name="εc_u" localSheetId="5">'Calculations - H'!$I$167</definedName>
    <definedName name="εc_u">'Calculations - G'!$I$167</definedName>
    <definedName name="εs_s" localSheetId="5">'Calculations - H'!$I$132</definedName>
    <definedName name="εs_s">'Calculations - G'!$I$132</definedName>
    <definedName name="εs_u" localSheetId="5">'Calculations - H'!$I$165</definedName>
    <definedName name="εs_u">'Calculations - G'!$I$165</definedName>
    <definedName name="εt_s" localSheetId="5">'Calculations - H'!$I$136</definedName>
    <definedName name="εt_s">'Calculations - G'!$I$136</definedName>
    <definedName name="εt_u" localSheetId="5">'Calculations - H'!$I$169</definedName>
    <definedName name="εt_u">'Calculations - G'!$I$169</definedName>
    <definedName name="μ">Input!$J$24</definedName>
    <definedName name="φ" localSheetId="5">Input!#REF!</definedName>
    <definedName name="φ">Input!#REF!</definedName>
    <definedName name="Φd" localSheetId="5">'Calculations - H'!$I$85</definedName>
    <definedName name="Φd">'Calculations - G'!$I$85</definedName>
    <definedName name="φflex_s" localSheetId="5">'Calculations - H'!$I$138</definedName>
    <definedName name="φflex_s">'Calculations - G'!$I$138</definedName>
    <definedName name="φflex_u" localSheetId="5">'Calculations - H'!$I$171</definedName>
    <definedName name="φflex_u">'Calculations - G'!$I$171</definedName>
    <definedName name="ΦMn_s" localSheetId="5">'Calculations - H'!$I$148</definedName>
    <definedName name="ΦMn_s">'Calculations - G'!$I$148</definedName>
    <definedName name="ΦMn_u" localSheetId="5">'Calculations - H'!$I$181</definedName>
    <definedName name="ΦMn_u">'Calculations - G'!$I$181</definedName>
    <definedName name="ΦPnr" localSheetId="5">'Calculations - H'!$I$189</definedName>
    <definedName name="ΦPnr">'Calculations - G'!$I$189</definedName>
    <definedName name="ΦPny" localSheetId="5">'Calculations - H'!$I$187</definedName>
    <definedName name="ΦPny">'Calculations - G'!$I$187</definedName>
    <definedName name="Φs" localSheetId="5">'Calculations - H'!$I$52</definedName>
    <definedName name="Φs">'Calculations - G'!$I$52</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19" l="1" a="1"/>
  <c r="J1" i="19" s="1"/>
  <c r="N2" i="34" l="1"/>
  <c r="H126" i="19"/>
  <c r="H127" i="19"/>
  <c r="H59" i="19" l="1"/>
  <c r="H58" i="19"/>
  <c r="H57" i="19"/>
  <c r="H68" i="19"/>
  <c r="N14" i="1" l="1"/>
  <c r="AP4" i="26" l="1"/>
  <c r="AP5" i="26"/>
  <c r="AP6" i="26"/>
  <c r="AP7" i="26"/>
  <c r="AP8" i="26"/>
  <c r="AP9" i="26"/>
  <c r="AP10" i="26"/>
  <c r="AP11" i="26"/>
  <c r="AP12" i="26"/>
  <c r="AP13" i="26"/>
  <c r="AP14" i="26"/>
  <c r="AP15" i="26"/>
  <c r="AP16" i="26"/>
  <c r="AP17" i="26"/>
  <c r="AP18" i="26"/>
  <c r="AP19" i="26"/>
  <c r="AP20" i="26"/>
  <c r="AP21" i="26"/>
  <c r="AP22" i="26"/>
  <c r="AP23" i="26"/>
  <c r="AP24" i="26"/>
  <c r="AP25" i="26"/>
  <c r="AP26" i="26"/>
  <c r="AP27" i="26"/>
  <c r="AP28" i="26"/>
  <c r="AP29" i="26"/>
  <c r="AP30" i="26"/>
  <c r="AP31" i="26"/>
  <c r="AP32" i="26"/>
  <c r="AP33" i="26"/>
  <c r="AP34" i="26"/>
  <c r="AP35" i="26"/>
  <c r="AP36" i="26"/>
  <c r="AP37" i="26"/>
  <c r="AP38" i="26"/>
  <c r="AP39" i="26"/>
  <c r="AP40" i="26"/>
  <c r="AP41" i="26"/>
  <c r="AP42" i="26"/>
  <c r="AP43" i="26"/>
  <c r="AP44" i="26"/>
  <c r="AP45" i="26"/>
  <c r="AP46" i="26"/>
  <c r="AP47" i="26"/>
  <c r="AP48" i="26"/>
  <c r="AP49" i="26"/>
  <c r="AP50" i="26"/>
  <c r="AP51" i="26"/>
  <c r="AP52" i="26"/>
  <c r="AP3" i="26"/>
  <c r="G2" i="32" l="1" a="1"/>
  <c r="G2" i="32" s="1"/>
  <c r="B2" i="5" l="1" a="1"/>
  <c r="B2" i="5" s="1"/>
  <c r="A3" i="3"/>
  <c r="A4" i="3" s="1"/>
  <c r="A35" i="4"/>
  <c r="D19" i="4"/>
  <c r="D14" i="4"/>
  <c r="C14" i="4"/>
  <c r="C35" i="4" s="1"/>
  <c r="C36" i="4" s="1"/>
  <c r="B14" i="4"/>
  <c r="B36" i="4" s="1"/>
  <c r="A14" i="4"/>
  <c r="D13" i="4"/>
  <c r="C13" i="4"/>
  <c r="C33" i="4" s="1"/>
  <c r="C34" i="4" s="1"/>
  <c r="B13" i="4"/>
  <c r="B34" i="4" s="1"/>
  <c r="A13" i="4"/>
  <c r="A33" i="4" s="1"/>
  <c r="D12" i="4"/>
  <c r="C12" i="4"/>
  <c r="C31" i="4" s="1"/>
  <c r="C32" i="4" s="1"/>
  <c r="B12" i="4"/>
  <c r="B32" i="4" s="1"/>
  <c r="A12" i="4"/>
  <c r="A31" i="4" s="1"/>
  <c r="D11" i="4"/>
  <c r="C11" i="4"/>
  <c r="C29" i="4" s="1"/>
  <c r="C30" i="4" s="1"/>
  <c r="B11" i="4"/>
  <c r="B29" i="4" s="1"/>
  <c r="A11" i="4"/>
  <c r="A29" i="4" s="1"/>
  <c r="D10" i="4"/>
  <c r="C10" i="4"/>
  <c r="C27" i="4" s="1"/>
  <c r="C28" i="4" s="1"/>
  <c r="B10" i="4"/>
  <c r="B28" i="4" s="1"/>
  <c r="A10" i="4"/>
  <c r="A27" i="4" s="1"/>
  <c r="D9" i="4"/>
  <c r="C9" i="4"/>
  <c r="C25" i="4" s="1"/>
  <c r="C26" i="4" s="1"/>
  <c r="B9" i="4"/>
  <c r="B26" i="4" s="1"/>
  <c r="A9" i="4"/>
  <c r="A25" i="4" s="1"/>
  <c r="D8" i="4"/>
  <c r="C8" i="4"/>
  <c r="C23" i="4" s="1"/>
  <c r="C24" i="4" s="1"/>
  <c r="B8" i="4"/>
  <c r="B24" i="4" s="1"/>
  <c r="A8" i="4"/>
  <c r="A23" i="4"/>
  <c r="D7" i="4"/>
  <c r="C7" i="4"/>
  <c r="C21" i="4" s="1"/>
  <c r="C22" i="4" s="1"/>
  <c r="B7" i="4"/>
  <c r="B22" i="4"/>
  <c r="A7" i="4"/>
  <c r="A21" i="4"/>
  <c r="D6" i="4"/>
  <c r="C6" i="4"/>
  <c r="C19" i="4" s="1"/>
  <c r="C20" i="4" s="1"/>
  <c r="B6" i="4"/>
  <c r="B20" i="4" s="1"/>
  <c r="A6" i="4"/>
  <c r="A19" i="4" s="1"/>
  <c r="E5" i="4"/>
  <c r="F18" i="4"/>
  <c r="C5" i="4"/>
  <c r="C18" i="4" s="1"/>
  <c r="B5" i="4"/>
  <c r="A5" i="4"/>
  <c r="D4" i="4"/>
  <c r="E13" i="4" s="1"/>
  <c r="C4" i="4"/>
  <c r="A4" i="4"/>
  <c r="I194" i="9"/>
  <c r="C194" i="9"/>
  <c r="I192" i="9"/>
  <c r="C192" i="9"/>
  <c r="I180" i="9"/>
  <c r="I172" i="9"/>
  <c r="E162" i="9"/>
  <c r="E161" i="9"/>
  <c r="I147" i="9"/>
  <c r="I139" i="9"/>
  <c r="E129" i="9"/>
  <c r="E128" i="9"/>
  <c r="I122" i="9"/>
  <c r="I116" i="9"/>
  <c r="I90"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42" i="8"/>
  <c r="I144" i="8" s="1"/>
  <c r="I134" i="8"/>
  <c r="E124" i="8"/>
  <c r="E123" i="8"/>
  <c r="I117" i="8"/>
  <c r="I91" i="8"/>
  <c r="K86" i="8"/>
  <c r="N62" i="8"/>
  <c r="N62" i="9" s="1"/>
  <c r="L62" i="8"/>
  <c r="L62" i="9" s="1"/>
  <c r="N61" i="8"/>
  <c r="N61" i="9" s="1"/>
  <c r="L61" i="8"/>
  <c r="L61" i="9" s="1"/>
  <c r="N60" i="8"/>
  <c r="N60" i="9" s="1"/>
  <c r="L60" i="8"/>
  <c r="L60" i="9" s="1"/>
  <c r="N59" i="8"/>
  <c r="N59" i="9" s="1"/>
  <c r="L59" i="8"/>
  <c r="L59" i="9" s="1"/>
  <c r="N58" i="8"/>
  <c r="N58" i="9" s="1"/>
  <c r="L58" i="8"/>
  <c r="L58" i="9" s="1"/>
  <c r="N57" i="8"/>
  <c r="N57" i="9" s="1"/>
  <c r="L57" i="8"/>
  <c r="L57" i="9" s="1"/>
  <c r="N56" i="8"/>
  <c r="N56" i="9" s="1"/>
  <c r="L56" i="8"/>
  <c r="L56" i="9" s="1"/>
  <c r="N55" i="8"/>
  <c r="N55" i="9" s="1"/>
  <c r="L55" i="8"/>
  <c r="L55" i="9" s="1"/>
  <c r="N54" i="8"/>
  <c r="N54" i="9" s="1"/>
  <c r="L54" i="8"/>
  <c r="L54" i="9" s="1"/>
  <c r="K54" i="8"/>
  <c r="K54" i="9" s="1"/>
  <c r="Y53" i="8"/>
  <c r="Z45" i="8"/>
  <c r="Z45" i="9" s="1"/>
  <c r="Y45" i="8"/>
  <c r="Y45" i="9" s="1"/>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L39" i="8"/>
  <c r="L39" i="9" s="1"/>
  <c r="Z38" i="8"/>
  <c r="Z38" i="9" s="1"/>
  <c r="Y38" i="8"/>
  <c r="Y38" i="9" s="1"/>
  <c r="L38" i="8"/>
  <c r="L38" i="9" s="1"/>
  <c r="Z37" i="8"/>
  <c r="Z37" i="9" s="1"/>
  <c r="Y37" i="8"/>
  <c r="Y37" i="9" s="1"/>
  <c r="L37" i="8"/>
  <c r="L37" i="9" s="1"/>
  <c r="Z30" i="8"/>
  <c r="Z30" i="9" s="1"/>
  <c r="Y30" i="8"/>
  <c r="V30" i="8"/>
  <c r="V30" i="9" s="1"/>
  <c r="L30" i="8"/>
  <c r="L30" i="9" s="1"/>
  <c r="C30" i="8"/>
  <c r="C30" i="9" s="1"/>
  <c r="Z29" i="8"/>
  <c r="Z29" i="9" s="1"/>
  <c r="Y29" i="8"/>
  <c r="Y29" i="9" s="1"/>
  <c r="V29" i="8"/>
  <c r="V29" i="9" s="1"/>
  <c r="L29" i="8"/>
  <c r="L29" i="9" s="1"/>
  <c r="C29" i="8"/>
  <c r="E29" i="8" s="1"/>
  <c r="E29" i="9" s="1"/>
  <c r="Z28" i="8"/>
  <c r="Z28" i="9" s="1"/>
  <c r="Y28" i="8"/>
  <c r="V28" i="8"/>
  <c r="V28" i="9" s="1"/>
  <c r="L28" i="8"/>
  <c r="L28" i="9" s="1"/>
  <c r="C28" i="8"/>
  <c r="C28" i="9" s="1"/>
  <c r="Z27" i="8"/>
  <c r="Z27" i="9" s="1"/>
  <c r="Y27" i="8"/>
  <c r="V27" i="8"/>
  <c r="V27" i="9" s="1"/>
  <c r="L27" i="8"/>
  <c r="L27" i="9" s="1"/>
  <c r="C27" i="8"/>
  <c r="C27" i="9" s="1"/>
  <c r="Z26" i="8"/>
  <c r="Z26" i="9" s="1"/>
  <c r="Y26" i="8"/>
  <c r="V26" i="8"/>
  <c r="V26" i="9" s="1"/>
  <c r="L26" i="8"/>
  <c r="L26" i="9" s="1"/>
  <c r="C26" i="8"/>
  <c r="E26" i="8" s="1"/>
  <c r="Z25" i="8"/>
  <c r="Z25" i="9" s="1"/>
  <c r="Y25" i="8"/>
  <c r="Y25" i="9" s="1"/>
  <c r="L25" i="8"/>
  <c r="L25" i="9" s="1"/>
  <c r="Z24" i="8"/>
  <c r="Z24" i="9" s="1"/>
  <c r="Y24" i="8"/>
  <c r="Y24" i="9" s="1"/>
  <c r="L24" i="8"/>
  <c r="L24" i="9" s="1"/>
  <c r="Z23" i="8"/>
  <c r="Z23" i="9" s="1"/>
  <c r="Y23" i="8"/>
  <c r="Y23" i="9" s="1"/>
  <c r="L23" i="8"/>
  <c r="L23" i="9" s="1"/>
  <c r="Z22" i="8"/>
  <c r="Z22" i="9" s="1"/>
  <c r="Y22" i="8"/>
  <c r="Y22" i="9" s="1"/>
  <c r="L22" i="8"/>
  <c r="L22" i="9" s="1"/>
  <c r="C22" i="8"/>
  <c r="C22" i="9" s="1"/>
  <c r="N13" i="8"/>
  <c r="N13" i="9" s="1"/>
  <c r="M13" i="8"/>
  <c r="Y13" i="8" s="1"/>
  <c r="Q94" i="8" s="1"/>
  <c r="L13" i="8"/>
  <c r="K13" i="8"/>
  <c r="N12" i="8"/>
  <c r="N12" i="9" s="1"/>
  <c r="M12" i="8"/>
  <c r="W29" i="8" s="1"/>
  <c r="L12" i="8"/>
  <c r="L12" i="9" s="1"/>
  <c r="K12" i="8"/>
  <c r="B30" i="8" s="1"/>
  <c r="N11" i="8"/>
  <c r="N11" i="9" s="1"/>
  <c r="M11" i="8"/>
  <c r="W43" i="8" s="1"/>
  <c r="W43" i="9" s="1"/>
  <c r="L11" i="8"/>
  <c r="K11" i="8"/>
  <c r="U29" i="8" s="1"/>
  <c r="U29" i="9" s="1"/>
  <c r="N10" i="8"/>
  <c r="N10" i="9" s="1"/>
  <c r="M10" i="8"/>
  <c r="W27" i="8" s="1"/>
  <c r="L10" i="8"/>
  <c r="L10" i="9" s="1"/>
  <c r="K10" i="8"/>
  <c r="N9" i="8"/>
  <c r="N9" i="9" s="1"/>
  <c r="M9" i="8"/>
  <c r="W26" i="8" s="1"/>
  <c r="L9" i="8"/>
  <c r="L9" i="9" s="1"/>
  <c r="K9" i="8"/>
  <c r="N8" i="8"/>
  <c r="N8" i="9" s="1"/>
  <c r="M8" i="8"/>
  <c r="M8" i="9" s="1"/>
  <c r="L8" i="8"/>
  <c r="L8" i="9" s="1"/>
  <c r="K8" i="8"/>
  <c r="K41" i="8" s="1"/>
  <c r="N7" i="8"/>
  <c r="N7" i="9" s="1"/>
  <c r="M7" i="8"/>
  <c r="M7" i="9" s="1"/>
  <c r="L7" i="8"/>
  <c r="L7" i="9" s="1"/>
  <c r="K7" i="8"/>
  <c r="B25" i="8" s="1"/>
  <c r="B25" i="9" s="1"/>
  <c r="N6" i="8"/>
  <c r="N6" i="9" s="1"/>
  <c r="M6" i="8"/>
  <c r="W38" i="8" s="1"/>
  <c r="W38" i="9" s="1"/>
  <c r="L6" i="8"/>
  <c r="L6" i="9" s="1"/>
  <c r="K6" i="8"/>
  <c r="N5" i="8"/>
  <c r="N5" i="9" s="1"/>
  <c r="M5" i="8"/>
  <c r="M5" i="9" s="1"/>
  <c r="L5" i="8"/>
  <c r="K5" i="8"/>
  <c r="K23" i="8" s="1"/>
  <c r="K23" i="9" s="1"/>
  <c r="I189" i="10"/>
  <c r="C189" i="10"/>
  <c r="I187" i="10"/>
  <c r="C187" i="10"/>
  <c r="I175" i="10"/>
  <c r="I177" i="10" s="1"/>
  <c r="I167" i="10"/>
  <c r="E157" i="10"/>
  <c r="E156" i="10"/>
  <c r="I142" i="10"/>
  <c r="I144" i="10" s="1"/>
  <c r="I134" i="10"/>
  <c r="E124" i="10"/>
  <c r="E123" i="10"/>
  <c r="I117"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M61" i="10" s="1"/>
  <c r="Z28" i="10"/>
  <c r="Y28" i="10"/>
  <c r="V28" i="10"/>
  <c r="L28" i="10"/>
  <c r="C28" i="10"/>
  <c r="E28" i="10" s="1"/>
  <c r="F28" i="10" s="1"/>
  <c r="M60" i="10" s="1"/>
  <c r="Z27" i="10"/>
  <c r="Y27" i="10"/>
  <c r="V27" i="10"/>
  <c r="L27" i="10"/>
  <c r="C27" i="10"/>
  <c r="E27" i="10" s="1"/>
  <c r="F27" i="10" s="1"/>
  <c r="Z26" i="10"/>
  <c r="Y26" i="10"/>
  <c r="V26" i="10"/>
  <c r="L26" i="10"/>
  <c r="C26" i="10"/>
  <c r="E26" i="10" s="1"/>
  <c r="F26" i="10" s="1"/>
  <c r="M58" i="10" s="1"/>
  <c r="Z25" i="10"/>
  <c r="Y25" i="10"/>
  <c r="L25" i="10"/>
  <c r="Z24" i="10"/>
  <c r="Y24" i="10"/>
  <c r="L24" i="10"/>
  <c r="Z23" i="10"/>
  <c r="Y23" i="10"/>
  <c r="L23" i="10"/>
  <c r="Z22" i="10"/>
  <c r="Y22" i="10"/>
  <c r="L22" i="10"/>
  <c r="N13" i="10"/>
  <c r="M13" i="10"/>
  <c r="L13" i="10"/>
  <c r="K13" i="10"/>
  <c r="N12" i="10"/>
  <c r="M12" i="10"/>
  <c r="W44" i="10" s="1"/>
  <c r="AE44" i="10" s="1"/>
  <c r="L12" i="10"/>
  <c r="K12" i="10"/>
  <c r="K30" i="10" s="1"/>
  <c r="N11" i="10"/>
  <c r="M11" i="10"/>
  <c r="W43" i="10" s="1"/>
  <c r="L11" i="10"/>
  <c r="K11" i="10"/>
  <c r="B29" i="10" s="1"/>
  <c r="N10" i="10"/>
  <c r="M10" i="10"/>
  <c r="W42" i="10" s="1"/>
  <c r="AE42" i="10" s="1"/>
  <c r="L10" i="10"/>
  <c r="K10" i="10"/>
  <c r="B28" i="10" s="1"/>
  <c r="N9" i="10"/>
  <c r="M9" i="10"/>
  <c r="L9" i="10"/>
  <c r="K9" i="10"/>
  <c r="K27" i="10" s="1"/>
  <c r="P26" i="10" s="1"/>
  <c r="N8" i="10"/>
  <c r="M8" i="10"/>
  <c r="W40" i="10" s="1"/>
  <c r="AE40" i="10" s="1"/>
  <c r="L8" i="10"/>
  <c r="K8" i="10"/>
  <c r="K26" i="10" s="1"/>
  <c r="N7" i="10"/>
  <c r="M7" i="10"/>
  <c r="W39" i="10" s="1"/>
  <c r="L7" i="10"/>
  <c r="K7" i="10"/>
  <c r="U40" i="10" s="1"/>
  <c r="N6" i="10"/>
  <c r="M6" i="10"/>
  <c r="C23" i="10" s="1"/>
  <c r="E23" i="10" s="1"/>
  <c r="F23" i="10" s="1"/>
  <c r="M55" i="10" s="1"/>
  <c r="L6" i="10"/>
  <c r="K6" i="10"/>
  <c r="U39" i="10" s="1"/>
  <c r="N5" i="10"/>
  <c r="P37" i="10" s="1"/>
  <c r="V37" i="10" s="1"/>
  <c r="M5" i="10"/>
  <c r="W37" i="10" s="1"/>
  <c r="AE37" i="10" s="1"/>
  <c r="L5" i="10"/>
  <c r="K5" i="10"/>
  <c r="CP995" i="12"/>
  <c r="CR994" i="12"/>
  <c r="CP994" i="12"/>
  <c r="CS994" i="12" s="1"/>
  <c r="CP993" i="12"/>
  <c r="CR993" i="12" s="1"/>
  <c r="CP992" i="12"/>
  <c r="CR992" i="12" s="1"/>
  <c r="CS991" i="12"/>
  <c r="CR991" i="12"/>
  <c r="CP991" i="12"/>
  <c r="CQ991" i="12" s="1"/>
  <c r="CR990" i="12"/>
  <c r="CP990" i="12"/>
  <c r="CS990" i="12" s="1"/>
  <c r="CP989" i="12"/>
  <c r="CQ989" i="12"/>
  <c r="CP988" i="12"/>
  <c r="CS988" i="12" s="1"/>
  <c r="CP987" i="12"/>
  <c r="CP986" i="12"/>
  <c r="CR986" i="12" s="1"/>
  <c r="CP985" i="12"/>
  <c r="CP984" i="12"/>
  <c r="CQ984" i="12" s="1"/>
  <c r="CS983" i="12"/>
  <c r="CP983" i="12"/>
  <c r="CQ983" i="12" s="1"/>
  <c r="CR982" i="12"/>
  <c r="CQ982" i="12"/>
  <c r="CP982" i="12"/>
  <c r="CS982" i="12" s="1"/>
  <c r="CP981" i="12"/>
  <c r="CS981" i="12" s="1"/>
  <c r="CR980" i="12"/>
  <c r="CP980" i="12"/>
  <c r="CS980" i="12" s="1"/>
  <c r="CQ980" i="12"/>
  <c r="CR979" i="12"/>
  <c r="CP979" i="12"/>
  <c r="CS979" i="12" s="1"/>
  <c r="CP978" i="12"/>
  <c r="CS978" i="12" s="1"/>
  <c r="CP977" i="12"/>
  <c r="CP976" i="12"/>
  <c r="CR975" i="12"/>
  <c r="CP975" i="12"/>
  <c r="CS975" i="12" s="1"/>
  <c r="CQ975" i="12"/>
  <c r="CP974" i="12"/>
  <c r="CR974" i="12" s="1"/>
  <c r="CS973" i="12"/>
  <c r="CP973" i="12"/>
  <c r="CR973" i="12" s="1"/>
  <c r="CP972" i="12"/>
  <c r="CP971" i="12"/>
  <c r="CQ971" i="12" s="1"/>
  <c r="CS970" i="12"/>
  <c r="CR970" i="12"/>
  <c r="CQ970" i="12"/>
  <c r="CP970" i="12"/>
  <c r="CP969" i="12"/>
  <c r="CP968" i="12"/>
  <c r="CQ968" i="12"/>
  <c r="CP967" i="12"/>
  <c r="CS967" i="12" s="1"/>
  <c r="CQ966" i="12"/>
  <c r="CP966" i="12"/>
  <c r="CR966" i="12"/>
  <c r="CS965" i="12"/>
  <c r="CP965" i="12"/>
  <c r="CQ965" i="12"/>
  <c r="CR964" i="12"/>
  <c r="CP964" i="12"/>
  <c r="CS964" i="12" s="1"/>
  <c r="CP963" i="12"/>
  <c r="CS962" i="12"/>
  <c r="CP962" i="12"/>
  <c r="CR962" i="12" s="1"/>
  <c r="CP961" i="12"/>
  <c r="CS960" i="12"/>
  <c r="CP960" i="12"/>
  <c r="CQ960" i="12" s="1"/>
  <c r="CP959" i="12"/>
  <c r="CR958" i="12"/>
  <c r="CP958" i="12"/>
  <c r="CS958" i="12" s="1"/>
  <c r="CP957" i="12"/>
  <c r="CS957" i="12" s="1"/>
  <c r="CQ957" i="12"/>
  <c r="CR956" i="12"/>
  <c r="CP956" i="12"/>
  <c r="CQ956" i="12"/>
  <c r="CS955" i="12"/>
  <c r="CQ955" i="12"/>
  <c r="CP955" i="12"/>
  <c r="CR955" i="12" s="1"/>
  <c r="CS954" i="12"/>
  <c r="CQ954" i="12"/>
  <c r="CP954" i="12"/>
  <c r="CR954" i="12" s="1"/>
  <c r="CP953" i="12"/>
  <c r="CP952" i="12"/>
  <c r="CS952" i="12" s="1"/>
  <c r="CP951" i="12"/>
  <c r="CP950" i="12"/>
  <c r="CR950" i="12" s="1"/>
  <c r="CP949" i="12"/>
  <c r="CP948" i="12"/>
  <c r="CQ948" i="12" s="1"/>
  <c r="CS947" i="12"/>
  <c r="CP947" i="12"/>
  <c r="CQ947" i="12" s="1"/>
  <c r="CR946" i="12"/>
  <c r="CQ946" i="12"/>
  <c r="CP946" i="12"/>
  <c r="CS946" i="12" s="1"/>
  <c r="CP945" i="12"/>
  <c r="CS944" i="12"/>
  <c r="CP944" i="12"/>
  <c r="CR944" i="12" s="1"/>
  <c r="CS943" i="12"/>
  <c r="CQ943" i="12"/>
  <c r="CP943" i="12"/>
  <c r="CR943" i="12" s="1"/>
  <c r="CS942" i="12"/>
  <c r="CP942" i="12"/>
  <c r="CQ942" i="12" s="1"/>
  <c r="CS941" i="12"/>
  <c r="CP941" i="12"/>
  <c r="CR940" i="12"/>
  <c r="CQ940" i="12"/>
  <c r="CP940" i="12"/>
  <c r="CS940" i="12" s="1"/>
  <c r="CP939" i="12"/>
  <c r="CR938" i="12"/>
  <c r="CP938" i="12"/>
  <c r="CQ938" i="12"/>
  <c r="CP937" i="12"/>
  <c r="CS937" i="12" s="1"/>
  <c r="CP936" i="12"/>
  <c r="CP935" i="12"/>
  <c r="CS934" i="12"/>
  <c r="CR934" i="12"/>
  <c r="CQ934" i="12"/>
  <c r="CP934" i="12"/>
  <c r="CP933" i="12"/>
  <c r="CS933" i="12" s="1"/>
  <c r="CR932" i="12"/>
  <c r="CP932" i="12"/>
  <c r="CQ932" i="12"/>
  <c r="CR931" i="12"/>
  <c r="CQ931" i="12"/>
  <c r="CP931" i="12"/>
  <c r="CS931" i="12" s="1"/>
  <c r="CP930" i="12"/>
  <c r="CS929" i="12"/>
  <c r="CP929" i="12"/>
  <c r="CQ929" i="12"/>
  <c r="CR928" i="12"/>
  <c r="CP928" i="12"/>
  <c r="CS928" i="12" s="1"/>
  <c r="CP927" i="12"/>
  <c r="CS926" i="12"/>
  <c r="CP926" i="12"/>
  <c r="CR926" i="12" s="1"/>
  <c r="CP925" i="12"/>
  <c r="CS924" i="12"/>
  <c r="CP924" i="12"/>
  <c r="CQ924" i="12" s="1"/>
  <c r="CR923" i="12"/>
  <c r="CP923" i="12"/>
  <c r="CQ923" i="12"/>
  <c r="CR922" i="12"/>
  <c r="CP922" i="12"/>
  <c r="CS922" i="12" s="1"/>
  <c r="CP921" i="12"/>
  <c r="CR921" i="12" s="1"/>
  <c r="CP920" i="12"/>
  <c r="CS919" i="12"/>
  <c r="CR919" i="12"/>
  <c r="CP919" i="12"/>
  <c r="CQ919" i="12" s="1"/>
  <c r="CR918" i="12"/>
  <c r="CP918" i="12"/>
  <c r="CS918" i="12" s="1"/>
  <c r="CP917" i="12"/>
  <c r="CS916" i="12"/>
  <c r="CP916" i="12"/>
  <c r="CR916" i="12" s="1"/>
  <c r="CP915" i="12"/>
  <c r="CR914" i="12"/>
  <c r="CP914" i="12"/>
  <c r="CQ914" i="12"/>
  <c r="CS913" i="12"/>
  <c r="CQ913" i="12"/>
  <c r="CP913" i="12"/>
  <c r="CR913" i="12" s="1"/>
  <c r="CQ912" i="12"/>
  <c r="CP912" i="12"/>
  <c r="CS912" i="12"/>
  <c r="CP911" i="12"/>
  <c r="CP910" i="12"/>
  <c r="CS910" i="12" s="1"/>
  <c r="CP909" i="12"/>
  <c r="CR908" i="12"/>
  <c r="CP908" i="12"/>
  <c r="CS908" i="12" s="1"/>
  <c r="CS907" i="12"/>
  <c r="CQ907" i="12"/>
  <c r="CP907" i="12"/>
  <c r="CR907" i="12"/>
  <c r="CQ906" i="12"/>
  <c r="CP906" i="12"/>
  <c r="CS906" i="12" s="1"/>
  <c r="CR906" i="12"/>
  <c r="CP905" i="12"/>
  <c r="CR905" i="12" s="1"/>
  <c r="CP904" i="12"/>
  <c r="CR903" i="12"/>
  <c r="CP903" i="12"/>
  <c r="CS903" i="12" s="1"/>
  <c r="CR902" i="12"/>
  <c r="CP902" i="12"/>
  <c r="CQ901" i="12"/>
  <c r="CP901" i="12"/>
  <c r="CS901" i="12" s="1"/>
  <c r="CR901" i="12"/>
  <c r="CR900" i="12"/>
  <c r="CP900" i="12"/>
  <c r="CS900" i="12" s="1"/>
  <c r="CP899" i="12"/>
  <c r="CP898" i="12"/>
  <c r="CS898" i="12" s="1"/>
  <c r="CP897" i="12"/>
  <c r="CS897" i="12"/>
  <c r="CR896" i="12"/>
  <c r="CP896" i="12"/>
  <c r="CQ896" i="12"/>
  <c r="CR895" i="12"/>
  <c r="CP895" i="12"/>
  <c r="CS895" i="12" s="1"/>
  <c r="CS894" i="12"/>
  <c r="CQ894" i="12"/>
  <c r="CP894" i="12"/>
  <c r="CR894" i="12"/>
  <c r="CP893" i="12"/>
  <c r="CS893" i="12" s="1"/>
  <c r="CP892" i="12"/>
  <c r="CS892" i="12"/>
  <c r="CR891" i="12"/>
  <c r="CP891" i="12"/>
  <c r="CP890" i="12"/>
  <c r="CQ889" i="12"/>
  <c r="CP889" i="12"/>
  <c r="CS888" i="12"/>
  <c r="CP888" i="12"/>
  <c r="CQ888" i="12" s="1"/>
  <c r="CR887" i="12"/>
  <c r="CP887" i="12"/>
  <c r="CQ887" i="12" s="1"/>
  <c r="CP886" i="12"/>
  <c r="CP885" i="12"/>
  <c r="CQ885" i="12" s="1"/>
  <c r="CR884" i="12"/>
  <c r="CP884" i="12"/>
  <c r="CS883" i="12"/>
  <c r="CP883" i="12"/>
  <c r="CQ883" i="12" s="1"/>
  <c r="CS882" i="12"/>
  <c r="CR882" i="12"/>
  <c r="CQ882" i="12"/>
  <c r="CP882" i="12"/>
  <c r="CS881" i="12"/>
  <c r="CP881" i="12"/>
  <c r="CP880" i="12"/>
  <c r="CP879" i="12"/>
  <c r="CS879" i="12" s="1"/>
  <c r="CR878" i="12"/>
  <c r="CP878" i="12"/>
  <c r="CQ878" i="12"/>
  <c r="CR877" i="12"/>
  <c r="CP877" i="12"/>
  <c r="CS877" i="12" s="1"/>
  <c r="CP876" i="12"/>
  <c r="CQ876" i="12" s="1"/>
  <c r="CS875" i="12"/>
  <c r="CP875" i="12"/>
  <c r="CP874" i="12"/>
  <c r="CS874" i="12"/>
  <c r="CP873" i="12"/>
  <c r="CP872" i="12"/>
  <c r="CQ871" i="12"/>
  <c r="CP871" i="12"/>
  <c r="CR871" i="12"/>
  <c r="CS870" i="12"/>
  <c r="CQ870" i="12"/>
  <c r="CP870" i="12"/>
  <c r="CR870" i="12"/>
  <c r="CQ869" i="12"/>
  <c r="CP869" i="12"/>
  <c r="CP868" i="12"/>
  <c r="CQ868" i="12" s="1"/>
  <c r="CS867" i="12"/>
  <c r="CP867" i="12"/>
  <c r="CQ867" i="12" s="1"/>
  <c r="CS866" i="12"/>
  <c r="CR866" i="12"/>
  <c r="CQ866" i="12"/>
  <c r="CP866" i="12"/>
  <c r="CS865" i="12"/>
  <c r="CQ865" i="12"/>
  <c r="CP865" i="12"/>
  <c r="CR865" i="12"/>
  <c r="CS864" i="12"/>
  <c r="CP864" i="12"/>
  <c r="CQ864" i="12" s="1"/>
  <c r="CS863" i="12"/>
  <c r="CQ863" i="12"/>
  <c r="CP863" i="12"/>
  <c r="CR863" i="12" s="1"/>
  <c r="CP862" i="12"/>
  <c r="CR862" i="12" s="1"/>
  <c r="CP861" i="12"/>
  <c r="CS861" i="12" s="1"/>
  <c r="CR860" i="12"/>
  <c r="CQ860" i="12"/>
  <c r="CP860" i="12"/>
  <c r="CS860" i="12" s="1"/>
  <c r="CP859" i="12"/>
  <c r="CR859" i="12" s="1"/>
  <c r="CS858" i="12"/>
  <c r="CP858" i="12"/>
  <c r="CQ858" i="12" s="1"/>
  <c r="CS857" i="12"/>
  <c r="CR857" i="12"/>
  <c r="CQ857" i="12"/>
  <c r="CP857" i="12"/>
  <c r="CS856" i="12"/>
  <c r="CP856" i="12"/>
  <c r="CQ856" i="12" s="1"/>
  <c r="CR856" i="12"/>
  <c r="CS855" i="12"/>
  <c r="CP855" i="12"/>
  <c r="CQ855" i="12" s="1"/>
  <c r="CS854" i="12"/>
  <c r="CQ854" i="12"/>
  <c r="CP854" i="12"/>
  <c r="CR854" i="12" s="1"/>
  <c r="CQ853" i="12"/>
  <c r="CP853" i="12"/>
  <c r="CR853" i="12"/>
  <c r="CQ852" i="12"/>
  <c r="CP852" i="12"/>
  <c r="CS852" i="12" s="1"/>
  <c r="CR852" i="12"/>
  <c r="CS851" i="12"/>
  <c r="CR851" i="12"/>
  <c r="CP851" i="12"/>
  <c r="CQ851" i="12" s="1"/>
  <c r="CP850" i="12"/>
  <c r="CS849" i="12"/>
  <c r="CP849" i="12"/>
  <c r="CQ849" i="12" s="1"/>
  <c r="CS848" i="12"/>
  <c r="CQ848" i="12"/>
  <c r="CP848" i="12"/>
  <c r="CR848" i="12" s="1"/>
  <c r="CP847" i="12"/>
  <c r="CP846" i="12"/>
  <c r="CS845" i="12"/>
  <c r="CQ845" i="12"/>
  <c r="CP845" i="12"/>
  <c r="CR845" i="12" s="1"/>
  <c r="CP844" i="12"/>
  <c r="CR844" i="12" s="1"/>
  <c r="CS843" i="12"/>
  <c r="CP843" i="12"/>
  <c r="CQ843" i="12" s="1"/>
  <c r="CR843" i="12"/>
  <c r="CS842" i="12"/>
  <c r="CR842" i="12"/>
  <c r="CQ842" i="12"/>
  <c r="CP842" i="12"/>
  <c r="CP841" i="12"/>
  <c r="CR841" i="12" s="1"/>
  <c r="CS840" i="12"/>
  <c r="CP840" i="12"/>
  <c r="CQ840" i="12" s="1"/>
  <c r="CS839" i="12"/>
  <c r="CQ839" i="12"/>
  <c r="CP839" i="12"/>
  <c r="CR839" i="12" s="1"/>
  <c r="CP838" i="12"/>
  <c r="CP837" i="12"/>
  <c r="CS836" i="12"/>
  <c r="CQ836" i="12"/>
  <c r="CP836" i="12"/>
  <c r="CR836" i="12" s="1"/>
  <c r="CQ835" i="12"/>
  <c r="CP835" i="12"/>
  <c r="CR835" i="12"/>
  <c r="CP834" i="12"/>
  <c r="CR834" i="12" s="1"/>
  <c r="CP833" i="12"/>
  <c r="CP832" i="12"/>
  <c r="CQ832" i="12" s="1"/>
  <c r="CS831" i="12"/>
  <c r="CP831" i="12"/>
  <c r="CQ831" i="12" s="1"/>
  <c r="CP830" i="12"/>
  <c r="CS829" i="12"/>
  <c r="CP829" i="12"/>
  <c r="CQ829" i="12" s="1"/>
  <c r="CS828" i="12"/>
  <c r="CP828" i="12"/>
  <c r="CQ828" i="12" s="1"/>
  <c r="CS827" i="12"/>
  <c r="CR827" i="12"/>
  <c r="CQ827" i="12"/>
  <c r="CP827" i="12"/>
  <c r="CP826" i="12"/>
  <c r="CR826" i="12" s="1"/>
  <c r="CQ825" i="12"/>
  <c r="CP825" i="12"/>
  <c r="CS824" i="12"/>
  <c r="CQ824" i="12"/>
  <c r="CP824" i="12"/>
  <c r="CR824" i="12" s="1"/>
  <c r="CP823" i="12"/>
  <c r="CR823" i="12" s="1"/>
  <c r="CS822" i="12"/>
  <c r="CP822" i="12"/>
  <c r="CQ822" i="12" s="1"/>
  <c r="CP821" i="12"/>
  <c r="CS820" i="12"/>
  <c r="CP820" i="12"/>
  <c r="CQ820" i="12" s="1"/>
  <c r="CS819" i="12"/>
  <c r="CP819" i="12"/>
  <c r="CQ819" i="12" s="1"/>
  <c r="CS818" i="12"/>
  <c r="CR818" i="12"/>
  <c r="CQ818" i="12"/>
  <c r="CP818" i="12"/>
  <c r="CQ817" i="12"/>
  <c r="CP817" i="12"/>
  <c r="CR817" i="12"/>
  <c r="CS816" i="12"/>
  <c r="CQ816" i="12"/>
  <c r="CP816" i="12"/>
  <c r="CR816" i="12"/>
  <c r="CR815" i="12"/>
  <c r="CP815" i="12"/>
  <c r="CS815" i="12" s="1"/>
  <c r="CP814" i="12"/>
  <c r="CQ814" i="12" s="1"/>
  <c r="CP813" i="12"/>
  <c r="CS813" i="12" s="1"/>
  <c r="CS812" i="12"/>
  <c r="CR812" i="12"/>
  <c r="CQ812" i="12"/>
  <c r="CP812" i="12"/>
  <c r="CP811" i="12"/>
  <c r="CS810" i="12"/>
  <c r="CP810" i="12"/>
  <c r="CQ810" i="12" s="1"/>
  <c r="CS809" i="12"/>
  <c r="CQ809" i="12"/>
  <c r="CP809" i="12"/>
  <c r="CR809" i="12" s="1"/>
  <c r="CP808" i="12"/>
  <c r="CR808" i="12"/>
  <c r="CS807" i="12"/>
  <c r="CP807" i="12"/>
  <c r="CQ807" i="12" s="1"/>
  <c r="CS806" i="12"/>
  <c r="CQ806" i="12"/>
  <c r="CP806" i="12"/>
  <c r="CR806" i="12" s="1"/>
  <c r="CP805" i="12"/>
  <c r="CR805" i="12" s="1"/>
  <c r="CP804" i="12"/>
  <c r="CS804" i="12" s="1"/>
  <c r="CS803" i="12"/>
  <c r="CR803" i="12"/>
  <c r="CQ803" i="12"/>
  <c r="CP803" i="12"/>
  <c r="CP802" i="12"/>
  <c r="CS801" i="12"/>
  <c r="CP801" i="12"/>
  <c r="CQ801" i="12" s="1"/>
  <c r="CS800" i="12"/>
  <c r="CQ800" i="12"/>
  <c r="CP800" i="12"/>
  <c r="CR800" i="12" s="1"/>
  <c r="CP799" i="12"/>
  <c r="CQ799" i="12" s="1"/>
  <c r="CR799" i="12"/>
  <c r="CS798" i="12"/>
  <c r="CQ798" i="12"/>
  <c r="CP798" i="12"/>
  <c r="CR798" i="12"/>
  <c r="CR797" i="12"/>
  <c r="CP797" i="12"/>
  <c r="CS797" i="12" s="1"/>
  <c r="CP796" i="12"/>
  <c r="CQ796" i="12" s="1"/>
  <c r="CS795" i="12"/>
  <c r="CP795" i="12"/>
  <c r="CQ795" i="12" s="1"/>
  <c r="CR795" i="12"/>
  <c r="CS794" i="12"/>
  <c r="CR794" i="12"/>
  <c r="CQ794" i="12"/>
  <c r="CP794" i="12"/>
  <c r="CS793" i="12"/>
  <c r="CP793" i="12"/>
  <c r="CQ793" i="12" s="1"/>
  <c r="CS792" i="12"/>
  <c r="CP792" i="12"/>
  <c r="CQ792" i="12" s="1"/>
  <c r="CP791" i="12"/>
  <c r="CP790" i="12"/>
  <c r="CR790" i="12" s="1"/>
  <c r="CP789" i="12"/>
  <c r="CS788" i="12"/>
  <c r="CQ788" i="12"/>
  <c r="CP788" i="12"/>
  <c r="CR788" i="12" s="1"/>
  <c r="CP787" i="12"/>
  <c r="CR787" i="12" s="1"/>
  <c r="CS786" i="12"/>
  <c r="CP786" i="12"/>
  <c r="CQ786" i="12" s="1"/>
  <c r="CR786" i="12"/>
  <c r="CS785" i="12"/>
  <c r="CR785" i="12"/>
  <c r="CQ785" i="12"/>
  <c r="CP785" i="12"/>
  <c r="CS784" i="12"/>
  <c r="CP784" i="12"/>
  <c r="CQ784" i="12" s="1"/>
  <c r="CS783" i="12"/>
  <c r="CP783" i="12"/>
  <c r="CQ783" i="12" s="1"/>
  <c r="CP782" i="12"/>
  <c r="CQ781" i="12"/>
  <c r="CP781" i="12"/>
  <c r="CR781" i="12"/>
  <c r="CS780" i="12"/>
  <c r="CQ780" i="12"/>
  <c r="CP780" i="12"/>
  <c r="CR780" i="12"/>
  <c r="CR779" i="12"/>
  <c r="CP779" i="12"/>
  <c r="CS779" i="12" s="1"/>
  <c r="CP778" i="12"/>
  <c r="CQ778" i="12" s="1"/>
  <c r="CP777" i="12"/>
  <c r="CS776" i="12"/>
  <c r="CR776" i="12"/>
  <c r="CQ776" i="12"/>
  <c r="CP776" i="12"/>
  <c r="CS775" i="12"/>
  <c r="CP775" i="12"/>
  <c r="CQ775" i="12" s="1"/>
  <c r="CP774" i="12"/>
  <c r="CS774" i="12" s="1"/>
  <c r="CS773" i="12"/>
  <c r="CR773" i="12"/>
  <c r="CQ773" i="12"/>
  <c r="CP773" i="12"/>
  <c r="CP772" i="12"/>
  <c r="CR772" i="12" s="1"/>
  <c r="CS771" i="12"/>
  <c r="CP771" i="12"/>
  <c r="CQ771" i="12" s="1"/>
  <c r="CS770" i="12"/>
  <c r="CR770" i="12"/>
  <c r="CQ770" i="12"/>
  <c r="CP770" i="12"/>
  <c r="CP769" i="12"/>
  <c r="CR769" i="12" s="1"/>
  <c r="CP768" i="12"/>
  <c r="CS767" i="12"/>
  <c r="CR767" i="12"/>
  <c r="CQ767" i="12"/>
  <c r="CP767" i="12"/>
  <c r="CS766" i="12"/>
  <c r="CP766" i="12"/>
  <c r="CQ766" i="12" s="1"/>
  <c r="CP765" i="12"/>
  <c r="CR765" i="12" s="1"/>
  <c r="CP764" i="12"/>
  <c r="CQ763" i="12"/>
  <c r="CP763" i="12"/>
  <c r="CR763" i="12"/>
  <c r="CP762" i="12"/>
  <c r="CS761" i="12"/>
  <c r="CQ761" i="12"/>
  <c r="CP761" i="12"/>
  <c r="CR761" i="12" s="1"/>
  <c r="CQ760" i="12"/>
  <c r="CP760" i="12"/>
  <c r="CR760" i="12"/>
  <c r="CP759" i="12"/>
  <c r="CR759" i="12"/>
  <c r="CP758" i="12"/>
  <c r="CS757" i="12"/>
  <c r="CQ757" i="12"/>
  <c r="CP757" i="12"/>
  <c r="CR757" i="12"/>
  <c r="CP756" i="12"/>
  <c r="CR756" i="12"/>
  <c r="CR755" i="12"/>
  <c r="CP755" i="12"/>
  <c r="CS755" i="12" s="1"/>
  <c r="CP754" i="12"/>
  <c r="CR754" i="12" s="1"/>
  <c r="CP753" i="12"/>
  <c r="CR753" i="12"/>
  <c r="CR752" i="12"/>
  <c r="CP752" i="12"/>
  <c r="CS752" i="12" s="1"/>
  <c r="CP751" i="12"/>
  <c r="CR751" i="12"/>
  <c r="CP750" i="12"/>
  <c r="CQ750" i="12" s="1"/>
  <c r="CP749" i="12"/>
  <c r="CS748" i="12"/>
  <c r="CP748" i="12"/>
  <c r="CQ748" i="12" s="1"/>
  <c r="CP747" i="12"/>
  <c r="CR747" i="12" s="1"/>
  <c r="CS746" i="12"/>
  <c r="CQ746" i="12"/>
  <c r="CP746" i="12"/>
  <c r="CR746" i="12" s="1"/>
  <c r="CQ745" i="12"/>
  <c r="CP745" i="12"/>
  <c r="CR745" i="12"/>
  <c r="CP744" i="12"/>
  <c r="CS744" i="12" s="1"/>
  <c r="CR744" i="12"/>
  <c r="CS743" i="12"/>
  <c r="CR743" i="12"/>
  <c r="CQ743" i="12"/>
  <c r="CP743" i="12"/>
  <c r="CQ742" i="12"/>
  <c r="CP742" i="12"/>
  <c r="CR742" i="12"/>
  <c r="CQ741" i="12"/>
  <c r="CP741" i="12"/>
  <c r="CS741" i="12" s="1"/>
  <c r="CR741" i="12"/>
  <c r="CR740" i="12"/>
  <c r="CP740" i="12"/>
  <c r="CS740" i="12" s="1"/>
  <c r="CS739" i="12"/>
  <c r="CQ739" i="12"/>
  <c r="CP739" i="12"/>
  <c r="CR739" i="12"/>
  <c r="CP738" i="12"/>
  <c r="CR738" i="12"/>
  <c r="CR737" i="12"/>
  <c r="CP737" i="12"/>
  <c r="CS737" i="12" s="1"/>
  <c r="CP736" i="12"/>
  <c r="CR736" i="12"/>
  <c r="CP735" i="12"/>
  <c r="CR735" i="12"/>
  <c r="CQ734" i="12"/>
  <c r="CP734" i="12"/>
  <c r="CP733" i="12"/>
  <c r="CR733" i="12"/>
  <c r="CP732" i="12"/>
  <c r="CS731" i="12"/>
  <c r="CQ731" i="12"/>
  <c r="CP731" i="12"/>
  <c r="CR731" i="12" s="1"/>
  <c r="CP730" i="12"/>
  <c r="CS730" i="12" s="1"/>
  <c r="CP729" i="12"/>
  <c r="CR729" i="12"/>
  <c r="CS728" i="12"/>
  <c r="CR728" i="12"/>
  <c r="CQ728" i="12"/>
  <c r="CP728" i="12"/>
  <c r="CQ727" i="12"/>
  <c r="CP727" i="12"/>
  <c r="CR727" i="12"/>
  <c r="CP726" i="12"/>
  <c r="CS726" i="12" s="1"/>
  <c r="CS725" i="12"/>
  <c r="CR725" i="12"/>
  <c r="CQ725" i="12"/>
  <c r="CP725" i="12"/>
  <c r="CP724" i="12"/>
  <c r="CQ724" i="12" s="1"/>
  <c r="CS723" i="12"/>
  <c r="CQ723" i="12"/>
  <c r="CP723" i="12"/>
  <c r="CR723" i="12"/>
  <c r="CR722" i="12"/>
  <c r="CP722" i="12"/>
  <c r="CS722" i="12" s="1"/>
  <c r="CS721" i="12"/>
  <c r="CQ721" i="12"/>
  <c r="CP721" i="12"/>
  <c r="CR721" i="12"/>
  <c r="CP720" i="12"/>
  <c r="CR720" i="12"/>
  <c r="CS719" i="12"/>
  <c r="CR719" i="12"/>
  <c r="CP719" i="12"/>
  <c r="CQ719" i="12" s="1"/>
  <c r="CP718" i="12"/>
  <c r="CR718" i="12"/>
  <c r="CP717" i="12"/>
  <c r="CS717" i="12" s="1"/>
  <c r="CS716" i="12"/>
  <c r="CR716" i="12"/>
  <c r="CQ716" i="12"/>
  <c r="CP716" i="12"/>
  <c r="CP715" i="12"/>
  <c r="CR715" i="12" s="1"/>
  <c r="CP714" i="12"/>
  <c r="CQ714" i="12" s="1"/>
  <c r="CP713" i="12"/>
  <c r="CS712" i="12"/>
  <c r="CQ712" i="12"/>
  <c r="CP712" i="12"/>
  <c r="CR712" i="12"/>
  <c r="CP711" i="12"/>
  <c r="CR711" i="12"/>
  <c r="CR710" i="12"/>
  <c r="CP710" i="12"/>
  <c r="CS710" i="12" s="1"/>
  <c r="CQ709" i="12"/>
  <c r="CP709" i="12"/>
  <c r="CR709" i="12" s="1"/>
  <c r="CS708" i="12"/>
  <c r="CP708" i="12"/>
  <c r="CR708" i="12"/>
  <c r="CR707" i="12"/>
  <c r="CP707" i="12"/>
  <c r="CS707" i="12" s="1"/>
  <c r="CP706" i="12"/>
  <c r="CQ706" i="12" s="1"/>
  <c r="CS705" i="12"/>
  <c r="CP705" i="12"/>
  <c r="CQ705" i="12" s="1"/>
  <c r="CR705" i="12"/>
  <c r="CS704" i="12"/>
  <c r="CQ704" i="12"/>
  <c r="CP704" i="12"/>
  <c r="CR704" i="12" s="1"/>
  <c r="CS703" i="12"/>
  <c r="CP703" i="12"/>
  <c r="CQ703" i="12" s="1"/>
  <c r="CP702" i="12"/>
  <c r="CR702" i="12" s="1"/>
  <c r="CS701" i="12"/>
  <c r="CR701" i="12"/>
  <c r="CQ701" i="12"/>
  <c r="CP701" i="12"/>
  <c r="CP700" i="12"/>
  <c r="CR700" i="12"/>
  <c r="CS699" i="12"/>
  <c r="CP699" i="12"/>
  <c r="CR699" i="12"/>
  <c r="CR698" i="12"/>
  <c r="CP698" i="12"/>
  <c r="CS698" i="12" s="1"/>
  <c r="CP697" i="12"/>
  <c r="CR697" i="12"/>
  <c r="CP696" i="12"/>
  <c r="CQ696" i="12" s="1"/>
  <c r="CP695" i="12"/>
  <c r="CS694" i="12"/>
  <c r="CP694" i="12"/>
  <c r="CQ694" i="12" s="1"/>
  <c r="CP693" i="12"/>
  <c r="CR693" i="12" s="1"/>
  <c r="CS692" i="12"/>
  <c r="CQ692" i="12"/>
  <c r="CP692" i="12"/>
  <c r="CR692" i="12" s="1"/>
  <c r="CQ691" i="12"/>
  <c r="CP691" i="12"/>
  <c r="CR691" i="12"/>
  <c r="CP690" i="12"/>
  <c r="CS690" i="12" s="1"/>
  <c r="CR690" i="12"/>
  <c r="CS689" i="12"/>
  <c r="CQ689" i="12"/>
  <c r="CP689" i="12"/>
  <c r="CR689" i="12" s="1"/>
  <c r="CQ688" i="12"/>
  <c r="CP688" i="12"/>
  <c r="CR688" i="12"/>
  <c r="CQ687" i="12"/>
  <c r="CP687" i="12"/>
  <c r="CS687" i="12" s="1"/>
  <c r="CR687" i="12"/>
  <c r="CR686" i="12"/>
  <c r="CP686" i="12"/>
  <c r="CS686" i="12" s="1"/>
  <c r="CS685" i="12"/>
  <c r="CQ685" i="12"/>
  <c r="CP685" i="12"/>
  <c r="CR685" i="12"/>
  <c r="CP684" i="12"/>
  <c r="CR684" i="12"/>
  <c r="CR683" i="12"/>
  <c r="CP683" i="12"/>
  <c r="CS683" i="12" s="1"/>
  <c r="CP682" i="12"/>
  <c r="CR682" i="12"/>
  <c r="CP681" i="12"/>
  <c r="CS681" i="12" s="1"/>
  <c r="CS680" i="12"/>
  <c r="CR680" i="12"/>
  <c r="CQ680" i="12"/>
  <c r="CP680" i="12"/>
  <c r="CP679" i="12"/>
  <c r="CR679" i="12" s="1"/>
  <c r="CQ678" i="12"/>
  <c r="CP678" i="12"/>
  <c r="CR678" i="12"/>
  <c r="CR677" i="12"/>
  <c r="CP677" i="12"/>
  <c r="CS677" i="12" s="1"/>
  <c r="CS676" i="12"/>
  <c r="CQ676" i="12"/>
  <c r="CP676" i="12"/>
  <c r="CR676" i="12"/>
  <c r="CP675" i="12"/>
  <c r="CR675" i="12"/>
  <c r="CP674" i="12"/>
  <c r="CP673" i="12"/>
  <c r="CQ673" i="12" s="1"/>
  <c r="CS672" i="12"/>
  <c r="CP672" i="12"/>
  <c r="CR672" i="12"/>
  <c r="CR671" i="12"/>
  <c r="CP671" i="12"/>
  <c r="CS671" i="12" s="1"/>
  <c r="CQ670" i="12"/>
  <c r="CP670" i="12"/>
  <c r="CR670" i="12" s="1"/>
  <c r="CP669" i="12"/>
  <c r="CS668" i="12"/>
  <c r="CQ668" i="12"/>
  <c r="CP668" i="12"/>
  <c r="CR668" i="12" s="1"/>
  <c r="CP667" i="12"/>
  <c r="CS667" i="12" s="1"/>
  <c r="CP666" i="12"/>
  <c r="CR666" i="12"/>
  <c r="CS665" i="12"/>
  <c r="CR665" i="12"/>
  <c r="CQ665" i="12"/>
  <c r="CP665" i="12"/>
  <c r="CP664" i="12"/>
  <c r="CR664" i="12" s="1"/>
  <c r="CS663" i="12"/>
  <c r="CP663" i="12"/>
  <c r="CR663" i="12"/>
  <c r="CP662" i="12"/>
  <c r="CS662" i="12" s="1"/>
  <c r="CP661" i="12"/>
  <c r="CR661" i="12"/>
  <c r="CQ660" i="12"/>
  <c r="CP660" i="12"/>
  <c r="CR660" i="12" s="1"/>
  <c r="CS659" i="12"/>
  <c r="CR659" i="12"/>
  <c r="CQ659" i="12"/>
  <c r="CP659" i="12"/>
  <c r="CS658" i="12"/>
  <c r="CP658" i="12"/>
  <c r="CQ658" i="12" s="1"/>
  <c r="CP657" i="12"/>
  <c r="CR657" i="12" s="1"/>
  <c r="CP656" i="12"/>
  <c r="CQ655" i="12"/>
  <c r="CP655" i="12"/>
  <c r="CR655" i="12"/>
  <c r="CP654" i="12"/>
  <c r="CS653" i="12"/>
  <c r="CQ653" i="12"/>
  <c r="CP653" i="12"/>
  <c r="CR653" i="12" s="1"/>
  <c r="CQ652" i="12"/>
  <c r="CP652" i="12"/>
  <c r="CR652" i="12"/>
  <c r="CP651" i="12"/>
  <c r="CP650" i="12"/>
  <c r="CQ649" i="12"/>
  <c r="CP649" i="12"/>
  <c r="CS649" i="12" s="1"/>
  <c r="CR649" i="12"/>
  <c r="CP648" i="12"/>
  <c r="CS647" i="12"/>
  <c r="CR647" i="12"/>
  <c r="CQ647" i="12"/>
  <c r="CP647" i="12"/>
  <c r="CP646" i="12"/>
  <c r="CS645" i="12"/>
  <c r="CP645" i="12"/>
  <c r="CR645" i="12" s="1"/>
  <c r="CS644" i="12"/>
  <c r="CR644" i="12"/>
  <c r="CQ644" i="12"/>
  <c r="CP644" i="12"/>
  <c r="CP643" i="12"/>
  <c r="CR643" i="12" s="1"/>
  <c r="CQ642" i="12"/>
  <c r="CP642" i="12"/>
  <c r="CR642" i="12" s="1"/>
  <c r="CR641" i="12"/>
  <c r="CP641" i="12"/>
  <c r="CS641" i="12" s="1"/>
  <c r="CS640" i="12"/>
  <c r="CQ640" i="12"/>
  <c r="CP640" i="12"/>
  <c r="CR640" i="12"/>
  <c r="CP639" i="12"/>
  <c r="CR639" i="12"/>
  <c r="CR638" i="12"/>
  <c r="CP638" i="12"/>
  <c r="CS638" i="12" s="1"/>
  <c r="CP637" i="12"/>
  <c r="CS636" i="12"/>
  <c r="CP636" i="12"/>
  <c r="CR636" i="12"/>
  <c r="CP635" i="12"/>
  <c r="CP634" i="12"/>
  <c r="CQ634" i="12" s="1"/>
  <c r="CS633" i="12"/>
  <c r="CP633" i="12"/>
  <c r="CQ633" i="12" s="1"/>
  <c r="CS632" i="12"/>
  <c r="CR632" i="12"/>
  <c r="CQ632" i="12"/>
  <c r="CP632" i="12"/>
  <c r="CS631" i="12"/>
  <c r="CP631" i="12"/>
  <c r="CQ631" i="12" s="1"/>
  <c r="CR631" i="12"/>
  <c r="CP630" i="12"/>
  <c r="CP629" i="12"/>
  <c r="CP628" i="12"/>
  <c r="CS627" i="12"/>
  <c r="CP627" i="12"/>
  <c r="CR627" i="12"/>
  <c r="CP626" i="12"/>
  <c r="CS626" i="12" s="1"/>
  <c r="CP625" i="12"/>
  <c r="CR625" i="12"/>
  <c r="CQ624" i="12"/>
  <c r="CP624" i="12"/>
  <c r="CR624" i="12" s="1"/>
  <c r="CS623" i="12"/>
  <c r="CR623" i="12"/>
  <c r="CQ623" i="12"/>
  <c r="CP623" i="12"/>
  <c r="CS622" i="12"/>
  <c r="CP622" i="12"/>
  <c r="CQ622" i="12" s="1"/>
  <c r="CP621" i="12"/>
  <c r="CR621" i="12" s="1"/>
  <c r="CP620" i="12"/>
  <c r="CP619" i="12"/>
  <c r="CP618" i="12"/>
  <c r="CS618" i="12" s="1"/>
  <c r="CS617" i="12"/>
  <c r="CQ617" i="12"/>
  <c r="CP617" i="12"/>
  <c r="CR617" i="12" s="1"/>
  <c r="CQ616" i="12"/>
  <c r="CP616" i="12"/>
  <c r="CR616" i="12" s="1"/>
  <c r="CS615" i="12"/>
  <c r="CQ615" i="12"/>
  <c r="CP615" i="12"/>
  <c r="CR615" i="12"/>
  <c r="CS614" i="12"/>
  <c r="CR614" i="12"/>
  <c r="CP614" i="12"/>
  <c r="CQ614" i="12" s="1"/>
  <c r="CS613" i="12"/>
  <c r="CQ613" i="12"/>
  <c r="CP613" i="12"/>
  <c r="CR613" i="12"/>
  <c r="CP612" i="12"/>
  <c r="CS611" i="12"/>
  <c r="CR611" i="12"/>
  <c r="CQ611" i="12"/>
  <c r="CP611" i="12"/>
  <c r="CP610" i="12"/>
  <c r="CP609" i="12"/>
  <c r="CS609" i="12" s="1"/>
  <c r="CR609" i="12"/>
  <c r="CS608" i="12"/>
  <c r="CQ608" i="12"/>
  <c r="CP608" i="12"/>
  <c r="CR608" i="12" s="1"/>
  <c r="CP607" i="12"/>
  <c r="CR607" i="12" s="1"/>
  <c r="CQ606" i="12"/>
  <c r="CP606" i="12"/>
  <c r="CR606" i="12"/>
  <c r="CP605" i="12"/>
  <c r="CS605" i="12" s="1"/>
  <c r="CP604" i="12"/>
  <c r="CQ604" i="12"/>
  <c r="CP603" i="12"/>
  <c r="CS602" i="12"/>
  <c r="CR602" i="12"/>
  <c r="CQ602" i="12"/>
  <c r="CP602" i="12"/>
  <c r="CS601" i="12"/>
  <c r="CQ601" i="12"/>
  <c r="CP601" i="12"/>
  <c r="CR601" i="12" s="1"/>
  <c r="CP600" i="12"/>
  <c r="CR600" i="12" s="1"/>
  <c r="CP599" i="12"/>
  <c r="CR598" i="12"/>
  <c r="CP598" i="12"/>
  <c r="CQ598" i="12" s="1"/>
  <c r="CP597" i="12"/>
  <c r="CR597" i="12" s="1"/>
  <c r="CS596" i="12"/>
  <c r="CQ596" i="12"/>
  <c r="CP596" i="12"/>
  <c r="CR596" i="12" s="1"/>
  <c r="CP595" i="12"/>
  <c r="CP594" i="12"/>
  <c r="CS594" i="12" s="1"/>
  <c r="CS593" i="12"/>
  <c r="CR593" i="12"/>
  <c r="CQ593" i="12"/>
  <c r="CP593" i="12"/>
  <c r="CP592" i="12"/>
  <c r="CS591" i="12"/>
  <c r="CQ591" i="12"/>
  <c r="CP591" i="12"/>
  <c r="CR591" i="12"/>
  <c r="CR590" i="12"/>
  <c r="CQ590" i="12"/>
  <c r="CP590" i="12"/>
  <c r="CS590" i="12" s="1"/>
  <c r="CS589" i="12"/>
  <c r="CQ589" i="12"/>
  <c r="CP589" i="12"/>
  <c r="CR589" i="12"/>
  <c r="CS588" i="12"/>
  <c r="CQ588" i="12"/>
  <c r="CP588" i="12"/>
  <c r="CR588" i="12"/>
  <c r="CR587" i="12"/>
  <c r="CP587" i="12"/>
  <c r="CS587" i="12" s="1"/>
  <c r="CR586" i="12"/>
  <c r="CP586" i="12"/>
  <c r="CS586" i="12" s="1"/>
  <c r="CP585" i="12"/>
  <c r="CQ585" i="12"/>
  <c r="CP584" i="12"/>
  <c r="CS584" i="12" s="1"/>
  <c r="CP583" i="12"/>
  <c r="CS583" i="12" s="1"/>
  <c r="CP582" i="12"/>
  <c r="CP581" i="12"/>
  <c r="CR581" i="12" s="1"/>
  <c r="CP580" i="12"/>
  <c r="CS580" i="12" s="1"/>
  <c r="CP579" i="12"/>
  <c r="CR579" i="12" s="1"/>
  <c r="CP578" i="12"/>
  <c r="CS578" i="12" s="1"/>
  <c r="CP577" i="12"/>
  <c r="CP576" i="12"/>
  <c r="CR576" i="12" s="1"/>
  <c r="CP575" i="12"/>
  <c r="CS575" i="12" s="1"/>
  <c r="CP574" i="12"/>
  <c r="CQ574" i="12" s="1"/>
  <c r="CP573" i="12"/>
  <c r="CR573" i="12" s="1"/>
  <c r="CP572" i="12"/>
  <c r="CS572" i="12" s="1"/>
  <c r="CP571" i="12"/>
  <c r="CR571" i="12" s="1"/>
  <c r="CP570" i="12"/>
  <c r="CP569" i="12"/>
  <c r="CS569" i="12" s="1"/>
  <c r="CP568" i="12"/>
  <c r="CQ568" i="12" s="1"/>
  <c r="CP567" i="12"/>
  <c r="CP566" i="12"/>
  <c r="CS566" i="12" s="1"/>
  <c r="CP565" i="12"/>
  <c r="CS565" i="12" s="1"/>
  <c r="CP564" i="12"/>
  <c r="CR564" i="12" s="1"/>
  <c r="CP563" i="12"/>
  <c r="CS563" i="12" s="1"/>
  <c r="CP562" i="12"/>
  <c r="CS562" i="12" s="1"/>
  <c r="CP561" i="12"/>
  <c r="CR561" i="12" s="1"/>
  <c r="CP560" i="12"/>
  <c r="CS560" i="12" s="1"/>
  <c r="CP559" i="12"/>
  <c r="CQ559" i="12" s="1"/>
  <c r="CP558" i="12"/>
  <c r="CR558" i="12" s="1"/>
  <c r="CP557" i="12"/>
  <c r="CS557" i="12" s="1"/>
  <c r="CP556" i="12"/>
  <c r="CP555" i="12"/>
  <c r="CR555" i="12" s="1"/>
  <c r="CP554" i="12"/>
  <c r="CS554" i="12" s="1"/>
  <c r="CP553" i="12"/>
  <c r="CR553" i="12" s="1"/>
  <c r="CP552" i="12"/>
  <c r="CR552" i="12" s="1"/>
  <c r="CP551" i="12"/>
  <c r="CS551" i="12" s="1"/>
  <c r="CP550" i="12"/>
  <c r="CQ550" i="12" s="1"/>
  <c r="CP549" i="12"/>
  <c r="CP548" i="12"/>
  <c r="CR548" i="12" s="1"/>
  <c r="CP547" i="12"/>
  <c r="CS547" i="12" s="1"/>
  <c r="CP546" i="12"/>
  <c r="CP545" i="12"/>
  <c r="CQ545" i="12" s="1"/>
  <c r="CP544" i="12"/>
  <c r="CP543" i="12"/>
  <c r="CR543" i="12" s="1"/>
  <c r="CP542" i="12"/>
  <c r="CS542" i="12" s="1"/>
  <c r="CP541" i="12"/>
  <c r="CP540" i="12"/>
  <c r="CP539" i="12"/>
  <c r="CS539" i="12" s="1"/>
  <c r="CP538" i="12"/>
  <c r="CQ538" i="12" s="1"/>
  <c r="CP537" i="12"/>
  <c r="CR537" i="12" s="1"/>
  <c r="CP536" i="12"/>
  <c r="CR536" i="12" s="1"/>
  <c r="CP535" i="12"/>
  <c r="CR535" i="12" s="1"/>
  <c r="CP534" i="12"/>
  <c r="CP533" i="12"/>
  <c r="CR533" i="12" s="1"/>
  <c r="CP532" i="12"/>
  <c r="CQ532" i="12" s="1"/>
  <c r="CP531" i="12"/>
  <c r="CP530" i="12"/>
  <c r="CR530" i="12" s="1"/>
  <c r="CP529" i="12"/>
  <c r="CS529" i="12" s="1"/>
  <c r="CP528" i="12"/>
  <c r="CR528" i="12"/>
  <c r="CP527" i="12"/>
  <c r="CQ527" i="12" s="1"/>
  <c r="CP526" i="12"/>
  <c r="CS526" i="12" s="1"/>
  <c r="CP525" i="12"/>
  <c r="CR525" i="12" s="1"/>
  <c r="CP524" i="12"/>
  <c r="CS524" i="12" s="1"/>
  <c r="CP523" i="12"/>
  <c r="CR523" i="12"/>
  <c r="CP522" i="12"/>
  <c r="CR522" i="12" s="1"/>
  <c r="CQ521" i="12"/>
  <c r="CP521" i="12"/>
  <c r="CP520" i="12"/>
  <c r="CP519" i="12"/>
  <c r="CP518" i="12"/>
  <c r="CP517" i="12"/>
  <c r="CS517" i="12" s="1"/>
  <c r="CS516" i="12"/>
  <c r="CQ516" i="12"/>
  <c r="CP516" i="12"/>
  <c r="CR516" i="12"/>
  <c r="CP515" i="12"/>
  <c r="CQ515" i="12" s="1"/>
  <c r="CP514" i="12"/>
  <c r="CQ514" i="12"/>
  <c r="CP513" i="12"/>
  <c r="CQ513" i="12" s="1"/>
  <c r="CP512" i="12"/>
  <c r="CS511" i="12"/>
  <c r="CR511" i="12"/>
  <c r="CQ511" i="12"/>
  <c r="CP511" i="12"/>
  <c r="CP510" i="12"/>
  <c r="CP509" i="12"/>
  <c r="CQ509" i="12"/>
  <c r="CP508" i="12"/>
  <c r="CS508" i="12"/>
  <c r="CP507" i="12"/>
  <c r="CS506" i="12"/>
  <c r="CP506" i="12"/>
  <c r="CR506" i="12" s="1"/>
  <c r="CP505" i="12"/>
  <c r="CP504" i="12"/>
  <c r="CS504" i="12" s="1"/>
  <c r="CP503" i="12"/>
  <c r="A55" i="12"/>
  <c r="A56" i="12" s="1"/>
  <c r="O3" i="26" s="1"/>
  <c r="A52" i="12"/>
  <c r="A48" i="12"/>
  <c r="CX9" i="12"/>
  <c r="A9" i="12"/>
  <c r="A6" i="12"/>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A3" i="12"/>
  <c r="CV2" i="12" s="1"/>
  <c r="E1" i="12"/>
  <c r="F1" i="12" s="1"/>
  <c r="G1" i="12" s="1"/>
  <c r="H1" i="12" s="1"/>
  <c r="I1" i="12" s="1"/>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H18" i="1"/>
  <c r="N17" i="1"/>
  <c r="J116" i="19" s="1"/>
  <c r="J185" i="19" s="1"/>
  <c r="C17" i="1"/>
  <c r="N16" i="1"/>
  <c r="J115" i="19" s="1"/>
  <c r="J184" i="19" s="1"/>
  <c r="N15" i="1"/>
  <c r="J114" i="19" s="1"/>
  <c r="J183" i="19" s="1"/>
  <c r="I15" i="1"/>
  <c r="J113" i="19"/>
  <c r="J182" i="19" s="1"/>
  <c r="I14" i="1"/>
  <c r="C14" i="1"/>
  <c r="I18" i="1" s="1"/>
  <c r="J12" i="1"/>
  <c r="F10" i="1"/>
  <c r="J2" i="19" a="1"/>
  <c r="J2" i="19" s="1"/>
  <c r="Q140" i="19"/>
  <c r="W140" i="19" s="1"/>
  <c r="AC140" i="19" s="1"/>
  <c r="AI140" i="19" s="1"/>
  <c r="AO140" i="19" s="1"/>
  <c r="AU140" i="19" s="1"/>
  <c r="BA140" i="19" s="1"/>
  <c r="BG140" i="19" s="1"/>
  <c r="BM140" i="19" s="1"/>
  <c r="BS140" i="19" s="1"/>
  <c r="BY140" i="19" s="1"/>
  <c r="CE140" i="19" s="1"/>
  <c r="CK140" i="19" s="1"/>
  <c r="CQ140" i="19" s="1"/>
  <c r="CW140" i="19"/>
  <c r="DC140" i="19" s="1"/>
  <c r="DI140" i="19" s="1"/>
  <c r="DO140" i="19" s="1"/>
  <c r="DU140" i="19" s="1"/>
  <c r="EA140" i="19" s="1"/>
  <c r="EG140" i="19" s="1"/>
  <c r="EM140" i="19" s="1"/>
  <c r="ES140" i="19" s="1"/>
  <c r="EY140" i="19" s="1"/>
  <c r="FE140" i="19" s="1"/>
  <c r="FK140" i="19" s="1"/>
  <c r="FQ140" i="19" s="1"/>
  <c r="FW140" i="19" s="1"/>
  <c r="GC140" i="19" s="1"/>
  <c r="GI140" i="19" s="1"/>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H137" i="19"/>
  <c r="H136" i="19"/>
  <c r="H135" i="19"/>
  <c r="H134" i="19"/>
  <c r="H133" i="19"/>
  <c r="H132" i="19"/>
  <c r="H131" i="19"/>
  <c r="H130" i="19"/>
  <c r="H129" i="19"/>
  <c r="H128" i="19"/>
  <c r="Q71" i="19"/>
  <c r="W71" i="19"/>
  <c r="AC71" i="19" s="1"/>
  <c r="AI71" i="19" s="1"/>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HS71" i="19" s="1"/>
  <c r="HY71" i="19" s="1"/>
  <c r="IE71" i="19" s="1"/>
  <c r="IK71" i="19" s="1"/>
  <c r="IQ71" i="19" s="1"/>
  <c r="IW71" i="19" s="1"/>
  <c r="JC71" i="19" s="1"/>
  <c r="JI71" i="19" s="1"/>
  <c r="JO71" i="19" s="1"/>
  <c r="JU71" i="19" s="1"/>
  <c r="KA71" i="19" s="1"/>
  <c r="KG71" i="19" s="1"/>
  <c r="KM71" i="19" s="1"/>
  <c r="KS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7" i="19"/>
  <c r="H66" i="19"/>
  <c r="H65" i="19"/>
  <c r="H64" i="19"/>
  <c r="H63" i="19"/>
  <c r="H62" i="19"/>
  <c r="H61" i="19"/>
  <c r="H60" i="19"/>
  <c r="LB1" i="19"/>
  <c r="AI52" i="26" a="1"/>
  <c r="AI52" i="26" s="1"/>
  <c r="AI51" i="26" a="1"/>
  <c r="AI51" i="26" s="1"/>
  <c r="AI50" i="26" a="1"/>
  <c r="AI50" i="26" s="1"/>
  <c r="AI49" i="26" a="1"/>
  <c r="AI49" i="26" s="1"/>
  <c r="AI48" i="26" a="1"/>
  <c r="AI48" i="26" s="1"/>
  <c r="AI47" i="26" a="1"/>
  <c r="AI47" i="26" s="1"/>
  <c r="AI46" i="26" a="1"/>
  <c r="AI46" i="26" s="1"/>
  <c r="AI45" i="26" a="1"/>
  <c r="AI45" i="26" s="1"/>
  <c r="AI44" i="26" a="1"/>
  <c r="AI44" i="26" s="1"/>
  <c r="AI43" i="26" a="1"/>
  <c r="AI43" i="26" s="1"/>
  <c r="AI42" i="26" a="1"/>
  <c r="AI42" i="26" s="1"/>
  <c r="AI41" i="26" a="1"/>
  <c r="AI41" i="26" s="1"/>
  <c r="AI40" i="26" a="1"/>
  <c r="AI40" i="26" s="1"/>
  <c r="AI39" i="26" a="1"/>
  <c r="AI39" i="26" s="1"/>
  <c r="AI38" i="26" a="1"/>
  <c r="AI38" i="26" s="1"/>
  <c r="AI37" i="26" a="1"/>
  <c r="AI37" i="26" s="1"/>
  <c r="AI36" i="26" a="1"/>
  <c r="AI36" i="26" s="1"/>
  <c r="AI35" i="26" a="1"/>
  <c r="AI35" i="26" s="1"/>
  <c r="AI34" i="26" a="1"/>
  <c r="AI34" i="26" s="1"/>
  <c r="AI33" i="26" a="1"/>
  <c r="AI33" i="26" s="1"/>
  <c r="AI32" i="26" a="1"/>
  <c r="AI32" i="26" s="1"/>
  <c r="AI31" i="26" a="1"/>
  <c r="AI31" i="26" s="1"/>
  <c r="AI30" i="26" a="1"/>
  <c r="AI30" i="26" s="1"/>
  <c r="AI29" i="26" a="1"/>
  <c r="AI29" i="26" s="1"/>
  <c r="AI28" i="26" a="1"/>
  <c r="AI28" i="26" s="1"/>
  <c r="AI27" i="26" a="1"/>
  <c r="AI27" i="26" s="1"/>
  <c r="AI26" i="26" a="1"/>
  <c r="AI26" i="26" s="1"/>
  <c r="AI25" i="26" a="1"/>
  <c r="AI25" i="26" s="1"/>
  <c r="AI24" i="26" a="1"/>
  <c r="AI24" i="26" s="1"/>
  <c r="AI23" i="26" a="1"/>
  <c r="AI23" i="26" s="1"/>
  <c r="AI22" i="26" a="1"/>
  <c r="AI22" i="26" s="1"/>
  <c r="AI21" i="26" a="1"/>
  <c r="AI21" i="26" s="1"/>
  <c r="AI20" i="26" a="1"/>
  <c r="AI20" i="26" s="1"/>
  <c r="AI19" i="26" a="1"/>
  <c r="AI19" i="26" s="1"/>
  <c r="AI18" i="26" a="1"/>
  <c r="AI18" i="26" s="1"/>
  <c r="AI17" i="26" a="1"/>
  <c r="AI17" i="26" s="1"/>
  <c r="AI16" i="26" a="1"/>
  <c r="AI16" i="26" s="1"/>
  <c r="AI15" i="26" a="1"/>
  <c r="AI15" i="26" s="1"/>
  <c r="AI14" i="26" a="1"/>
  <c r="AI14" i="26" s="1"/>
  <c r="AI13" i="26" a="1"/>
  <c r="AI13" i="26" s="1"/>
  <c r="AI12" i="26" a="1"/>
  <c r="AI12" i="26" s="1"/>
  <c r="AI11" i="26" a="1"/>
  <c r="AI11" i="26" s="1"/>
  <c r="AI10" i="26" a="1"/>
  <c r="AI10" i="26" s="1"/>
  <c r="AI9" i="26" a="1"/>
  <c r="AI9" i="26" s="1"/>
  <c r="Z52" i="26"/>
  <c r="Y52" i="26"/>
  <c r="AC52" i="26" s="1"/>
  <c r="X52" i="26"/>
  <c r="W52" i="26"/>
  <c r="AB52" i="26" s="1"/>
  <c r="S52" i="26"/>
  <c r="R52" i="26"/>
  <c r="V52" i="26" s="1"/>
  <c r="Q52" i="26"/>
  <c r="P52" i="26"/>
  <c r="T52" i="26" s="1"/>
  <c r="Z51" i="26"/>
  <c r="Y51" i="26"/>
  <c r="AC51" i="26" s="1"/>
  <c r="X51" i="26"/>
  <c r="W51" i="26"/>
  <c r="AB51" i="26" s="1"/>
  <c r="S51" i="26"/>
  <c r="R51" i="26"/>
  <c r="V51" i="26" s="1"/>
  <c r="Q51" i="26"/>
  <c r="P51" i="26"/>
  <c r="U51" i="26" s="1"/>
  <c r="Z50" i="26"/>
  <c r="Y50" i="26"/>
  <c r="AC50" i="26" s="1"/>
  <c r="X50" i="26"/>
  <c r="W50" i="26"/>
  <c r="AB50" i="26" s="1"/>
  <c r="S50" i="26"/>
  <c r="R50" i="26"/>
  <c r="V50" i="26" s="1"/>
  <c r="Q50" i="26"/>
  <c r="P50" i="26"/>
  <c r="U50" i="26" s="1"/>
  <c r="Z49" i="26"/>
  <c r="Y49" i="26"/>
  <c r="AC49" i="26" s="1"/>
  <c r="X49" i="26"/>
  <c r="W49" i="26"/>
  <c r="AB49" i="26" s="1"/>
  <c r="S49" i="26"/>
  <c r="R49" i="26"/>
  <c r="V49" i="26" s="1"/>
  <c r="Q49" i="26"/>
  <c r="P49" i="26"/>
  <c r="T49" i="26" s="1"/>
  <c r="Z48" i="26"/>
  <c r="Y48" i="26"/>
  <c r="AC48" i="26" s="1"/>
  <c r="X48" i="26"/>
  <c r="W48" i="26"/>
  <c r="AD48" i="26" s="1" a="1"/>
  <c r="AD48" i="26" s="1"/>
  <c r="AE48" i="26" s="1"/>
  <c r="AK48" i="26" s="1"/>
  <c r="S48" i="26"/>
  <c r="R48" i="26"/>
  <c r="V48" i="26" s="1"/>
  <c r="Q48" i="26"/>
  <c r="P48" i="26"/>
  <c r="U48" i="26" s="1"/>
  <c r="Z47" i="26"/>
  <c r="Y47" i="26"/>
  <c r="AC47" i="26" s="1"/>
  <c r="X47" i="26"/>
  <c r="W47" i="26"/>
  <c r="AA47" i="26" s="1"/>
  <c r="S47" i="26"/>
  <c r="R47" i="26"/>
  <c r="V47" i="26" s="1"/>
  <c r="Q47" i="26"/>
  <c r="P47" i="26"/>
  <c r="T47" i="26" s="1"/>
  <c r="Z46" i="26"/>
  <c r="Y46" i="26"/>
  <c r="AC46" i="26" s="1"/>
  <c r="X46" i="26"/>
  <c r="W46" i="26"/>
  <c r="AD46" i="26" s="1" a="1"/>
  <c r="AD46" i="26" s="1"/>
  <c r="S46" i="26"/>
  <c r="R46" i="26"/>
  <c r="V46" i="26" s="1"/>
  <c r="Q46" i="26"/>
  <c r="P46" i="26"/>
  <c r="T46" i="26" s="1"/>
  <c r="Z45" i="26"/>
  <c r="Y45" i="26"/>
  <c r="AC45" i="26" s="1"/>
  <c r="X45" i="26"/>
  <c r="W45" i="26"/>
  <c r="AB45" i="26" s="1"/>
  <c r="S45" i="26"/>
  <c r="R45" i="26"/>
  <c r="V45" i="26" s="1"/>
  <c r="Q45" i="26"/>
  <c r="P45" i="26"/>
  <c r="T45" i="26" s="1"/>
  <c r="Z44" i="26"/>
  <c r="Y44" i="26"/>
  <c r="AC44" i="26" s="1"/>
  <c r="X44" i="26"/>
  <c r="W44" i="26"/>
  <c r="AB44" i="26" s="1"/>
  <c r="S44" i="26"/>
  <c r="R44" i="26"/>
  <c r="V44" i="26" s="1"/>
  <c r="Q44" i="26"/>
  <c r="P44" i="26"/>
  <c r="U44" i="26" s="1"/>
  <c r="Z43" i="26"/>
  <c r="Y43" i="26"/>
  <c r="AC43" i="26" s="1"/>
  <c r="X43" i="26"/>
  <c r="W43" i="26"/>
  <c r="AB43" i="26" s="1"/>
  <c r="S43" i="26"/>
  <c r="R43" i="26"/>
  <c r="V43" i="26" s="1"/>
  <c r="Q43" i="26"/>
  <c r="P43" i="26"/>
  <c r="U43" i="26" s="1"/>
  <c r="Z42" i="26"/>
  <c r="Y42" i="26"/>
  <c r="AC42" i="26" s="1"/>
  <c r="X42" i="26"/>
  <c r="W42" i="26"/>
  <c r="S42" i="26"/>
  <c r="R42" i="26"/>
  <c r="V42" i="26" s="1"/>
  <c r="Q42" i="26"/>
  <c r="P42" i="26"/>
  <c r="T42" i="26" s="1"/>
  <c r="Z41" i="26"/>
  <c r="Y41" i="26"/>
  <c r="AC41" i="26" s="1"/>
  <c r="X41" i="26"/>
  <c r="W41" i="26"/>
  <c r="AD41" i="26" s="1" a="1"/>
  <c r="AD41" i="26" s="1"/>
  <c r="S41" i="26"/>
  <c r="R41" i="26"/>
  <c r="V41" i="26" s="1"/>
  <c r="Q41" i="26"/>
  <c r="P41" i="26"/>
  <c r="U41" i="26" s="1"/>
  <c r="Z40" i="26"/>
  <c r="Y40" i="26"/>
  <c r="AC40" i="26" s="1"/>
  <c r="X40" i="26"/>
  <c r="W40" i="26"/>
  <c r="AD40" i="26" s="1" a="1"/>
  <c r="AD40" i="26" s="1"/>
  <c r="S40" i="26"/>
  <c r="R40" i="26"/>
  <c r="V40" i="26" s="1"/>
  <c r="Q40" i="26"/>
  <c r="P40" i="26"/>
  <c r="U40" i="26" s="1"/>
  <c r="Z39" i="26"/>
  <c r="Y39" i="26"/>
  <c r="AC39" i="26" s="1"/>
  <c r="X39" i="26"/>
  <c r="W39" i="26"/>
  <c r="AB39" i="26"/>
  <c r="S39" i="26"/>
  <c r="R39" i="26"/>
  <c r="V39" i="26" s="1"/>
  <c r="Q39" i="26"/>
  <c r="P39" i="26"/>
  <c r="U39" i="26" s="1"/>
  <c r="Z38" i="26"/>
  <c r="Y38" i="26"/>
  <c r="AC38" i="26" s="1"/>
  <c r="X38" i="26"/>
  <c r="W38" i="26"/>
  <c r="AD38" i="26" s="1" a="1"/>
  <c r="AD38" i="26" s="1"/>
  <c r="S38" i="26"/>
  <c r="R38" i="26"/>
  <c r="V38" i="26" s="1"/>
  <c r="Q38" i="26"/>
  <c r="P38" i="26"/>
  <c r="U38" i="26" s="1"/>
  <c r="Z37" i="26"/>
  <c r="Y37" i="26"/>
  <c r="AC37" i="26" s="1"/>
  <c r="X37" i="26"/>
  <c r="W37" i="26"/>
  <c r="AD37" i="26" s="1" a="1"/>
  <c r="AD37" i="26" s="1"/>
  <c r="S37" i="26"/>
  <c r="R37" i="26"/>
  <c r="V37" i="26" s="1"/>
  <c r="Q37" i="26"/>
  <c r="P37" i="26"/>
  <c r="T37" i="26" s="1"/>
  <c r="Z36" i="26"/>
  <c r="Y36" i="26"/>
  <c r="AC36" i="26" s="1"/>
  <c r="X36" i="26"/>
  <c r="W36" i="26"/>
  <c r="AD36" i="26" s="1" a="1"/>
  <c r="AD36" i="26" s="1"/>
  <c r="S36" i="26"/>
  <c r="R36" i="26"/>
  <c r="V36" i="26" s="1"/>
  <c r="Q36" i="26"/>
  <c r="P36" i="26"/>
  <c r="U36" i="26" s="1"/>
  <c r="Z35" i="26"/>
  <c r="Y35" i="26"/>
  <c r="AC35" i="26" s="1"/>
  <c r="X35" i="26"/>
  <c r="W35" i="26"/>
  <c r="AD35" i="26" s="1" a="1"/>
  <c r="AD35" i="26" s="1"/>
  <c r="S35" i="26"/>
  <c r="R35" i="26"/>
  <c r="V35" i="26" s="1"/>
  <c r="Q35" i="26"/>
  <c r="P35" i="26"/>
  <c r="T35" i="26" s="1"/>
  <c r="Z34" i="26"/>
  <c r="Y34" i="26"/>
  <c r="AC34" i="26" s="1"/>
  <c r="X34" i="26"/>
  <c r="W34" i="26"/>
  <c r="AD34" i="26" s="1" a="1"/>
  <c r="AD34" i="26" s="1"/>
  <c r="S34" i="26"/>
  <c r="R34" i="26"/>
  <c r="V34" i="26" s="1"/>
  <c r="Q34" i="26"/>
  <c r="P34" i="26"/>
  <c r="T34" i="26" s="1"/>
  <c r="Z33" i="26"/>
  <c r="Y33" i="26"/>
  <c r="AC33" i="26" s="1"/>
  <c r="X33" i="26"/>
  <c r="W33" i="26"/>
  <c r="AD33" i="26" s="1" a="1"/>
  <c r="AD33" i="26" s="1"/>
  <c r="S33" i="26"/>
  <c r="R33" i="26"/>
  <c r="V33" i="26" s="1"/>
  <c r="Q33" i="26"/>
  <c r="P33" i="26"/>
  <c r="U33" i="26" s="1"/>
  <c r="Z32" i="26"/>
  <c r="Y32" i="26"/>
  <c r="AC32" i="26" s="1"/>
  <c r="X32" i="26"/>
  <c r="W32" i="26"/>
  <c r="AD32" i="26" s="1" a="1"/>
  <c r="AD32" i="26" s="1"/>
  <c r="S32" i="26"/>
  <c r="R32" i="26"/>
  <c r="V32" i="26" s="1"/>
  <c r="Q32" i="26"/>
  <c r="P32" i="26"/>
  <c r="T32" i="26" s="1"/>
  <c r="Z31" i="26"/>
  <c r="Y31" i="26"/>
  <c r="AC31" i="26" s="1"/>
  <c r="X31" i="26"/>
  <c r="W31" i="26"/>
  <c r="AD31" i="26" s="1" a="1"/>
  <c r="AD31" i="26" s="1"/>
  <c r="S31" i="26"/>
  <c r="R31" i="26"/>
  <c r="V31" i="26" s="1"/>
  <c r="Q31" i="26"/>
  <c r="P31" i="26"/>
  <c r="U31" i="26" s="1"/>
  <c r="Z30" i="26"/>
  <c r="Y30" i="26"/>
  <c r="AC30" i="26" s="1"/>
  <c r="X30" i="26"/>
  <c r="W30" i="26"/>
  <c r="AD30" i="26" s="1" a="1"/>
  <c r="AD30" i="26" s="1"/>
  <c r="S30" i="26"/>
  <c r="R30" i="26"/>
  <c r="V30" i="26" s="1"/>
  <c r="Q30" i="26"/>
  <c r="P30" i="26"/>
  <c r="U30" i="26" s="1"/>
  <c r="Z29" i="26"/>
  <c r="Y29" i="26"/>
  <c r="AC29" i="26" s="1"/>
  <c r="X29" i="26"/>
  <c r="W29" i="26"/>
  <c r="AB29" i="26" s="1"/>
  <c r="S29" i="26"/>
  <c r="R29" i="26"/>
  <c r="V29" i="26" s="1"/>
  <c r="Q29" i="26"/>
  <c r="P29" i="26"/>
  <c r="U29" i="26" s="1"/>
  <c r="Z28" i="26"/>
  <c r="Y28" i="26"/>
  <c r="AC28" i="26" s="1"/>
  <c r="X28" i="26"/>
  <c r="W28" i="26"/>
  <c r="AD28" i="26" s="1" a="1"/>
  <c r="AD28" i="26" s="1"/>
  <c r="S28" i="26"/>
  <c r="R28" i="26"/>
  <c r="V28" i="26" s="1"/>
  <c r="Q28" i="26"/>
  <c r="P28" i="26"/>
  <c r="U28" i="26" s="1"/>
  <c r="Z27" i="26"/>
  <c r="Y27" i="26"/>
  <c r="AC27" i="26" s="1"/>
  <c r="X27" i="26"/>
  <c r="W27" i="26"/>
  <c r="AA27" i="26" s="1"/>
  <c r="S27" i="26"/>
  <c r="R27" i="26"/>
  <c r="V27" i="26" s="1"/>
  <c r="Q27" i="26"/>
  <c r="P27" i="26"/>
  <c r="U27" i="26" s="1"/>
  <c r="Z26" i="26"/>
  <c r="Y26" i="26"/>
  <c r="AC26" i="26" s="1"/>
  <c r="X26" i="26"/>
  <c r="W26" i="26"/>
  <c r="AD26" i="26" s="1" a="1"/>
  <c r="AD26" i="26" s="1"/>
  <c r="S26" i="26"/>
  <c r="R26" i="26"/>
  <c r="V26" i="26" s="1"/>
  <c r="Q26" i="26"/>
  <c r="P26" i="26"/>
  <c r="U26" i="26" s="1"/>
  <c r="Z25" i="26"/>
  <c r="Y25" i="26"/>
  <c r="AC25" i="26" s="1"/>
  <c r="X25" i="26"/>
  <c r="W25" i="26"/>
  <c r="AD25" i="26" s="1" a="1"/>
  <c r="AD25" i="26" s="1"/>
  <c r="S25" i="26"/>
  <c r="R25" i="26"/>
  <c r="V25" i="26" s="1"/>
  <c r="Q25" i="26"/>
  <c r="P25" i="26"/>
  <c r="U25" i="26" s="1"/>
  <c r="Z24" i="26"/>
  <c r="Y24" i="26"/>
  <c r="AC24" i="26" s="1"/>
  <c r="X24" i="26"/>
  <c r="W24" i="26"/>
  <c r="AD24" i="26" s="1" a="1"/>
  <c r="AD24" i="26" s="1"/>
  <c r="S24" i="26"/>
  <c r="R24" i="26"/>
  <c r="V24" i="26" s="1"/>
  <c r="Q24" i="26"/>
  <c r="P24" i="26"/>
  <c r="T24" i="26" s="1"/>
  <c r="Z23" i="26"/>
  <c r="Y23" i="26"/>
  <c r="AC23" i="26" s="1"/>
  <c r="X23" i="26"/>
  <c r="W23" i="26"/>
  <c r="AD23" i="26" s="1" a="1"/>
  <c r="AD23" i="26" s="1"/>
  <c r="S23" i="26"/>
  <c r="R23" i="26"/>
  <c r="V23" i="26" s="1"/>
  <c r="Q23" i="26"/>
  <c r="P23" i="26"/>
  <c r="U23" i="26" s="1"/>
  <c r="Z22" i="26"/>
  <c r="Y22" i="26"/>
  <c r="AC22" i="26" s="1"/>
  <c r="X22" i="26"/>
  <c r="W22" i="26"/>
  <c r="AD22" i="26" s="1" a="1"/>
  <c r="AD22" i="26" s="1"/>
  <c r="S22" i="26"/>
  <c r="R22" i="26"/>
  <c r="V22" i="26" s="1"/>
  <c r="Q22" i="26"/>
  <c r="P22" i="26"/>
  <c r="U22" i="26" s="1"/>
  <c r="Z21" i="26"/>
  <c r="Y21" i="26"/>
  <c r="AC21" i="26" s="1"/>
  <c r="X21" i="26"/>
  <c r="W21" i="26"/>
  <c r="AB21" i="26" s="1"/>
  <c r="S21" i="26"/>
  <c r="R21" i="26"/>
  <c r="V21" i="26" s="1"/>
  <c r="Q21" i="26"/>
  <c r="P21" i="26"/>
  <c r="U21" i="26" s="1"/>
  <c r="Z20" i="26"/>
  <c r="Y20" i="26"/>
  <c r="AC20" i="26" s="1"/>
  <c r="X20" i="26"/>
  <c r="W20" i="26"/>
  <c r="AD20" i="26" s="1" a="1"/>
  <c r="AD20" i="26" s="1"/>
  <c r="S20" i="26"/>
  <c r="R20" i="26"/>
  <c r="V20" i="26" s="1"/>
  <c r="Q20" i="26"/>
  <c r="P20" i="26"/>
  <c r="U20" i="26" s="1"/>
  <c r="Z19" i="26"/>
  <c r="Y19" i="26"/>
  <c r="AC19" i="26" s="1"/>
  <c r="X19" i="26"/>
  <c r="W19" i="26"/>
  <c r="AD19" i="26" s="1" a="1"/>
  <c r="AD19" i="26" s="1"/>
  <c r="S19" i="26"/>
  <c r="R19" i="26"/>
  <c r="V19" i="26" s="1"/>
  <c r="Q19" i="26"/>
  <c r="P19" i="26"/>
  <c r="U19" i="26" s="1"/>
  <c r="Z18" i="26"/>
  <c r="Y18" i="26"/>
  <c r="AC18" i="26" s="1"/>
  <c r="X18" i="26"/>
  <c r="W18" i="26"/>
  <c r="AD18" i="26" s="1" a="1"/>
  <c r="AD18" i="26" s="1"/>
  <c r="S18" i="26"/>
  <c r="R18" i="26"/>
  <c r="V18" i="26" s="1"/>
  <c r="Q18" i="26"/>
  <c r="P18" i="26"/>
  <c r="U18" i="26" s="1"/>
  <c r="Z17" i="26"/>
  <c r="Y17" i="26"/>
  <c r="AC17" i="26" s="1"/>
  <c r="X17" i="26"/>
  <c r="W17" i="26"/>
  <c r="AB17" i="26" s="1"/>
  <c r="S17" i="26"/>
  <c r="R17" i="26"/>
  <c r="V17" i="26" s="1"/>
  <c r="Q17" i="26"/>
  <c r="P17" i="26"/>
  <c r="U17" i="26" s="1"/>
  <c r="Z16" i="26"/>
  <c r="Y16" i="26"/>
  <c r="AC16" i="26" s="1"/>
  <c r="X16" i="26"/>
  <c r="W16" i="26"/>
  <c r="AD16" i="26" s="1" a="1"/>
  <c r="AD16" i="26" s="1"/>
  <c r="S16" i="26"/>
  <c r="R16" i="26"/>
  <c r="V16" i="26" s="1"/>
  <c r="Q16" i="26"/>
  <c r="P16" i="26"/>
  <c r="U16" i="26" s="1"/>
  <c r="Z15" i="26"/>
  <c r="Y15" i="26"/>
  <c r="AC15" i="26" s="1"/>
  <c r="X15" i="26"/>
  <c r="W15" i="26"/>
  <c r="AD15" i="26" s="1" a="1"/>
  <c r="AD15" i="26" s="1"/>
  <c r="S15" i="26"/>
  <c r="R15" i="26"/>
  <c r="V15" i="26" s="1"/>
  <c r="Q15" i="26"/>
  <c r="P15" i="26"/>
  <c r="U15" i="26" s="1"/>
  <c r="Z14" i="26"/>
  <c r="Y14" i="26"/>
  <c r="AC14" i="26" s="1"/>
  <c r="X14" i="26"/>
  <c r="W14" i="26"/>
  <c r="AD14" i="26" s="1" a="1"/>
  <c r="AD14" i="26" s="1"/>
  <c r="S14" i="26"/>
  <c r="R14" i="26"/>
  <c r="V14" i="26" s="1"/>
  <c r="Q14" i="26"/>
  <c r="P14" i="26"/>
  <c r="U14" i="26" s="1"/>
  <c r="Z13" i="26"/>
  <c r="Y13" i="26"/>
  <c r="AC13" i="26" s="1"/>
  <c r="X13" i="26"/>
  <c r="W13" i="26"/>
  <c r="AD13" i="26" s="1" a="1"/>
  <c r="AD13" i="26" s="1"/>
  <c r="S13" i="26"/>
  <c r="R13" i="26"/>
  <c r="V13" i="26" s="1"/>
  <c r="Q13" i="26"/>
  <c r="P13" i="26"/>
  <c r="U13" i="26" s="1"/>
  <c r="Z12" i="26"/>
  <c r="Y12" i="26"/>
  <c r="AC12" i="26" s="1"/>
  <c r="X12" i="26"/>
  <c r="W12" i="26"/>
  <c r="AD12" i="26" s="1" a="1"/>
  <c r="AD12" i="26" s="1"/>
  <c r="S12" i="26"/>
  <c r="R12" i="26"/>
  <c r="V12" i="26" s="1"/>
  <c r="Q12" i="26"/>
  <c r="P12" i="26"/>
  <c r="T12" i="26" s="1"/>
  <c r="Z11" i="26"/>
  <c r="Y11" i="26"/>
  <c r="AC11" i="26" s="1"/>
  <c r="X11" i="26"/>
  <c r="W11" i="26"/>
  <c r="AD11" i="26" s="1" a="1"/>
  <c r="AD11" i="26" s="1"/>
  <c r="S11" i="26"/>
  <c r="R11" i="26"/>
  <c r="V11" i="26" s="1"/>
  <c r="Q11" i="26"/>
  <c r="P11" i="26"/>
  <c r="U11" i="26" s="1"/>
  <c r="Z10" i="26"/>
  <c r="Y10" i="26"/>
  <c r="AC10" i="26" s="1"/>
  <c r="X10" i="26"/>
  <c r="W10" i="26"/>
  <c r="AD10" i="26" s="1" a="1"/>
  <c r="AD10" i="26" s="1"/>
  <c r="S10" i="26"/>
  <c r="R10" i="26"/>
  <c r="V10" i="26" s="1"/>
  <c r="Q10" i="26"/>
  <c r="P10" i="26"/>
  <c r="U10" i="26" s="1"/>
  <c r="Z9" i="26"/>
  <c r="Y9" i="26"/>
  <c r="AC9" i="26" s="1"/>
  <c r="X9" i="26"/>
  <c r="W9" i="26"/>
  <c r="AD9" i="26" s="1" a="1"/>
  <c r="AD9" i="26" s="1"/>
  <c r="S9" i="26"/>
  <c r="R9" i="26"/>
  <c r="V9" i="26" s="1"/>
  <c r="Q9" i="26"/>
  <c r="P9" i="26"/>
  <c r="U9" i="26" s="1"/>
  <c r="Z8" i="26"/>
  <c r="Y8" i="26"/>
  <c r="AC8" i="26" s="1"/>
  <c r="X8" i="26"/>
  <c r="W8" i="26"/>
  <c r="S8" i="26"/>
  <c r="R8" i="26"/>
  <c r="V8" i="26" s="1"/>
  <c r="Q8" i="26"/>
  <c r="P8" i="26"/>
  <c r="Z7" i="26"/>
  <c r="Y7" i="26"/>
  <c r="AC7" i="26" s="1"/>
  <c r="X7" i="26"/>
  <c r="W7" i="26"/>
  <c r="S7" i="26"/>
  <c r="R7" i="26"/>
  <c r="V7" i="26" s="1"/>
  <c r="Q7" i="26"/>
  <c r="P7" i="26"/>
  <c r="Z6" i="26"/>
  <c r="Y6" i="26"/>
  <c r="AC6" i="26" s="1"/>
  <c r="X6" i="26"/>
  <c r="W6" i="26"/>
  <c r="S6" i="26"/>
  <c r="R6" i="26"/>
  <c r="V6" i="26" s="1"/>
  <c r="Q6" i="26"/>
  <c r="P6" i="26"/>
  <c r="Z5" i="26"/>
  <c r="Y5" i="26"/>
  <c r="AC5" i="26" s="1"/>
  <c r="X5" i="26"/>
  <c r="W5" i="26"/>
  <c r="S5" i="26"/>
  <c r="R5" i="26"/>
  <c r="V5" i="26" s="1"/>
  <c r="Q5" i="26"/>
  <c r="P5" i="26"/>
  <c r="Z4" i="26"/>
  <c r="Y4" i="26"/>
  <c r="AC4" i="26" s="1"/>
  <c r="X4" i="26"/>
  <c r="W4" i="26"/>
  <c r="S4" i="26"/>
  <c r="R4" i="26"/>
  <c r="V4" i="26" s="1"/>
  <c r="Q4" i="26"/>
  <c r="P4" i="26"/>
  <c r="Z3" i="26"/>
  <c r="Y3" i="26"/>
  <c r="AC3" i="26" s="1"/>
  <c r="X3" i="26"/>
  <c r="W3" i="26"/>
  <c r="S3" i="26"/>
  <c r="R3" i="26"/>
  <c r="V3" i="26" s="1"/>
  <c r="Q3" i="26"/>
  <c r="P3" i="2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C7" i="16"/>
  <c r="C5" i="16"/>
  <c r="C4" i="16"/>
  <c r="C3" i="16"/>
  <c r="CS830" i="12" l="1"/>
  <c r="CR830" i="12"/>
  <c r="CQ830" i="12"/>
  <c r="CS651" i="12"/>
  <c r="CQ651" i="12"/>
  <c r="CR651" i="12"/>
  <c r="CS629" i="12"/>
  <c r="CR629" i="12"/>
  <c r="CQ629" i="12"/>
  <c r="CR503" i="12"/>
  <c r="CQ503" i="12"/>
  <c r="CS503" i="12"/>
  <c r="CS872" i="12"/>
  <c r="CR872" i="12"/>
  <c r="CQ872" i="12"/>
  <c r="CS599" i="12"/>
  <c r="CR599" i="12"/>
  <c r="CQ599" i="12"/>
  <c r="CS695" i="12"/>
  <c r="CR695" i="12"/>
  <c r="CQ695" i="12"/>
  <c r="CS758" i="12"/>
  <c r="CR758" i="12"/>
  <c r="CQ758" i="12"/>
  <c r="CS846" i="12"/>
  <c r="CQ846" i="12"/>
  <c r="CR846" i="12"/>
  <c r="CS890" i="12"/>
  <c r="CR890" i="12"/>
  <c r="CQ890" i="12"/>
  <c r="CS972" i="12"/>
  <c r="CR972" i="12"/>
  <c r="CQ972" i="12"/>
  <c r="CR847" i="12"/>
  <c r="CS847" i="12"/>
  <c r="CS939" i="12"/>
  <c r="CR939" i="12"/>
  <c r="CQ939" i="12"/>
  <c r="CR724" i="12"/>
  <c r="CS759" i="12"/>
  <c r="CQ759" i="12"/>
  <c r="CS802" i="12"/>
  <c r="CQ802" i="12"/>
  <c r="CR802" i="12"/>
  <c r="CQ847" i="12"/>
  <c r="CS833" i="12"/>
  <c r="CR833" i="12"/>
  <c r="CQ833" i="12"/>
  <c r="CQ507" i="12"/>
  <c r="CR507" i="12"/>
  <c r="CR825" i="12"/>
  <c r="CS825" i="12"/>
  <c r="CS669" i="12"/>
  <c r="CQ669" i="12"/>
  <c r="CR669" i="12"/>
  <c r="CR768" i="12"/>
  <c r="CS768" i="12"/>
  <c r="CS811" i="12"/>
  <c r="CQ811" i="12"/>
  <c r="CR811" i="12"/>
  <c r="CS834" i="12"/>
  <c r="CQ834" i="12"/>
  <c r="CS925" i="12"/>
  <c r="CR925" i="12"/>
  <c r="CQ925" i="12"/>
  <c r="CS949" i="12"/>
  <c r="CR949" i="12"/>
  <c r="CQ949" i="12"/>
  <c r="CS654" i="12"/>
  <c r="CR654" i="12"/>
  <c r="CQ732" i="12"/>
  <c r="CR732" i="12"/>
  <c r="CQ768" i="12"/>
  <c r="CS782" i="12"/>
  <c r="CR782" i="12"/>
  <c r="CQ782" i="12"/>
  <c r="CS789" i="12"/>
  <c r="CQ789" i="12"/>
  <c r="CR789" i="12"/>
  <c r="CS869" i="12"/>
  <c r="CR869" i="12"/>
  <c r="CQ950" i="12"/>
  <c r="CS976" i="12"/>
  <c r="CR976" i="12"/>
  <c r="CS509" i="12"/>
  <c r="CR509" i="12"/>
  <c r="CS713" i="12"/>
  <c r="CR713" i="12"/>
  <c r="CQ713" i="12"/>
  <c r="CS791" i="12"/>
  <c r="CR791" i="12"/>
  <c r="CQ791" i="12"/>
  <c r="CQ850" i="12"/>
  <c r="CR850" i="12"/>
  <c r="CQ976" i="12"/>
  <c r="CS985" i="12"/>
  <c r="CR985" i="12"/>
  <c r="CQ985" i="12"/>
  <c r="CR714" i="12"/>
  <c r="CS734" i="12"/>
  <c r="CR734" i="12"/>
  <c r="CS762" i="12"/>
  <c r="CR762" i="12"/>
  <c r="CQ986" i="12"/>
  <c r="CS519" i="12"/>
  <c r="CQ519" i="12"/>
  <c r="CR519" i="12"/>
  <c r="CS656" i="12"/>
  <c r="CR656" i="12"/>
  <c r="CQ656" i="12"/>
  <c r="CR777" i="12"/>
  <c r="CS777" i="12"/>
  <c r="CS604" i="12"/>
  <c r="CR604" i="12"/>
  <c r="CS635" i="12"/>
  <c r="CR635" i="12"/>
  <c r="CQ777" i="12"/>
  <c r="CS936" i="12"/>
  <c r="CR936" i="12"/>
  <c r="CS961" i="12"/>
  <c r="CR961" i="12"/>
  <c r="CQ961" i="12"/>
  <c r="CQ635" i="12"/>
  <c r="CS837" i="12"/>
  <c r="CQ837" i="12"/>
  <c r="CR837" i="12"/>
  <c r="CQ880" i="12"/>
  <c r="CS880" i="12"/>
  <c r="CQ936" i="12"/>
  <c r="CS650" i="12"/>
  <c r="CR650" i="12"/>
  <c r="CQ650" i="12"/>
  <c r="CS764" i="12"/>
  <c r="CR764" i="12"/>
  <c r="CQ764" i="12"/>
  <c r="CS821" i="12"/>
  <c r="CR821" i="12"/>
  <c r="CQ821" i="12"/>
  <c r="CR838" i="12"/>
  <c r="CS838" i="12"/>
  <c r="CR880" i="12"/>
  <c r="CS512" i="12"/>
  <c r="CR512" i="12"/>
  <c r="CS620" i="12"/>
  <c r="CR620" i="12"/>
  <c r="CQ620" i="12"/>
  <c r="CS674" i="12"/>
  <c r="CR674" i="12"/>
  <c r="CQ674" i="12"/>
  <c r="CS749" i="12"/>
  <c r="CR749" i="12"/>
  <c r="CQ749" i="12"/>
  <c r="CQ838" i="12"/>
  <c r="CQ903" i="12"/>
  <c r="CQ908" i="12"/>
  <c r="CQ992" i="12"/>
  <c r="CR594" i="12"/>
  <c r="CQ641" i="12"/>
  <c r="CR667" i="12"/>
  <c r="CQ671" i="12"/>
  <c r="CR681" i="12"/>
  <c r="CQ686" i="12"/>
  <c r="CQ710" i="12"/>
  <c r="CR730" i="12"/>
  <c r="CQ740" i="12"/>
  <c r="CQ755" i="12"/>
  <c r="CR774" i="12"/>
  <c r="CR778" i="12"/>
  <c r="CR804" i="12"/>
  <c r="CR813" i="12"/>
  <c r="CR861" i="12"/>
  <c r="CQ893" i="12"/>
  <c r="CQ898" i="12"/>
  <c r="CS921" i="12"/>
  <c r="CQ605" i="12"/>
  <c r="CQ626" i="12"/>
  <c r="CQ662" i="12"/>
  <c r="CQ667" i="12"/>
  <c r="CR696" i="12"/>
  <c r="CR706" i="12"/>
  <c r="CQ730" i="12"/>
  <c r="CR750" i="12"/>
  <c r="CQ774" i="12"/>
  <c r="CR783" i="12"/>
  <c r="CR792" i="12"/>
  <c r="CR796" i="12"/>
  <c r="CQ804" i="12"/>
  <c r="CQ813" i="12"/>
  <c r="CR822" i="12"/>
  <c r="CR831" i="12"/>
  <c r="CQ861" i="12"/>
  <c r="CR888" i="12"/>
  <c r="CR898" i="12"/>
  <c r="CQ916" i="12"/>
  <c r="CQ926" i="12"/>
  <c r="CQ937" i="12"/>
  <c r="CR942" i="12"/>
  <c r="CQ952" i="12"/>
  <c r="CQ962" i="12"/>
  <c r="CQ967" i="12"/>
  <c r="CR978" i="12"/>
  <c r="CQ988" i="12"/>
  <c r="CS993" i="12"/>
  <c r="CR517" i="12"/>
  <c r="CQ586" i="12"/>
  <c r="CR605" i="12"/>
  <c r="CR626" i="12"/>
  <c r="CR662" i="12"/>
  <c r="CR937" i="12"/>
  <c r="CR952" i="12"/>
  <c r="CR957" i="12"/>
  <c r="CR967" i="12"/>
  <c r="CQ973" i="12"/>
  <c r="CR988" i="12"/>
  <c r="CR622" i="12"/>
  <c r="CR658" i="12"/>
  <c r="CQ677" i="12"/>
  <c r="CR726" i="12"/>
  <c r="CR766" i="12"/>
  <c r="CR775" i="12"/>
  <c r="CQ779" i="12"/>
  <c r="CR801" i="12"/>
  <c r="CR810" i="12"/>
  <c r="CR814" i="12"/>
  <c r="CR840" i="12"/>
  <c r="CR849" i="12"/>
  <c r="CQ877" i="12"/>
  <c r="CQ905" i="12"/>
  <c r="CQ922" i="12"/>
  <c r="CQ506" i="12"/>
  <c r="CQ517" i="12"/>
  <c r="CR633" i="12"/>
  <c r="CQ638" i="12"/>
  <c r="CR673" i="12"/>
  <c r="CQ683" i="12"/>
  <c r="CR703" i="12"/>
  <c r="CQ707" i="12"/>
  <c r="CR717" i="12"/>
  <c r="CQ722" i="12"/>
  <c r="CQ737" i="12"/>
  <c r="CR771" i="12"/>
  <c r="CR784" i="12"/>
  <c r="CR793" i="12"/>
  <c r="CQ797" i="12"/>
  <c r="CR819" i="12"/>
  <c r="CR828" i="12"/>
  <c r="CR832" i="12"/>
  <c r="CR858" i="12"/>
  <c r="CR867" i="12"/>
  <c r="CR883" i="12"/>
  <c r="CQ900" i="12"/>
  <c r="CS948" i="12"/>
  <c r="CQ958" i="12"/>
  <c r="CQ974" i="12"/>
  <c r="CQ979" i="12"/>
  <c r="CS984" i="12"/>
  <c r="CQ994" i="12"/>
  <c r="CQ587" i="12"/>
  <c r="CQ698" i="12"/>
  <c r="CQ752" i="12"/>
  <c r="CQ815" i="12"/>
  <c r="CQ895" i="12"/>
  <c r="CQ918" i="12"/>
  <c r="CQ928" i="12"/>
  <c r="CQ964" i="12"/>
  <c r="CQ990" i="12"/>
  <c r="CS598" i="12"/>
  <c r="CR618" i="12"/>
  <c r="CR634" i="12"/>
  <c r="CR694" i="12"/>
  <c r="CR748" i="12"/>
  <c r="CR807" i="12"/>
  <c r="CR820" i="12"/>
  <c r="CR829" i="12"/>
  <c r="CR855" i="12"/>
  <c r="CR864" i="12"/>
  <c r="CR868" i="12"/>
  <c r="CR924" i="12"/>
  <c r="CQ944" i="12"/>
  <c r="CR960" i="12"/>
  <c r="C25" i="10"/>
  <c r="E25" i="10" s="1"/>
  <c r="F25" i="10" s="1"/>
  <c r="C25" i="8"/>
  <c r="E25" i="8" s="1"/>
  <c r="E25" i="9" s="1"/>
  <c r="C24" i="8"/>
  <c r="C24" i="9" s="1"/>
  <c r="C24" i="10"/>
  <c r="E24" i="10" s="1"/>
  <c r="F24" i="10" s="1"/>
  <c r="G24" i="10" s="1"/>
  <c r="AB15" i="26"/>
  <c r="AB33" i="26"/>
  <c r="AB27" i="26"/>
  <c r="T43" i="26"/>
  <c r="U46" i="26"/>
  <c r="T41" i="26"/>
  <c r="I87" i="8"/>
  <c r="CS552" i="12"/>
  <c r="AB36" i="26"/>
  <c r="AA16" i="26"/>
  <c r="AA35" i="26"/>
  <c r="AA15" i="26"/>
  <c r="AB35" i="26"/>
  <c r="AA33" i="26"/>
  <c r="AA32" i="26"/>
  <c r="U42" i="26"/>
  <c r="T51" i="26"/>
  <c r="G23" i="10"/>
  <c r="T50" i="26"/>
  <c r="U49" i="26"/>
  <c r="U34" i="26"/>
  <c r="U32" i="26"/>
  <c r="T27" i="26"/>
  <c r="U45" i="26"/>
  <c r="CQ555" i="12"/>
  <c r="CQ560" i="12"/>
  <c r="CR572" i="12"/>
  <c r="AA3" i="26"/>
  <c r="CS545" i="12"/>
  <c r="CQ575" i="12"/>
  <c r="CQ537" i="12"/>
  <c r="CS548" i="12"/>
  <c r="CR578" i="12"/>
  <c r="CR539" i="12"/>
  <c r="CQ526" i="12"/>
  <c r="CR550" i="12"/>
  <c r="CQ557" i="12"/>
  <c r="CQ583" i="12"/>
  <c r="CR526" i="12"/>
  <c r="CQ584" i="12"/>
  <c r="CR527" i="12"/>
  <c r="CS535" i="12"/>
  <c r="CQ552" i="12"/>
  <c r="CQ579" i="12"/>
  <c r="CQ529" i="12"/>
  <c r="CS522" i="12"/>
  <c r="CR529" i="12"/>
  <c r="CQ547" i="12"/>
  <c r="CR554" i="12"/>
  <c r="CR563" i="12"/>
  <c r="CQ573" i="12"/>
  <c r="CQ581" i="12"/>
  <c r="CS581" i="12"/>
  <c r="CR532" i="12"/>
  <c r="CS537" i="12"/>
  <c r="CQ543" i="12"/>
  <c r="CQ553" i="12"/>
  <c r="CR557" i="12"/>
  <c r="CQ562" i="12"/>
  <c r="CQ566" i="12"/>
  <c r="CR575" i="12"/>
  <c r="CQ580" i="12"/>
  <c r="CR584" i="12"/>
  <c r="CS532" i="12"/>
  <c r="CS553" i="12"/>
  <c r="CR562" i="12"/>
  <c r="CR566" i="12"/>
  <c r="CS571" i="12"/>
  <c r="CQ539" i="12"/>
  <c r="CR545" i="12"/>
  <c r="CS550" i="12"/>
  <c r="CQ554" i="12"/>
  <c r="CS558" i="12"/>
  <c r="CQ563" i="12"/>
  <c r="CQ572" i="12"/>
  <c r="CS576" i="12"/>
  <c r="CQ524" i="12"/>
  <c r="CQ551" i="12"/>
  <c r="CR568" i="12"/>
  <c r="CR524" i="12"/>
  <c r="CR551" i="12"/>
  <c r="CS568" i="12"/>
  <c r="CQ578" i="12"/>
  <c r="CQ530" i="12"/>
  <c r="CQ536" i="12"/>
  <c r="CQ542" i="12"/>
  <c r="CR547" i="12"/>
  <c r="CS555" i="12"/>
  <c r="CR560" i="12"/>
  <c r="CQ565" i="12"/>
  <c r="CQ569" i="12"/>
  <c r="CS573" i="12"/>
  <c r="CR583" i="12"/>
  <c r="CS530" i="12"/>
  <c r="CS536" i="12"/>
  <c r="CR542" i="12"/>
  <c r="CR565" i="12"/>
  <c r="CR569" i="12"/>
  <c r="P55" i="8"/>
  <c r="P55" i="9" s="1"/>
  <c r="E27" i="8"/>
  <c r="P62" i="10"/>
  <c r="R62" i="10" s="1"/>
  <c r="U41" i="10"/>
  <c r="U26" i="10"/>
  <c r="C22" i="10"/>
  <c r="E22" i="10" s="1"/>
  <c r="F22" i="10" s="1"/>
  <c r="Q29" i="10"/>
  <c r="U27" i="10"/>
  <c r="AA10" i="10"/>
  <c r="O10" i="8"/>
  <c r="B29" i="8"/>
  <c r="K61" i="8" s="1"/>
  <c r="U58" i="10"/>
  <c r="V58" i="10" s="1"/>
  <c r="W58" i="10" s="1"/>
  <c r="K29" i="8"/>
  <c r="Q60" i="8" s="1"/>
  <c r="Q60" i="9" s="1"/>
  <c r="K44" i="8"/>
  <c r="P44" i="8" s="1"/>
  <c r="U58" i="8"/>
  <c r="U58" i="9" s="1"/>
  <c r="W28" i="10"/>
  <c r="AE28" i="10" s="1"/>
  <c r="U59" i="10"/>
  <c r="V59" i="10" s="1"/>
  <c r="W59" i="10" s="1"/>
  <c r="P60" i="8"/>
  <c r="P60" i="9" s="1"/>
  <c r="Y12" i="8"/>
  <c r="Q29" i="8"/>
  <c r="Q29" i="9" s="1"/>
  <c r="U44" i="8"/>
  <c r="U44" i="9" s="1"/>
  <c r="AA11" i="10"/>
  <c r="B27" i="10"/>
  <c r="H27" i="10"/>
  <c r="K44" i="10"/>
  <c r="K10" i="9"/>
  <c r="B27" i="4"/>
  <c r="W27" i="10"/>
  <c r="AE27" i="10" s="1"/>
  <c r="U29" i="10"/>
  <c r="E26" i="9"/>
  <c r="F26" i="8"/>
  <c r="O12" i="10"/>
  <c r="U62" i="10"/>
  <c r="V62" i="10" s="1"/>
  <c r="W62" i="10" s="1"/>
  <c r="Y8" i="8"/>
  <c r="Y57" i="8" s="1"/>
  <c r="Y57" i="9" s="1"/>
  <c r="O10" i="10"/>
  <c r="M42" i="10" s="1"/>
  <c r="AA12" i="10"/>
  <c r="U26" i="8"/>
  <c r="U26" i="9" s="1"/>
  <c r="AB43" i="8"/>
  <c r="AB43" i="9" s="1"/>
  <c r="B30" i="4"/>
  <c r="U25" i="10"/>
  <c r="G29" i="10"/>
  <c r="U30" i="10"/>
  <c r="U31" i="10" s="1"/>
  <c r="K43" i="10"/>
  <c r="E28" i="8"/>
  <c r="F28" i="8" s="1"/>
  <c r="K42" i="8"/>
  <c r="K28" i="10"/>
  <c r="Q59" i="10" s="1"/>
  <c r="K29" i="10"/>
  <c r="U57" i="8"/>
  <c r="U57" i="9" s="1"/>
  <c r="B31" i="4"/>
  <c r="AA8" i="10"/>
  <c r="Q89" i="10" s="1"/>
  <c r="U43" i="10"/>
  <c r="Q42" i="8"/>
  <c r="Q42" i="9" s="1"/>
  <c r="M13" i="9"/>
  <c r="B23" i="4"/>
  <c r="P29" i="10"/>
  <c r="U60" i="10"/>
  <c r="V60" i="10" s="1"/>
  <c r="W60" i="10" s="1"/>
  <c r="Y9" i="8"/>
  <c r="B27" i="8"/>
  <c r="U42" i="8"/>
  <c r="U42" i="9" s="1"/>
  <c r="B33" i="4"/>
  <c r="B26" i="10"/>
  <c r="U28" i="10"/>
  <c r="U57" i="10"/>
  <c r="V57" i="10" s="1"/>
  <c r="W57" i="10" s="1"/>
  <c r="P60" i="10"/>
  <c r="R60" i="10" s="1"/>
  <c r="Y7" i="8"/>
  <c r="Q88" i="8" s="1"/>
  <c r="AE29" i="8"/>
  <c r="AE29" i="9" s="1"/>
  <c r="W25" i="8"/>
  <c r="W40" i="8"/>
  <c r="W40" i="9" s="1"/>
  <c r="W42" i="8"/>
  <c r="U62" i="8"/>
  <c r="U62" i="9" s="1"/>
  <c r="C29" i="9"/>
  <c r="B25" i="4"/>
  <c r="G26" i="10"/>
  <c r="U54" i="10"/>
  <c r="V54" i="10" s="1"/>
  <c r="W54" i="10" s="1"/>
  <c r="P57" i="10"/>
  <c r="R57" i="10" s="1"/>
  <c r="W45" i="8"/>
  <c r="B35" i="4"/>
  <c r="B25" i="10"/>
  <c r="Q44" i="10"/>
  <c r="U61" i="10"/>
  <c r="V61" i="10" s="1"/>
  <c r="W61" i="10" s="1"/>
  <c r="U27" i="8"/>
  <c r="U27" i="9" s="1"/>
  <c r="C26" i="9"/>
  <c r="U44" i="10"/>
  <c r="P61" i="10"/>
  <c r="R61" i="10" s="1"/>
  <c r="W24" i="8"/>
  <c r="F29" i="8"/>
  <c r="AA7" i="10"/>
  <c r="K25" i="10"/>
  <c r="N25" i="10" s="1"/>
  <c r="B30" i="10"/>
  <c r="AB44" i="10"/>
  <c r="AC44" i="10" s="1"/>
  <c r="AD44" i="10" s="1"/>
  <c r="U55" i="10"/>
  <c r="V55" i="10" s="1"/>
  <c r="W55" i="10" s="1"/>
  <c r="O8" i="8"/>
  <c r="O8" i="9" s="1"/>
  <c r="Y10" i="8"/>
  <c r="Y10" i="9" s="1"/>
  <c r="W41" i="8"/>
  <c r="AE41" i="8" s="1"/>
  <c r="AE41" i="9" s="1"/>
  <c r="J18" i="1"/>
  <c r="K18" i="1" s="1"/>
  <c r="AA20" i="26"/>
  <c r="AA39" i="26"/>
  <c r="AA10" i="26"/>
  <c r="AA11" i="26"/>
  <c r="AA38" i="26"/>
  <c r="AA9" i="26"/>
  <c r="AB10" i="26"/>
  <c r="AB11" i="26"/>
  <c r="AB19" i="26"/>
  <c r="AA28" i="26"/>
  <c r="AB38" i="26"/>
  <c r="AD27" i="26" a="1"/>
  <c r="AD27" i="26" s="1"/>
  <c r="AB9" i="26"/>
  <c r="AD50" i="26" a="1"/>
  <c r="AD50" i="26" s="1"/>
  <c r="AG50" i="26" s="1"/>
  <c r="AM50" i="26" s="1"/>
  <c r="AD51" i="26" a="1"/>
  <c r="AD51" i="26" s="1"/>
  <c r="AA52" i="26"/>
  <c r="AD21" i="26" a="1"/>
  <c r="AD21" i="26" s="1"/>
  <c r="AD52" i="26" a="1"/>
  <c r="AD52" i="26" s="1"/>
  <c r="AB31" i="26"/>
  <c r="AA48" i="26"/>
  <c r="AA50" i="26"/>
  <c r="AA51" i="26"/>
  <c r="AA22" i="26"/>
  <c r="AA23" i="26"/>
  <c r="AA46" i="26"/>
  <c r="AB47" i="26"/>
  <c r="AB48" i="26"/>
  <c r="AA21" i="26"/>
  <c r="AB22" i="26"/>
  <c r="AB23" i="26"/>
  <c r="AA40" i="26"/>
  <c r="AB46" i="26"/>
  <c r="AB40" i="26"/>
  <c r="AE46" i="26"/>
  <c r="AK46" i="26" s="1"/>
  <c r="AH46" i="26"/>
  <c r="AN46" i="26" s="1"/>
  <c r="AG46" i="26"/>
  <c r="AM46" i="26" s="1"/>
  <c r="T38" i="26"/>
  <c r="U35" i="26"/>
  <c r="T20" i="26"/>
  <c r="T21" i="26"/>
  <c r="T26" i="26"/>
  <c r="U52" i="26"/>
  <c r="T15" i="26"/>
  <c r="T25" i="26"/>
  <c r="T28" i="26"/>
  <c r="T9" i="26"/>
  <c r="T14" i="26"/>
  <c r="U24" i="26"/>
  <c r="T3" i="26"/>
  <c r="T13" i="26"/>
  <c r="T16" i="26"/>
  <c r="U12" i="26"/>
  <c r="AB37" i="10"/>
  <c r="AC37" i="10" s="1"/>
  <c r="AD37" i="10" s="1"/>
  <c r="X18" i="1"/>
  <c r="V18" i="1"/>
  <c r="W18" i="1"/>
  <c r="U23" i="10"/>
  <c r="W37" i="8"/>
  <c r="AB37" i="8" s="1"/>
  <c r="AB37" i="9" s="1"/>
  <c r="Q54" i="8"/>
  <c r="Q54" i="9" s="1"/>
  <c r="I86" i="9"/>
  <c r="P56" i="10"/>
  <c r="R56" i="10" s="1"/>
  <c r="I87" i="10"/>
  <c r="O5" i="8"/>
  <c r="O5" i="9" s="1"/>
  <c r="P54" i="8"/>
  <c r="P54" i="9" s="1"/>
  <c r="M6" i="9"/>
  <c r="B61" i="4"/>
  <c r="C61" i="4" s="1"/>
  <c r="E61" i="4" s="1"/>
  <c r="O5" i="10"/>
  <c r="M37" i="10" s="1"/>
  <c r="P22" i="8"/>
  <c r="P22" i="9" s="1"/>
  <c r="U38" i="8"/>
  <c r="U38" i="9" s="1"/>
  <c r="AB38" i="8"/>
  <c r="AB38" i="9" s="1"/>
  <c r="P56" i="8"/>
  <c r="P56" i="9" s="1"/>
  <c r="B23" i="8"/>
  <c r="B23" i="9"/>
  <c r="B24" i="8"/>
  <c r="B24" i="9" s="1"/>
  <c r="E7" i="4"/>
  <c r="E8" i="4"/>
  <c r="E9" i="4"/>
  <c r="B57" i="4" s="1"/>
  <c r="E10" i="4"/>
  <c r="E12" i="4"/>
  <c r="B60" i="4" s="1"/>
  <c r="C60" i="4" s="1"/>
  <c r="D60" i="4" s="1"/>
  <c r="F60" i="4" s="1"/>
  <c r="E14" i="4"/>
  <c r="B21" i="4"/>
  <c r="AA6" i="10"/>
  <c r="Y55" i="10" s="1"/>
  <c r="P22" i="10"/>
  <c r="V22" i="10" s="1"/>
  <c r="W23" i="10"/>
  <c r="AE23" i="10"/>
  <c r="U24" i="10"/>
  <c r="U38" i="10"/>
  <c r="W38" i="10"/>
  <c r="AE38" i="10" s="1"/>
  <c r="E22" i="8"/>
  <c r="E22" i="9" s="1"/>
  <c r="R22" i="8"/>
  <c r="R22" i="9" s="1"/>
  <c r="W23" i="8"/>
  <c r="W23" i="9" s="1"/>
  <c r="U24" i="8"/>
  <c r="U24" i="9" s="1"/>
  <c r="P37" i="8"/>
  <c r="P37" i="9" s="1"/>
  <c r="K5" i="9"/>
  <c r="E6" i="4"/>
  <c r="F20" i="4" s="1"/>
  <c r="B41" i="4" s="1"/>
  <c r="C41" i="4" s="1"/>
  <c r="K38" i="10"/>
  <c r="P54" i="10"/>
  <c r="R54" i="10" s="1"/>
  <c r="P55" i="10"/>
  <c r="R55" i="10" s="1"/>
  <c r="P5" i="8"/>
  <c r="P5" i="9" s="1"/>
  <c r="Y6" i="8"/>
  <c r="Q87" i="8" s="1"/>
  <c r="Q87" i="9" s="1"/>
  <c r="O7" i="8"/>
  <c r="O7" i="9" s="1"/>
  <c r="C23" i="8"/>
  <c r="C23" i="9" s="1"/>
  <c r="W22" i="10"/>
  <c r="AE22" i="10" s="1"/>
  <c r="K39" i="10"/>
  <c r="N22" i="8"/>
  <c r="N22" i="9" s="1"/>
  <c r="K24" i="8"/>
  <c r="K24" i="9" s="1"/>
  <c r="U54" i="8"/>
  <c r="U54" i="9" s="1"/>
  <c r="E11" i="4"/>
  <c r="B59" i="4" s="1"/>
  <c r="B19" i="4"/>
  <c r="O6" i="10"/>
  <c r="M23" i="10" s="1"/>
  <c r="K38" i="8"/>
  <c r="K38" i="9" s="1"/>
  <c r="AE38" i="8"/>
  <c r="AE38" i="9" s="1"/>
  <c r="U39" i="8"/>
  <c r="U39" i="9" s="1"/>
  <c r="L5" i="9"/>
  <c r="K6" i="9"/>
  <c r="K24" i="10"/>
  <c r="U23" i="8"/>
  <c r="U23" i="9" s="1"/>
  <c r="K23" i="10"/>
  <c r="R22" i="10"/>
  <c r="Y5" i="8"/>
  <c r="Y54" i="8" s="1"/>
  <c r="Y54" i="9" s="1"/>
  <c r="O6" i="8"/>
  <c r="O6" i="9" s="1"/>
  <c r="K39" i="8"/>
  <c r="K39" i="9" s="1"/>
  <c r="AA5" i="10"/>
  <c r="Y54" i="10" s="1"/>
  <c r="O7" i="10"/>
  <c r="M39" i="10"/>
  <c r="B23" i="10"/>
  <c r="AF37" i="10" s="1"/>
  <c r="AG37" i="10" s="1"/>
  <c r="B24" i="10"/>
  <c r="W22" i="8"/>
  <c r="AE22" i="8" s="1"/>
  <c r="AE22" i="9" s="1"/>
  <c r="U55" i="8"/>
  <c r="U55" i="9" s="1"/>
  <c r="L89" i="10" l="1"/>
  <c r="AI81" i="10" s="1"/>
  <c r="C25" i="9"/>
  <c r="M22" i="8"/>
  <c r="M22" i="9"/>
  <c r="M22" i="10"/>
  <c r="M37" i="8"/>
  <c r="M37" i="9" s="1"/>
  <c r="E24" i="8"/>
  <c r="F24" i="8" s="1"/>
  <c r="G24" i="8" s="1"/>
  <c r="G24" i="9" s="1"/>
  <c r="E24" i="9"/>
  <c r="AC43" i="8"/>
  <c r="AC43" i="9"/>
  <c r="V58" i="8"/>
  <c r="V58" i="9" s="1"/>
  <c r="R55" i="8"/>
  <c r="R55" i="9"/>
  <c r="V57" i="8"/>
  <c r="V57" i="9" s="1"/>
  <c r="M54" i="10"/>
  <c r="G22" i="10"/>
  <c r="AH52" i="26"/>
  <c r="AN52" i="26" s="1"/>
  <c r="AE52" i="26"/>
  <c r="AK52" i="26" s="1"/>
  <c r="AF38" i="10"/>
  <c r="AG38" i="10" s="1"/>
  <c r="R28" i="10"/>
  <c r="O25" i="10"/>
  <c r="AA25" i="10"/>
  <c r="Q57" i="10"/>
  <c r="P44" i="9"/>
  <c r="V44" i="8"/>
  <c r="V44" i="9" s="1"/>
  <c r="R60" i="8"/>
  <c r="R60" i="9" s="1"/>
  <c r="W37" i="9"/>
  <c r="AB27" i="10"/>
  <c r="AC27" i="10" s="1"/>
  <c r="AD27" i="10" s="1"/>
  <c r="R38" i="10"/>
  <c r="V62" i="8"/>
  <c r="V62" i="9" s="1"/>
  <c r="K20" i="1"/>
  <c r="V23" i="10"/>
  <c r="V24" i="10" s="1"/>
  <c r="V25" i="10" s="1"/>
  <c r="K59" i="10"/>
  <c r="S58" i="10" s="1"/>
  <c r="K91" i="10"/>
  <c r="AH83" i="10" s="1"/>
  <c r="K42" i="9"/>
  <c r="R41" i="8"/>
  <c r="R41" i="9" s="1"/>
  <c r="M40" i="8"/>
  <c r="M40" i="9" s="1"/>
  <c r="AF41" i="10"/>
  <c r="K90" i="10"/>
  <c r="W42" i="9"/>
  <c r="AB42" i="8"/>
  <c r="K89" i="10"/>
  <c r="AH81" i="10" s="1"/>
  <c r="K57" i="10"/>
  <c r="K59" i="8"/>
  <c r="K59" i="9" s="1"/>
  <c r="B27" i="9"/>
  <c r="R29" i="10"/>
  <c r="S29" i="10" s="1"/>
  <c r="AJ40" i="26" a="1"/>
  <c r="AJ40" i="26" s="1"/>
  <c r="AH40" i="26"/>
  <c r="AN40" i="26" s="1"/>
  <c r="AG40" i="26"/>
  <c r="AM40" i="26" s="1"/>
  <c r="AF40" i="26"/>
  <c r="AL40" i="26" s="1"/>
  <c r="AE40" i="26"/>
  <c r="AK40" i="26" s="1"/>
  <c r="AF51" i="26"/>
  <c r="AL51" i="26" s="1"/>
  <c r="AJ51" i="26" a="1"/>
  <c r="AJ51" i="26" s="1"/>
  <c r="AE51" i="26"/>
  <c r="AK51" i="26" s="1"/>
  <c r="AH51" i="26"/>
  <c r="AN51" i="26" s="1"/>
  <c r="AG51" i="26"/>
  <c r="AM51" i="26" s="1"/>
  <c r="AJ41" i="26" a="1"/>
  <c r="AJ41" i="26" s="1"/>
  <c r="AH41" i="26"/>
  <c r="AN41" i="26" s="1"/>
  <c r="AG41" i="26"/>
  <c r="AM41" i="26" s="1"/>
  <c r="AF41" i="26"/>
  <c r="AL41" i="26" s="1"/>
  <c r="AE41" i="26"/>
  <c r="AK41" i="26" s="1"/>
  <c r="AG37" i="26"/>
  <c r="AM37" i="26" s="1"/>
  <c r="AJ37" i="26" a="1"/>
  <c r="AJ37" i="26" s="1"/>
  <c r="AH37" i="26"/>
  <c r="AN37" i="26" s="1"/>
  <c r="AF37" i="26"/>
  <c r="AL37" i="26" s="1"/>
  <c r="AE37" i="26"/>
  <c r="AK37" i="26" s="1"/>
  <c r="AJ38" i="26" a="1"/>
  <c r="AJ38" i="26" s="1"/>
  <c r="AH38" i="26"/>
  <c r="AN38" i="26" s="1"/>
  <c r="AG38" i="26"/>
  <c r="AM38" i="26" s="1"/>
  <c r="AF38" i="26"/>
  <c r="AL38" i="26" s="1"/>
  <c r="AE38" i="26"/>
  <c r="AK38" i="26" s="1"/>
  <c r="AJ9" i="26" a="1"/>
  <c r="AJ9" i="26" s="1"/>
  <c r="AH9" i="26"/>
  <c r="AN9" i="26" s="1"/>
  <c r="AG9" i="26"/>
  <c r="AM9" i="26" s="1"/>
  <c r="AF9" i="26"/>
  <c r="AL9" i="26" s="1"/>
  <c r="AE9" i="26"/>
  <c r="AK9" i="26" s="1"/>
  <c r="AJ31" i="26" a="1"/>
  <c r="AJ31" i="26" s="1"/>
  <c r="AF31" i="26"/>
  <c r="AL31" i="26" s="1"/>
  <c r="AE31" i="26"/>
  <c r="AK31" i="26" s="1"/>
  <c r="AH31" i="26"/>
  <c r="AN31" i="26" s="1"/>
  <c r="AG31" i="26"/>
  <c r="AM31" i="26" s="1"/>
  <c r="AJ32" i="26" a="1"/>
  <c r="AJ32" i="26" s="1"/>
  <c r="AH32" i="26"/>
  <c r="AN32" i="26" s="1"/>
  <c r="AG32" i="26"/>
  <c r="AM32" i="26" s="1"/>
  <c r="AF32" i="26"/>
  <c r="AL32" i="26" s="1"/>
  <c r="AE32" i="26"/>
  <c r="AK32" i="26" s="1"/>
  <c r="AJ34" i="26" a="1"/>
  <c r="AJ34" i="26" s="1"/>
  <c r="AF34" i="26"/>
  <c r="AL34" i="26" s="1"/>
  <c r="AH34" i="26"/>
  <c r="AN34" i="26" s="1"/>
  <c r="AG34" i="26"/>
  <c r="AM34" i="26" s="1"/>
  <c r="AE34" i="26"/>
  <c r="AK34" i="26" s="1"/>
  <c r="AG35" i="26"/>
  <c r="AM35" i="26" s="1"/>
  <c r="AE35" i="26"/>
  <c r="AK35" i="26" s="1"/>
  <c r="AJ35" i="26" a="1"/>
  <c r="AJ35" i="26" s="1"/>
  <c r="AH35" i="26"/>
  <c r="AN35" i="26" s="1"/>
  <c r="AF35" i="26"/>
  <c r="AL35" i="26" s="1"/>
  <c r="AJ36" i="26" a="1"/>
  <c r="AJ36" i="26" s="1"/>
  <c r="AH36" i="26"/>
  <c r="AN36" i="26" s="1"/>
  <c r="AF36" i="26"/>
  <c r="AL36" i="26" s="1"/>
  <c r="AG36" i="26"/>
  <c r="AM36" i="26" s="1"/>
  <c r="AE36" i="26"/>
  <c r="AK36" i="26" s="1"/>
  <c r="AJ15" i="26" a="1"/>
  <c r="AJ15" i="26" s="1"/>
  <c r="AH15" i="26"/>
  <c r="AN15" i="26" s="1"/>
  <c r="AG15" i="26"/>
  <c r="AM15" i="26" s="1"/>
  <c r="AF15" i="26"/>
  <c r="AL15" i="26" s="1"/>
  <c r="AE15" i="26"/>
  <c r="AK15" i="26" s="1"/>
  <c r="AJ22" i="26" a="1"/>
  <c r="AJ22" i="26" s="1"/>
  <c r="AH22" i="26"/>
  <c r="AN22" i="26" s="1"/>
  <c r="AG22" i="26"/>
  <c r="AM22" i="26" s="1"/>
  <c r="AF22" i="26"/>
  <c r="AL22" i="26" s="1"/>
  <c r="AE22" i="26"/>
  <c r="AK22" i="26" s="1"/>
  <c r="AJ21" i="26" a="1"/>
  <c r="AJ21" i="26" s="1"/>
  <c r="AH21" i="26"/>
  <c r="AN21" i="26" s="1"/>
  <c r="AG21" i="26"/>
  <c r="AM21" i="26" s="1"/>
  <c r="AF21" i="26"/>
  <c r="AL21" i="26" s="1"/>
  <c r="AE21" i="26"/>
  <c r="AK21" i="26" s="1"/>
  <c r="AJ19" i="26" a="1"/>
  <c r="AJ19" i="26" s="1"/>
  <c r="AF19" i="26"/>
  <c r="AL19" i="26" s="1"/>
  <c r="AE19" i="26"/>
  <c r="AK19" i="26" s="1"/>
  <c r="AH19" i="26"/>
  <c r="AN19" i="26" s="1"/>
  <c r="AG19" i="26"/>
  <c r="AM19" i="26" s="1"/>
  <c r="AJ20" i="26" a="1"/>
  <c r="AJ20" i="26" s="1"/>
  <c r="AG20" i="26"/>
  <c r="AM20" i="26" s="1"/>
  <c r="AF20" i="26"/>
  <c r="AL20" i="26" s="1"/>
  <c r="AE20" i="26"/>
  <c r="AK20" i="26" s="1"/>
  <c r="AH20" i="26"/>
  <c r="AN20" i="26" s="1"/>
  <c r="AJ23" i="26" a="1"/>
  <c r="AJ23" i="26" s="1"/>
  <c r="AH23" i="26"/>
  <c r="AN23" i="26" s="1"/>
  <c r="AG23" i="26"/>
  <c r="AM23" i="26" s="1"/>
  <c r="AF23" i="26"/>
  <c r="AL23" i="26" s="1"/>
  <c r="AE23" i="26"/>
  <c r="AK23" i="26" s="1"/>
  <c r="AJ25" i="26" a="1"/>
  <c r="AJ25" i="26" s="1"/>
  <c r="AH25" i="26"/>
  <c r="AN25" i="26" s="1"/>
  <c r="AG25" i="26"/>
  <c r="AM25" i="26" s="1"/>
  <c r="AF25" i="26"/>
  <c r="AL25" i="26" s="1"/>
  <c r="AE25" i="26"/>
  <c r="AK25" i="26" s="1"/>
  <c r="AJ26" i="26" a="1"/>
  <c r="AJ26" i="26" s="1"/>
  <c r="AH26" i="26"/>
  <c r="AN26" i="26" s="1"/>
  <c r="AG26" i="26"/>
  <c r="AM26" i="26" s="1"/>
  <c r="AF26" i="26"/>
  <c r="AL26" i="26" s="1"/>
  <c r="AE26" i="26"/>
  <c r="AK26" i="26" s="1"/>
  <c r="AJ30" i="26" a="1"/>
  <c r="AJ30" i="26" s="1"/>
  <c r="AE30" i="26"/>
  <c r="AK30" i="26" s="1"/>
  <c r="AH30" i="26"/>
  <c r="AN30" i="26" s="1"/>
  <c r="AG30" i="26"/>
  <c r="AM30" i="26" s="1"/>
  <c r="AF30" i="26"/>
  <c r="AL30" i="26" s="1"/>
  <c r="AJ27" i="26" a="1"/>
  <c r="AJ27" i="26" s="1"/>
  <c r="AH27" i="26"/>
  <c r="AN27" i="26" s="1"/>
  <c r="AG27" i="26"/>
  <c r="AM27" i="26" s="1"/>
  <c r="AF27" i="26"/>
  <c r="AL27" i="26" s="1"/>
  <c r="AE27" i="26"/>
  <c r="AK27" i="26" s="1"/>
  <c r="AJ10" i="26" a="1"/>
  <c r="AJ10" i="26" s="1"/>
  <c r="AH10" i="26"/>
  <c r="AN10" i="26" s="1"/>
  <c r="AG10" i="26"/>
  <c r="AM10" i="26" s="1"/>
  <c r="AF10" i="26"/>
  <c r="AL10" i="26" s="1"/>
  <c r="AE10" i="26"/>
  <c r="AK10" i="26" s="1"/>
  <c r="AJ24" i="26" a="1"/>
  <c r="AJ24" i="26" s="1"/>
  <c r="AH24" i="26"/>
  <c r="AN24" i="26" s="1"/>
  <c r="AG24" i="26"/>
  <c r="AM24" i="26" s="1"/>
  <c r="AF24" i="26"/>
  <c r="AL24" i="26" s="1"/>
  <c r="AE24" i="26"/>
  <c r="AK24" i="26" s="1"/>
  <c r="AE33" i="26"/>
  <c r="AK33" i="26" s="1"/>
  <c r="AJ33" i="26" a="1"/>
  <c r="AJ33" i="26" s="1"/>
  <c r="AH33" i="26"/>
  <c r="AN33" i="26" s="1"/>
  <c r="AG33" i="26"/>
  <c r="AM33" i="26" s="1"/>
  <c r="AF33" i="26"/>
  <c r="AL33" i="26" s="1"/>
  <c r="AJ11" i="26" a="1"/>
  <c r="AJ11" i="26" s="1"/>
  <c r="AH11" i="26"/>
  <c r="AN11" i="26" s="1"/>
  <c r="AG11" i="26"/>
  <c r="AM11" i="26" s="1"/>
  <c r="AF11" i="26"/>
  <c r="AL11" i="26" s="1"/>
  <c r="AE11" i="26"/>
  <c r="AK11" i="26" s="1"/>
  <c r="AJ13" i="26" a="1"/>
  <c r="AJ13" i="26" s="1"/>
  <c r="AH13" i="26"/>
  <c r="AN13" i="26" s="1"/>
  <c r="AG13" i="26"/>
  <c r="AM13" i="26" s="1"/>
  <c r="AF13" i="26"/>
  <c r="AL13" i="26" s="1"/>
  <c r="AE13" i="26"/>
  <c r="AK13" i="26" s="1"/>
  <c r="AJ14" i="26" a="1"/>
  <c r="AJ14" i="26" s="1"/>
  <c r="AH14" i="26"/>
  <c r="AN14" i="26" s="1"/>
  <c r="AG14" i="26"/>
  <c r="AM14" i="26" s="1"/>
  <c r="AF14" i="26"/>
  <c r="AL14" i="26" s="1"/>
  <c r="AE14" i="26"/>
  <c r="AK14" i="26" s="1"/>
  <c r="AJ18" i="26" a="1"/>
  <c r="AJ18" i="26" s="1"/>
  <c r="AE18" i="26"/>
  <c r="AK18" i="26" s="1"/>
  <c r="AH18" i="26"/>
  <c r="AN18" i="26" s="1"/>
  <c r="AG18" i="26"/>
  <c r="AM18" i="26" s="1"/>
  <c r="AF18" i="26"/>
  <c r="AL18" i="26" s="1"/>
  <c r="AJ28" i="26" a="1"/>
  <c r="AJ28" i="26" s="1"/>
  <c r="AH28" i="26"/>
  <c r="AN28" i="26" s="1"/>
  <c r="AG28" i="26"/>
  <c r="AM28" i="26" s="1"/>
  <c r="AF28" i="26"/>
  <c r="AL28" i="26" s="1"/>
  <c r="AE28" i="26"/>
  <c r="AK28" i="26" s="1"/>
  <c r="AJ12" i="26" a="1"/>
  <c r="AJ12" i="26" s="1"/>
  <c r="AH12" i="26"/>
  <c r="AN12" i="26" s="1"/>
  <c r="AG12" i="26"/>
  <c r="AM12" i="26" s="1"/>
  <c r="AF12" i="26"/>
  <c r="AL12" i="26" s="1"/>
  <c r="AE12" i="26"/>
  <c r="AK12" i="26" s="1"/>
  <c r="AJ16" i="26" a="1"/>
  <c r="AJ16" i="26" s="1"/>
  <c r="AH16" i="26"/>
  <c r="AN16" i="26" s="1"/>
  <c r="AG16" i="26"/>
  <c r="AM16" i="26" s="1"/>
  <c r="AF16" i="26"/>
  <c r="AL16" i="26" s="1"/>
  <c r="AE16" i="26"/>
  <c r="AK16" i="26" s="1"/>
  <c r="AA14" i="26"/>
  <c r="T19" i="26"/>
  <c r="AA26" i="26"/>
  <c r="T31" i="26"/>
  <c r="T39" i="26"/>
  <c r="AA41" i="26"/>
  <c r="T6" i="26"/>
  <c r="AA13" i="26"/>
  <c r="AB14" i="26"/>
  <c r="T18" i="26"/>
  <c r="AA25" i="26"/>
  <c r="AB26" i="26"/>
  <c r="T30" i="26"/>
  <c r="T36" i="26"/>
  <c r="AB41" i="26"/>
  <c r="AA44" i="26"/>
  <c r="AD44" i="26" a="1"/>
  <c r="AD44" i="26" s="1"/>
  <c r="U47" i="26"/>
  <c r="AD17" i="26" a="1"/>
  <c r="AD17" i="26" s="1"/>
  <c r="AD29" i="26" a="1"/>
  <c r="AD29" i="26" s="1"/>
  <c r="AD47" i="26" a="1"/>
  <c r="AD47" i="26" s="1"/>
  <c r="AA12" i="26"/>
  <c r="AB13" i="26"/>
  <c r="T17" i="26"/>
  <c r="AA24" i="26"/>
  <c r="AB25" i="26"/>
  <c r="T29" i="26"/>
  <c r="AA34" i="26"/>
  <c r="AA37" i="26"/>
  <c r="AA45" i="26"/>
  <c r="AJ50" i="26" a="1"/>
  <c r="AJ50" i="26" s="1"/>
  <c r="AH50" i="26"/>
  <c r="AN50" i="26" s="1"/>
  <c r="AE50" i="26"/>
  <c r="AK50" i="26" s="1"/>
  <c r="AB12" i="26"/>
  <c r="AB24" i="26"/>
  <c r="AB34" i="26"/>
  <c r="AB37" i="26"/>
  <c r="AD39" i="26" a="1"/>
  <c r="AD39" i="26" s="1"/>
  <c r="AD45" i="26" a="1"/>
  <c r="AD45" i="26" s="1"/>
  <c r="AJ48" i="26" a="1"/>
  <c r="AJ48" i="26" s="1"/>
  <c r="AH48" i="26"/>
  <c r="AN48" i="26" s="1"/>
  <c r="AF48" i="26"/>
  <c r="AL48" i="26" s="1"/>
  <c r="AA42" i="26"/>
  <c r="AD42" i="26" a="1"/>
  <c r="AD42" i="26" s="1"/>
  <c r="AA19" i="26"/>
  <c r="AB20" i="26"/>
  <c r="AA31" i="26"/>
  <c r="AB32" i="26"/>
  <c r="AA36" i="26"/>
  <c r="AA43" i="26"/>
  <c r="AG48" i="26"/>
  <c r="AM48" i="26" s="1"/>
  <c r="AF50" i="26"/>
  <c r="AL50" i="26" s="1"/>
  <c r="AA6" i="26"/>
  <c r="T11" i="26"/>
  <c r="AA18" i="26"/>
  <c r="T23" i="26"/>
  <c r="AA30" i="26"/>
  <c r="T40" i="26"/>
  <c r="T10" i="26"/>
  <c r="AA17" i="26"/>
  <c r="AB18" i="26"/>
  <c r="T22" i="26"/>
  <c r="AA29" i="26"/>
  <c r="AB30" i="26"/>
  <c r="T33" i="26"/>
  <c r="U37" i="26"/>
  <c r="T48" i="26"/>
  <c r="AD43" i="26" a="1"/>
  <c r="AD43" i="26" s="1"/>
  <c r="AJ46" i="26" a="1"/>
  <c r="AJ46" i="26" s="1"/>
  <c r="AF46" i="26"/>
  <c r="AL46" i="26" s="1"/>
  <c r="AD49" i="26" a="1"/>
  <c r="AD49" i="26" s="1"/>
  <c r="AB42" i="26"/>
  <c r="T44" i="26"/>
  <c r="AA49" i="26"/>
  <c r="AB16" i="26"/>
  <c r="AB28" i="26"/>
  <c r="AJ52" i="26" a="1"/>
  <c r="AJ52" i="26" s="1"/>
  <c r="AG52" i="26"/>
  <c r="AM52" i="26" s="1"/>
  <c r="AF52" i="26"/>
  <c r="AL52" i="26" s="1"/>
  <c r="CR510" i="12"/>
  <c r="CQ510" i="12"/>
  <c r="CS514" i="12"/>
  <c r="CS520" i="12"/>
  <c r="CQ520" i="12"/>
  <c r="CR540" i="12"/>
  <c r="CQ540" i="12"/>
  <c r="CS510" i="12"/>
  <c r="CR520" i="12"/>
  <c r="CS540" i="12"/>
  <c r="CR567" i="12"/>
  <c r="CS567" i="12"/>
  <c r="CQ567" i="12"/>
  <c r="CR585" i="12"/>
  <c r="CS585" i="12"/>
  <c r="CR648" i="12"/>
  <c r="CS648" i="12"/>
  <c r="CQ648" i="12"/>
  <c r="CR2" i="12"/>
  <c r="CS521" i="12"/>
  <c r="CR521" i="12"/>
  <c r="CR541" i="12"/>
  <c r="CQ541" i="12"/>
  <c r="CS541" i="12"/>
  <c r="CR546" i="12"/>
  <c r="CS546" i="12"/>
  <c r="CQ546" i="12"/>
  <c r="CS559" i="12"/>
  <c r="CR559" i="12"/>
  <c r="CR630" i="12"/>
  <c r="CS630" i="12"/>
  <c r="CQ630" i="12"/>
  <c r="CR577" i="12"/>
  <c r="CQ577" i="12"/>
  <c r="CS577" i="12"/>
  <c r="CR612" i="12"/>
  <c r="CS612" i="12"/>
  <c r="CQ612" i="12"/>
  <c r="CR3" i="12"/>
  <c r="CQ3" i="12"/>
  <c r="CR531" i="12"/>
  <c r="CS531" i="12"/>
  <c r="CQ531" i="12"/>
  <c r="CR582" i="12"/>
  <c r="CS582" i="12"/>
  <c r="CQ582" i="12"/>
  <c r="I196" i="9"/>
  <c r="I191" i="10"/>
  <c r="I191" i="8"/>
  <c r="CR603" i="12"/>
  <c r="CS603" i="12"/>
  <c r="CQ603" i="12"/>
  <c r="CS3" i="12"/>
  <c r="CS595" i="12"/>
  <c r="CR595" i="12"/>
  <c r="CT3" i="12"/>
  <c r="CQ508" i="12"/>
  <c r="CQ523" i="12"/>
  <c r="CS527" i="12"/>
  <c r="CS556" i="12"/>
  <c r="CR556" i="12"/>
  <c r="CQ556" i="12"/>
  <c r="CQ595" i="12"/>
  <c r="CR504" i="12"/>
  <c r="CQ504" i="12"/>
  <c r="CR508" i="12"/>
  <c r="CR513" i="12"/>
  <c r="CS513" i="12"/>
  <c r="CR518" i="12"/>
  <c r="CQ518" i="12"/>
  <c r="CS518" i="12"/>
  <c r="CS523" i="12"/>
  <c r="CS533" i="12"/>
  <c r="CQ533" i="12"/>
  <c r="CR646" i="12"/>
  <c r="CS646" i="12"/>
  <c r="CQ646" i="12"/>
  <c r="CS544" i="12"/>
  <c r="CR544" i="12"/>
  <c r="CR549" i="12"/>
  <c r="CS549" i="12"/>
  <c r="CR570" i="12"/>
  <c r="CS570" i="12"/>
  <c r="CR628" i="12"/>
  <c r="CS628" i="12"/>
  <c r="CQ628" i="12"/>
  <c r="CR637" i="12"/>
  <c r="CS637" i="12"/>
  <c r="CR505" i="12"/>
  <c r="CS505" i="12"/>
  <c r="CR534" i="12"/>
  <c r="CS534" i="12"/>
  <c r="CQ544" i="12"/>
  <c r="CQ549" i="12"/>
  <c r="CQ570" i="12"/>
  <c r="CR610" i="12"/>
  <c r="CS610" i="12"/>
  <c r="CQ610" i="12"/>
  <c r="CR619" i="12"/>
  <c r="CS619" i="12"/>
  <c r="CQ637" i="12"/>
  <c r="CQ505" i="12"/>
  <c r="CR514" i="12"/>
  <c r="CQ534" i="12"/>
  <c r="CS592" i="12"/>
  <c r="CR592" i="12"/>
  <c r="CQ592" i="12"/>
  <c r="CQ619" i="12"/>
  <c r="CQ512" i="12"/>
  <c r="CR515" i="12"/>
  <c r="CQ525" i="12"/>
  <c r="CS528" i="12"/>
  <c r="CQ535" i="12"/>
  <c r="CR538" i="12"/>
  <c r="CQ548" i="12"/>
  <c r="CQ561" i="12"/>
  <c r="CS564" i="12"/>
  <c r="CQ571" i="12"/>
  <c r="CR574" i="12"/>
  <c r="CQ597" i="12"/>
  <c r="CS600" i="12"/>
  <c r="CQ607" i="12"/>
  <c r="CS621" i="12"/>
  <c r="CQ625" i="12"/>
  <c r="CS639" i="12"/>
  <c r="CQ643" i="12"/>
  <c r="CS657" i="12"/>
  <c r="CQ661" i="12"/>
  <c r="CS675" i="12"/>
  <c r="CQ679" i="12"/>
  <c r="CS693" i="12"/>
  <c r="CQ697" i="12"/>
  <c r="CS711" i="12"/>
  <c r="CQ715" i="12"/>
  <c r="CS729" i="12"/>
  <c r="CQ733" i="12"/>
  <c r="CS747" i="12"/>
  <c r="CQ751" i="12"/>
  <c r="CS765" i="12"/>
  <c r="CQ769" i="12"/>
  <c r="CQ787" i="12"/>
  <c r="CQ805" i="12"/>
  <c r="CQ823" i="12"/>
  <c r="CQ841" i="12"/>
  <c r="CQ859" i="12"/>
  <c r="CR874" i="12"/>
  <c r="CQ879" i="12"/>
  <c r="CQ897" i="12"/>
  <c r="CQ911" i="12"/>
  <c r="CR911" i="12"/>
  <c r="CQ920" i="12"/>
  <c r="CS920" i="12"/>
  <c r="CS515" i="12"/>
  <c r="CQ522" i="12"/>
  <c r="CS525" i="12"/>
  <c r="CS538" i="12"/>
  <c r="CQ558" i="12"/>
  <c r="CS561" i="12"/>
  <c r="CS574" i="12"/>
  <c r="CQ594" i="12"/>
  <c r="CS597" i="12"/>
  <c r="CS607" i="12"/>
  <c r="CQ618" i="12"/>
  <c r="CS625" i="12"/>
  <c r="CQ636" i="12"/>
  <c r="CS643" i="12"/>
  <c r="CQ654" i="12"/>
  <c r="CS661" i="12"/>
  <c r="CQ672" i="12"/>
  <c r="CS679" i="12"/>
  <c r="CQ690" i="12"/>
  <c r="CS697" i="12"/>
  <c r="CQ708" i="12"/>
  <c r="CS715" i="12"/>
  <c r="CQ726" i="12"/>
  <c r="CS733" i="12"/>
  <c r="CQ744" i="12"/>
  <c r="CS751" i="12"/>
  <c r="CQ762" i="12"/>
  <c r="CS769" i="12"/>
  <c r="CS787" i="12"/>
  <c r="CS805" i="12"/>
  <c r="CS823" i="12"/>
  <c r="CS841" i="12"/>
  <c r="CS859" i="12"/>
  <c r="CQ875" i="12"/>
  <c r="CR875" i="12"/>
  <c r="CR879" i="12"/>
  <c r="CR897" i="12"/>
  <c r="CQ902" i="12"/>
  <c r="CS902" i="12"/>
  <c r="CS911" i="12"/>
  <c r="CR920" i="12"/>
  <c r="CQ933" i="12"/>
  <c r="CQ941" i="12"/>
  <c r="CR941" i="12"/>
  <c r="CS945" i="12"/>
  <c r="CR945" i="12"/>
  <c r="CQ945" i="12"/>
  <c r="CQ884" i="12"/>
  <c r="CS884" i="12"/>
  <c r="CS889" i="12"/>
  <c r="CR889" i="12"/>
  <c r="CR933" i="12"/>
  <c r="CS876" i="12"/>
  <c r="CR876" i="12"/>
  <c r="CQ917" i="12"/>
  <c r="CR917" i="12"/>
  <c r="CS917" i="12"/>
  <c r="CR930" i="12"/>
  <c r="CS930" i="12"/>
  <c r="CS951" i="12"/>
  <c r="CQ951" i="12"/>
  <c r="CQ959" i="12"/>
  <c r="CR959" i="12"/>
  <c r="CQ963" i="12"/>
  <c r="CS963" i="12"/>
  <c r="CR963" i="12"/>
  <c r="CS655" i="12"/>
  <c r="CQ666" i="12"/>
  <c r="CS673" i="12"/>
  <c r="CQ684" i="12"/>
  <c r="CS691" i="12"/>
  <c r="CQ702" i="12"/>
  <c r="CS709" i="12"/>
  <c r="CQ720" i="12"/>
  <c r="CS727" i="12"/>
  <c r="CQ738" i="12"/>
  <c r="CS745" i="12"/>
  <c r="CQ756" i="12"/>
  <c r="CS763" i="12"/>
  <c r="CS781" i="12"/>
  <c r="CS799" i="12"/>
  <c r="CS817" i="12"/>
  <c r="CS835" i="12"/>
  <c r="CS853" i="12"/>
  <c r="CS871" i="12"/>
  <c r="CQ881" i="12"/>
  <c r="CR881" i="12"/>
  <c r="CR885" i="12"/>
  <c r="CQ899" i="12"/>
  <c r="CS899" i="12"/>
  <c r="CR899" i="12"/>
  <c r="CQ930" i="12"/>
  <c r="CR951" i="12"/>
  <c r="CS959" i="12"/>
  <c r="CQ995" i="12"/>
  <c r="CS995" i="12"/>
  <c r="CR995" i="12"/>
  <c r="CS666" i="12"/>
  <c r="CS684" i="12"/>
  <c r="CS702" i="12"/>
  <c r="CS720" i="12"/>
  <c r="CS738" i="12"/>
  <c r="CS756" i="12"/>
  <c r="CS885" i="12"/>
  <c r="CQ904" i="12"/>
  <c r="CS904" i="12"/>
  <c r="CS969" i="12"/>
  <c r="CQ969" i="12"/>
  <c r="CQ977" i="12"/>
  <c r="CS977" i="12"/>
  <c r="CR977" i="12"/>
  <c r="CS507" i="12"/>
  <c r="CS543" i="12"/>
  <c r="CQ576" i="12"/>
  <c r="CS579" i="12"/>
  <c r="CQ609" i="12"/>
  <c r="CS616" i="12"/>
  <c r="CQ627" i="12"/>
  <c r="CS634" i="12"/>
  <c r="CQ645" i="12"/>
  <c r="CS652" i="12"/>
  <c r="CQ663" i="12"/>
  <c r="CS670" i="12"/>
  <c r="CQ681" i="12"/>
  <c r="CS688" i="12"/>
  <c r="CQ699" i="12"/>
  <c r="CS706" i="12"/>
  <c r="CQ717" i="12"/>
  <c r="CS724" i="12"/>
  <c r="CQ735" i="12"/>
  <c r="CS742" i="12"/>
  <c r="CQ753" i="12"/>
  <c r="CS760" i="12"/>
  <c r="CS778" i="12"/>
  <c r="CS796" i="12"/>
  <c r="CS814" i="12"/>
  <c r="CS832" i="12"/>
  <c r="CS850" i="12"/>
  <c r="CS868" i="12"/>
  <c r="CS886" i="12"/>
  <c r="CR886" i="12"/>
  <c r="CQ886" i="12"/>
  <c r="CQ891" i="12"/>
  <c r="CS891" i="12"/>
  <c r="CR904" i="12"/>
  <c r="CQ935" i="12"/>
  <c r="CS935" i="12"/>
  <c r="CR935" i="12"/>
  <c r="CR969" i="12"/>
  <c r="CS987" i="12"/>
  <c r="CR987" i="12"/>
  <c r="CQ987" i="12"/>
  <c r="CS735" i="12"/>
  <c r="CS753" i="12"/>
  <c r="CS909" i="12"/>
  <c r="CR909" i="12"/>
  <c r="CQ909" i="12"/>
  <c r="CS873" i="12"/>
  <c r="CR873" i="12"/>
  <c r="CQ873" i="12"/>
  <c r="CQ927" i="12"/>
  <c r="CS927" i="12"/>
  <c r="CR927" i="12"/>
  <c r="CR580" i="12"/>
  <c r="CS606" i="12"/>
  <c r="CS624" i="12"/>
  <c r="CS642" i="12"/>
  <c r="CS660" i="12"/>
  <c r="CQ664" i="12"/>
  <c r="CS678" i="12"/>
  <c r="CQ682" i="12"/>
  <c r="CS696" i="12"/>
  <c r="CQ700" i="12"/>
  <c r="CS714" i="12"/>
  <c r="CQ718" i="12"/>
  <c r="CS732" i="12"/>
  <c r="CQ736" i="12"/>
  <c r="CS750" i="12"/>
  <c r="CQ754" i="12"/>
  <c r="CQ772" i="12"/>
  <c r="CQ790" i="12"/>
  <c r="CQ808" i="12"/>
  <c r="CQ826" i="12"/>
  <c r="CQ844" i="12"/>
  <c r="CQ862" i="12"/>
  <c r="CS887" i="12"/>
  <c r="CQ892" i="12"/>
  <c r="CS905" i="12"/>
  <c r="CQ910" i="12"/>
  <c r="CS915" i="12"/>
  <c r="CQ915" i="12"/>
  <c r="CS923" i="12"/>
  <c r="CQ953" i="12"/>
  <c r="CR953" i="12"/>
  <c r="CS953" i="12"/>
  <c r="CQ528" i="12"/>
  <c r="CQ564" i="12"/>
  <c r="CQ600" i="12"/>
  <c r="CQ621" i="12"/>
  <c r="CQ639" i="12"/>
  <c r="CQ657" i="12"/>
  <c r="CS664" i="12"/>
  <c r="CQ675" i="12"/>
  <c r="CS682" i="12"/>
  <c r="CQ693" i="12"/>
  <c r="CS700" i="12"/>
  <c r="CQ711" i="12"/>
  <c r="CS718" i="12"/>
  <c r="CQ729" i="12"/>
  <c r="CS736" i="12"/>
  <c r="CQ747" i="12"/>
  <c r="CS754" i="12"/>
  <c r="CQ765" i="12"/>
  <c r="CS772" i="12"/>
  <c r="CS790" i="12"/>
  <c r="CS808" i="12"/>
  <c r="CS826" i="12"/>
  <c r="CS844" i="12"/>
  <c r="CS862" i="12"/>
  <c r="CQ874" i="12"/>
  <c r="CR892" i="12"/>
  <c r="CR910" i="12"/>
  <c r="CR915" i="12"/>
  <c r="CS966" i="12"/>
  <c r="CS989" i="12"/>
  <c r="CS878" i="12"/>
  <c r="CS914" i="12"/>
  <c r="CQ921" i="12"/>
  <c r="CR947" i="12"/>
  <c r="CS950" i="12"/>
  <c r="CR983" i="12"/>
  <c r="CS986" i="12"/>
  <c r="CQ993" i="12"/>
  <c r="CR912" i="12"/>
  <c r="CS938" i="12"/>
  <c r="CR948" i="12"/>
  <c r="CR971" i="12"/>
  <c r="CS974" i="12"/>
  <c r="CQ981" i="12"/>
  <c r="CR984" i="12"/>
  <c r="CR968" i="12"/>
  <c r="CS971" i="12"/>
  <c r="CQ978" i="12"/>
  <c r="CR981" i="12"/>
  <c r="CR893" i="12"/>
  <c r="CS896" i="12"/>
  <c r="CR929" i="12"/>
  <c r="CS932" i="12"/>
  <c r="CR965" i="12"/>
  <c r="CS968" i="12"/>
  <c r="CS956" i="12"/>
  <c r="CR989" i="12"/>
  <c r="CS992" i="12"/>
  <c r="M57" i="10"/>
  <c r="G25" i="10"/>
  <c r="Q28" i="10"/>
  <c r="Q43" i="10"/>
  <c r="W45" i="10"/>
  <c r="AE45" i="10" s="1"/>
  <c r="W30" i="10"/>
  <c r="AE30" i="10" s="1"/>
  <c r="AA13" i="10"/>
  <c r="G30" i="10"/>
  <c r="Q45" i="10"/>
  <c r="K94" i="8"/>
  <c r="B30" i="9"/>
  <c r="AF29" i="8"/>
  <c r="AF44" i="8"/>
  <c r="AF44" i="9" s="1"/>
  <c r="B31" i="8"/>
  <c r="H29" i="8"/>
  <c r="H29" i="9" s="1"/>
  <c r="K62" i="8"/>
  <c r="T61" i="8" s="1"/>
  <c r="T61" i="9" s="1"/>
  <c r="K61" i="9"/>
  <c r="S60" i="8"/>
  <c r="S60" i="9" s="1"/>
  <c r="Q30" i="10"/>
  <c r="R25" i="10"/>
  <c r="M59" i="10"/>
  <c r="G27" i="10"/>
  <c r="I27" i="10" s="1"/>
  <c r="K40" i="10"/>
  <c r="R39" i="10" s="1"/>
  <c r="W27" i="9"/>
  <c r="AE27" i="8"/>
  <c r="Y12" i="9"/>
  <c r="Y61" i="8"/>
  <c r="Y61" i="9" s="1"/>
  <c r="Q93" i="8"/>
  <c r="Y27" i="9"/>
  <c r="AB27" i="8"/>
  <c r="Q41" i="10"/>
  <c r="Q26" i="10"/>
  <c r="AE43" i="10"/>
  <c r="AB43" i="10"/>
  <c r="AC43" i="10" s="1"/>
  <c r="AD43" i="10" s="1"/>
  <c r="R26" i="10"/>
  <c r="N26" i="10"/>
  <c r="AB28" i="10"/>
  <c r="AC28" i="10" s="1"/>
  <c r="AD28" i="10" s="1"/>
  <c r="M27" i="8"/>
  <c r="M27" i="9" s="1"/>
  <c r="O10" i="9"/>
  <c r="W26" i="10"/>
  <c r="AE26" i="10" s="1"/>
  <c r="W41" i="10"/>
  <c r="N42" i="10"/>
  <c r="Q94" i="9"/>
  <c r="L94" i="8"/>
  <c r="F29" i="9"/>
  <c r="G29" i="8"/>
  <c r="M61" i="8"/>
  <c r="M61" i="9" s="1"/>
  <c r="Y60" i="10"/>
  <c r="Q92" i="10"/>
  <c r="L92" i="10" s="1"/>
  <c r="AI84" i="10" s="1"/>
  <c r="M27" i="10"/>
  <c r="W25" i="9"/>
  <c r="AE25" i="8"/>
  <c r="F28" i="9"/>
  <c r="M60" i="8"/>
  <c r="M60" i="9" s="1"/>
  <c r="M42" i="8"/>
  <c r="M42" i="9" s="1"/>
  <c r="AE45" i="8"/>
  <c r="W45" i="9"/>
  <c r="AA9" i="10"/>
  <c r="N29" i="10"/>
  <c r="K31" i="10"/>
  <c r="G28" i="10"/>
  <c r="AF43" i="10"/>
  <c r="AF28" i="10"/>
  <c r="AG28" i="10" s="1"/>
  <c r="K61" i="10"/>
  <c r="K93" i="10"/>
  <c r="M56" i="10"/>
  <c r="Y57" i="10"/>
  <c r="Q61" i="10"/>
  <c r="W24" i="9"/>
  <c r="G28" i="8"/>
  <c r="Q88" i="10"/>
  <c r="Y56" i="10"/>
  <c r="K60" i="10"/>
  <c r="K92" i="10"/>
  <c r="AF27" i="10"/>
  <c r="AG27" i="10" s="1"/>
  <c r="AF42" i="10"/>
  <c r="AG42" i="10" s="1"/>
  <c r="H28" i="10"/>
  <c r="P43" i="10"/>
  <c r="V43" i="10" s="1"/>
  <c r="U60" i="8"/>
  <c r="K86" i="9"/>
  <c r="AH79" i="9"/>
  <c r="AH79" i="8"/>
  <c r="Q42" i="10"/>
  <c r="Q27" i="10"/>
  <c r="H26" i="10"/>
  <c r="I26" i="10" s="1"/>
  <c r="K58" i="10"/>
  <c r="H25" i="10"/>
  <c r="AF40" i="10"/>
  <c r="AG40" i="10" s="1"/>
  <c r="AF25" i="10"/>
  <c r="R27" i="10"/>
  <c r="P27" i="10"/>
  <c r="N27" i="10"/>
  <c r="R43" i="10"/>
  <c r="W26" i="9"/>
  <c r="AE26" i="8"/>
  <c r="F27" i="8"/>
  <c r="E27" i="9"/>
  <c r="Q56" i="10"/>
  <c r="AF44" i="10"/>
  <c r="AG44" i="10" s="1"/>
  <c r="K94" i="10"/>
  <c r="K62" i="10"/>
  <c r="B31" i="10"/>
  <c r="H29" i="10"/>
  <c r="I29" i="10" s="1"/>
  <c r="AF29" i="10"/>
  <c r="AB40" i="10"/>
  <c r="AC40" i="10" s="1"/>
  <c r="AD40" i="10" s="1"/>
  <c r="P62" i="8"/>
  <c r="U45" i="8"/>
  <c r="O12" i="8"/>
  <c r="O12" i="9" s="1"/>
  <c r="P61" i="8"/>
  <c r="Q13" i="8"/>
  <c r="P13" i="8" s="1"/>
  <c r="K12" i="9"/>
  <c r="K30" i="8"/>
  <c r="U30" i="8"/>
  <c r="K45" i="8"/>
  <c r="Y30" i="9"/>
  <c r="P28" i="10"/>
  <c r="N28" i="10"/>
  <c r="Q58" i="10"/>
  <c r="Y58" i="8"/>
  <c r="Y58" i="9" s="1"/>
  <c r="Y9" i="9"/>
  <c r="Q90" i="8"/>
  <c r="Q93" i="10"/>
  <c r="L93" i="10" s="1"/>
  <c r="AI86" i="10" s="1"/>
  <c r="Y61" i="10"/>
  <c r="Q88" i="9"/>
  <c r="M58" i="8"/>
  <c r="M58" i="9" s="1"/>
  <c r="F26" i="9"/>
  <c r="G26" i="8"/>
  <c r="O8" i="10"/>
  <c r="M40" i="10" s="1"/>
  <c r="Y59" i="10"/>
  <c r="Q91" i="10"/>
  <c r="L91" i="10" s="1"/>
  <c r="AI83" i="10" s="1"/>
  <c r="Q13" i="10"/>
  <c r="AJ87" i="10" s="1"/>
  <c r="N24" i="10"/>
  <c r="AF26" i="10"/>
  <c r="AB42" i="10"/>
  <c r="AC42" i="10" s="1"/>
  <c r="AD42" i="10" s="1"/>
  <c r="N43" i="10"/>
  <c r="AA43" i="10" s="1"/>
  <c r="P44" i="10"/>
  <c r="V44" i="10" s="1"/>
  <c r="Q60" i="10"/>
  <c r="P41" i="8"/>
  <c r="K41" i="9"/>
  <c r="Y39" i="9"/>
  <c r="P58" i="10"/>
  <c r="R58" i="10" s="1"/>
  <c r="K42" i="10"/>
  <c r="R42" i="10" s="1"/>
  <c r="R13" i="10"/>
  <c r="AK87" i="10" s="1"/>
  <c r="M44" i="10"/>
  <c r="U45" i="10"/>
  <c r="U46" i="10" s="1"/>
  <c r="P59" i="10"/>
  <c r="R59" i="10" s="1"/>
  <c r="Y8" i="9"/>
  <c r="Q89" i="8"/>
  <c r="O11" i="8"/>
  <c r="L13" i="9"/>
  <c r="Q30" i="8"/>
  <c r="K28" i="8"/>
  <c r="R28" i="8" s="1"/>
  <c r="R28" i="9" s="1"/>
  <c r="W28" i="8"/>
  <c r="AB28" i="8"/>
  <c r="E30" i="8"/>
  <c r="N41" i="8"/>
  <c r="N43" i="8"/>
  <c r="AE43" i="8"/>
  <c r="Y62" i="8"/>
  <c r="Y62" i="9" s="1"/>
  <c r="M10" i="9"/>
  <c r="W41" i="9"/>
  <c r="O9" i="8"/>
  <c r="L11" i="9"/>
  <c r="Q43" i="8"/>
  <c r="Y7" i="9"/>
  <c r="Y13" i="9"/>
  <c r="K7" i="9"/>
  <c r="U40" i="8"/>
  <c r="U40" i="9" s="1"/>
  <c r="K25" i="8"/>
  <c r="R24" i="8" s="1"/>
  <c r="R24" i="9" s="1"/>
  <c r="F25" i="8"/>
  <c r="B26" i="8"/>
  <c r="AF41" i="8" s="1"/>
  <c r="W44" i="8"/>
  <c r="AB45" i="8"/>
  <c r="U61" i="8"/>
  <c r="K8" i="9"/>
  <c r="M11" i="9"/>
  <c r="E28" i="9"/>
  <c r="W24" i="10"/>
  <c r="K45" i="10"/>
  <c r="U25" i="8"/>
  <c r="U25" i="9" s="1"/>
  <c r="Q26" i="8"/>
  <c r="K29" i="9"/>
  <c r="P28" i="8"/>
  <c r="P28" i="9" s="1"/>
  <c r="K40" i="8"/>
  <c r="R39" i="8" s="1"/>
  <c r="R39" i="9" s="1"/>
  <c r="Q41" i="8"/>
  <c r="K44" i="9"/>
  <c r="O9" i="10"/>
  <c r="O11" i="10"/>
  <c r="O13" i="10"/>
  <c r="W25" i="10"/>
  <c r="AE25" i="10" s="1"/>
  <c r="W29" i="10"/>
  <c r="AE29" i="10" s="1"/>
  <c r="K41" i="10"/>
  <c r="Y11" i="8"/>
  <c r="Q27" i="8"/>
  <c r="N28" i="8"/>
  <c r="W30" i="8"/>
  <c r="AB40" i="8"/>
  <c r="P57" i="8"/>
  <c r="K91" i="8"/>
  <c r="W29" i="9"/>
  <c r="I149" i="9"/>
  <c r="I16" i="1" s="1"/>
  <c r="I182" i="9"/>
  <c r="I17" i="1" s="1"/>
  <c r="K43" i="8"/>
  <c r="P59" i="8"/>
  <c r="B28" i="8"/>
  <c r="AF43" i="8" s="1"/>
  <c r="AF43" i="9" s="1"/>
  <c r="AB29" i="8"/>
  <c r="AE40" i="8"/>
  <c r="U41" i="8"/>
  <c r="U41" i="9" s="1"/>
  <c r="AE42" i="8"/>
  <c r="U43" i="8"/>
  <c r="U43" i="9" s="1"/>
  <c r="U59" i="8"/>
  <c r="Q91" i="8"/>
  <c r="M9" i="9"/>
  <c r="M29" i="10"/>
  <c r="M25" i="8"/>
  <c r="M25" i="9" s="1"/>
  <c r="Q28" i="8"/>
  <c r="Q45" i="8"/>
  <c r="P58" i="8"/>
  <c r="Y28" i="9"/>
  <c r="U42" i="10"/>
  <c r="K26" i="8"/>
  <c r="P42" i="8"/>
  <c r="Y56" i="8"/>
  <c r="Y56" i="9" s="1"/>
  <c r="M12" i="9"/>
  <c r="R13" i="8"/>
  <c r="AB25" i="8"/>
  <c r="Y26" i="9"/>
  <c r="AB26" i="8"/>
  <c r="U28" i="8"/>
  <c r="U28" i="9" s="1"/>
  <c r="W39" i="8"/>
  <c r="K57" i="8"/>
  <c r="Y59" i="8"/>
  <c r="Y59" i="9" s="1"/>
  <c r="K89" i="8"/>
  <c r="B29" i="9"/>
  <c r="A5" i="3"/>
  <c r="AB41" i="8"/>
  <c r="Q44" i="8"/>
  <c r="K93" i="8"/>
  <c r="K27" i="8"/>
  <c r="K9" i="9"/>
  <c r="K11" i="9"/>
  <c r="K13" i="9"/>
  <c r="O13" i="8"/>
  <c r="M45" i="8" s="1"/>
  <c r="P38" i="10"/>
  <c r="V38" i="10" s="1"/>
  <c r="R23" i="10"/>
  <c r="D20" i="4"/>
  <c r="D21" i="4" s="1"/>
  <c r="D22" i="4" s="1"/>
  <c r="D23" i="4" s="1"/>
  <c r="D24" i="4" s="1"/>
  <c r="D25" i="4" s="1"/>
  <c r="D26" i="4" s="1"/>
  <c r="D27" i="4" s="1"/>
  <c r="D28" i="4" s="1"/>
  <c r="D29" i="4" s="1"/>
  <c r="D30" i="4" s="1"/>
  <c r="D31" i="4" s="1"/>
  <c r="D32" i="4" s="1"/>
  <c r="D33" i="4" s="1"/>
  <c r="D34" i="4" s="1"/>
  <c r="D35" i="4" s="1"/>
  <c r="D36" i="4" s="1"/>
  <c r="M38" i="10"/>
  <c r="M23" i="8"/>
  <c r="M23" i="9" s="1"/>
  <c r="M38" i="8"/>
  <c r="M38" i="9" s="1"/>
  <c r="AB22" i="8"/>
  <c r="AB22" i="9" s="1"/>
  <c r="AB22" i="10"/>
  <c r="AC22" i="10" s="1"/>
  <c r="AD22" i="10" s="1"/>
  <c r="AB23" i="8"/>
  <c r="AB23" i="9" s="1"/>
  <c r="AB23" i="10"/>
  <c r="AC23" i="10" s="1"/>
  <c r="AD23" i="10" s="1"/>
  <c r="AB38" i="10"/>
  <c r="AC38" i="10" s="1"/>
  <c r="AD38" i="10" s="1"/>
  <c r="AF23" i="10"/>
  <c r="AG23" i="10" s="1"/>
  <c r="H24" i="10"/>
  <c r="I24" i="10" s="1"/>
  <c r="Q55" i="8"/>
  <c r="Q55" i="9" s="1"/>
  <c r="Y55" i="8"/>
  <c r="Y55" i="9" s="1"/>
  <c r="H23" i="10"/>
  <c r="I23" i="10" s="1"/>
  <c r="P23" i="10"/>
  <c r="P24" i="10" s="1"/>
  <c r="P25" i="10"/>
  <c r="Q25" i="10"/>
  <c r="N38" i="10"/>
  <c r="Q54" i="10"/>
  <c r="Q55" i="10"/>
  <c r="Q87" i="10"/>
  <c r="L87" i="10" s="1"/>
  <c r="V22" i="8"/>
  <c r="V22" i="9" s="1"/>
  <c r="E23" i="8"/>
  <c r="E23" i="9" s="1"/>
  <c r="H24" i="8"/>
  <c r="H24" i="9" s="1"/>
  <c r="N38" i="8"/>
  <c r="M39" i="8"/>
  <c r="M39" i="9" s="1"/>
  <c r="Y5" i="9"/>
  <c r="F22" i="8"/>
  <c r="AA22" i="8"/>
  <c r="AA22" i="9" s="1"/>
  <c r="N23" i="8"/>
  <c r="N23" i="9" s="1"/>
  <c r="N37" i="8"/>
  <c r="N37" i="9" s="1"/>
  <c r="R37" i="8"/>
  <c r="R37" i="9" s="1"/>
  <c r="AF38" i="8"/>
  <c r="AF38" i="9" s="1"/>
  <c r="K55" i="8"/>
  <c r="K55" i="9" s="1"/>
  <c r="B55" i="4"/>
  <c r="O22" i="8"/>
  <c r="E19" i="4"/>
  <c r="F21" i="4"/>
  <c r="B54" i="4"/>
  <c r="C54" i="4" s="1"/>
  <c r="D61" i="4"/>
  <c r="F61" i="4" s="1"/>
  <c r="N22" i="10"/>
  <c r="AA22" i="10" s="1"/>
  <c r="N23" i="10"/>
  <c r="O23" i="10" s="1"/>
  <c r="K56" i="10"/>
  <c r="Q86" i="10"/>
  <c r="L86" i="10" s="1"/>
  <c r="AI79" i="10" s="1"/>
  <c r="K87" i="10"/>
  <c r="AF22" i="8"/>
  <c r="AG22" i="8" s="1"/>
  <c r="AG22" i="9" s="1"/>
  <c r="P23" i="8"/>
  <c r="P23" i="9" s="1"/>
  <c r="AF23" i="8"/>
  <c r="AF23" i="9" s="1"/>
  <c r="AF24" i="8"/>
  <c r="AF24" i="9" s="1"/>
  <c r="B58" i="4"/>
  <c r="C58" i="4" s="1"/>
  <c r="E58" i="4" s="1"/>
  <c r="AF37" i="8"/>
  <c r="AF37" i="9" s="1"/>
  <c r="R38" i="8"/>
  <c r="R38" i="9" s="1"/>
  <c r="Y6" i="9"/>
  <c r="B56" i="4"/>
  <c r="E60" i="4"/>
  <c r="M24" i="10"/>
  <c r="K88" i="10"/>
  <c r="AC38" i="8"/>
  <c r="AC38" i="9" s="1"/>
  <c r="K56" i="8"/>
  <c r="Q86" i="8"/>
  <c r="L86" i="8" s="1"/>
  <c r="K88" i="8"/>
  <c r="K88" i="9" s="1"/>
  <c r="AH81" i="9" s="1"/>
  <c r="B62" i="4"/>
  <c r="C62" i="4" s="1"/>
  <c r="E62" i="4" s="1"/>
  <c r="AF22" i="10"/>
  <c r="AG22" i="10" s="1"/>
  <c r="R24" i="10"/>
  <c r="AF24" i="10"/>
  <c r="N37" i="10"/>
  <c r="AA37" i="10" s="1"/>
  <c r="AF39" i="10"/>
  <c r="W5" i="8"/>
  <c r="X5" i="8" s="1"/>
  <c r="X5" i="9" s="1"/>
  <c r="H22" i="8"/>
  <c r="H23" i="8"/>
  <c r="H23" i="9" s="1"/>
  <c r="AC37" i="8"/>
  <c r="AC37" i="9" s="1"/>
  <c r="P38" i="8"/>
  <c r="P38" i="9" s="1"/>
  <c r="AF39" i="8"/>
  <c r="AF39" i="9" s="1"/>
  <c r="R56" i="8"/>
  <c r="R56" i="9" s="1"/>
  <c r="K87" i="8"/>
  <c r="K87" i="9" s="1"/>
  <c r="AH80" i="9" s="1"/>
  <c r="L87" i="8"/>
  <c r="D41" i="4"/>
  <c r="H22" i="10"/>
  <c r="R23" i="8"/>
  <c r="R23" i="9" s="1"/>
  <c r="W22" i="9"/>
  <c r="M24" i="8"/>
  <c r="M24" i="9" s="1"/>
  <c r="AE37" i="8"/>
  <c r="AE37" i="9" s="1"/>
  <c r="K55" i="10"/>
  <c r="T54" i="10" s="1"/>
  <c r="V37" i="8"/>
  <c r="V37" i="9" s="1"/>
  <c r="V54" i="8"/>
  <c r="V55" i="8"/>
  <c r="P5" i="10"/>
  <c r="V5" i="10" s="1"/>
  <c r="X5" i="10" s="1"/>
  <c r="R37" i="10"/>
  <c r="AE23" i="8"/>
  <c r="AE23" i="9" s="1"/>
  <c r="R54" i="8"/>
  <c r="R54" i="9" s="1"/>
  <c r="L88" i="10" l="1"/>
  <c r="Q23" i="10"/>
  <c r="S23" i="10" s="1"/>
  <c r="K56" i="9"/>
  <c r="AD43" i="8"/>
  <c r="AD43" i="9" s="1"/>
  <c r="P39" i="10"/>
  <c r="V39" i="10" s="1"/>
  <c r="P39" i="8"/>
  <c r="P39" i="9" s="1"/>
  <c r="O22" i="9"/>
  <c r="Q22" i="8"/>
  <c r="W58" i="8"/>
  <c r="W58" i="9" s="1"/>
  <c r="W57" i="8"/>
  <c r="W57" i="9" s="1"/>
  <c r="I22" i="10"/>
  <c r="W62" i="8"/>
  <c r="W62" i="9" s="1"/>
  <c r="O61" i="8"/>
  <c r="O61" i="9" s="1"/>
  <c r="X56" i="10"/>
  <c r="T57" i="10"/>
  <c r="S28" i="10"/>
  <c r="S58" i="8"/>
  <c r="S58" i="9" s="1"/>
  <c r="O57" i="10"/>
  <c r="F22" i="9"/>
  <c r="G22" i="8"/>
  <c r="G22" i="9" s="1"/>
  <c r="F22" i="4"/>
  <c r="F23" i="4" s="1"/>
  <c r="V55" i="9"/>
  <c r="W55" i="8"/>
  <c r="W55" i="9" s="1"/>
  <c r="V54" i="9"/>
  <c r="W54" i="8"/>
  <c r="W54" i="9" s="1"/>
  <c r="N40" i="8"/>
  <c r="AA40" i="8" s="1"/>
  <c r="AA40" i="9" s="1"/>
  <c r="S56" i="10"/>
  <c r="AA38" i="10"/>
  <c r="O38" i="10"/>
  <c r="Q38" i="10" s="1"/>
  <c r="S38" i="10" s="1"/>
  <c r="N38" i="9"/>
  <c r="O38" i="8"/>
  <c r="M56" i="8"/>
  <c r="M56" i="9" s="1"/>
  <c r="F24" i="9"/>
  <c r="H22" i="9"/>
  <c r="AB45" i="10"/>
  <c r="AC45" i="10" s="1"/>
  <c r="AD45" i="10" s="1"/>
  <c r="AB30" i="10"/>
  <c r="AC30" i="10" s="1"/>
  <c r="AD30" i="10" s="1"/>
  <c r="E20" i="4"/>
  <c r="E41" i="4"/>
  <c r="F41" i="4" s="1"/>
  <c r="AF22" i="9"/>
  <c r="AF28" i="8"/>
  <c r="AF28" i="9" s="1"/>
  <c r="AB42" i="9"/>
  <c r="AC42" i="8"/>
  <c r="M25" i="10"/>
  <c r="AH82" i="10"/>
  <c r="AG38" i="8"/>
  <c r="AG38" i="9" s="1"/>
  <c r="AG29" i="10"/>
  <c r="S25" i="10"/>
  <c r="AG26" i="10"/>
  <c r="S27" i="10"/>
  <c r="S43" i="10"/>
  <c r="Q61" i="8"/>
  <c r="Q61" i="9" s="1"/>
  <c r="R29" i="8"/>
  <c r="K30" i="9"/>
  <c r="P29" i="8"/>
  <c r="P29" i="9" s="1"/>
  <c r="N29" i="8"/>
  <c r="K31" i="8"/>
  <c r="AF41" i="9"/>
  <c r="AG41" i="8"/>
  <c r="AG41" i="9" s="1"/>
  <c r="L90" i="8"/>
  <c r="Q90" i="9"/>
  <c r="AF29" i="9"/>
  <c r="AG29" i="8"/>
  <c r="AG29" i="9" s="1"/>
  <c r="AE25" i="9"/>
  <c r="N43" i="9"/>
  <c r="O43" i="8"/>
  <c r="O43" i="9" s="1"/>
  <c r="AA43" i="8"/>
  <c r="AA43" i="9" s="1"/>
  <c r="M46" i="8"/>
  <c r="M46" i="9" s="1"/>
  <c r="M45" i="9"/>
  <c r="Q91" i="9"/>
  <c r="L91" i="8"/>
  <c r="M43" i="10"/>
  <c r="M28" i="10"/>
  <c r="W39" i="9"/>
  <c r="AE26" i="9"/>
  <c r="S42" i="10"/>
  <c r="K93" i="9"/>
  <c r="AH85" i="9" s="1"/>
  <c r="AH86" i="8"/>
  <c r="U59" i="9"/>
  <c r="V59" i="8"/>
  <c r="K91" i="9"/>
  <c r="AH83" i="9" s="1"/>
  <c r="AH83" i="8"/>
  <c r="M41" i="10"/>
  <c r="M26" i="10"/>
  <c r="N41" i="9"/>
  <c r="O41" i="8"/>
  <c r="O41" i="9" s="1"/>
  <c r="AA41" i="8"/>
  <c r="AA41" i="9" s="1"/>
  <c r="M44" i="8"/>
  <c r="M44" i="9" s="1"/>
  <c r="H30" i="10"/>
  <c r="I30" i="10" s="1"/>
  <c r="AF45" i="10"/>
  <c r="AG45" i="10" s="1"/>
  <c r="AF30" i="10"/>
  <c r="AG30" i="10" s="1"/>
  <c r="K63" i="10"/>
  <c r="T62" i="10" s="1"/>
  <c r="I28" i="10"/>
  <c r="Q44" i="9"/>
  <c r="AB26" i="9"/>
  <c r="AC26" i="8"/>
  <c r="P58" i="9"/>
  <c r="R58" i="8"/>
  <c r="R58" i="9" s="1"/>
  <c r="P57" i="9"/>
  <c r="R57" i="8"/>
  <c r="R57" i="9" s="1"/>
  <c r="F30" i="8"/>
  <c r="E30" i="9"/>
  <c r="X61" i="10"/>
  <c r="S61" i="10"/>
  <c r="G28" i="9"/>
  <c r="AB26" i="10"/>
  <c r="AC26" i="10" s="1"/>
  <c r="AD26" i="10" s="1"/>
  <c r="AB29" i="10"/>
  <c r="AC29" i="10" s="1"/>
  <c r="AD29" i="10" s="1"/>
  <c r="AG43" i="10"/>
  <c r="AE27" i="9"/>
  <c r="AH87" i="8"/>
  <c r="K94" i="9"/>
  <c r="AH86" i="9" s="1"/>
  <c r="O43" i="10"/>
  <c r="AJ42" i="26" a="1"/>
  <c r="AJ42" i="26" s="1"/>
  <c r="AH42" i="26"/>
  <c r="AN42" i="26" s="1"/>
  <c r="AG42" i="26"/>
  <c r="AM42" i="26" s="1"/>
  <c r="AF42" i="26"/>
  <c r="AL42" i="26" s="1"/>
  <c r="AE42" i="26"/>
  <c r="AK42" i="26" s="1"/>
  <c r="AB41" i="9"/>
  <c r="AC41" i="8"/>
  <c r="Q45" i="9"/>
  <c r="AE42" i="9"/>
  <c r="AB40" i="9"/>
  <c r="AC40" i="8"/>
  <c r="Q41" i="9"/>
  <c r="S41" i="8"/>
  <c r="S41" i="9" s="1"/>
  <c r="AB28" i="9"/>
  <c r="AC28" i="8"/>
  <c r="W28" i="9"/>
  <c r="AE28" i="8"/>
  <c r="G26" i="9"/>
  <c r="Q13" i="9"/>
  <c r="AJ86" i="9" s="1"/>
  <c r="AJ87" i="8"/>
  <c r="AH87" i="10"/>
  <c r="AA27" i="10"/>
  <c r="O27" i="10"/>
  <c r="R30" i="10"/>
  <c r="S30" i="10" s="1"/>
  <c r="N30" i="10"/>
  <c r="P30" i="10"/>
  <c r="Q62" i="10"/>
  <c r="O42" i="10"/>
  <c r="AA42" i="10"/>
  <c r="S26" i="10"/>
  <c r="AB25" i="9"/>
  <c r="AC25" i="8"/>
  <c r="AE30" i="8"/>
  <c r="W30" i="9"/>
  <c r="P40" i="8"/>
  <c r="N39" i="8"/>
  <c r="K40" i="9"/>
  <c r="U61" i="9"/>
  <c r="V61" i="8"/>
  <c r="Q43" i="9"/>
  <c r="N27" i="8"/>
  <c r="K28" i="9"/>
  <c r="R27" i="8"/>
  <c r="R27" i="9" s="1"/>
  <c r="P27" i="8"/>
  <c r="P27" i="9" s="1"/>
  <c r="Q59" i="8"/>
  <c r="Q59" i="9" s="1"/>
  <c r="N41" i="10"/>
  <c r="P42" i="10"/>
  <c r="V42" i="10" s="1"/>
  <c r="R41" i="10"/>
  <c r="S41" i="10" s="1"/>
  <c r="AA28" i="10"/>
  <c r="O28" i="10"/>
  <c r="P61" i="9"/>
  <c r="R61" i="8"/>
  <c r="R61" i="9" s="1"/>
  <c r="U60" i="9"/>
  <c r="V60" i="8"/>
  <c r="O29" i="10"/>
  <c r="AA29" i="10"/>
  <c r="AB25" i="10"/>
  <c r="AC25" i="10" s="1"/>
  <c r="AD25" i="10" s="1"/>
  <c r="N39" i="10"/>
  <c r="AG47" i="26"/>
  <c r="AM47" i="26" s="1"/>
  <c r="AE47" i="26"/>
  <c r="AK47" i="26" s="1"/>
  <c r="AJ47" i="26" a="1"/>
  <c r="AJ47" i="26" s="1"/>
  <c r="AH47" i="26"/>
  <c r="AN47" i="26" s="1"/>
  <c r="AF47" i="26"/>
  <c r="AL47" i="26" s="1"/>
  <c r="AE40" i="9"/>
  <c r="N28" i="9"/>
  <c r="O28" i="8"/>
  <c r="O28" i="9" s="1"/>
  <c r="AA28" i="8"/>
  <c r="AA28" i="9" s="1"/>
  <c r="AB45" i="9"/>
  <c r="AC45" i="8"/>
  <c r="AA24" i="10"/>
  <c r="AB24" i="10"/>
  <c r="AC24" i="10" s="1"/>
  <c r="AD24" i="10" s="1"/>
  <c r="AE24" i="10"/>
  <c r="AG24" i="10" s="1"/>
  <c r="O24" i="10"/>
  <c r="Q24" i="10" s="1"/>
  <c r="S24" i="10" s="1"/>
  <c r="Y58" i="10"/>
  <c r="Q90" i="10"/>
  <c r="L90" i="10" s="1"/>
  <c r="AI82" i="10" s="1"/>
  <c r="AB41" i="10"/>
  <c r="AC41" i="10" s="1"/>
  <c r="AD41" i="10" s="1"/>
  <c r="AE41" i="10"/>
  <c r="AG41" i="10" s="1"/>
  <c r="AJ29" i="26" a="1"/>
  <c r="AJ29" i="26" s="1"/>
  <c r="AH29" i="26"/>
  <c r="AN29" i="26" s="1"/>
  <c r="AG29" i="26"/>
  <c r="AM29" i="26" s="1"/>
  <c r="AF29" i="26"/>
  <c r="AL29" i="26" s="1"/>
  <c r="AE29" i="26"/>
  <c r="AK29" i="26" s="1"/>
  <c r="M30" i="8"/>
  <c r="O13" i="9"/>
  <c r="A6" i="3"/>
  <c r="AK87" i="8"/>
  <c r="R13" i="9"/>
  <c r="AK86" i="9" s="1"/>
  <c r="T13" i="8"/>
  <c r="AB29" i="9"/>
  <c r="AC29" i="8"/>
  <c r="Q27" i="9"/>
  <c r="W44" i="9"/>
  <c r="AB44" i="8"/>
  <c r="AE44" i="8"/>
  <c r="O9" i="9"/>
  <c r="M26" i="8"/>
  <c r="M26" i="9" s="1"/>
  <c r="Q30" i="9"/>
  <c r="U45" i="9"/>
  <c r="U46" i="8"/>
  <c r="U46" i="9" s="1"/>
  <c r="AB27" i="9"/>
  <c r="AC27" i="8"/>
  <c r="AJ17" i="26" a="1"/>
  <c r="AJ17" i="26" s="1"/>
  <c r="AH17" i="26"/>
  <c r="AN17" i="26" s="1"/>
  <c r="AG17" i="26"/>
  <c r="AM17" i="26" s="1"/>
  <c r="AF17" i="26"/>
  <c r="AL17" i="26" s="1"/>
  <c r="AE17" i="26"/>
  <c r="AK17" i="26" s="1"/>
  <c r="Q28" i="9"/>
  <c r="S28" i="8"/>
  <c r="S28" i="9" s="1"/>
  <c r="K60" i="8"/>
  <c r="B28" i="9"/>
  <c r="H28" i="8"/>
  <c r="H28" i="9" s="1"/>
  <c r="H27" i="8"/>
  <c r="H27" i="9" s="1"/>
  <c r="AF42" i="8"/>
  <c r="AF42" i="9" s="1"/>
  <c r="K92" i="8"/>
  <c r="AF27" i="8"/>
  <c r="AF27" i="9" s="1"/>
  <c r="Q92" i="8"/>
  <c r="Y11" i="9"/>
  <c r="Y60" i="8"/>
  <c r="Y60" i="9" s="1"/>
  <c r="B26" i="9"/>
  <c r="AF40" i="8"/>
  <c r="AF40" i="9" s="1"/>
  <c r="H26" i="8"/>
  <c r="H26" i="9" s="1"/>
  <c r="K58" i="8"/>
  <c r="O57" i="8" s="1"/>
  <c r="O57" i="9" s="1"/>
  <c r="AF25" i="8"/>
  <c r="AF25" i="9" s="1"/>
  <c r="K90" i="8"/>
  <c r="H25" i="8"/>
  <c r="H25" i="9" s="1"/>
  <c r="AB30" i="8"/>
  <c r="P62" i="9"/>
  <c r="R62" i="8"/>
  <c r="R62" i="9" s="1"/>
  <c r="T13" i="10"/>
  <c r="G29" i="9"/>
  <c r="I29" i="8"/>
  <c r="I29" i="9" s="1"/>
  <c r="AE45" i="26"/>
  <c r="AK45" i="26" s="1"/>
  <c r="AJ45" i="26" a="1"/>
  <c r="AJ45" i="26" s="1"/>
  <c r="AH45" i="26"/>
  <c r="AN45" i="26" s="1"/>
  <c r="AG45" i="26"/>
  <c r="AM45" i="26" s="1"/>
  <c r="AF45" i="26"/>
  <c r="AL45" i="26" s="1"/>
  <c r="P59" i="9"/>
  <c r="R59" i="8"/>
  <c r="R59" i="9" s="1"/>
  <c r="R40" i="10"/>
  <c r="N40" i="10"/>
  <c r="P41" i="10"/>
  <c r="V41" i="10" s="1"/>
  <c r="AF26" i="8"/>
  <c r="AF26" i="9" s="1"/>
  <c r="M57" i="8"/>
  <c r="M57" i="9" s="1"/>
  <c r="F25" i="9"/>
  <c r="G25" i="8"/>
  <c r="O11" i="9"/>
  <c r="M28" i="8"/>
  <c r="M28" i="9" s="1"/>
  <c r="M43" i="8"/>
  <c r="M43" i="9" s="1"/>
  <c r="R40" i="8"/>
  <c r="M29" i="8"/>
  <c r="M29" i="9" s="1"/>
  <c r="AE45" i="9"/>
  <c r="X61" i="8"/>
  <c r="X61" i="9" s="1"/>
  <c r="K62" i="9"/>
  <c r="S61" i="8"/>
  <c r="S61" i="9" s="1"/>
  <c r="AG49" i="26"/>
  <c r="AM49" i="26" s="1"/>
  <c r="AJ49" i="26" a="1"/>
  <c r="AJ49" i="26" s="1"/>
  <c r="AH49" i="26"/>
  <c r="AN49" i="26" s="1"/>
  <c r="AF49" i="26"/>
  <c r="AL49" i="26" s="1"/>
  <c r="AE49" i="26"/>
  <c r="AK49" i="26" s="1"/>
  <c r="AJ39" i="26" a="1"/>
  <c r="AJ39" i="26" s="1"/>
  <c r="AG39" i="26"/>
  <c r="AM39" i="26" s="1"/>
  <c r="AF39" i="26"/>
  <c r="AL39" i="26" s="1"/>
  <c r="AE39" i="26"/>
  <c r="AK39" i="26" s="1"/>
  <c r="AH39" i="26"/>
  <c r="AN39" i="26" s="1"/>
  <c r="AJ44" i="26" a="1"/>
  <c r="AJ44" i="26" s="1"/>
  <c r="AH44" i="26"/>
  <c r="AN44" i="26" s="1"/>
  <c r="AG44" i="26"/>
  <c r="AM44" i="26" s="1"/>
  <c r="AF44" i="26"/>
  <c r="AL44" i="26" s="1"/>
  <c r="AE44" i="26"/>
  <c r="AK44" i="26" s="1"/>
  <c r="K89" i="9"/>
  <c r="AH81" i="8"/>
  <c r="P42" i="9"/>
  <c r="V42" i="8"/>
  <c r="V42" i="9" s="1"/>
  <c r="R42" i="8"/>
  <c r="N42" i="8"/>
  <c r="P43" i="8"/>
  <c r="K43" i="9"/>
  <c r="R43" i="8"/>
  <c r="R43" i="9" s="1"/>
  <c r="Q26" i="9"/>
  <c r="L89" i="8"/>
  <c r="Q89" i="9"/>
  <c r="K45" i="9"/>
  <c r="K46" i="8"/>
  <c r="R44" i="8"/>
  <c r="R44" i="9" s="1"/>
  <c r="N44" i="8"/>
  <c r="P45" i="8"/>
  <c r="O58" i="10"/>
  <c r="X57" i="10"/>
  <c r="S57" i="10"/>
  <c r="T58" i="10"/>
  <c r="X58" i="10"/>
  <c r="AH86" i="10"/>
  <c r="AI87" i="8"/>
  <c r="L94" i="9"/>
  <c r="AI86" i="9" s="1"/>
  <c r="Q94" i="10"/>
  <c r="L94" i="10" s="1"/>
  <c r="Y62" i="10"/>
  <c r="I25" i="10"/>
  <c r="M41" i="8"/>
  <c r="M41" i="9" s="1"/>
  <c r="N25" i="8"/>
  <c r="Q57" i="8"/>
  <c r="Q57" i="9" s="1"/>
  <c r="K26" i="9"/>
  <c r="R25" i="8"/>
  <c r="R25" i="9" s="1"/>
  <c r="AG25" i="10"/>
  <c r="N24" i="8"/>
  <c r="K25" i="9"/>
  <c r="Q56" i="8"/>
  <c r="Q56" i="9" s="1"/>
  <c r="P24" i="8"/>
  <c r="P24" i="9" s="1"/>
  <c r="U31" i="8"/>
  <c r="U31" i="9" s="1"/>
  <c r="U30" i="9"/>
  <c r="AH84" i="10"/>
  <c r="T61" i="10"/>
  <c r="S60" i="10"/>
  <c r="X60" i="10"/>
  <c r="O61" i="10"/>
  <c r="H30" i="8"/>
  <c r="H30" i="9" s="1"/>
  <c r="B31" i="9"/>
  <c r="AF30" i="8"/>
  <c r="AF30" i="9" s="1"/>
  <c r="AF45" i="8"/>
  <c r="AF45" i="9" s="1"/>
  <c r="K63" i="8"/>
  <c r="R26" i="8"/>
  <c r="R26" i="9" s="1"/>
  <c r="K27" i="9"/>
  <c r="P26" i="8"/>
  <c r="P26" i="9" s="1"/>
  <c r="Q58" i="8"/>
  <c r="Q58" i="9" s="1"/>
  <c r="N26" i="8"/>
  <c r="K57" i="9"/>
  <c r="M45" i="10"/>
  <c r="M46" i="10" s="1"/>
  <c r="M30" i="10"/>
  <c r="M31" i="10" s="1"/>
  <c r="P45" i="10"/>
  <c r="V45" i="10" s="1"/>
  <c r="K46" i="10"/>
  <c r="R44" i="10"/>
  <c r="S44" i="10" s="1"/>
  <c r="N44" i="10"/>
  <c r="AE43" i="9"/>
  <c r="AG43" i="8"/>
  <c r="AG43" i="9" s="1"/>
  <c r="P41" i="9"/>
  <c r="V41" i="8"/>
  <c r="V41" i="9" s="1"/>
  <c r="P13" i="9"/>
  <c r="P13" i="10"/>
  <c r="S13" i="8"/>
  <c r="W13" i="8"/>
  <c r="M59" i="8"/>
  <c r="M59" i="9" s="1"/>
  <c r="G27" i="8"/>
  <c r="F27" i="9"/>
  <c r="O60" i="10"/>
  <c r="X59" i="10"/>
  <c r="T60" i="10"/>
  <c r="S59" i="10"/>
  <c r="O59" i="10"/>
  <c r="AA26" i="10"/>
  <c r="O26" i="10"/>
  <c r="Q93" i="9"/>
  <c r="L93" i="8"/>
  <c r="AJ43" i="26" a="1"/>
  <c r="AJ43" i="26" s="1"/>
  <c r="AG43" i="26"/>
  <c r="AM43" i="26" s="1"/>
  <c r="AF43" i="26"/>
  <c r="AL43" i="26" s="1"/>
  <c r="AE43" i="26"/>
  <c r="AK43" i="26" s="1"/>
  <c r="AH43" i="26"/>
  <c r="AN43" i="26" s="1"/>
  <c r="E54" i="4"/>
  <c r="O37" i="10"/>
  <c r="Q37" i="10" s="1"/>
  <c r="S37" i="10" s="1"/>
  <c r="L86" i="9"/>
  <c r="AI79" i="9" s="1"/>
  <c r="Q86" i="9"/>
  <c r="O37" i="8"/>
  <c r="AH80" i="10"/>
  <c r="AC23" i="8"/>
  <c r="AC23" i="9" s="1"/>
  <c r="X54" i="8"/>
  <c r="X54" i="9" s="1"/>
  <c r="X56" i="8"/>
  <c r="X56" i="9" s="1"/>
  <c r="Y5" i="10"/>
  <c r="Z5" i="10" s="1"/>
  <c r="L87" i="9"/>
  <c r="AI80" i="9" s="1"/>
  <c r="M54" i="8"/>
  <c r="M54" i="9" s="1"/>
  <c r="D54" i="4"/>
  <c r="O54" i="10"/>
  <c r="AI80" i="10"/>
  <c r="F23" i="8"/>
  <c r="D58" i="4"/>
  <c r="F58" i="4" s="1"/>
  <c r="I24" i="8"/>
  <c r="I24" i="9" s="1"/>
  <c r="V38" i="8"/>
  <c r="V38" i="9" s="1"/>
  <c r="AD38" i="8"/>
  <c r="AD38" i="9" s="1"/>
  <c r="W5" i="9"/>
  <c r="D62" i="4"/>
  <c r="F62" i="4" s="1"/>
  <c r="AA23" i="8"/>
  <c r="AA23" i="9" s="1"/>
  <c r="AA37" i="8"/>
  <c r="AA37" i="9" s="1"/>
  <c r="O54" i="8"/>
  <c r="O54" i="9" s="1"/>
  <c r="O55" i="8"/>
  <c r="O55" i="9" s="1"/>
  <c r="AI80" i="8"/>
  <c r="S54" i="10"/>
  <c r="X54" i="10"/>
  <c r="O55" i="10"/>
  <c r="AC22" i="8"/>
  <c r="AC22" i="9" s="1"/>
  <c r="O23" i="8"/>
  <c r="S54" i="8"/>
  <c r="S54" i="9" s="1"/>
  <c r="O56" i="8"/>
  <c r="O56" i="9" s="1"/>
  <c r="AI79" i="8"/>
  <c r="AH80" i="8"/>
  <c r="AG23" i="8"/>
  <c r="AG23" i="9" s="1"/>
  <c r="O22" i="10"/>
  <c r="Q22" i="10"/>
  <c r="S22" i="10" s="1"/>
  <c r="AA23" i="10"/>
  <c r="AA38" i="8"/>
  <c r="AA38" i="9" s="1"/>
  <c r="S55" i="10"/>
  <c r="X55" i="10"/>
  <c r="V23" i="8"/>
  <c r="AG37" i="8"/>
  <c r="AG37" i="9" s="1"/>
  <c r="T54" i="8"/>
  <c r="T54" i="9" s="1"/>
  <c r="O56" i="10"/>
  <c r="AD37" i="8"/>
  <c r="AD37" i="9" s="1"/>
  <c r="X55" i="8"/>
  <c r="X55" i="9" s="1"/>
  <c r="F24" i="4" l="1"/>
  <c r="B43" i="4"/>
  <c r="C43" i="4" s="1"/>
  <c r="D43" i="4" s="1"/>
  <c r="C55" i="4"/>
  <c r="D55" i="4" s="1"/>
  <c r="P40" i="10"/>
  <c r="V40" i="10" s="1"/>
  <c r="V39" i="8"/>
  <c r="S56" i="8"/>
  <c r="S56" i="9" s="1"/>
  <c r="O37" i="9"/>
  <c r="Q37" i="8"/>
  <c r="Q22" i="9"/>
  <c r="S22" i="8"/>
  <c r="S22" i="9" s="1"/>
  <c r="O40" i="8"/>
  <c r="N40" i="9"/>
  <c r="C56" i="4"/>
  <c r="O38" i="9"/>
  <c r="Q38" i="8"/>
  <c r="O23" i="9"/>
  <c r="Q23" i="8"/>
  <c r="F25" i="4"/>
  <c r="F26" i="4" s="1"/>
  <c r="I22" i="8"/>
  <c r="I22" i="9" s="1"/>
  <c r="F23" i="9"/>
  <c r="G23" i="8"/>
  <c r="E21" i="4"/>
  <c r="E22" i="4" s="1"/>
  <c r="E23" i="4" s="1"/>
  <c r="E24" i="4" s="1"/>
  <c r="E25" i="4" s="1"/>
  <c r="E26" i="4" s="1"/>
  <c r="E27" i="4" s="1"/>
  <c r="E28" i="4" s="1"/>
  <c r="E29" i="4" s="1"/>
  <c r="E30" i="4" s="1"/>
  <c r="E31" i="4" s="1"/>
  <c r="E32" i="4" s="1"/>
  <c r="E33" i="4" s="1"/>
  <c r="E34" i="4" s="1"/>
  <c r="E35" i="4" s="1"/>
  <c r="E36" i="4" s="1"/>
  <c r="B42" i="4"/>
  <c r="C42" i="4" s="1"/>
  <c r="D42" i="4" s="1"/>
  <c r="P25" i="8"/>
  <c r="P25" i="9"/>
  <c r="V23" i="9"/>
  <c r="V24" i="8"/>
  <c r="L88" i="8"/>
  <c r="L88" i="9" s="1"/>
  <c r="AI81" i="9" s="1"/>
  <c r="S27" i="8"/>
  <c r="S27" i="9" s="1"/>
  <c r="S32" i="10"/>
  <c r="S33" i="10" s="1"/>
  <c r="F54" i="4"/>
  <c r="I32" i="10"/>
  <c r="I65" i="10" s="1"/>
  <c r="U13" i="8"/>
  <c r="V13" i="8" s="1"/>
  <c r="V13" i="9" s="1"/>
  <c r="AC42" i="9"/>
  <c r="AD42" i="8"/>
  <c r="AD42" i="9" s="1"/>
  <c r="AG42" i="8"/>
  <c r="AG42" i="9" s="1"/>
  <c r="I26" i="8"/>
  <c r="I26" i="9" s="1"/>
  <c r="AG45" i="8"/>
  <c r="AG45" i="9" s="1"/>
  <c r="AG32" i="10"/>
  <c r="AG33" i="10" s="1"/>
  <c r="G27" i="9"/>
  <c r="I27" i="8"/>
  <c r="I27" i="9" s="1"/>
  <c r="N45" i="10"/>
  <c r="R45" i="10"/>
  <c r="S45" i="10" s="1"/>
  <c r="AI87" i="10"/>
  <c r="N44" i="9"/>
  <c r="AA44" i="8"/>
  <c r="AA44" i="9" s="1"/>
  <c r="O44" i="8"/>
  <c r="O44" i="9" s="1"/>
  <c r="AB30" i="9"/>
  <c r="AC30" i="8"/>
  <c r="K92" i="9"/>
  <c r="AH84" i="9" s="1"/>
  <c r="AH84" i="8"/>
  <c r="M31" i="8"/>
  <c r="M31" i="9" s="1"/>
  <c r="M30" i="9"/>
  <c r="AA41" i="10"/>
  <c r="O41" i="10"/>
  <c r="P40" i="9"/>
  <c r="V40" i="8"/>
  <c r="V40" i="9" s="1"/>
  <c r="AA30" i="10"/>
  <c r="O30" i="10"/>
  <c r="AC28" i="9"/>
  <c r="AD28" i="8"/>
  <c r="AD28" i="9" s="1"/>
  <c r="X62" i="10"/>
  <c r="R63" i="10"/>
  <c r="S62" i="10"/>
  <c r="O62" i="10"/>
  <c r="P43" i="9"/>
  <c r="V43" i="8"/>
  <c r="V43" i="9" s="1"/>
  <c r="AA40" i="10"/>
  <c r="O40" i="10"/>
  <c r="Q40" i="10"/>
  <c r="S40" i="10" s="1"/>
  <c r="V59" i="9"/>
  <c r="W59" i="8"/>
  <c r="W59" i="9" s="1"/>
  <c r="AI86" i="8"/>
  <c r="L93" i="9"/>
  <c r="AI85" i="9" s="1"/>
  <c r="X13" i="8"/>
  <c r="X13" i="9" s="1"/>
  <c r="W13" i="9"/>
  <c r="N24" i="9"/>
  <c r="O24" i="8"/>
  <c r="AA24" i="8"/>
  <c r="R45" i="8"/>
  <c r="N45" i="8"/>
  <c r="K46" i="9"/>
  <c r="N42" i="9"/>
  <c r="AA42" i="8"/>
  <c r="AA42" i="9" s="1"/>
  <c r="O42" i="8"/>
  <c r="O42" i="9" s="1"/>
  <c r="K90" i="9"/>
  <c r="AH82" i="9" s="1"/>
  <c r="AH82" i="8"/>
  <c r="AC27" i="9"/>
  <c r="AD27" i="8"/>
  <c r="AD27" i="9" s="1"/>
  <c r="AE30" i="9"/>
  <c r="AG30" i="8"/>
  <c r="AG30" i="9" s="1"/>
  <c r="S13" i="9"/>
  <c r="AL86" i="9" s="1"/>
  <c r="Q12" i="8"/>
  <c r="AL87" i="8"/>
  <c r="M94" i="8"/>
  <c r="R42" i="9"/>
  <c r="S42" i="8"/>
  <c r="S42" i="9" s="1"/>
  <c r="AC29" i="9"/>
  <c r="AD29" i="8"/>
  <c r="AD29" i="9" s="1"/>
  <c r="AC45" i="9"/>
  <c r="AD45" i="8"/>
  <c r="AD45" i="9" s="1"/>
  <c r="AC25" i="9"/>
  <c r="AD25" i="8"/>
  <c r="AD25" i="9" s="1"/>
  <c r="F30" i="9"/>
  <c r="M62" i="8"/>
  <c r="M62" i="9" s="1"/>
  <c r="G30" i="8"/>
  <c r="Y13" i="10"/>
  <c r="Z13" i="10" s="1"/>
  <c r="V13" i="10"/>
  <c r="X13" i="10" s="1"/>
  <c r="S13" i="10"/>
  <c r="R40" i="9"/>
  <c r="K58" i="9"/>
  <c r="S57" i="8"/>
  <c r="S57" i="9" s="1"/>
  <c r="O58" i="8"/>
  <c r="O58" i="9" s="1"/>
  <c r="T58" i="8"/>
  <c r="T58" i="9" s="1"/>
  <c r="X57" i="8"/>
  <c r="X57" i="9" s="1"/>
  <c r="X58" i="8"/>
  <c r="X58" i="9" s="1"/>
  <c r="V60" i="9"/>
  <c r="W60" i="8"/>
  <c r="W60" i="9" s="1"/>
  <c r="AC40" i="9"/>
  <c r="AD40" i="8"/>
  <c r="AD40" i="9" s="1"/>
  <c r="AG27" i="8"/>
  <c r="AG27" i="9" s="1"/>
  <c r="AI83" i="8"/>
  <c r="L91" i="9"/>
  <c r="AI83" i="9" s="1"/>
  <c r="AI82" i="8"/>
  <c r="L90" i="9"/>
  <c r="AI82" i="9" s="1"/>
  <c r="S59" i="8"/>
  <c r="S59" i="9" s="1"/>
  <c r="T60" i="8"/>
  <c r="T60" i="9" s="1"/>
  <c r="X59" i="8"/>
  <c r="X59" i="9" s="1"/>
  <c r="K60" i="9"/>
  <c r="O60" i="8"/>
  <c r="O60" i="9" s="1"/>
  <c r="O59" i="8"/>
  <c r="O59" i="9" s="1"/>
  <c r="X60" i="8"/>
  <c r="X60" i="9" s="1"/>
  <c r="T13" i="9"/>
  <c r="AM86" i="9" s="1"/>
  <c r="AM87" i="8"/>
  <c r="R12" i="8"/>
  <c r="N94" i="8"/>
  <c r="N94" i="9" s="1"/>
  <c r="N27" i="9"/>
  <c r="O27" i="8"/>
  <c r="O27" i="9" s="1"/>
  <c r="AA27" i="8"/>
  <c r="AA27" i="9" s="1"/>
  <c r="AG25" i="8"/>
  <c r="AG25" i="9" s="1"/>
  <c r="S43" i="8"/>
  <c r="S43" i="9" s="1"/>
  <c r="T57" i="8"/>
  <c r="T57" i="9" s="1"/>
  <c r="N30" i="8"/>
  <c r="P30" i="8"/>
  <c r="P30" i="9" s="1"/>
  <c r="K31" i="9"/>
  <c r="R30" i="8"/>
  <c r="Q62" i="8"/>
  <c r="Q62" i="9" s="1"/>
  <c r="N26" i="9"/>
  <c r="O26" i="8"/>
  <c r="O26" i="9" s="1"/>
  <c r="AA26" i="8"/>
  <c r="AA26" i="9" s="1"/>
  <c r="K63" i="9"/>
  <c r="O62" i="8"/>
  <c r="O62" i="9" s="1"/>
  <c r="S62" i="8"/>
  <c r="S62" i="9" s="1"/>
  <c r="T62" i="8"/>
  <c r="T62" i="9" s="1"/>
  <c r="X62" i="8"/>
  <c r="X62" i="9" s="1"/>
  <c r="N25" i="9"/>
  <c r="AA25" i="8"/>
  <c r="AA25" i="9" s="1"/>
  <c r="O25" i="8"/>
  <c r="AI81" i="8"/>
  <c r="L89" i="9"/>
  <c r="G25" i="9"/>
  <c r="I25" i="8"/>
  <c r="I25" i="9" s="1"/>
  <c r="AG40" i="8"/>
  <c r="AG40" i="9" s="1"/>
  <c r="V61" i="9"/>
  <c r="W61" i="8"/>
  <c r="W61" i="9" s="1"/>
  <c r="AC26" i="9"/>
  <c r="AD26" i="8"/>
  <c r="AD26" i="9" s="1"/>
  <c r="AG26" i="8"/>
  <c r="AG26" i="9" s="1"/>
  <c r="N29" i="9"/>
  <c r="O29" i="8"/>
  <c r="O29" i="9" s="1"/>
  <c r="AA29" i="8"/>
  <c r="AA29" i="9" s="1"/>
  <c r="S26" i="8"/>
  <c r="S26" i="9" s="1"/>
  <c r="N94" i="10"/>
  <c r="AM87" i="10"/>
  <c r="R12" i="10"/>
  <c r="I28" i="8"/>
  <c r="I28" i="9" s="1"/>
  <c r="AA44" i="10"/>
  <c r="O44" i="10"/>
  <c r="Q92" i="9"/>
  <c r="L92" i="8"/>
  <c r="AE44" i="9"/>
  <c r="AG44" i="8"/>
  <c r="AG44" i="9" s="1"/>
  <c r="A7" i="3"/>
  <c r="I159" i="9" s="1"/>
  <c r="A8" i="3"/>
  <c r="I129" i="9"/>
  <c r="I124" i="10"/>
  <c r="I126" i="10" s="1"/>
  <c r="I128" i="9"/>
  <c r="I124" i="8"/>
  <c r="I123" i="10"/>
  <c r="I156" i="8"/>
  <c r="I161" i="9"/>
  <c r="I156" i="10"/>
  <c r="I157" i="10"/>
  <c r="I159" i="10" s="1"/>
  <c r="I157" i="8"/>
  <c r="I123" i="8"/>
  <c r="I162" i="9"/>
  <c r="AE28" i="9"/>
  <c r="AG28" i="8"/>
  <c r="AG28" i="9" s="1"/>
  <c r="AC41" i="9"/>
  <c r="AD41" i="8"/>
  <c r="AD41" i="9" s="1"/>
  <c r="S44" i="8"/>
  <c r="S44" i="9" s="1"/>
  <c r="P45" i="9"/>
  <c r="V45" i="8"/>
  <c r="V45" i="9" s="1"/>
  <c r="AC44" i="8"/>
  <c r="AB44" i="9"/>
  <c r="AA39" i="10"/>
  <c r="AB39" i="10" s="1"/>
  <c r="AC39" i="10" s="1"/>
  <c r="AD39" i="10" s="1"/>
  <c r="AE39" i="10"/>
  <c r="AG39" i="10" s="1"/>
  <c r="AG47" i="10" s="1"/>
  <c r="I75" i="10" s="1"/>
  <c r="O39" i="10"/>
  <c r="Q39" i="10" s="1"/>
  <c r="S39" i="10" s="1"/>
  <c r="N39" i="9"/>
  <c r="O39" i="8"/>
  <c r="AA39" i="8"/>
  <c r="AA39" i="9" s="1"/>
  <c r="R29" i="9"/>
  <c r="S29" i="8"/>
  <c r="S29" i="9" s="1"/>
  <c r="AD23" i="8"/>
  <c r="AD23" i="9" s="1"/>
  <c r="AD22" i="8"/>
  <c r="AD22" i="9" s="1"/>
  <c r="M55" i="8"/>
  <c r="C57" i="4" l="1"/>
  <c r="I121" i="10"/>
  <c r="I154" i="10"/>
  <c r="I121" i="8"/>
  <c r="I154" i="8"/>
  <c r="I126" i="9"/>
  <c r="T56" i="10"/>
  <c r="U56" i="10"/>
  <c r="V56" i="10" s="1"/>
  <c r="W56" i="10" s="1"/>
  <c r="W63" i="10" s="1"/>
  <c r="T59" i="10"/>
  <c r="AA24" i="9"/>
  <c r="AB24" i="8"/>
  <c r="V39" i="9"/>
  <c r="AB39" i="8"/>
  <c r="AE24" i="8"/>
  <c r="M55" i="9"/>
  <c r="S55" i="8"/>
  <c r="S55" i="9" s="1"/>
  <c r="S63" i="9" s="1"/>
  <c r="T55" i="10"/>
  <c r="O25" i="9"/>
  <c r="Q25" i="8"/>
  <c r="O40" i="9"/>
  <c r="Q40" i="8"/>
  <c r="E55" i="4"/>
  <c r="F55" i="4" s="1"/>
  <c r="E43" i="4"/>
  <c r="F43" i="4" s="1"/>
  <c r="Q37" i="9"/>
  <c r="S37" i="8"/>
  <c r="S37" i="9" s="1"/>
  <c r="S63" i="10"/>
  <c r="I33" i="10"/>
  <c r="D56" i="4"/>
  <c r="E56" i="4"/>
  <c r="S47" i="10"/>
  <c r="S48" i="10" s="1"/>
  <c r="O24" i="9"/>
  <c r="Q24" i="8"/>
  <c r="O39" i="9"/>
  <c r="Q39" i="8"/>
  <c r="Q23" i="9"/>
  <c r="S23" i="8"/>
  <c r="S23" i="9" s="1"/>
  <c r="Q38" i="9"/>
  <c r="S38" i="8"/>
  <c r="S38" i="9" s="1"/>
  <c r="R63" i="8"/>
  <c r="E42" i="4"/>
  <c r="F42" i="4" s="1"/>
  <c r="R63" i="9"/>
  <c r="I100" i="10"/>
  <c r="G23" i="9"/>
  <c r="I23" i="8"/>
  <c r="I23" i="9" s="1"/>
  <c r="I106" i="10"/>
  <c r="I96" i="10"/>
  <c r="AG48" i="10"/>
  <c r="I105" i="10"/>
  <c r="U13" i="9"/>
  <c r="I95" i="10"/>
  <c r="E57" i="4"/>
  <c r="D57" i="4"/>
  <c r="F27" i="4"/>
  <c r="B44" i="4"/>
  <c r="C44" i="4" s="1"/>
  <c r="V24" i="9"/>
  <c r="V25" i="8"/>
  <c r="V25" i="9" s="1"/>
  <c r="I164" i="9"/>
  <c r="I159" i="8"/>
  <c r="R30" i="9"/>
  <c r="S30" i="8"/>
  <c r="AC30" i="9"/>
  <c r="AD30" i="8"/>
  <c r="AD30" i="9" s="1"/>
  <c r="I161" i="10"/>
  <c r="I163" i="10" s="1"/>
  <c r="L92" i="9"/>
  <c r="AI84" i="9" s="1"/>
  <c r="AI84" i="8"/>
  <c r="T12" i="8"/>
  <c r="AK86" i="8"/>
  <c r="R12" i="9"/>
  <c r="AK85" i="9" s="1"/>
  <c r="M94" i="9"/>
  <c r="G30" i="9"/>
  <c r="I30" i="8"/>
  <c r="N30" i="9"/>
  <c r="O30" i="8"/>
  <c r="O30" i="9" s="1"/>
  <c r="AA30" i="8"/>
  <c r="AA30" i="9" s="1"/>
  <c r="M94" i="10"/>
  <c r="AL87" i="10"/>
  <c r="Q12" i="10"/>
  <c r="AJ86" i="10" s="1"/>
  <c r="Q12" i="9"/>
  <c r="AJ85" i="9" s="1"/>
  <c r="P12" i="8"/>
  <c r="AJ86" i="8"/>
  <c r="U13" i="10"/>
  <c r="W13" i="10" s="1"/>
  <c r="AK86" i="10"/>
  <c r="T12" i="10"/>
  <c r="I131" i="9"/>
  <c r="I126" i="8"/>
  <c r="I128" i="10"/>
  <c r="I130" i="10" s="1"/>
  <c r="I132" i="10" s="1"/>
  <c r="I138" i="10" s="1"/>
  <c r="AA45" i="10"/>
  <c r="O45" i="10"/>
  <c r="AC44" i="9"/>
  <c r="AD44" i="8"/>
  <c r="AD44" i="9" s="1"/>
  <c r="N45" i="9"/>
  <c r="O45" i="8"/>
  <c r="O45" i="9" s="1"/>
  <c r="AA45" i="8"/>
  <c r="AA45" i="9" s="1"/>
  <c r="R45" i="9"/>
  <c r="S45" i="8"/>
  <c r="I165" i="10" l="1"/>
  <c r="I171" i="10" s="1"/>
  <c r="T63" i="10"/>
  <c r="T59" i="8"/>
  <c r="T59" i="9" s="1"/>
  <c r="U56" i="8"/>
  <c r="S63" i="8"/>
  <c r="AB39" i="9"/>
  <c r="AC39" i="8"/>
  <c r="AB24" i="9"/>
  <c r="AC24" i="8"/>
  <c r="AE39" i="8"/>
  <c r="AE24" i="9"/>
  <c r="AG24" i="8"/>
  <c r="T56" i="8"/>
  <c r="T56" i="9" s="1"/>
  <c r="T55" i="8"/>
  <c r="T55" i="9" s="1"/>
  <c r="Q40" i="9"/>
  <c r="S40" i="8"/>
  <c r="S40" i="9" s="1"/>
  <c r="Q25" i="9"/>
  <c r="S25" i="8"/>
  <c r="S25" i="9"/>
  <c r="I101" i="10"/>
  <c r="I70" i="10"/>
  <c r="F56" i="4"/>
  <c r="Q39" i="9"/>
  <c r="S39" i="8"/>
  <c r="S39" i="9" s="1"/>
  <c r="Q24" i="9"/>
  <c r="S24" i="8"/>
  <c r="S24" i="9" s="1"/>
  <c r="F57" i="4"/>
  <c r="D44" i="4"/>
  <c r="F28" i="4"/>
  <c r="F29" i="4" s="1"/>
  <c r="I179" i="10"/>
  <c r="S45" i="9"/>
  <c r="I128" i="8"/>
  <c r="I151" i="9" s="1"/>
  <c r="I133" i="9"/>
  <c r="I146" i="10"/>
  <c r="I148" i="10" s="1"/>
  <c r="I150" i="10" s="1"/>
  <c r="I30" i="9"/>
  <c r="I32" i="9"/>
  <c r="I33" i="9" s="1"/>
  <c r="I32" i="8"/>
  <c r="I166" i="9"/>
  <c r="I161" i="8"/>
  <c r="I184" i="9" s="1"/>
  <c r="T12" i="9"/>
  <c r="AM85" i="9" s="1"/>
  <c r="R11" i="8"/>
  <c r="N93" i="8"/>
  <c r="N93" i="9" s="1"/>
  <c r="AM86" i="8"/>
  <c r="R11" i="10"/>
  <c r="AM86" i="10"/>
  <c r="N93" i="10"/>
  <c r="P12" i="10"/>
  <c r="P12" i="9"/>
  <c r="S12" i="8"/>
  <c r="W12" i="8"/>
  <c r="S30" i="9"/>
  <c r="I181" i="10" l="1"/>
  <c r="I183" i="10" s="1"/>
  <c r="U56" i="9"/>
  <c r="V56" i="8"/>
  <c r="AC24" i="9"/>
  <c r="AD24" i="8"/>
  <c r="AD24" i="9"/>
  <c r="AD39" i="8"/>
  <c r="AD39" i="9" s="1"/>
  <c r="AC39" i="9"/>
  <c r="AG24" i="9"/>
  <c r="AG32" i="9" s="1"/>
  <c r="AG33" i="9" s="1"/>
  <c r="AG32" i="8"/>
  <c r="AE39" i="9"/>
  <c r="AG39" i="8"/>
  <c r="T63" i="9"/>
  <c r="T63" i="8"/>
  <c r="S32" i="8"/>
  <c r="S33" i="8" s="1"/>
  <c r="S32" i="9"/>
  <c r="S33" i="9" s="1"/>
  <c r="S47" i="9"/>
  <c r="S48" i="9" s="1"/>
  <c r="S47" i="8"/>
  <c r="S48" i="8" s="1"/>
  <c r="B45" i="4"/>
  <c r="C45" i="4" s="1"/>
  <c r="F30" i="4"/>
  <c r="E44" i="4"/>
  <c r="F44" i="4" s="1"/>
  <c r="I146" i="8"/>
  <c r="I179" i="8"/>
  <c r="I168" i="9"/>
  <c r="I163" i="8"/>
  <c r="I130" i="8"/>
  <c r="I135" i="9"/>
  <c r="W12" i="9"/>
  <c r="X12" i="8"/>
  <c r="X12" i="9" s="1"/>
  <c r="I65" i="8"/>
  <c r="I65" i="9" s="1"/>
  <c r="I96" i="8"/>
  <c r="I95" i="9" s="1"/>
  <c r="I95" i="8"/>
  <c r="I94" i="9" s="1"/>
  <c r="I33" i="8"/>
  <c r="M93" i="8"/>
  <c r="S12" i="9"/>
  <c r="AL85" i="9" s="1"/>
  <c r="U12" i="8"/>
  <c r="AL86" i="8"/>
  <c r="Q11" i="8"/>
  <c r="T11" i="10"/>
  <c r="AK84" i="10"/>
  <c r="S12" i="10"/>
  <c r="U12" i="10" s="1"/>
  <c r="W12" i="10" s="1"/>
  <c r="Y12" i="10"/>
  <c r="Z12" i="10" s="1"/>
  <c r="V12" i="10"/>
  <c r="X12" i="10" s="1"/>
  <c r="R11" i="9"/>
  <c r="AK84" i="9" s="1"/>
  <c r="T11" i="8"/>
  <c r="AK84" i="8"/>
  <c r="I100" i="8" l="1"/>
  <c r="I99" i="9" s="1"/>
  <c r="V56" i="9"/>
  <c r="W56" i="8"/>
  <c r="F31" i="4"/>
  <c r="F32" i="4" s="1"/>
  <c r="F33" i="4" s="1"/>
  <c r="C59" i="4"/>
  <c r="AG39" i="9"/>
  <c r="AG47" i="9" s="1"/>
  <c r="AG48" i="9" s="1"/>
  <c r="AG47" i="8"/>
  <c r="AG33" i="8"/>
  <c r="I105" i="8"/>
  <c r="I104" i="9" s="1"/>
  <c r="I101" i="8"/>
  <c r="I100" i="9" s="1"/>
  <c r="I70" i="8"/>
  <c r="I70" i="9" s="1"/>
  <c r="B46" i="4"/>
  <c r="C46" i="4" s="1"/>
  <c r="E45" i="4"/>
  <c r="D45" i="4"/>
  <c r="F45" i="4" s="1"/>
  <c r="I170" i="9"/>
  <c r="I165" i="8"/>
  <c r="AM84" i="10"/>
  <c r="N92" i="10"/>
  <c r="R10" i="10"/>
  <c r="P11" i="8"/>
  <c r="Q11" i="9"/>
  <c r="AJ84" i="9" s="1"/>
  <c r="AJ84" i="8"/>
  <c r="R10" i="8"/>
  <c r="AM84" i="8"/>
  <c r="T11" i="9"/>
  <c r="AM84" i="9" s="1"/>
  <c r="N92" i="8"/>
  <c r="N92" i="9" s="1"/>
  <c r="M93" i="10"/>
  <c r="AL86" i="10"/>
  <c r="Q11" i="10"/>
  <c r="AJ84" i="10" s="1"/>
  <c r="U12" i="9"/>
  <c r="V12" i="8"/>
  <c r="V12" i="9" s="1"/>
  <c r="M93" i="9"/>
  <c r="I132" i="8"/>
  <c r="I137" i="9"/>
  <c r="W56" i="9" l="1"/>
  <c r="W63" i="9"/>
  <c r="W63" i="8"/>
  <c r="E59" i="4"/>
  <c r="D59" i="4"/>
  <c r="F59" i="4" s="1"/>
  <c r="F63" i="4" s="1"/>
  <c r="I75" i="8"/>
  <c r="I75" i="9" s="1"/>
  <c r="I106" i="8"/>
  <c r="I105" i="9" s="1"/>
  <c r="AG48" i="8"/>
  <c r="B47" i="4"/>
  <c r="C47" i="4" s="1"/>
  <c r="F34" i="4"/>
  <c r="F35" i="4" s="1"/>
  <c r="F36" i="4" s="1"/>
  <c r="D46" i="4"/>
  <c r="AK83" i="8"/>
  <c r="R10" i="9"/>
  <c r="AK83" i="9" s="1"/>
  <c r="T10" i="8"/>
  <c r="I138" i="8"/>
  <c r="I143" i="9"/>
  <c r="P11" i="9"/>
  <c r="P11" i="10"/>
  <c r="S11" i="8"/>
  <c r="W11" i="8"/>
  <c r="AK83" i="10"/>
  <c r="T10" i="10"/>
  <c r="I176" i="9"/>
  <c r="I171" i="8"/>
  <c r="B49" i="4" l="1"/>
  <c r="C49" i="4" s="1"/>
  <c r="E46" i="4"/>
  <c r="F46" i="4"/>
  <c r="I54" i="8"/>
  <c r="I54" i="10"/>
  <c r="I56" i="10" s="1"/>
  <c r="B48" i="4"/>
  <c r="C48" i="4" s="1"/>
  <c r="E49" i="4"/>
  <c r="D49" i="4"/>
  <c r="F49" i="4" s="1"/>
  <c r="E47" i="4"/>
  <c r="D47" i="4"/>
  <c r="F47" i="4" s="1"/>
  <c r="W11" i="9"/>
  <c r="X11" i="8"/>
  <c r="X11" i="9" s="1"/>
  <c r="AL84" i="8"/>
  <c r="Q10" i="8"/>
  <c r="M92" i="8"/>
  <c r="S11" i="9"/>
  <c r="AL84" i="9" s="1"/>
  <c r="U11" i="8"/>
  <c r="Y11" i="10"/>
  <c r="Z11" i="10" s="1"/>
  <c r="V11" i="10"/>
  <c r="X11" i="10" s="1"/>
  <c r="S11" i="10"/>
  <c r="U11" i="10" s="1"/>
  <c r="W11" i="10" s="1"/>
  <c r="R9" i="8"/>
  <c r="AM83" i="8"/>
  <c r="N91" i="8"/>
  <c r="N91" i="9"/>
  <c r="T10" i="9"/>
  <c r="AM83" i="9" s="1"/>
  <c r="I186" i="9"/>
  <c r="I181" i="8"/>
  <c r="I183" i="8" s="1"/>
  <c r="R9" i="10"/>
  <c r="N91" i="10"/>
  <c r="AM83" i="10"/>
  <c r="I153" i="9"/>
  <c r="I148" i="8"/>
  <c r="I150" i="8" s="1"/>
  <c r="I54" i="9" l="1"/>
  <c r="I56" i="8"/>
  <c r="I56" i="9" s="1"/>
  <c r="E48" i="4"/>
  <c r="D48" i="4"/>
  <c r="F48" i="4" s="1"/>
  <c r="F50" i="4" s="1"/>
  <c r="R9" i="9"/>
  <c r="AK82" i="9" s="1"/>
  <c r="AK82" i="8"/>
  <c r="T9" i="8"/>
  <c r="AK82" i="10"/>
  <c r="T9" i="10"/>
  <c r="M92" i="9"/>
  <c r="AJ83" i="8"/>
  <c r="Q10" i="9"/>
  <c r="AJ83" i="9" s="1"/>
  <c r="P10" i="8"/>
  <c r="AL84" i="10"/>
  <c r="Q10" i="10"/>
  <c r="AJ83" i="10" s="1"/>
  <c r="M92" i="10"/>
  <c r="H17" i="1"/>
  <c r="J17" i="1" s="1"/>
  <c r="K17" i="1" s="1"/>
  <c r="I188" i="9"/>
  <c r="H16" i="1"/>
  <c r="J16" i="1" s="1"/>
  <c r="I155" i="9"/>
  <c r="U11" i="9"/>
  <c r="V11" i="8"/>
  <c r="V11" i="9" s="1"/>
  <c r="I58" i="8" l="1"/>
  <c r="I58" i="10"/>
  <c r="I60" i="10"/>
  <c r="S10" i="8"/>
  <c r="U10" i="8" s="1"/>
  <c r="P10" i="10"/>
  <c r="W10" i="8"/>
  <c r="P10" i="9"/>
  <c r="K16" i="1"/>
  <c r="K21" i="1"/>
  <c r="N90" i="10"/>
  <c r="AM82" i="10"/>
  <c r="R8" i="10"/>
  <c r="R8" i="8"/>
  <c r="N90" i="8"/>
  <c r="N90" i="9" s="1"/>
  <c r="T9" i="9"/>
  <c r="AM82" i="9" s="1"/>
  <c r="AM82" i="8"/>
  <c r="I64" i="10" l="1"/>
  <c r="I74" i="10"/>
  <c r="I69" i="10"/>
  <c r="I58" i="9"/>
  <c r="I60" i="8"/>
  <c r="U10" i="9"/>
  <c r="V10" i="8"/>
  <c r="V10" i="9" s="1"/>
  <c r="AK81" i="8"/>
  <c r="R8" i="9"/>
  <c r="W10" i="9"/>
  <c r="X10" i="8"/>
  <c r="X10" i="9" s="1"/>
  <c r="AK81" i="10"/>
  <c r="Y10" i="10"/>
  <c r="Z10" i="10" s="1"/>
  <c r="V10" i="10"/>
  <c r="X10" i="10" s="1"/>
  <c r="S10" i="10"/>
  <c r="U10" i="10" s="1"/>
  <c r="W10" i="10" s="1"/>
  <c r="S10" i="9"/>
  <c r="AL83" i="9" s="1"/>
  <c r="M91" i="8"/>
  <c r="Q9" i="8"/>
  <c r="AL83" i="8"/>
  <c r="I60" i="9" l="1"/>
  <c r="I69" i="8"/>
  <c r="I69" i="9" s="1"/>
  <c r="I74" i="8"/>
  <c r="I74" i="9" s="1"/>
  <c r="I64" i="8"/>
  <c r="I78" i="10"/>
  <c r="I80" i="10" s="1"/>
  <c r="Q9" i="9"/>
  <c r="AJ82" i="9" s="1"/>
  <c r="AJ82" i="8"/>
  <c r="P9" i="8"/>
  <c r="M91" i="9"/>
  <c r="M91" i="10"/>
  <c r="AL83" i="10"/>
  <c r="Q9" i="10"/>
  <c r="AJ82" i="10" s="1"/>
  <c r="I64" i="9" l="1"/>
  <c r="I78" i="9"/>
  <c r="I78" i="8"/>
  <c r="I80" i="8" s="1"/>
  <c r="W9" i="8"/>
  <c r="P9" i="10"/>
  <c r="S9" i="8"/>
  <c r="U9" i="8" s="1"/>
  <c r="P9" i="9"/>
  <c r="H14" i="1" l="1"/>
  <c r="J14" i="1" s="1"/>
  <c r="K14" i="1" s="1"/>
  <c r="I80" i="9"/>
  <c r="X9" i="8"/>
  <c r="X9" i="9" s="1"/>
  <c r="W9" i="9"/>
  <c r="U9" i="9"/>
  <c r="V9" i="8"/>
  <c r="V9" i="9" s="1"/>
  <c r="AL82" i="8"/>
  <c r="S9" i="9"/>
  <c r="AL82" i="9" s="1"/>
  <c r="Q8" i="8"/>
  <c r="M90" i="8"/>
  <c r="V9" i="10"/>
  <c r="X9" i="10" s="1"/>
  <c r="Y9" i="10"/>
  <c r="Z9" i="10" s="1"/>
  <c r="S9" i="10"/>
  <c r="U9" i="10" s="1"/>
  <c r="W9" i="10" s="1"/>
  <c r="AL82" i="10" l="1"/>
  <c r="Q8" i="10"/>
  <c r="M90" i="10"/>
  <c r="AJ81" i="8"/>
  <c r="Q8" i="9"/>
  <c r="P8" i="8"/>
  <c r="T8" i="8"/>
  <c r="M90" i="9"/>
  <c r="R7" i="8" l="1"/>
  <c r="R7" i="9" s="1"/>
  <c r="AK81" i="9" s="1"/>
  <c r="AM81" i="8"/>
  <c r="N89" i="8"/>
  <c r="N89" i="9"/>
  <c r="T8" i="9"/>
  <c r="AJ81" i="10"/>
  <c r="P8" i="9"/>
  <c r="P8" i="10"/>
  <c r="T8" i="10"/>
  <c r="W8" i="8"/>
  <c r="S8" i="8"/>
  <c r="R7" i="10" l="1"/>
  <c r="AM81" i="10"/>
  <c r="N89" i="10"/>
  <c r="U8" i="8"/>
  <c r="U8" i="9" s="1"/>
  <c r="Q7" i="8"/>
  <c r="W8" i="9"/>
  <c r="X8" i="8"/>
  <c r="Y8" i="10"/>
  <c r="Z8" i="10" s="1"/>
  <c r="V8" i="10"/>
  <c r="X8" i="10" s="1"/>
  <c r="S8" i="10"/>
  <c r="S8" i="9"/>
  <c r="AL81" i="8"/>
  <c r="M89" i="8"/>
  <c r="V8" i="8" l="1"/>
  <c r="V8" i="9"/>
  <c r="Q7" i="9"/>
  <c r="AJ81" i="9" s="1"/>
  <c r="P7" i="8"/>
  <c r="U8" i="10"/>
  <c r="W8" i="10" s="1"/>
  <c r="Q7" i="10"/>
  <c r="X8" i="9"/>
  <c r="M89" i="9"/>
  <c r="M89" i="10"/>
  <c r="AL81" i="10"/>
  <c r="P7" i="9" l="1"/>
  <c r="P7" i="10"/>
  <c r="W7" i="8"/>
  <c r="T7" i="8"/>
  <c r="S7" i="8"/>
  <c r="Q6" i="8" l="1"/>
  <c r="S7" i="9"/>
  <c r="AL81" i="9" s="1"/>
  <c r="M88" i="8"/>
  <c r="W7" i="9"/>
  <c r="X7" i="8"/>
  <c r="X7" i="9" s="1"/>
  <c r="Y7" i="10"/>
  <c r="Z7" i="10" s="1"/>
  <c r="V7" i="10"/>
  <c r="X7" i="10" s="1"/>
  <c r="T7" i="10"/>
  <c r="S7" i="10"/>
  <c r="T7" i="9"/>
  <c r="AM81" i="9" s="1"/>
  <c r="R6" i="8"/>
  <c r="N88" i="8"/>
  <c r="N88" i="9" s="1"/>
  <c r="U7" i="8"/>
  <c r="U7" i="10" l="1"/>
  <c r="W7" i="10" s="1"/>
  <c r="V7" i="8"/>
  <c r="V7" i="9" s="1"/>
  <c r="U7" i="9"/>
  <c r="M88" i="9"/>
  <c r="P6" i="8"/>
  <c r="T6" i="8" s="1"/>
  <c r="N87" i="8" s="1"/>
  <c r="N87" i="9" s="1"/>
  <c r="AJ80" i="8"/>
  <c r="Q6" i="9"/>
  <c r="AJ80" i="9"/>
  <c r="R6" i="9"/>
  <c r="AK80" i="9" s="1"/>
  <c r="AK80" i="8"/>
  <c r="Q6" i="10"/>
  <c r="AJ80" i="10" s="1"/>
  <c r="M88" i="10"/>
  <c r="N88" i="10"/>
  <c r="R6" i="10"/>
  <c r="AK80" i="10" s="1"/>
  <c r="AM80" i="8" l="1"/>
  <c r="R5" i="8"/>
  <c r="T5" i="8" s="1"/>
  <c r="T6" i="9"/>
  <c r="AM80" i="9" s="1"/>
  <c r="P6" i="10"/>
  <c r="T6" i="10" s="1"/>
  <c r="AM80" i="10" s="1"/>
  <c r="P6" i="9"/>
  <c r="S6" i="8"/>
  <c r="U6" i="8" s="1"/>
  <c r="W6" i="8"/>
  <c r="AB4" i="26" l="1"/>
  <c r="AB7" i="26"/>
  <c r="T5" i="26"/>
  <c r="AA5" i="26"/>
  <c r="AB6" i="26"/>
  <c r="AB5" i="26"/>
  <c r="T4" i="26"/>
  <c r="AB3" i="26"/>
  <c r="AA8" i="26"/>
  <c r="U8" i="26"/>
  <c r="U7" i="26"/>
  <c r="AA4" i="26"/>
  <c r="AB8" i="26"/>
  <c r="AA7" i="26"/>
  <c r="T8" i="26"/>
  <c r="T7" i="26"/>
  <c r="U6" i="26"/>
  <c r="U4" i="26"/>
  <c r="U3" i="26"/>
  <c r="AK79" i="8"/>
  <c r="N87" i="10"/>
  <c r="R5" i="10"/>
  <c r="AK79" i="10" s="1"/>
  <c r="R5" i="9"/>
  <c r="AK79" i="9" s="1"/>
  <c r="U6" i="9"/>
  <c r="V6" i="8"/>
  <c r="V6" i="9" s="1"/>
  <c r="X6" i="8"/>
  <c r="W6" i="9"/>
  <c r="S6" i="9"/>
  <c r="AL80" i="9" s="1"/>
  <c r="Q5" i="8"/>
  <c r="AL80" i="8"/>
  <c r="M87" i="8"/>
  <c r="T5" i="9"/>
  <c r="AM79" i="9" s="1"/>
  <c r="AM79" i="8"/>
  <c r="N86" i="8"/>
  <c r="N86" i="9" s="1"/>
  <c r="Y6" i="10"/>
  <c r="Z6" i="10" s="1"/>
  <c r="Z15" i="10" s="1"/>
  <c r="I8" i="10" s="1"/>
  <c r="V6" i="10"/>
  <c r="X6" i="10" s="1"/>
  <c r="S6" i="10"/>
  <c r="AD8" i="26" l="1" a="1"/>
  <c r="AD8" i="26" s="1"/>
  <c r="AG8" i="26" s="1"/>
  <c r="AM8" i="26" s="1"/>
  <c r="AI7" i="26" a="1"/>
  <c r="AI7" i="26" s="1"/>
  <c r="AI8" i="26" a="1"/>
  <c r="AI8" i="26" s="1"/>
  <c r="AI3" i="26" a="1"/>
  <c r="AI3" i="26" s="1"/>
  <c r="AD3" i="26" a="1"/>
  <c r="AD3" i="26" s="1"/>
  <c r="AH3" i="26" s="1"/>
  <c r="AN3" i="26" s="1"/>
  <c r="AI4" i="26" a="1"/>
  <c r="AI4" i="26" s="1"/>
  <c r="AD4" i="26" a="1"/>
  <c r="AD4" i="26" s="1"/>
  <c r="AG4" i="26" s="1"/>
  <c r="AM4" i="26" s="1"/>
  <c r="AI6" i="26" a="1"/>
  <c r="AI6" i="26" s="1"/>
  <c r="AD6" i="26" a="1"/>
  <c r="AD6" i="26" s="1"/>
  <c r="AF6" i="26" s="1"/>
  <c r="AL6" i="26" s="1"/>
  <c r="AD5" i="26" a="1"/>
  <c r="AD5" i="26" s="1"/>
  <c r="AG5" i="26" s="1"/>
  <c r="AM5" i="26" s="1"/>
  <c r="AI5" i="26" a="1"/>
  <c r="AI5" i="26" s="1"/>
  <c r="AD7" i="26" a="1"/>
  <c r="AD7" i="26" s="1"/>
  <c r="AF7" i="26" s="1"/>
  <c r="AL7" i="26" s="1"/>
  <c r="T5" i="10"/>
  <c r="AM79" i="10" s="1"/>
  <c r="O88" i="8"/>
  <c r="O87" i="8"/>
  <c r="O86" i="8"/>
  <c r="O89" i="8"/>
  <c r="O90" i="8"/>
  <c r="O92" i="8"/>
  <c r="O93" i="8"/>
  <c r="O94" i="8"/>
  <c r="O91" i="8"/>
  <c r="M87" i="10"/>
  <c r="Q5" i="10"/>
  <c r="AL80" i="10"/>
  <c r="M87" i="9"/>
  <c r="AJ79" i="8"/>
  <c r="S5" i="8"/>
  <c r="Q5" i="9"/>
  <c r="AJ79" i="9" s="1"/>
  <c r="U6" i="10"/>
  <c r="W6" i="10" s="1"/>
  <c r="X6" i="9"/>
  <c r="X15" i="9" s="1"/>
  <c r="I8" i="9" s="1"/>
  <c r="X15" i="8"/>
  <c r="I8" i="8" s="1"/>
  <c r="K324" i="12"/>
  <c r="AP253" i="12"/>
  <c r="H25" i="12"/>
  <c r="AD260" i="12"/>
  <c r="AB444" i="12"/>
  <c r="AH208" i="12"/>
  <c r="AU439" i="12"/>
  <c r="E276" i="12"/>
  <c r="R4" i="12"/>
  <c r="R273" i="12"/>
  <c r="F384" i="12"/>
  <c r="T35" i="12"/>
  <c r="AL358" i="12"/>
  <c r="X285" i="12"/>
  <c r="AV479" i="12"/>
  <c r="T179" i="12"/>
  <c r="AP171" i="12"/>
  <c r="BA368" i="12"/>
  <c r="D159" i="12"/>
  <c r="AI99" i="12"/>
  <c r="AR351" i="12"/>
  <c r="O347" i="12"/>
  <c r="L224" i="12"/>
  <c r="I311" i="12"/>
  <c r="G140" i="12"/>
  <c r="N29" i="12"/>
  <c r="AX56" i="12"/>
  <c r="J162" i="12"/>
  <c r="AQ376" i="12"/>
  <c r="AG308" i="12"/>
  <c r="T365" i="12"/>
  <c r="AJ331" i="12"/>
  <c r="T237" i="12"/>
  <c r="AE25" i="12"/>
  <c r="AI27" i="12"/>
  <c r="R80" i="12"/>
  <c r="AO265" i="12"/>
  <c r="AR270" i="12"/>
  <c r="X33" i="12"/>
  <c r="O40" i="12"/>
  <c r="Q80" i="12"/>
  <c r="AG340" i="12"/>
  <c r="AR118" i="12"/>
  <c r="F111" i="12"/>
  <c r="AT278" i="12"/>
  <c r="AH170" i="12"/>
  <c r="Z435" i="12"/>
  <c r="N48" i="12"/>
  <c r="AB228" i="12"/>
  <c r="M173" i="12"/>
  <c r="AW252" i="12"/>
  <c r="AH199" i="12"/>
  <c r="Y187" i="12"/>
  <c r="AU192" i="12"/>
  <c r="AR489" i="12"/>
  <c r="AM70" i="12"/>
  <c r="AI346" i="12"/>
  <c r="BA69" i="12"/>
  <c r="AA322" i="12"/>
  <c r="AO239" i="12"/>
  <c r="V119" i="12"/>
  <c r="AT230" i="12"/>
  <c r="AP202" i="12"/>
  <c r="O465" i="12"/>
  <c r="Q315" i="12"/>
  <c r="AF111" i="12"/>
  <c r="J22" i="12"/>
  <c r="F476" i="12"/>
  <c r="S276" i="12"/>
  <c r="D215" i="12"/>
  <c r="AM394" i="12"/>
  <c r="G121" i="12"/>
  <c r="AW283" i="12"/>
  <c r="AW416" i="12"/>
  <c r="AN293" i="12"/>
  <c r="AY220" i="12"/>
  <c r="Q104" i="12"/>
  <c r="Q497" i="12"/>
  <c r="M275" i="12"/>
  <c r="AA218" i="12"/>
  <c r="AY381" i="12"/>
  <c r="AN96" i="12"/>
  <c r="P44" i="12"/>
  <c r="AK45" i="12"/>
  <c r="AS401" i="12"/>
  <c r="J49" i="12"/>
  <c r="G128" i="12"/>
  <c r="R170" i="12"/>
  <c r="AM442" i="12"/>
  <c r="L260" i="12"/>
  <c r="AB483" i="12"/>
  <c r="AH345" i="12"/>
  <c r="L410" i="12"/>
  <c r="V203" i="12"/>
  <c r="P348" i="12"/>
  <c r="G130" i="12"/>
  <c r="AL440" i="12"/>
  <c r="Z203" i="12"/>
  <c r="O375" i="12"/>
  <c r="J439" i="12"/>
  <c r="H59" i="12"/>
  <c r="AV458" i="12"/>
  <c r="AQ343" i="12"/>
  <c r="AI201" i="12"/>
  <c r="E343" i="12"/>
  <c r="BA306" i="12"/>
  <c r="AB253" i="12"/>
  <c r="S19" i="12"/>
  <c r="Y248" i="12"/>
  <c r="AI287" i="12"/>
  <c r="T377" i="12"/>
  <c r="AA138" i="12"/>
  <c r="AF88" i="12"/>
  <c r="AI410" i="12"/>
  <c r="L113" i="12"/>
  <c r="M468" i="12"/>
  <c r="AU431" i="12"/>
  <c r="M19" i="12"/>
  <c r="AU195" i="12"/>
  <c r="P212" i="12"/>
  <c r="W228" i="12"/>
  <c r="U287" i="12"/>
  <c r="R39" i="12"/>
  <c r="F242" i="12"/>
  <c r="BA231" i="12"/>
  <c r="R110" i="12"/>
  <c r="AX436" i="12"/>
  <c r="AS151" i="12"/>
  <c r="AG435" i="12"/>
  <c r="AA370" i="12"/>
  <c r="AO391" i="12"/>
  <c r="AE432" i="12"/>
  <c r="AF431" i="12"/>
  <c r="F310" i="12"/>
  <c r="AC385" i="12"/>
  <c r="Z121" i="12"/>
  <c r="AK183" i="12"/>
  <c r="K122" i="12"/>
  <c r="AH337" i="12"/>
  <c r="AN296" i="12"/>
  <c r="H4" i="12"/>
  <c r="R236" i="12"/>
  <c r="E278" i="12"/>
  <c r="AV441" i="12"/>
  <c r="M209" i="12"/>
  <c r="AE361" i="12"/>
  <c r="AA432" i="12"/>
  <c r="AC94" i="12"/>
  <c r="AC455" i="12"/>
  <c r="H496" i="12"/>
  <c r="AA368" i="12"/>
  <c r="M337" i="12"/>
  <c r="AG157" i="12"/>
  <c r="F312" i="12"/>
  <c r="N402" i="12"/>
  <c r="Z285" i="12"/>
  <c r="L310" i="12"/>
  <c r="T398" i="12"/>
  <c r="AX3" i="12"/>
  <c r="U28" i="12"/>
  <c r="X114" i="12"/>
  <c r="W132" i="12"/>
  <c r="AH169" i="12"/>
  <c r="AP175" i="12"/>
  <c r="AB147" i="12"/>
  <c r="AM137" i="12"/>
  <c r="O279" i="12"/>
  <c r="AM45" i="12"/>
  <c r="AX72" i="12"/>
  <c r="AR138" i="12"/>
  <c r="AI415" i="12"/>
  <c r="AV437" i="12"/>
  <c r="AU60" i="12"/>
  <c r="X25" i="12"/>
  <c r="AQ377" i="12"/>
  <c r="U253" i="12"/>
  <c r="AU102" i="12"/>
  <c r="M381" i="12"/>
  <c r="AH471" i="12"/>
  <c r="AF298" i="12"/>
  <c r="O108" i="12"/>
  <c r="K9" i="12"/>
  <c r="R460" i="12"/>
  <c r="AH431" i="12"/>
  <c r="AA473" i="12"/>
  <c r="D441" i="12"/>
  <c r="AP363" i="12"/>
  <c r="AX478" i="12"/>
  <c r="R193" i="12"/>
  <c r="R470" i="12"/>
  <c r="X177" i="12"/>
  <c r="AK85" i="12"/>
  <c r="AZ183" i="12"/>
  <c r="AY276" i="12"/>
  <c r="P425" i="12"/>
  <c r="Y104" i="12"/>
  <c r="AL202" i="12"/>
  <c r="X258" i="12"/>
  <c r="O351" i="12"/>
  <c r="AX137" i="12"/>
  <c r="AG56" i="12"/>
  <c r="T216" i="12"/>
  <c r="AF264" i="12"/>
  <c r="AF191" i="12"/>
  <c r="J83" i="12"/>
  <c r="G251" i="12"/>
  <c r="AD150" i="12"/>
  <c r="AB312" i="12"/>
  <c r="S350" i="12"/>
  <c r="Z416" i="12"/>
  <c r="AB88" i="12"/>
  <c r="AG381" i="12"/>
  <c r="D152" i="12"/>
  <c r="X272" i="12"/>
  <c r="Q361" i="12"/>
  <c r="AE325" i="12"/>
  <c r="V411" i="12"/>
  <c r="AN463" i="12"/>
  <c r="S365" i="12"/>
  <c r="AE386" i="12"/>
  <c r="L318" i="12"/>
  <c r="AC404" i="12"/>
  <c r="AS465" i="12"/>
  <c r="S180" i="12"/>
  <c r="E308" i="12"/>
  <c r="S462" i="12"/>
  <c r="AD126" i="12"/>
  <c r="AP18" i="12"/>
  <c r="AE261" i="12"/>
  <c r="M300" i="12"/>
  <c r="AV13" i="12"/>
  <c r="G264" i="12"/>
  <c r="Z207" i="12"/>
  <c r="E329" i="12"/>
  <c r="AZ251" i="12"/>
  <c r="J212" i="12"/>
  <c r="Y183" i="12"/>
  <c r="M28" i="12"/>
  <c r="M314" i="12"/>
  <c r="Y64" i="12"/>
  <c r="AB104" i="12"/>
  <c r="P104" i="12"/>
  <c r="AW305" i="12"/>
  <c r="AG471" i="12"/>
  <c r="AM36" i="12"/>
  <c r="V6" i="12"/>
  <c r="AO367" i="12"/>
  <c r="J17" i="12"/>
  <c r="AD473" i="12"/>
  <c r="W458" i="12"/>
  <c r="W413" i="12"/>
  <c r="L256" i="12"/>
  <c r="P240" i="12"/>
  <c r="AX423" i="12"/>
  <c r="AU29" i="12"/>
  <c r="AV293" i="12"/>
  <c r="AQ163" i="12"/>
  <c r="L222" i="12"/>
  <c r="X162" i="12"/>
  <c r="G429" i="12"/>
  <c r="Y364" i="12"/>
  <c r="M56" i="12"/>
  <c r="AL295" i="12"/>
  <c r="AY18" i="12"/>
  <c r="Z239" i="12"/>
  <c r="AX119" i="12"/>
  <c r="R258" i="12"/>
  <c r="AF494" i="12"/>
  <c r="V299" i="12"/>
  <c r="BA433" i="12"/>
  <c r="AT15" i="12"/>
  <c r="AT395" i="12"/>
  <c r="P422" i="12"/>
  <c r="BA94" i="12"/>
  <c r="AW81" i="12"/>
  <c r="AG162" i="12"/>
  <c r="G186" i="12"/>
  <c r="AM120" i="12"/>
  <c r="AH473" i="12"/>
  <c r="AG440" i="12"/>
  <c r="J332" i="12"/>
  <c r="AD434" i="12"/>
  <c r="AZ139" i="12"/>
  <c r="X149" i="12"/>
  <c r="AI434" i="12"/>
  <c r="AF443" i="12"/>
  <c r="D191" i="12"/>
  <c r="K363" i="12"/>
  <c r="AL292" i="12"/>
  <c r="AM175" i="12"/>
  <c r="K477" i="12"/>
  <c r="K157" i="12"/>
  <c r="J165" i="12"/>
  <c r="AQ49" i="12"/>
  <c r="P183" i="12"/>
  <c r="AJ96" i="12"/>
  <c r="X143" i="12"/>
  <c r="X7" i="12"/>
  <c r="U304" i="12"/>
  <c r="N450" i="12"/>
  <c r="D140" i="12"/>
  <c r="AM50" i="12"/>
  <c r="AE500" i="12"/>
  <c r="AK223" i="12"/>
  <c r="AG78" i="12"/>
  <c r="AZ313" i="12"/>
  <c r="G191" i="12"/>
  <c r="D401" i="12"/>
  <c r="AB359" i="12"/>
  <c r="BA295" i="12"/>
  <c r="AN362" i="12"/>
  <c r="AO198" i="12"/>
  <c r="AU149" i="12"/>
  <c r="AA220" i="12"/>
  <c r="T189" i="12"/>
  <c r="H362" i="12"/>
  <c r="F125" i="12"/>
  <c r="AA399" i="12"/>
  <c r="P80" i="12"/>
  <c r="I295" i="12"/>
  <c r="AL74" i="12"/>
  <c r="T172" i="12"/>
  <c r="AI327" i="12"/>
  <c r="Z326" i="12"/>
  <c r="J138" i="12"/>
  <c r="AF333" i="12"/>
  <c r="AH378" i="12"/>
  <c r="AW4" i="12"/>
  <c r="AE314" i="12"/>
  <c r="D212" i="12"/>
  <c r="H312" i="12"/>
  <c r="N119" i="12"/>
  <c r="H480" i="12"/>
  <c r="V150" i="12"/>
  <c r="Z75" i="12"/>
  <c r="AY158" i="12"/>
  <c r="Q426" i="12"/>
  <c r="D38" i="12"/>
  <c r="J435" i="12"/>
  <c r="J231" i="12"/>
  <c r="M185" i="12"/>
  <c r="AB7" i="12"/>
  <c r="AY84" i="12"/>
  <c r="D74" i="12"/>
  <c r="AJ336" i="12"/>
  <c r="Q127" i="12"/>
  <c r="AW395" i="12"/>
  <c r="AK265" i="12"/>
  <c r="AB58" i="12"/>
  <c r="G258" i="12"/>
  <c r="X86" i="12"/>
  <c r="AI135" i="12"/>
  <c r="AS463" i="12"/>
  <c r="AE470" i="12"/>
  <c r="AR454" i="12"/>
  <c r="J347" i="12"/>
  <c r="O57" i="12"/>
  <c r="P391" i="12"/>
  <c r="W291" i="12"/>
  <c r="AU254" i="12"/>
  <c r="AU34" i="12"/>
  <c r="P387" i="12"/>
  <c r="V398" i="12"/>
  <c r="I255" i="12"/>
  <c r="AY100" i="12"/>
  <c r="AK131" i="12"/>
  <c r="W178" i="12"/>
  <c r="K341" i="12"/>
  <c r="AL408" i="12"/>
  <c r="AG382" i="12"/>
  <c r="I67" i="12"/>
  <c r="AZ463" i="12"/>
  <c r="AQ222" i="12"/>
  <c r="AK100" i="12"/>
  <c r="AL72" i="12"/>
  <c r="L69" i="12"/>
  <c r="G110" i="12"/>
  <c r="BA225" i="12"/>
  <c r="K464" i="12"/>
  <c r="L302" i="12"/>
  <c r="AW430" i="12"/>
  <c r="M484" i="12"/>
  <c r="V83" i="12"/>
  <c r="AD462" i="12"/>
  <c r="AK8" i="12"/>
  <c r="AC419" i="12"/>
  <c r="L282" i="12"/>
  <c r="L363" i="12"/>
  <c r="AJ433" i="12"/>
  <c r="M291" i="12"/>
  <c r="AE425" i="12"/>
  <c r="G292" i="12"/>
  <c r="AY341" i="12"/>
  <c r="O246" i="12"/>
  <c r="AR169" i="12"/>
  <c r="AJ63" i="12"/>
  <c r="X95" i="12"/>
  <c r="V103" i="12"/>
  <c r="AH483" i="12"/>
  <c r="AM131" i="12"/>
  <c r="I272" i="12"/>
  <c r="I51" i="12"/>
  <c r="AX231" i="12"/>
  <c r="AM274" i="12"/>
  <c r="R485" i="12"/>
  <c r="AJ133" i="12"/>
  <c r="AW174" i="12"/>
  <c r="V396" i="12"/>
  <c r="AM359" i="12"/>
  <c r="AQ354" i="12"/>
  <c r="AX163" i="12"/>
  <c r="S139" i="12"/>
  <c r="AB495" i="12"/>
  <c r="AR420" i="12"/>
  <c r="S138" i="12"/>
  <c r="AT487" i="12"/>
  <c r="J87" i="12"/>
  <c r="AB247" i="12"/>
  <c r="AE130" i="12"/>
  <c r="G117" i="12"/>
  <c r="P114" i="12"/>
  <c r="AS366" i="12"/>
  <c r="AV286" i="12"/>
  <c r="O502" i="12"/>
  <c r="E124" i="12"/>
  <c r="AX243" i="12"/>
  <c r="AJ239" i="12"/>
  <c r="AQ132" i="12"/>
  <c r="N177" i="12"/>
  <c r="AG19" i="12"/>
  <c r="AN195" i="12"/>
  <c r="AI332" i="12"/>
  <c r="M271" i="12"/>
  <c r="AU382" i="12"/>
  <c r="AW2" i="12"/>
  <c r="AB200" i="12"/>
  <c r="AE49" i="12"/>
  <c r="M487" i="12"/>
  <c r="V117" i="12"/>
  <c r="AL102" i="12"/>
  <c r="F387" i="12"/>
  <c r="Z465" i="12"/>
  <c r="S115" i="12"/>
  <c r="BA259" i="12"/>
  <c r="AV430" i="12"/>
  <c r="I140" i="12"/>
  <c r="AQ476" i="12"/>
  <c r="I363" i="12"/>
  <c r="M224" i="12"/>
  <c r="AE390" i="12"/>
  <c r="AB500" i="12"/>
  <c r="W29" i="12"/>
  <c r="BA218" i="12"/>
  <c r="AC90" i="12"/>
  <c r="AM367" i="12"/>
  <c r="J9" i="12"/>
  <c r="AY466" i="12"/>
  <c r="AK450" i="12"/>
  <c r="AL471" i="12"/>
  <c r="F299" i="12"/>
  <c r="X317" i="12"/>
  <c r="O292" i="12"/>
  <c r="AC45" i="12"/>
  <c r="H355" i="12"/>
  <c r="M278" i="12"/>
  <c r="AQ365" i="12"/>
  <c r="AV31" i="12"/>
  <c r="N225" i="12"/>
  <c r="AE393" i="12"/>
  <c r="BA401" i="12"/>
  <c r="AB388" i="12"/>
  <c r="R33" i="12"/>
  <c r="P396" i="12"/>
  <c r="E166" i="12"/>
  <c r="L142" i="12"/>
  <c r="AR477" i="12"/>
  <c r="AK233" i="12"/>
  <c r="F227" i="12"/>
  <c r="G193" i="12"/>
  <c r="I9" i="12"/>
  <c r="O395" i="12"/>
  <c r="AA100" i="12"/>
  <c r="AW171" i="12"/>
  <c r="AW65" i="12"/>
  <c r="AR328" i="12"/>
  <c r="AY166" i="12"/>
  <c r="AO449" i="12"/>
  <c r="Q371" i="12"/>
  <c r="Z59" i="12"/>
  <c r="AS477" i="12"/>
  <c r="AX249" i="12"/>
  <c r="AI213" i="12"/>
  <c r="AZ132" i="12"/>
  <c r="K50" i="12"/>
  <c r="Y443" i="12"/>
  <c r="AF122" i="12"/>
  <c r="AN316" i="12"/>
  <c r="D92" i="12"/>
  <c r="AP83" i="12"/>
  <c r="W30" i="12"/>
  <c r="AE498" i="12"/>
  <c r="AH460" i="12"/>
  <c r="V115" i="12"/>
  <c r="AG333" i="12"/>
  <c r="U157" i="12"/>
  <c r="AF195" i="12"/>
  <c r="AZ481" i="12"/>
  <c r="S461" i="12"/>
  <c r="AN390" i="12"/>
  <c r="R216" i="12"/>
  <c r="S252" i="12"/>
  <c r="O260" i="12"/>
  <c r="AJ501" i="12"/>
  <c r="BA364" i="12"/>
  <c r="AG185" i="12"/>
  <c r="AT64" i="12"/>
  <c r="AD398" i="12"/>
  <c r="H238" i="12"/>
  <c r="V145" i="12"/>
  <c r="AU413" i="12"/>
  <c r="AT415" i="12"/>
  <c r="AS479" i="12"/>
  <c r="AC150" i="12"/>
  <c r="U41" i="12"/>
  <c r="AK227" i="12"/>
  <c r="AP323" i="12"/>
  <c r="AP134" i="12"/>
  <c r="AD449" i="12"/>
  <c r="AL462" i="12"/>
  <c r="AV36" i="12"/>
  <c r="AS158" i="12"/>
  <c r="AN76" i="12"/>
  <c r="AI110" i="12"/>
  <c r="AU151" i="12"/>
  <c r="AV368" i="12"/>
  <c r="AB189" i="12"/>
  <c r="AY102" i="12"/>
  <c r="AO478" i="12"/>
  <c r="AW63" i="12"/>
  <c r="Q105" i="12"/>
  <c r="AG44" i="12"/>
  <c r="Q149" i="12"/>
  <c r="AQ97" i="12"/>
  <c r="AV466" i="12"/>
  <c r="AS329" i="12"/>
  <c r="L290" i="12"/>
  <c r="T324" i="12"/>
  <c r="K70" i="12"/>
  <c r="AP207" i="12"/>
  <c r="G396" i="12"/>
  <c r="AO301" i="12"/>
  <c r="AQ279" i="12"/>
  <c r="AA380" i="12"/>
  <c r="AT347" i="12"/>
  <c r="BA119" i="12"/>
  <c r="N55" i="12"/>
  <c r="AH377" i="12"/>
  <c r="Z110" i="12"/>
  <c r="AE477" i="12"/>
  <c r="N312" i="12"/>
  <c r="K171" i="12"/>
  <c r="S233" i="12"/>
  <c r="L111" i="12"/>
  <c r="AT189" i="12"/>
  <c r="AF158" i="12"/>
  <c r="I52" i="12"/>
  <c r="X422" i="12"/>
  <c r="R349" i="12"/>
  <c r="AI431" i="12"/>
  <c r="AC274" i="12"/>
  <c r="AG428" i="12"/>
  <c r="Q270" i="12"/>
  <c r="AM197" i="12"/>
  <c r="AT49" i="12"/>
  <c r="AI283" i="12"/>
  <c r="AQ100" i="12"/>
  <c r="AS476" i="12"/>
  <c r="Q287" i="12"/>
  <c r="X434" i="12"/>
  <c r="H38" i="12"/>
  <c r="D391" i="12"/>
  <c r="AR412" i="12"/>
  <c r="AE395" i="12"/>
  <c r="AE428" i="12"/>
  <c r="M134" i="12"/>
  <c r="AL467" i="12"/>
  <c r="AR471" i="12"/>
  <c r="E128" i="12"/>
  <c r="D488" i="12"/>
  <c r="U361" i="12"/>
  <c r="J202" i="12"/>
  <c r="L183" i="12"/>
  <c r="AI353" i="12"/>
  <c r="AG140" i="12"/>
  <c r="G493" i="12"/>
  <c r="I50" i="12"/>
  <c r="AU289" i="12"/>
  <c r="Y466" i="12"/>
  <c r="G254" i="12"/>
  <c r="Y173" i="12"/>
  <c r="Q320" i="12"/>
  <c r="AM37" i="12"/>
  <c r="BA474" i="12"/>
  <c r="P284" i="12"/>
  <c r="Q111" i="12"/>
  <c r="I205" i="12"/>
  <c r="AK498" i="12"/>
  <c r="AQ221" i="12"/>
  <c r="L180" i="12"/>
  <c r="E232" i="12"/>
  <c r="W426" i="12"/>
  <c r="AM383" i="12"/>
  <c r="AO70" i="12"/>
  <c r="AL481" i="12"/>
  <c r="AN117" i="12"/>
  <c r="AM253" i="12"/>
  <c r="O153" i="12"/>
  <c r="AT342" i="12"/>
  <c r="Q212" i="12"/>
  <c r="F61" i="12"/>
  <c r="K472" i="12"/>
  <c r="AV303" i="12"/>
  <c r="BA390" i="12"/>
  <c r="AB499" i="12"/>
  <c r="AK75" i="12"/>
  <c r="AA405" i="12"/>
  <c r="AD411" i="12"/>
  <c r="V392" i="12"/>
  <c r="Q469" i="12"/>
  <c r="AL153" i="12"/>
  <c r="H347" i="12"/>
  <c r="AD327" i="12"/>
  <c r="N3" i="12"/>
  <c r="E313" i="12"/>
  <c r="K353" i="12"/>
  <c r="N397" i="12"/>
  <c r="R316" i="12"/>
  <c r="AE226" i="12"/>
  <c r="AZ94" i="12"/>
  <c r="W45" i="12"/>
  <c r="AR432" i="12"/>
  <c r="AG403" i="12"/>
  <c r="Y439" i="12"/>
  <c r="J427" i="12"/>
  <c r="G10" i="12"/>
  <c r="S169" i="12"/>
  <c r="AT370" i="12"/>
  <c r="U460" i="12"/>
  <c r="AJ61" i="12"/>
  <c r="S41" i="12"/>
  <c r="AI446" i="12"/>
  <c r="M326" i="12"/>
  <c r="AM104" i="12"/>
  <c r="T440" i="12"/>
  <c r="K79" i="12"/>
  <c r="AF396" i="12"/>
  <c r="AY257" i="12"/>
  <c r="BA457" i="12"/>
  <c r="X259" i="12"/>
  <c r="AU32" i="12"/>
  <c r="AI381" i="12"/>
  <c r="AI71" i="12"/>
  <c r="AP153" i="12"/>
  <c r="F228" i="12"/>
  <c r="L127" i="12"/>
  <c r="AR75" i="12"/>
  <c r="G116" i="12"/>
  <c r="Y250" i="12"/>
  <c r="X70" i="12"/>
  <c r="AL304" i="12"/>
  <c r="J207" i="12"/>
  <c r="V390" i="12"/>
  <c r="AC190" i="12"/>
  <c r="U160" i="12"/>
  <c r="AV205" i="12"/>
  <c r="D257" i="12"/>
  <c r="AK194" i="12"/>
  <c r="AN226" i="12"/>
  <c r="I80" i="12"/>
  <c r="AR303" i="12"/>
  <c r="AL212" i="12"/>
  <c r="AP379" i="12"/>
  <c r="AJ136" i="12"/>
  <c r="AB63" i="12"/>
  <c r="Y478" i="12"/>
  <c r="S312" i="12"/>
  <c r="R272" i="12"/>
  <c r="AS264" i="12"/>
  <c r="AB44" i="12"/>
  <c r="G280" i="12"/>
  <c r="AB494" i="12"/>
  <c r="AH193" i="12"/>
  <c r="X54" i="12"/>
  <c r="O106" i="12"/>
  <c r="BA376" i="12"/>
  <c r="X207" i="12"/>
  <c r="AJ205" i="12"/>
  <c r="P442" i="12"/>
  <c r="AC152" i="12"/>
  <c r="M461" i="12"/>
  <c r="O154" i="12"/>
  <c r="AR257" i="12"/>
  <c r="N236" i="12"/>
  <c r="AD191" i="12"/>
  <c r="H337" i="12"/>
  <c r="AG436" i="12"/>
  <c r="AA294" i="12"/>
  <c r="AV389" i="12"/>
  <c r="AL175" i="12"/>
  <c r="T316" i="12"/>
  <c r="R120" i="12"/>
  <c r="AS216" i="12"/>
  <c r="AW455" i="12"/>
  <c r="M240" i="12"/>
  <c r="W403" i="12"/>
  <c r="J329" i="12"/>
  <c r="BA360" i="12"/>
  <c r="J78" i="12"/>
  <c r="I501" i="12"/>
  <c r="U27" i="12"/>
  <c r="W179" i="12"/>
  <c r="AS204" i="12"/>
  <c r="AA287" i="12"/>
  <c r="AJ36" i="12"/>
  <c r="L118" i="12"/>
  <c r="AH146" i="12"/>
  <c r="AG291" i="12"/>
  <c r="AK440" i="12"/>
  <c r="L334" i="12"/>
  <c r="J467" i="12"/>
  <c r="AV6" i="12"/>
  <c r="AY154" i="12"/>
  <c r="T58" i="12"/>
  <c r="AS403" i="12"/>
  <c r="AQ13" i="12"/>
  <c r="W351" i="12"/>
  <c r="F461" i="12"/>
  <c r="BA113" i="12"/>
  <c r="AR306" i="12"/>
  <c r="K490" i="12"/>
  <c r="S220" i="12"/>
  <c r="T223" i="12"/>
  <c r="Q147" i="12"/>
  <c r="K117" i="12"/>
  <c r="AJ416" i="12"/>
  <c r="AH195" i="12"/>
  <c r="D201" i="12"/>
  <c r="AK377" i="12"/>
  <c r="U94" i="12"/>
  <c r="AX488" i="12"/>
  <c r="N353" i="12"/>
  <c r="AV343" i="12"/>
  <c r="BA59" i="12"/>
  <c r="AJ199" i="12"/>
  <c r="AG258" i="12"/>
  <c r="AI402" i="12"/>
  <c r="AH104" i="12"/>
  <c r="H23" i="12"/>
  <c r="P243" i="12"/>
  <c r="Y317" i="12"/>
  <c r="AJ55" i="12"/>
  <c r="M448" i="12"/>
  <c r="AP371" i="12"/>
  <c r="AH2" i="12"/>
  <c r="AV15" i="12"/>
  <c r="AQ18" i="12"/>
  <c r="AB363" i="12"/>
  <c r="AW407" i="12"/>
  <c r="X73" i="12"/>
  <c r="J151" i="12"/>
  <c r="H240" i="12"/>
  <c r="W282" i="12"/>
  <c r="AE267" i="12"/>
  <c r="E448" i="12"/>
  <c r="AH472" i="12"/>
  <c r="AL9" i="12"/>
  <c r="AS278" i="12"/>
  <c r="R165" i="12"/>
  <c r="AF391" i="12"/>
  <c r="T83" i="12"/>
  <c r="AC459" i="12"/>
  <c r="AN371" i="12"/>
  <c r="BA262" i="12"/>
  <c r="AT359" i="12"/>
  <c r="AV173" i="12"/>
  <c r="R341" i="12"/>
  <c r="AE332" i="12"/>
  <c r="AI32" i="12"/>
  <c r="Z229" i="12"/>
  <c r="D489" i="12"/>
  <c r="AT400" i="12"/>
  <c r="K234" i="12"/>
  <c r="AK484" i="12"/>
  <c r="AS40" i="12"/>
  <c r="S32" i="12"/>
  <c r="AD464" i="12"/>
  <c r="O64" i="12"/>
  <c r="O116" i="12"/>
  <c r="S262" i="12"/>
  <c r="AL185" i="12"/>
  <c r="I90" i="12"/>
  <c r="I424" i="12"/>
  <c r="H119" i="12"/>
  <c r="K118" i="12"/>
  <c r="T7" i="12"/>
  <c r="AE456" i="12"/>
  <c r="AV362" i="12"/>
  <c r="AJ68" i="12"/>
  <c r="I151" i="12"/>
  <c r="AD436" i="12"/>
  <c r="G498" i="12"/>
  <c r="AB482" i="12"/>
  <c r="AD153" i="12"/>
  <c r="AC158" i="12"/>
  <c r="AY215" i="12"/>
  <c r="AX48" i="12"/>
  <c r="AD404" i="12"/>
  <c r="AX413" i="12"/>
  <c r="E123" i="12"/>
  <c r="AA245" i="12"/>
  <c r="T139" i="12"/>
  <c r="AX352" i="12"/>
  <c r="J328" i="12"/>
  <c r="AS153" i="12"/>
  <c r="AZ342" i="12"/>
  <c r="AO452" i="12"/>
  <c r="AX49" i="12"/>
  <c r="AR93" i="12"/>
  <c r="AV414" i="12"/>
  <c r="O462" i="12"/>
  <c r="AO141" i="12"/>
  <c r="AK374" i="12"/>
  <c r="AO24" i="12"/>
  <c r="AD357" i="12"/>
  <c r="AA28" i="12"/>
  <c r="L265" i="12"/>
  <c r="AZ85" i="12"/>
  <c r="E26" i="12"/>
  <c r="AM282" i="12"/>
  <c r="T329" i="12"/>
  <c r="AM235" i="12"/>
  <c r="AM407" i="12"/>
  <c r="O58" i="12"/>
  <c r="K257" i="12"/>
  <c r="AT336" i="12"/>
  <c r="AZ194" i="12"/>
  <c r="J2" i="12"/>
  <c r="T277" i="12"/>
  <c r="X403" i="12"/>
  <c r="AI105" i="12"/>
  <c r="AC92" i="12"/>
  <c r="I248" i="12"/>
  <c r="AK169" i="12"/>
  <c r="R250" i="12"/>
  <c r="M226" i="12"/>
  <c r="AK441" i="12"/>
  <c r="I301" i="12"/>
  <c r="T430" i="12"/>
  <c r="D371" i="12"/>
  <c r="U435" i="12"/>
  <c r="AO349" i="12"/>
  <c r="AG434" i="12"/>
  <c r="AU150" i="12"/>
  <c r="AG400" i="12"/>
  <c r="W315" i="12"/>
  <c r="AG97" i="12"/>
  <c r="AC63" i="12"/>
  <c r="AS340" i="12"/>
  <c r="AO415" i="12"/>
  <c r="R171" i="12"/>
  <c r="AD110" i="12"/>
  <c r="AH15" i="12"/>
  <c r="Y367" i="12"/>
  <c r="AN357" i="12"/>
  <c r="T243" i="12"/>
  <c r="AB487" i="12"/>
  <c r="AK140" i="12"/>
  <c r="E443" i="12"/>
  <c r="AL397" i="12"/>
  <c r="AZ316" i="12"/>
  <c r="AE231" i="12"/>
  <c r="X497" i="12"/>
  <c r="AN417" i="12"/>
  <c r="I323" i="12"/>
  <c r="AI464" i="12"/>
  <c r="AT222" i="12"/>
  <c r="K426" i="12"/>
  <c r="AR198" i="12"/>
  <c r="E77" i="12"/>
  <c r="W68" i="12"/>
  <c r="E468" i="12"/>
  <c r="E222" i="12"/>
  <c r="H216" i="12"/>
  <c r="AE214" i="12"/>
  <c r="AC168" i="12"/>
  <c r="Y431" i="12"/>
  <c r="AT210" i="12"/>
  <c r="J288" i="12"/>
  <c r="I160" i="12"/>
  <c r="I28" i="12"/>
  <c r="M41" i="12"/>
  <c r="AR252" i="12"/>
  <c r="V455" i="12"/>
  <c r="J262" i="12"/>
  <c r="AG404" i="12"/>
  <c r="AH293" i="12"/>
  <c r="H5" i="12"/>
  <c r="AO69" i="12"/>
  <c r="N218" i="12"/>
  <c r="AO361" i="12"/>
  <c r="AP71" i="12"/>
  <c r="AA359" i="12"/>
  <c r="AE488" i="12"/>
  <c r="I121" i="12"/>
  <c r="S51" i="12"/>
  <c r="S499" i="12"/>
  <c r="T195" i="12"/>
  <c r="U208" i="12"/>
  <c r="S390" i="12"/>
  <c r="U171" i="12"/>
  <c r="AO350" i="12"/>
  <c r="AA314" i="12"/>
  <c r="AQ91" i="12"/>
  <c r="M243" i="12"/>
  <c r="BA324" i="12"/>
  <c r="F25" i="12"/>
  <c r="AC224" i="12"/>
  <c r="E441" i="12"/>
  <c r="V290" i="12"/>
  <c r="AM480" i="12"/>
  <c r="AE472" i="12"/>
  <c r="AK453" i="12"/>
  <c r="BA296" i="12"/>
  <c r="AA104" i="12"/>
  <c r="X51" i="12"/>
  <c r="T326" i="12"/>
  <c r="AQ450" i="12"/>
  <c r="AF403" i="12"/>
  <c r="AE189" i="12"/>
  <c r="AM327" i="12"/>
  <c r="AD25" i="12"/>
  <c r="AD206" i="12"/>
  <c r="AF230" i="12"/>
  <c r="S473" i="12"/>
  <c r="W329" i="12"/>
  <c r="AY12" i="12"/>
  <c r="AA382" i="12"/>
  <c r="X11" i="12"/>
  <c r="AO385" i="12"/>
  <c r="AN433" i="12"/>
  <c r="AK248" i="12"/>
  <c r="U378" i="12"/>
  <c r="Y308" i="12"/>
  <c r="U380" i="12"/>
  <c r="AK211" i="12"/>
  <c r="AM169" i="12"/>
  <c r="Q71" i="12"/>
  <c r="K184" i="12"/>
  <c r="E4" i="12"/>
  <c r="W311" i="12"/>
  <c r="AT374" i="12"/>
  <c r="H110" i="12"/>
  <c r="F408" i="12"/>
  <c r="AR285" i="12"/>
  <c r="N495" i="12"/>
  <c r="AD353" i="12"/>
  <c r="I327" i="12"/>
  <c r="AA342" i="12"/>
  <c r="H164" i="12"/>
  <c r="AJ216" i="12"/>
  <c r="AD395" i="12"/>
  <c r="AC79" i="12"/>
  <c r="M462" i="12"/>
  <c r="AT351" i="12"/>
  <c r="S328" i="12"/>
  <c r="BA131" i="12"/>
  <c r="AA413" i="12"/>
  <c r="AI217" i="12"/>
  <c r="AX173" i="12"/>
  <c r="N214" i="12"/>
  <c r="J492" i="12"/>
  <c r="AS435" i="12"/>
  <c r="K49" i="12"/>
  <c r="Z48" i="12"/>
  <c r="AA27" i="12"/>
  <c r="D438" i="12"/>
  <c r="E11" i="12"/>
  <c r="Y75" i="12"/>
  <c r="T265" i="12"/>
  <c r="AU291" i="12"/>
  <c r="J444" i="12"/>
  <c r="J353" i="12"/>
  <c r="L406" i="12"/>
  <c r="L501" i="12"/>
  <c r="E144" i="12"/>
  <c r="AD166" i="12"/>
  <c r="AF159" i="12"/>
  <c r="AE346" i="12"/>
  <c r="AD245" i="12"/>
  <c r="R304" i="12"/>
  <c r="AM87" i="12"/>
  <c r="L240" i="12"/>
  <c r="AE227" i="12"/>
  <c r="AV297" i="12"/>
  <c r="I463" i="12"/>
  <c r="AQ426" i="12"/>
  <c r="T269" i="12"/>
  <c r="AU266" i="12"/>
  <c r="AT28" i="12"/>
  <c r="AU275" i="12"/>
  <c r="Q350" i="12"/>
  <c r="M178" i="12"/>
  <c r="R445" i="12"/>
  <c r="AN416" i="12"/>
  <c r="P465" i="12"/>
  <c r="AU223" i="12"/>
  <c r="O233" i="12"/>
  <c r="T407" i="12"/>
  <c r="G285" i="12"/>
  <c r="V241" i="12"/>
  <c r="AX386" i="12"/>
  <c r="F160" i="12"/>
  <c r="U226" i="12"/>
  <c r="AT301" i="12"/>
  <c r="Q388" i="12"/>
  <c r="L165" i="12"/>
  <c r="AN315" i="12"/>
  <c r="E274" i="12"/>
  <c r="Z190" i="12"/>
  <c r="AV128" i="12"/>
  <c r="L297" i="12"/>
  <c r="AJ473" i="12"/>
  <c r="I477" i="12"/>
  <c r="AD139" i="12"/>
  <c r="BA366" i="12"/>
  <c r="M109" i="12"/>
  <c r="E29" i="12"/>
  <c r="M241" i="12"/>
  <c r="AA480" i="12"/>
  <c r="AT356" i="12"/>
  <c r="N347" i="12"/>
  <c r="AC444" i="12"/>
  <c r="AF266" i="12"/>
  <c r="AM260" i="12"/>
  <c r="AY332" i="12"/>
  <c r="D103" i="12"/>
  <c r="AH491" i="12"/>
  <c r="D32" i="12"/>
  <c r="W323" i="12"/>
  <c r="N251" i="12"/>
  <c r="AV369" i="12"/>
  <c r="AF139" i="12"/>
  <c r="AY126" i="12"/>
  <c r="R42" i="12"/>
  <c r="AF382" i="12"/>
  <c r="AM432" i="12"/>
  <c r="E402" i="12"/>
  <c r="AR250" i="12"/>
  <c r="AQ167" i="12"/>
  <c r="L408" i="12"/>
  <c r="S303" i="12"/>
  <c r="P388" i="12"/>
  <c r="AF300" i="12"/>
  <c r="AL193" i="12"/>
  <c r="AC74" i="12"/>
  <c r="AK41" i="12"/>
  <c r="F479" i="12"/>
  <c r="AA32" i="12"/>
  <c r="J468" i="12"/>
  <c r="K485" i="12"/>
  <c r="AC392" i="12"/>
  <c r="M338" i="12"/>
  <c r="AI425" i="12"/>
  <c r="H41" i="12"/>
  <c r="G6" i="12"/>
  <c r="AD89" i="12"/>
  <c r="AT61" i="12"/>
  <c r="AZ502" i="12"/>
  <c r="L107" i="12"/>
  <c r="AR467" i="12"/>
  <c r="O142" i="12"/>
  <c r="AV215" i="12"/>
  <c r="AI291" i="12"/>
  <c r="L205" i="12"/>
  <c r="M421" i="12"/>
  <c r="T418" i="12"/>
  <c r="AI128" i="12"/>
  <c r="G72" i="12"/>
  <c r="Y192" i="12"/>
  <c r="AP263" i="12"/>
  <c r="AD406" i="12"/>
  <c r="Q327" i="12"/>
  <c r="H70" i="12"/>
  <c r="AC373" i="12"/>
  <c r="S306" i="12"/>
  <c r="AL403" i="12"/>
  <c r="AB116" i="12"/>
  <c r="AZ395" i="12"/>
  <c r="AM115" i="12"/>
  <c r="AN205" i="12"/>
  <c r="AU72" i="12"/>
  <c r="H441" i="12"/>
  <c r="AY389" i="12"/>
  <c r="AR497" i="12"/>
  <c r="AI407" i="12"/>
  <c r="AK424" i="12"/>
  <c r="AZ326" i="12"/>
  <c r="AU419" i="12"/>
  <c r="Q36" i="12"/>
  <c r="T413" i="12"/>
  <c r="Q339" i="12"/>
  <c r="AI398" i="12"/>
  <c r="Y159" i="12"/>
  <c r="AS107" i="12"/>
  <c r="N43" i="12"/>
  <c r="AD279" i="12"/>
  <c r="AQ412" i="12"/>
  <c r="G320" i="12"/>
  <c r="AJ197" i="12"/>
  <c r="J367" i="12"/>
  <c r="AN153" i="12"/>
  <c r="AO486" i="12"/>
  <c r="L62" i="12"/>
  <c r="AF3" i="12"/>
  <c r="AZ22" i="12"/>
  <c r="R101" i="12"/>
  <c r="AE411" i="12"/>
  <c r="AC175" i="12"/>
  <c r="P360" i="12"/>
  <c r="E341" i="12"/>
  <c r="P313" i="12"/>
  <c r="AF165" i="12"/>
  <c r="J126" i="12"/>
  <c r="E140" i="12"/>
  <c r="AP283" i="12"/>
  <c r="AM82" i="12"/>
  <c r="I260" i="12"/>
  <c r="AW140" i="12"/>
  <c r="AK486" i="12"/>
  <c r="D468" i="12"/>
  <c r="AJ119" i="12"/>
  <c r="AR49" i="12"/>
  <c r="AX319" i="12"/>
  <c r="N208" i="12"/>
  <c r="Z402" i="12"/>
  <c r="AK303" i="12"/>
  <c r="E162" i="12"/>
  <c r="AT170" i="12"/>
  <c r="I418" i="12"/>
  <c r="BA60" i="12"/>
  <c r="G209" i="12"/>
  <c r="Z481" i="12"/>
  <c r="AV52" i="12"/>
  <c r="D335" i="12"/>
  <c r="AH310" i="12"/>
  <c r="X127" i="12"/>
  <c r="AI48" i="12"/>
  <c r="I171" i="12"/>
  <c r="AQ225" i="12"/>
  <c r="AE158" i="12"/>
  <c r="AB278" i="12"/>
  <c r="R415" i="12"/>
  <c r="AR416" i="12"/>
  <c r="AV109" i="12"/>
  <c r="P76" i="12"/>
  <c r="X288" i="12"/>
  <c r="AK106" i="12"/>
  <c r="AW414" i="12"/>
  <c r="D361" i="12"/>
  <c r="S386" i="12"/>
  <c r="AS218" i="12"/>
  <c r="AT390" i="12"/>
  <c r="AV30" i="12"/>
  <c r="M230" i="12"/>
  <c r="AQ481" i="12"/>
  <c r="T125" i="12"/>
  <c r="AQ262" i="12"/>
  <c r="AJ143" i="12"/>
  <c r="Q156" i="12"/>
  <c r="Q84" i="12"/>
  <c r="AA284" i="12"/>
  <c r="AC25" i="12"/>
  <c r="AL242" i="12"/>
  <c r="L230" i="12"/>
  <c r="BA375" i="12"/>
  <c r="AK340" i="12"/>
  <c r="AU124" i="12"/>
  <c r="Y462" i="12"/>
  <c r="I352" i="12"/>
  <c r="AV177" i="12"/>
  <c r="AC217" i="12"/>
  <c r="R231" i="12"/>
  <c r="D293" i="12"/>
  <c r="AY112" i="12"/>
  <c r="Q309" i="12"/>
  <c r="M153" i="12"/>
  <c r="K91" i="12"/>
  <c r="AQ73" i="12"/>
  <c r="AN401" i="12"/>
  <c r="G231" i="12"/>
  <c r="M478" i="12"/>
  <c r="N324" i="12"/>
  <c r="AB179" i="12"/>
  <c r="AU76" i="12"/>
  <c r="V320" i="12"/>
  <c r="AG224" i="12"/>
  <c r="AX167" i="12"/>
  <c r="AT161" i="12"/>
  <c r="AB427" i="12"/>
  <c r="AS19" i="12"/>
  <c r="AP295" i="12"/>
  <c r="BA429" i="12"/>
  <c r="Q88" i="12"/>
  <c r="AG444" i="12"/>
  <c r="U450" i="12"/>
  <c r="Y437" i="12"/>
  <c r="AE327" i="12"/>
  <c r="AI243" i="12"/>
  <c r="AC481" i="12"/>
  <c r="AR245" i="12"/>
  <c r="AB301" i="12"/>
  <c r="Z103" i="12"/>
  <c r="AW167" i="12"/>
  <c r="AP307" i="12"/>
  <c r="R114" i="12"/>
  <c r="Q319" i="12"/>
  <c r="AP246" i="12"/>
  <c r="AQ487" i="12"/>
  <c r="AB316" i="12"/>
  <c r="AD319" i="12"/>
  <c r="AP309" i="12"/>
  <c r="AQ384" i="12"/>
  <c r="BA183" i="12"/>
  <c r="AF130" i="12"/>
  <c r="S411" i="12"/>
  <c r="D452" i="12"/>
  <c r="AD31" i="12"/>
  <c r="AC303" i="12"/>
  <c r="P31" i="12"/>
  <c r="AW187" i="12"/>
  <c r="AB256" i="12"/>
  <c r="AO266" i="12"/>
  <c r="AP99" i="12"/>
  <c r="AC243" i="12"/>
  <c r="AM142" i="12"/>
  <c r="AL422" i="12"/>
  <c r="O177" i="12"/>
  <c r="AE237" i="12"/>
  <c r="AN128" i="12"/>
  <c r="AN109" i="12"/>
  <c r="Z309" i="12"/>
  <c r="AX364" i="12"/>
  <c r="AD477" i="12"/>
  <c r="E429" i="12"/>
  <c r="AH60" i="12"/>
  <c r="U381" i="12"/>
  <c r="AC196" i="12"/>
  <c r="AO29" i="12"/>
  <c r="AX287" i="12"/>
  <c r="AS331" i="12"/>
  <c r="W109" i="12"/>
  <c r="Z242" i="12"/>
  <c r="AG104" i="12"/>
  <c r="AP470" i="12"/>
  <c r="D472" i="12"/>
  <c r="AC11" i="12"/>
  <c r="T375" i="12"/>
  <c r="T293" i="12"/>
  <c r="AL466" i="12"/>
  <c r="L281" i="12"/>
  <c r="J163" i="12"/>
  <c r="W499" i="12"/>
  <c r="L185" i="12"/>
  <c r="D168" i="12"/>
  <c r="AO210" i="12"/>
  <c r="O191" i="12"/>
  <c r="P237" i="12"/>
  <c r="K77" i="12"/>
  <c r="AZ199" i="12"/>
  <c r="AD9" i="12"/>
  <c r="AR11" i="12"/>
  <c r="X255" i="12"/>
  <c r="AV411" i="12"/>
  <c r="N300" i="12"/>
  <c r="AB285" i="12"/>
  <c r="AJ368" i="12"/>
  <c r="Z129" i="12"/>
  <c r="AQ59" i="12"/>
  <c r="AL395" i="12"/>
  <c r="AF91" i="12"/>
  <c r="AT116" i="12"/>
  <c r="E342" i="12"/>
  <c r="D196" i="12"/>
  <c r="AJ405" i="12"/>
  <c r="AI324" i="12"/>
  <c r="AL10" i="12"/>
  <c r="AF213" i="12"/>
  <c r="Q107" i="12"/>
  <c r="AU342" i="12"/>
  <c r="W79" i="12"/>
  <c r="AF70" i="12"/>
  <c r="AN7" i="12"/>
  <c r="AZ102" i="12"/>
  <c r="AE387" i="12"/>
  <c r="D131" i="12"/>
  <c r="AY245" i="12"/>
  <c r="AX502" i="12"/>
  <c r="W121" i="12"/>
  <c r="AT55" i="12"/>
  <c r="N60" i="12"/>
  <c r="N413" i="12"/>
  <c r="AD210" i="12"/>
  <c r="AZ54" i="12"/>
  <c r="R163" i="12"/>
  <c r="I41" i="12"/>
  <c r="AZ97" i="12"/>
  <c r="AO133" i="12"/>
  <c r="AA377" i="12"/>
  <c r="AA358" i="12"/>
  <c r="E351" i="12"/>
  <c r="AI152" i="12"/>
  <c r="AI228" i="12"/>
  <c r="Y291" i="12"/>
  <c r="F276" i="12"/>
  <c r="I100" i="12"/>
  <c r="L121" i="12"/>
  <c r="D190" i="12"/>
  <c r="AL38" i="12"/>
  <c r="AU66" i="12"/>
  <c r="X394" i="12"/>
  <c r="AK186" i="12"/>
  <c r="U135" i="12"/>
  <c r="AS222" i="12"/>
  <c r="AC52" i="12"/>
  <c r="AB135" i="12"/>
  <c r="V185" i="12"/>
  <c r="X416" i="12"/>
  <c r="AU262" i="12"/>
  <c r="AN222" i="12"/>
  <c r="AP13" i="12"/>
  <c r="AJ397" i="12"/>
  <c r="P205" i="12"/>
  <c r="AD439" i="12"/>
  <c r="R318" i="12"/>
  <c r="H236" i="12"/>
  <c r="AM273" i="12"/>
  <c r="H250" i="12"/>
  <c r="AE336" i="12"/>
  <c r="AM469" i="12"/>
  <c r="AG131" i="12"/>
  <c r="AC485" i="12"/>
  <c r="AQ324" i="12"/>
  <c r="Q59" i="12"/>
  <c r="D353" i="12"/>
  <c r="K33" i="12"/>
  <c r="Y87" i="12"/>
  <c r="AR440" i="12"/>
  <c r="AM19" i="12"/>
  <c r="AN261" i="12"/>
  <c r="AZ154" i="12"/>
  <c r="G89" i="12"/>
  <c r="AV247" i="12"/>
  <c r="W398" i="12"/>
  <c r="R350" i="12"/>
  <c r="AH31" i="12"/>
  <c r="AE329" i="12"/>
  <c r="AT411" i="12"/>
  <c r="AY212" i="12"/>
  <c r="Q457" i="12"/>
  <c r="O328" i="12"/>
  <c r="AD141" i="12"/>
  <c r="V478" i="12"/>
  <c r="AW413" i="12"/>
  <c r="Q118" i="12"/>
  <c r="AT340" i="12"/>
  <c r="W226" i="12"/>
  <c r="E210" i="12"/>
  <c r="K411" i="12"/>
  <c r="O483" i="12"/>
  <c r="AC346" i="12"/>
  <c r="AQ311" i="12"/>
  <c r="L283" i="12"/>
  <c r="AM189" i="12"/>
  <c r="AF138" i="12"/>
  <c r="P342" i="12"/>
  <c r="Q324" i="12"/>
  <c r="AA94" i="12"/>
  <c r="K326" i="12"/>
  <c r="S482" i="12"/>
  <c r="U67" i="12"/>
  <c r="I213" i="12"/>
  <c r="AE186" i="12"/>
  <c r="AC6" i="12"/>
  <c r="V238" i="12"/>
  <c r="Y170" i="12"/>
  <c r="AX221" i="12"/>
  <c r="AO261" i="12"/>
  <c r="AF475" i="12"/>
  <c r="D474" i="12"/>
  <c r="AJ266" i="12"/>
  <c r="W442" i="12"/>
  <c r="AO371" i="12"/>
  <c r="R361" i="12"/>
  <c r="W361" i="12"/>
  <c r="Y60" i="12"/>
  <c r="K95" i="12"/>
  <c r="D235" i="12"/>
  <c r="AT203" i="12"/>
  <c r="AI229" i="12"/>
  <c r="R389" i="12"/>
  <c r="K309" i="12"/>
  <c r="O50" i="12"/>
  <c r="AV361" i="12"/>
  <c r="AP365" i="12"/>
  <c r="AN197" i="12"/>
  <c r="G271" i="12"/>
  <c r="AV185" i="12"/>
  <c r="AE257" i="12"/>
  <c r="AX405" i="12"/>
  <c r="G40" i="12"/>
  <c r="R136" i="12"/>
  <c r="V293" i="12"/>
  <c r="AK435" i="12"/>
  <c r="E420" i="12"/>
  <c r="Y397" i="12"/>
  <c r="S3" i="12"/>
  <c r="AC185" i="12"/>
  <c r="Z361" i="12"/>
  <c r="F436" i="12"/>
  <c r="Z375" i="12"/>
  <c r="AZ266" i="12"/>
  <c r="S104" i="12"/>
  <c r="AB389" i="12"/>
  <c r="AD35" i="12"/>
  <c r="K71" i="12"/>
  <c r="AO458" i="12"/>
  <c r="N7" i="12"/>
  <c r="AO3" i="12"/>
  <c r="AD200" i="12"/>
  <c r="V328" i="12"/>
  <c r="AF63" i="12"/>
  <c r="AC114" i="12"/>
  <c r="AX387" i="12"/>
  <c r="W453" i="12"/>
  <c r="AZ178" i="12"/>
  <c r="AY73" i="12"/>
  <c r="AO52" i="12"/>
  <c r="D144" i="12"/>
  <c r="N321" i="12"/>
  <c r="AL283" i="12"/>
  <c r="L49" i="12"/>
  <c r="V130" i="12"/>
  <c r="AX328" i="12"/>
  <c r="V126" i="12"/>
  <c r="AQ231" i="12"/>
  <c r="J375" i="12"/>
  <c r="AE254" i="12"/>
  <c r="Q145" i="12"/>
  <c r="R293" i="12"/>
  <c r="AA161" i="12"/>
  <c r="AD134" i="12"/>
  <c r="G2" i="12"/>
  <c r="AN5" i="12"/>
  <c r="V334" i="12"/>
  <c r="AF490" i="12"/>
  <c r="I449" i="12"/>
  <c r="X64" i="12"/>
  <c r="AH14" i="12"/>
  <c r="N229" i="12"/>
  <c r="Z160" i="12"/>
  <c r="O298" i="12"/>
  <c r="D493" i="12"/>
  <c r="AI234" i="12"/>
  <c r="K23" i="12"/>
  <c r="O183" i="12"/>
  <c r="K304" i="12"/>
  <c r="U117" i="12"/>
  <c r="R109" i="12"/>
  <c r="H444" i="12"/>
  <c r="I486" i="12"/>
  <c r="S244" i="12"/>
  <c r="AJ282" i="12"/>
  <c r="AI361" i="12"/>
  <c r="AK350" i="12"/>
  <c r="M203" i="12"/>
  <c r="AH429" i="12"/>
  <c r="X254" i="12"/>
  <c r="W401" i="12"/>
  <c r="T281" i="12"/>
  <c r="AZ234" i="12"/>
  <c r="AX140" i="12"/>
  <c r="AN327" i="12"/>
  <c r="AI104" i="12"/>
  <c r="M333" i="12"/>
  <c r="AQ385" i="12"/>
  <c r="R118" i="12"/>
  <c r="AE225" i="12"/>
  <c r="AH262" i="12"/>
  <c r="AL125" i="12"/>
  <c r="AO31" i="12"/>
  <c r="AG30" i="12"/>
  <c r="S42" i="12"/>
  <c r="AK56" i="12"/>
  <c r="AI452" i="12"/>
  <c r="F24" i="12"/>
  <c r="P127" i="12"/>
  <c r="AZ33" i="12"/>
  <c r="X13" i="12"/>
  <c r="O383" i="12"/>
  <c r="AF470" i="12"/>
  <c r="AB412" i="12"/>
  <c r="X228" i="12"/>
  <c r="AD72" i="12"/>
  <c r="L347" i="12"/>
  <c r="T427" i="12"/>
  <c r="AA308" i="12"/>
  <c r="U197" i="12"/>
  <c r="AL432" i="12"/>
  <c r="V46" i="12"/>
  <c r="Y120" i="12"/>
  <c r="AR392" i="12"/>
  <c r="AA69" i="12"/>
  <c r="AD452" i="12"/>
  <c r="AB5" i="12"/>
  <c r="AF437" i="12"/>
  <c r="M55" i="12"/>
  <c r="N411" i="12"/>
  <c r="AC281" i="12"/>
  <c r="AF400" i="12"/>
  <c r="W464" i="12"/>
  <c r="S469" i="12"/>
  <c r="AA83" i="12"/>
  <c r="X338" i="12"/>
  <c r="AB308" i="12"/>
  <c r="AC471" i="12"/>
  <c r="AM270" i="12"/>
  <c r="N302" i="12"/>
  <c r="AK379" i="12"/>
  <c r="Q241" i="12"/>
  <c r="S211" i="12"/>
  <c r="AF8" i="12"/>
  <c r="AB281" i="12"/>
  <c r="O288" i="12"/>
  <c r="AW367" i="12"/>
  <c r="AH256" i="12"/>
  <c r="AF288" i="12"/>
  <c r="AX389" i="12"/>
  <c r="AF21" i="12"/>
  <c r="AJ280" i="12"/>
  <c r="AC474" i="12"/>
  <c r="AC80" i="12"/>
  <c r="O59" i="12"/>
  <c r="Y127" i="12"/>
  <c r="Q432" i="12"/>
  <c r="AE80" i="12"/>
  <c r="D460" i="12"/>
  <c r="AO226" i="12"/>
  <c r="F173" i="12"/>
  <c r="X172" i="12"/>
  <c r="R78" i="12"/>
  <c r="T214" i="12"/>
  <c r="D473" i="12"/>
  <c r="U277" i="12"/>
  <c r="X192" i="12"/>
  <c r="Y247" i="12"/>
  <c r="N477" i="12"/>
  <c r="AF146" i="12"/>
  <c r="V73" i="12"/>
  <c r="AL137" i="12"/>
  <c r="AZ447" i="12"/>
  <c r="M306" i="12"/>
  <c r="M213" i="12"/>
  <c r="T65" i="12"/>
  <c r="J45" i="12"/>
  <c r="AU404" i="12"/>
  <c r="X164" i="12"/>
  <c r="AQ57" i="12"/>
  <c r="AM32" i="12"/>
  <c r="D366" i="12"/>
  <c r="AA169" i="12"/>
  <c r="AP264" i="12"/>
  <c r="AW315" i="12"/>
  <c r="AG115" i="12"/>
  <c r="BA246" i="12"/>
  <c r="O35" i="12"/>
  <c r="R394" i="12"/>
  <c r="I422" i="12"/>
  <c r="AW435" i="12"/>
  <c r="AV398" i="12"/>
  <c r="AO92" i="12"/>
  <c r="AA142" i="12"/>
  <c r="AQ251" i="12"/>
  <c r="AL6" i="12"/>
  <c r="AV355" i="12"/>
  <c r="AL474" i="12"/>
  <c r="T423" i="12"/>
  <c r="BA284" i="12"/>
  <c r="AA17" i="12"/>
  <c r="Q451" i="12"/>
  <c r="V143" i="12"/>
  <c r="Y100" i="12"/>
  <c r="AK212" i="12"/>
  <c r="AJ190" i="12"/>
  <c r="E499" i="12"/>
  <c r="L277" i="12"/>
  <c r="AT319" i="12"/>
  <c r="AA77" i="12"/>
  <c r="AR329" i="12"/>
  <c r="AW71" i="12"/>
  <c r="E405" i="12"/>
  <c r="H481" i="12"/>
  <c r="V275" i="12"/>
  <c r="AQ234" i="12"/>
  <c r="Q26" i="12"/>
  <c r="E381" i="12"/>
  <c r="S295" i="12"/>
  <c r="AS433" i="12"/>
  <c r="AY277" i="12"/>
  <c r="W381" i="12"/>
  <c r="H327" i="12"/>
  <c r="S188" i="12"/>
  <c r="AY484" i="12"/>
  <c r="AA318" i="12"/>
  <c r="W13" i="12"/>
  <c r="W153" i="12"/>
  <c r="U251" i="12"/>
  <c r="W89" i="12"/>
  <c r="AU90" i="12"/>
  <c r="W472" i="12"/>
  <c r="AH260" i="12"/>
  <c r="AO400" i="12"/>
  <c r="AT385" i="12"/>
  <c r="H242" i="12"/>
  <c r="T198" i="12"/>
  <c r="K356" i="12"/>
  <c r="X381" i="12"/>
  <c r="E404" i="12"/>
  <c r="AV130" i="12"/>
  <c r="AK361" i="12"/>
  <c r="AJ224" i="12"/>
  <c r="AP174" i="12"/>
  <c r="I430" i="12"/>
  <c r="AV112" i="12"/>
  <c r="AP387" i="12"/>
  <c r="BA349" i="12"/>
  <c r="Y271" i="12"/>
  <c r="AH350" i="12"/>
  <c r="K195" i="12"/>
  <c r="Z359" i="12"/>
  <c r="AO440" i="12"/>
  <c r="Y160" i="12"/>
  <c r="AU296" i="12"/>
  <c r="AM20" i="12"/>
  <c r="AV316" i="12"/>
  <c r="K266" i="12"/>
  <c r="AV391" i="12"/>
  <c r="AO61" i="12"/>
  <c r="AF137" i="12"/>
  <c r="AU358" i="12"/>
  <c r="AM160" i="12"/>
  <c r="S4" i="12"/>
  <c r="Y426" i="12"/>
  <c r="D431" i="12"/>
  <c r="AG488" i="12"/>
  <c r="AM372" i="12"/>
  <c r="AJ296" i="12"/>
  <c r="W88" i="12"/>
  <c r="P429" i="12"/>
  <c r="BA272" i="12"/>
  <c r="AI182" i="12"/>
  <c r="G7" i="12"/>
  <c r="T250" i="12"/>
  <c r="AM463" i="12"/>
  <c r="X81" i="12"/>
  <c r="Q209" i="12"/>
  <c r="AU24" i="12"/>
  <c r="G247" i="12"/>
  <c r="O81" i="12"/>
  <c r="AU348" i="12"/>
  <c r="AN20" i="12"/>
  <c r="M449" i="12"/>
  <c r="AA115" i="12"/>
  <c r="P18" i="12"/>
  <c r="I320" i="12"/>
  <c r="H437" i="12"/>
  <c r="AN175" i="12"/>
  <c r="S108" i="12"/>
  <c r="L313" i="12"/>
  <c r="S56" i="12"/>
  <c r="AD186" i="12"/>
  <c r="V11" i="12"/>
  <c r="AI187" i="12"/>
  <c r="H190" i="12"/>
  <c r="AR24" i="12"/>
  <c r="AY138" i="12"/>
  <c r="I465" i="12"/>
  <c r="X9" i="12"/>
  <c r="BA70" i="12"/>
  <c r="K203" i="12"/>
  <c r="H178" i="12"/>
  <c r="H317" i="12"/>
  <c r="G124" i="12"/>
  <c r="AS349" i="12"/>
  <c r="AK64" i="12"/>
  <c r="L398" i="12"/>
  <c r="S122" i="12"/>
  <c r="U454" i="12"/>
  <c r="E139" i="12"/>
  <c r="AN258" i="12"/>
  <c r="AB446" i="12"/>
  <c r="F324" i="12"/>
  <c r="T405" i="12"/>
  <c r="V351" i="12"/>
  <c r="AA337" i="12"/>
  <c r="P310" i="12"/>
  <c r="AG155" i="12"/>
  <c r="AP366" i="12"/>
  <c r="AF32" i="12"/>
  <c r="H364" i="12"/>
  <c r="P275" i="12"/>
  <c r="AJ209" i="12"/>
  <c r="L53" i="12"/>
  <c r="E386" i="12"/>
  <c r="O25" i="12"/>
  <c r="L339" i="12"/>
  <c r="Q50" i="12"/>
  <c r="H86" i="12"/>
  <c r="AR421" i="12"/>
  <c r="N174" i="12"/>
  <c r="G447" i="12"/>
  <c r="AS115" i="12"/>
  <c r="AA437" i="12"/>
  <c r="S319" i="12"/>
  <c r="F64" i="12"/>
  <c r="G401" i="12"/>
  <c r="Y382" i="12"/>
  <c r="J130" i="12"/>
  <c r="AG32" i="12"/>
  <c r="AX414" i="12"/>
  <c r="S497" i="12"/>
  <c r="D410" i="12"/>
  <c r="AD328" i="12"/>
  <c r="AU384" i="12"/>
  <c r="V58" i="12"/>
  <c r="AL499" i="12"/>
  <c r="AP141" i="12"/>
  <c r="M363" i="12"/>
  <c r="AZ353" i="12"/>
  <c r="AF222" i="12"/>
  <c r="W90" i="12"/>
  <c r="AI428" i="12"/>
  <c r="R491" i="12"/>
  <c r="D447" i="12"/>
  <c r="R323" i="12"/>
  <c r="Y388" i="12"/>
  <c r="J235" i="12"/>
  <c r="AI41" i="12"/>
  <c r="AL134" i="12"/>
  <c r="AT264" i="12"/>
  <c r="AZ397" i="12"/>
  <c r="T113" i="12"/>
  <c r="R161" i="12"/>
  <c r="F142" i="12"/>
  <c r="E469" i="12"/>
  <c r="AT258" i="12"/>
  <c r="O97" i="12"/>
  <c r="L307" i="12"/>
  <c r="AS156" i="12"/>
  <c r="N280" i="12"/>
  <c r="X170" i="12"/>
  <c r="AT291" i="12"/>
  <c r="F216" i="12"/>
  <c r="P337" i="12"/>
  <c r="AU74" i="12"/>
  <c r="J82" i="12"/>
  <c r="AT481" i="12"/>
  <c r="E280" i="12"/>
  <c r="M279" i="12"/>
  <c r="Y461" i="12"/>
  <c r="S34" i="12"/>
  <c r="AB352" i="12"/>
  <c r="U323" i="12"/>
  <c r="N489" i="12"/>
  <c r="L488" i="12"/>
  <c r="V260" i="12"/>
  <c r="S110" i="12"/>
  <c r="AL355" i="12"/>
  <c r="AI79" i="12"/>
  <c r="AU147" i="12"/>
  <c r="AX370" i="12"/>
  <c r="AC299" i="12"/>
  <c r="I461" i="12"/>
  <c r="J307" i="12"/>
  <c r="AP333" i="12"/>
  <c r="AP146" i="12"/>
  <c r="AZ123" i="12"/>
  <c r="S87" i="12"/>
  <c r="AL152" i="12"/>
  <c r="AA408" i="12"/>
  <c r="D206" i="12"/>
  <c r="BA303" i="12"/>
  <c r="T54" i="12"/>
  <c r="AA338" i="12"/>
  <c r="P82" i="12"/>
  <c r="AH175" i="12"/>
  <c r="AU381" i="12"/>
  <c r="H371" i="12"/>
  <c r="F449" i="12"/>
  <c r="M192" i="12"/>
  <c r="U93" i="12"/>
  <c r="AR339" i="12"/>
  <c r="AX247" i="12"/>
  <c r="BA502" i="12"/>
  <c r="AG389" i="12"/>
  <c r="AS88" i="12"/>
  <c r="AW8" i="12"/>
  <c r="I212" i="12"/>
  <c r="AQ186" i="12"/>
  <c r="Y231" i="12"/>
  <c r="AC15" i="12"/>
  <c r="H376" i="12"/>
  <c r="AI56" i="12"/>
  <c r="AI501" i="12"/>
  <c r="AM95" i="12"/>
  <c r="AD174" i="12"/>
  <c r="AT316" i="12"/>
  <c r="N100" i="12"/>
  <c r="AF432" i="12"/>
  <c r="AE10" i="12"/>
  <c r="AF228" i="12"/>
  <c r="AC489" i="12"/>
  <c r="AB148" i="12"/>
  <c r="AU272" i="12"/>
  <c r="P68" i="12"/>
  <c r="V502" i="12"/>
  <c r="Z222" i="12"/>
  <c r="V310" i="12"/>
  <c r="AJ126" i="12"/>
  <c r="AB292" i="12"/>
  <c r="AF56" i="12"/>
  <c r="O88" i="12"/>
  <c r="AM52" i="12"/>
  <c r="AV373" i="12"/>
  <c r="AV432" i="12"/>
  <c r="AJ386" i="12"/>
  <c r="W439" i="12"/>
  <c r="X347" i="12"/>
  <c r="P384" i="12"/>
  <c r="BA496" i="12"/>
  <c r="H37" i="12"/>
  <c r="AC467" i="12"/>
  <c r="AB260" i="12"/>
  <c r="AT134" i="12"/>
  <c r="AB348" i="12"/>
  <c r="AK189" i="12"/>
  <c r="AC43" i="12"/>
  <c r="AF425" i="12"/>
  <c r="AE232" i="12"/>
  <c r="M439" i="12"/>
  <c r="AP383" i="12"/>
  <c r="M397" i="12"/>
  <c r="E363" i="12"/>
  <c r="AX345" i="12"/>
  <c r="AX322" i="12"/>
  <c r="AH386" i="12"/>
  <c r="Y174" i="12"/>
  <c r="AH16" i="12"/>
  <c r="Q46" i="12"/>
  <c r="S136" i="12"/>
  <c r="K335" i="12"/>
  <c r="D315" i="12"/>
  <c r="P418" i="12"/>
  <c r="X67" i="12"/>
  <c r="AH156" i="12"/>
  <c r="AG386" i="12"/>
  <c r="S414" i="12"/>
  <c r="BA292" i="12"/>
  <c r="W21" i="12"/>
  <c r="AN241" i="12"/>
  <c r="AJ94" i="12"/>
  <c r="P217" i="12"/>
  <c r="X267" i="12"/>
  <c r="AO274" i="12"/>
  <c r="P323" i="12"/>
  <c r="V62" i="12"/>
  <c r="W284" i="12"/>
  <c r="Q239" i="12"/>
  <c r="AI308" i="12"/>
  <c r="J116" i="12"/>
  <c r="AM106" i="12"/>
  <c r="Y324" i="12"/>
  <c r="AW130" i="12"/>
  <c r="AZ430" i="12"/>
  <c r="T483" i="12"/>
  <c r="E292" i="12"/>
  <c r="AA75" i="12"/>
  <c r="Z445" i="12"/>
  <c r="AZ91" i="12"/>
  <c r="AW386" i="12"/>
  <c r="AY249" i="12"/>
  <c r="AC222" i="12"/>
  <c r="Q211" i="12"/>
  <c r="AM437" i="12"/>
  <c r="R22" i="12"/>
  <c r="AI149" i="12"/>
  <c r="AL227" i="12"/>
  <c r="AM422" i="12"/>
  <c r="T459" i="12"/>
  <c r="AL427" i="12"/>
  <c r="N51" i="12"/>
  <c r="T333" i="12"/>
  <c r="P482" i="12"/>
  <c r="F369" i="12"/>
  <c r="AV274" i="12"/>
  <c r="AS125" i="12"/>
  <c r="F371" i="12"/>
  <c r="AY92" i="12"/>
  <c r="AH273" i="12"/>
  <c r="K417" i="12"/>
  <c r="AH94" i="12"/>
  <c r="AG294" i="12"/>
  <c r="AC7" i="12"/>
  <c r="E382" i="12"/>
  <c r="S368" i="12"/>
  <c r="R190" i="12"/>
  <c r="D400" i="12"/>
  <c r="AQ434" i="12"/>
  <c r="R454" i="12"/>
  <c r="AP290" i="12"/>
  <c r="AJ304" i="12"/>
  <c r="AX263" i="12"/>
  <c r="E253" i="12"/>
  <c r="Y54" i="12"/>
  <c r="AS499" i="12"/>
  <c r="O282" i="12"/>
  <c r="J189" i="12"/>
  <c r="G365" i="12"/>
  <c r="AC343" i="12"/>
  <c r="O165" i="12"/>
  <c r="P244" i="12"/>
  <c r="AU194" i="12"/>
  <c r="I471" i="12"/>
  <c r="AS110" i="12"/>
  <c r="AG74" i="12"/>
  <c r="W416" i="12"/>
  <c r="AM250" i="12"/>
  <c r="AK406" i="12"/>
  <c r="L19" i="12"/>
  <c r="Z417" i="12"/>
  <c r="S412" i="12"/>
  <c r="M108" i="12"/>
  <c r="AN500" i="12"/>
  <c r="AZ308" i="12"/>
  <c r="R37" i="12"/>
  <c r="R154" i="12"/>
  <c r="E47" i="12"/>
  <c r="AQ88" i="12"/>
  <c r="AB201" i="12"/>
  <c r="F43" i="12"/>
  <c r="AD36" i="12"/>
  <c r="Y78" i="12"/>
  <c r="AE349" i="12"/>
  <c r="W167" i="12"/>
  <c r="AN207" i="12"/>
  <c r="Z498" i="12"/>
  <c r="Z81" i="12"/>
  <c r="Z90" i="12"/>
  <c r="S481" i="12"/>
  <c r="O467" i="12"/>
  <c r="W308" i="12"/>
  <c r="AV162" i="12"/>
  <c r="D276" i="12"/>
  <c r="K217" i="12"/>
  <c r="V29" i="12"/>
  <c r="AR104" i="12"/>
  <c r="V106" i="12"/>
  <c r="Y456" i="12"/>
  <c r="AS343" i="12"/>
  <c r="AC487" i="12"/>
  <c r="AG69" i="12"/>
  <c r="P129" i="12"/>
  <c r="AH227" i="12"/>
  <c r="AW155" i="12"/>
  <c r="AY30" i="12"/>
  <c r="AB206" i="12"/>
  <c r="AK133" i="12"/>
  <c r="AD338" i="12"/>
  <c r="N19" i="12"/>
  <c r="AZ184" i="12"/>
  <c r="G150" i="12"/>
  <c r="AF363" i="12"/>
  <c r="AO459" i="12"/>
  <c r="AW303" i="12"/>
  <c r="AF99" i="12"/>
  <c r="AK419" i="12"/>
  <c r="AY363" i="12"/>
  <c r="AC176" i="12"/>
  <c r="Q54" i="12"/>
  <c r="AR367" i="12"/>
  <c r="AT57" i="12"/>
  <c r="AB306" i="12"/>
  <c r="AF166" i="12"/>
  <c r="V484" i="12"/>
  <c r="AC239" i="12"/>
  <c r="AH444" i="12"/>
  <c r="H193" i="12"/>
  <c r="AL78" i="12"/>
  <c r="Z320" i="12"/>
  <c r="R219" i="12"/>
  <c r="AF84" i="12"/>
  <c r="Q316" i="12"/>
  <c r="AB401" i="12"/>
  <c r="AN437" i="12"/>
  <c r="S82" i="12"/>
  <c r="Y42" i="12"/>
  <c r="AN475" i="12"/>
  <c r="E338" i="12"/>
  <c r="T120" i="12"/>
  <c r="G181" i="12"/>
  <c r="AY107" i="12"/>
  <c r="AG124" i="12"/>
  <c r="R48" i="12"/>
  <c r="AW15" i="12"/>
  <c r="AM96" i="12"/>
  <c r="W41" i="12"/>
  <c r="BA230" i="12"/>
  <c r="Q66" i="12"/>
  <c r="AX73" i="12"/>
  <c r="H357" i="12"/>
  <c r="N298" i="12"/>
  <c r="AY457" i="12"/>
  <c r="AE63" i="12"/>
  <c r="AJ233" i="12"/>
  <c r="E52" i="12"/>
  <c r="W215" i="12"/>
  <c r="AD341" i="12"/>
  <c r="J424" i="12"/>
  <c r="AC424" i="12"/>
  <c r="G358" i="12"/>
  <c r="Z70" i="12"/>
  <c r="AL81" i="12"/>
  <c r="G441" i="12"/>
  <c r="AB92" i="12"/>
  <c r="X26" i="12"/>
  <c r="Z65" i="12"/>
  <c r="AW26" i="12"/>
  <c r="BA339" i="12"/>
  <c r="F85" i="12"/>
  <c r="AE223" i="12"/>
  <c r="AX32" i="12"/>
  <c r="N210" i="12"/>
  <c r="AG173" i="12"/>
  <c r="I473" i="12"/>
  <c r="P137" i="12"/>
  <c r="T463" i="12"/>
  <c r="N76" i="12"/>
  <c r="Y482" i="12"/>
  <c r="AS217" i="12"/>
  <c r="O252" i="12"/>
  <c r="AI265" i="12"/>
  <c r="W467" i="12"/>
  <c r="AP280" i="12"/>
  <c r="M9" i="12"/>
  <c r="AX274" i="12"/>
  <c r="AJ132" i="12"/>
  <c r="Y166" i="12"/>
  <c r="AZ174" i="12"/>
  <c r="AN336" i="12"/>
  <c r="G225" i="12"/>
  <c r="AN215" i="12"/>
  <c r="P23" i="12"/>
  <c r="AC328" i="12"/>
  <c r="AU189" i="12"/>
  <c r="Y499" i="12"/>
  <c r="AM217" i="12"/>
  <c r="K45" i="12"/>
  <c r="AB271" i="12"/>
  <c r="AJ81" i="12"/>
  <c r="Y139" i="12"/>
  <c r="J259" i="12"/>
  <c r="T493" i="12"/>
  <c r="S137" i="12"/>
  <c r="AZ474" i="12"/>
  <c r="AJ89" i="12"/>
  <c r="N459" i="12"/>
  <c r="AM460" i="12"/>
  <c r="AP389" i="12"/>
  <c r="J13" i="12"/>
  <c r="U165" i="12"/>
  <c r="H130" i="12"/>
  <c r="AL426" i="12"/>
  <c r="X109" i="12"/>
  <c r="Z42" i="12"/>
  <c r="E501" i="12"/>
  <c r="AW324" i="12"/>
  <c r="AN379" i="12"/>
  <c r="AE353" i="12"/>
  <c r="M65" i="12"/>
  <c r="AD320" i="12"/>
  <c r="I374" i="12"/>
  <c r="AC347" i="12"/>
  <c r="AW89" i="12"/>
  <c r="O241" i="12"/>
  <c r="AH407" i="12"/>
  <c r="AI438" i="12"/>
  <c r="U350" i="12"/>
  <c r="AA234" i="12"/>
  <c r="AO501" i="12"/>
  <c r="AK243" i="12"/>
  <c r="AA190" i="12"/>
  <c r="BA229" i="12"/>
  <c r="AY436" i="12"/>
  <c r="AK132" i="12"/>
  <c r="AN368" i="12"/>
  <c r="AB449" i="12"/>
  <c r="G368" i="12"/>
  <c r="AE313" i="12"/>
  <c r="AU111" i="12"/>
  <c r="AT344" i="12"/>
  <c r="AE85" i="12"/>
  <c r="AU239" i="12"/>
  <c r="I467" i="12"/>
  <c r="R482" i="12"/>
  <c r="AA46" i="12"/>
  <c r="T114" i="12"/>
  <c r="V412" i="12"/>
  <c r="AC400" i="12"/>
  <c r="Y348" i="12"/>
  <c r="AW400" i="12"/>
  <c r="AV137" i="12"/>
  <c r="D105" i="12"/>
  <c r="AE73" i="12"/>
  <c r="R19" i="12"/>
  <c r="AD178" i="12"/>
  <c r="Q254" i="12"/>
  <c r="S398" i="12"/>
  <c r="P12" i="12"/>
  <c r="AG202" i="12"/>
  <c r="V394" i="12"/>
  <c r="V82" i="12"/>
  <c r="G108" i="12"/>
  <c r="V194" i="12"/>
  <c r="Y18" i="12"/>
  <c r="AC377" i="12"/>
  <c r="K141" i="12"/>
  <c r="AH492" i="12"/>
  <c r="U16" i="12"/>
  <c r="AR290" i="12"/>
  <c r="AW299" i="12"/>
  <c r="AX332" i="12"/>
  <c r="K208" i="12"/>
  <c r="Y362" i="12"/>
  <c r="AO460" i="12"/>
  <c r="I312" i="12"/>
  <c r="R76" i="12"/>
  <c r="AL410" i="12"/>
  <c r="AL96" i="12"/>
  <c r="O295" i="12"/>
  <c r="BA234" i="12"/>
  <c r="AQ159" i="12"/>
  <c r="AU333" i="12"/>
  <c r="AC28" i="12"/>
  <c r="AH397" i="12"/>
  <c r="W39" i="12"/>
  <c r="V265" i="12"/>
  <c r="AP325" i="12"/>
  <c r="AZ439" i="12"/>
  <c r="N296" i="12"/>
  <c r="O445" i="12"/>
  <c r="D303" i="12"/>
  <c r="AV165" i="12"/>
  <c r="J96" i="12"/>
  <c r="AM90" i="12"/>
  <c r="AU403" i="12"/>
  <c r="AW112" i="12"/>
  <c r="K55" i="12"/>
  <c r="AR121" i="12"/>
  <c r="E267" i="12"/>
  <c r="BA83" i="12"/>
  <c r="P73" i="12"/>
  <c r="P440" i="12"/>
  <c r="I309" i="12"/>
  <c r="AW335" i="12"/>
  <c r="AQ114" i="12"/>
  <c r="AG20" i="12"/>
  <c r="AG362" i="12"/>
  <c r="AC395" i="12"/>
  <c r="AT39" i="12"/>
  <c r="Q234" i="12"/>
  <c r="AR219" i="12"/>
  <c r="AV2" i="12"/>
  <c r="H17" i="12"/>
  <c r="Z143" i="12"/>
  <c r="AQ213" i="12"/>
  <c r="AO413" i="12"/>
  <c r="AG431" i="12"/>
  <c r="K267" i="12"/>
  <c r="AC319" i="12"/>
  <c r="AS363" i="12"/>
  <c r="Q237" i="12"/>
  <c r="AJ388" i="12"/>
  <c r="R302" i="12"/>
  <c r="AR423" i="12"/>
  <c r="AD430" i="12"/>
  <c r="K486" i="12"/>
  <c r="Y378" i="12"/>
  <c r="G25" i="12"/>
  <c r="AH206" i="12"/>
  <c r="AP261" i="12"/>
  <c r="O239" i="12"/>
  <c r="N329" i="12"/>
  <c r="AT368" i="12"/>
  <c r="G226" i="12"/>
  <c r="Y412" i="12"/>
  <c r="E498" i="12"/>
  <c r="G386" i="12"/>
  <c r="AX372" i="12"/>
  <c r="AR209" i="12"/>
  <c r="AB300" i="12"/>
  <c r="V213" i="12"/>
  <c r="AP339" i="12"/>
  <c r="AW178" i="12"/>
  <c r="AI358" i="12"/>
  <c r="W352" i="12"/>
  <c r="BA160" i="12"/>
  <c r="N499" i="12"/>
  <c r="K260" i="12"/>
  <c r="AT431" i="12"/>
  <c r="AM196" i="12"/>
  <c r="M465" i="12"/>
  <c r="BA219" i="12"/>
  <c r="F394" i="12"/>
  <c r="AB383" i="12"/>
  <c r="AF52" i="12"/>
  <c r="AW50" i="12"/>
  <c r="F291" i="12"/>
  <c r="V496" i="12"/>
  <c r="AI411" i="12"/>
  <c r="AO394" i="12"/>
  <c r="U196" i="12"/>
  <c r="I225" i="12"/>
  <c r="F295" i="12"/>
  <c r="K256" i="12"/>
  <c r="AP416" i="12"/>
  <c r="T241" i="12"/>
  <c r="AO196" i="12"/>
  <c r="AY437" i="12"/>
  <c r="AJ58" i="12"/>
  <c r="AL451" i="12"/>
  <c r="E9" i="12"/>
  <c r="AN204" i="12"/>
  <c r="AX117" i="12"/>
  <c r="AF252" i="12"/>
  <c r="AU212" i="12"/>
  <c r="N56" i="12"/>
  <c r="F473" i="12"/>
  <c r="U241" i="12"/>
  <c r="AJ170" i="12"/>
  <c r="V168" i="12"/>
  <c r="X423" i="12"/>
  <c r="M104" i="12"/>
  <c r="AB54" i="12"/>
  <c r="E161" i="12"/>
  <c r="AO94" i="12"/>
  <c r="AU310" i="12"/>
  <c r="K395" i="12"/>
  <c r="AH271" i="12"/>
  <c r="BA217" i="12"/>
  <c r="AC288" i="12"/>
  <c r="AO315" i="12"/>
  <c r="AV374" i="12"/>
  <c r="AD301" i="12"/>
  <c r="AN105" i="12"/>
  <c r="AB70" i="12"/>
  <c r="AR217" i="12"/>
  <c r="W125" i="12"/>
  <c r="I368" i="12"/>
  <c r="D253" i="12"/>
  <c r="M15" i="12"/>
  <c r="AT447" i="12"/>
  <c r="AP247" i="12"/>
  <c r="AR360" i="12"/>
  <c r="AM251" i="12"/>
  <c r="X238" i="12"/>
  <c r="P479" i="12"/>
  <c r="AS468" i="12"/>
  <c r="AY98" i="12"/>
  <c r="AW358" i="12"/>
  <c r="AW98" i="12"/>
  <c r="U112" i="12"/>
  <c r="AI379" i="12"/>
  <c r="AR175" i="12"/>
  <c r="V273" i="12"/>
  <c r="AY289" i="12"/>
  <c r="AK398" i="12"/>
  <c r="P278" i="12"/>
  <c r="F247" i="12"/>
  <c r="AD425" i="12"/>
  <c r="P416" i="12"/>
  <c r="X90" i="12"/>
  <c r="AF405" i="12"/>
  <c r="J253" i="12"/>
  <c r="BA330" i="12"/>
  <c r="AN449" i="12"/>
  <c r="S354" i="12"/>
  <c r="Y140" i="12"/>
  <c r="X123" i="12"/>
  <c r="AL381" i="12"/>
  <c r="I105" i="12"/>
  <c r="AX41" i="12"/>
  <c r="AX329" i="12"/>
  <c r="R23" i="12"/>
  <c r="X212" i="12"/>
  <c r="AA482" i="12"/>
  <c r="O409" i="12"/>
  <c r="AR234" i="12"/>
  <c r="AI307" i="12"/>
  <c r="AI103" i="12"/>
  <c r="AV269" i="12"/>
  <c r="AZ462" i="12"/>
  <c r="AZ5" i="12"/>
  <c r="AZ459" i="12"/>
  <c r="S9" i="12"/>
  <c r="L270" i="12"/>
  <c r="AI328" i="12"/>
  <c r="AS478" i="12"/>
  <c r="AT407" i="12"/>
  <c r="L272" i="12"/>
  <c r="S73" i="12"/>
  <c r="Z469" i="12"/>
  <c r="AJ410" i="12"/>
  <c r="E37" i="12"/>
  <c r="AB263" i="12"/>
  <c r="AG351" i="12"/>
  <c r="AH297" i="12"/>
  <c r="T274" i="12"/>
  <c r="K42" i="12"/>
  <c r="AP77" i="12"/>
  <c r="T173" i="12"/>
  <c r="AZ258" i="12"/>
  <c r="AU475" i="12"/>
  <c r="E231" i="12"/>
  <c r="AI288" i="12"/>
  <c r="Z332" i="12"/>
  <c r="V182" i="12"/>
  <c r="AB304" i="12"/>
  <c r="L392" i="12"/>
  <c r="AX201" i="12"/>
  <c r="F81" i="12"/>
  <c r="U163" i="12"/>
  <c r="BA145" i="12"/>
  <c r="W342" i="12"/>
  <c r="AZ13" i="12"/>
  <c r="AE419" i="12"/>
  <c r="I258" i="12"/>
  <c r="E464" i="12"/>
  <c r="AK44" i="12"/>
  <c r="AX401" i="12"/>
  <c r="AV327" i="12"/>
  <c r="AS59" i="12"/>
  <c r="E354" i="12"/>
  <c r="Y468" i="12"/>
  <c r="AS6" i="12"/>
  <c r="AJ72" i="12"/>
  <c r="AH92" i="12"/>
  <c r="AU5" i="12"/>
  <c r="K364" i="12"/>
  <c r="N438" i="12"/>
  <c r="AE426" i="12"/>
  <c r="AP239" i="12"/>
  <c r="U57" i="12"/>
  <c r="E472" i="12"/>
  <c r="AU335" i="12"/>
  <c r="I54" i="12"/>
  <c r="J374" i="12"/>
  <c r="Q195" i="12"/>
  <c r="F271" i="12"/>
  <c r="AC458" i="12"/>
  <c r="AX444" i="12"/>
  <c r="K342" i="12"/>
  <c r="Y245" i="12"/>
  <c r="F224" i="12"/>
  <c r="AW313" i="12"/>
  <c r="AC38" i="12"/>
  <c r="W292" i="12"/>
  <c r="AH218" i="12"/>
  <c r="AE276" i="12"/>
  <c r="M354" i="12"/>
  <c r="AK444" i="12"/>
  <c r="AD48" i="12"/>
  <c r="R344" i="12"/>
  <c r="M69" i="12"/>
  <c r="AO436" i="12"/>
  <c r="AC13" i="12"/>
  <c r="AW31" i="12"/>
  <c r="F156" i="12"/>
  <c r="AG375" i="12"/>
  <c r="Z179" i="12"/>
  <c r="AQ471" i="12"/>
  <c r="U231" i="12"/>
  <c r="O202" i="12"/>
  <c r="G450" i="12"/>
  <c r="BA194" i="12"/>
  <c r="K104" i="12"/>
  <c r="T327" i="12"/>
  <c r="AM402" i="12"/>
  <c r="L158" i="12"/>
  <c r="AV494" i="12"/>
  <c r="AI466" i="12"/>
  <c r="AY204" i="12"/>
  <c r="AH362" i="12"/>
  <c r="Q285" i="12"/>
  <c r="AP496" i="12"/>
  <c r="AC251" i="12"/>
  <c r="AL340" i="12"/>
  <c r="D299" i="12"/>
  <c r="AU420" i="12"/>
  <c r="AS423" i="12"/>
  <c r="S208" i="12"/>
  <c r="I93" i="12"/>
  <c r="AG63" i="12"/>
  <c r="K283" i="12"/>
  <c r="AJ71" i="12"/>
  <c r="X282" i="12"/>
  <c r="AV500" i="12"/>
  <c r="D64" i="12"/>
  <c r="X402" i="12"/>
  <c r="V405" i="12"/>
  <c r="I439" i="12"/>
  <c r="AB94" i="12"/>
  <c r="L365" i="12"/>
  <c r="AE324" i="12"/>
  <c r="AE431" i="12"/>
  <c r="V285" i="12"/>
  <c r="I45" i="12"/>
  <c r="AU429" i="12"/>
  <c r="N42" i="12"/>
  <c r="AU398" i="12"/>
  <c r="AE141" i="12"/>
  <c r="BA184" i="12"/>
  <c r="AW274" i="12"/>
  <c r="V84" i="12"/>
  <c r="AE481" i="12"/>
  <c r="AG223" i="12"/>
  <c r="K474" i="12"/>
  <c r="U192" i="12"/>
  <c r="E149" i="12"/>
  <c r="L434" i="12"/>
  <c r="G175" i="12"/>
  <c r="D68" i="12"/>
  <c r="N179" i="12"/>
  <c r="AF345" i="12"/>
  <c r="AC436" i="12"/>
  <c r="AJ204" i="12"/>
  <c r="AG182" i="12"/>
  <c r="U210" i="12"/>
  <c r="J144" i="12"/>
  <c r="AN119" i="12"/>
  <c r="N200" i="12"/>
  <c r="AE228" i="12"/>
  <c r="AF120" i="12"/>
  <c r="L436" i="12"/>
  <c r="H95" i="12"/>
  <c r="M150" i="12"/>
  <c r="AS302" i="12"/>
  <c r="T485" i="12"/>
  <c r="AK43" i="12"/>
  <c r="AK225" i="12"/>
  <c r="AE203" i="12"/>
  <c r="N433" i="12"/>
  <c r="R475" i="12"/>
  <c r="AB95" i="12"/>
  <c r="W170" i="12"/>
  <c r="AT126" i="12"/>
  <c r="AO80" i="12"/>
  <c r="AH299" i="12"/>
  <c r="AD221" i="12"/>
  <c r="AW427" i="12"/>
  <c r="AK117" i="12"/>
  <c r="AD280" i="12"/>
  <c r="AD313" i="12"/>
  <c r="AM445" i="12"/>
  <c r="AI399" i="12"/>
  <c r="BA434" i="12"/>
  <c r="Q473" i="12"/>
  <c r="O456" i="12"/>
  <c r="AG111" i="12"/>
  <c r="W98" i="12"/>
  <c r="V219" i="12"/>
  <c r="O478" i="12"/>
  <c r="AL52" i="12"/>
  <c r="AS223" i="12"/>
  <c r="AX384" i="12"/>
  <c r="S260" i="12"/>
  <c r="AG251" i="12"/>
  <c r="AS111" i="12"/>
  <c r="AV463" i="12"/>
  <c r="AA48" i="12"/>
  <c r="G237" i="12"/>
  <c r="AG188" i="12"/>
  <c r="V479" i="12"/>
  <c r="AG114" i="12"/>
  <c r="G443" i="12"/>
  <c r="AL39" i="12"/>
  <c r="AJ496" i="12"/>
  <c r="F186" i="12"/>
  <c r="T188" i="12"/>
  <c r="AK184" i="12"/>
  <c r="V35" i="12"/>
  <c r="AX118" i="12"/>
  <c r="AB204" i="12"/>
  <c r="AY390" i="12"/>
  <c r="AB20" i="12"/>
  <c r="AO101" i="12"/>
  <c r="AC210" i="12"/>
  <c r="AB237" i="12"/>
  <c r="AE59" i="12"/>
  <c r="AL250" i="12"/>
  <c r="W357" i="12"/>
  <c r="Y292" i="12"/>
  <c r="J215" i="12"/>
  <c r="Q296" i="12"/>
  <c r="AE249" i="12"/>
  <c r="Z220" i="12"/>
  <c r="AT78" i="12"/>
  <c r="K380" i="12"/>
  <c r="U331" i="12"/>
  <c r="AS105" i="12"/>
  <c r="T500" i="12"/>
  <c r="T4" i="12"/>
  <c r="Z413" i="12"/>
  <c r="AN350" i="12"/>
  <c r="AM146" i="12"/>
  <c r="AY294" i="12"/>
  <c r="AH357" i="12"/>
  <c r="Z401" i="12"/>
  <c r="P324" i="12"/>
  <c r="AU104" i="12"/>
  <c r="I307" i="12"/>
  <c r="X19" i="12"/>
  <c r="I46" i="12"/>
  <c r="AL34" i="12"/>
  <c r="AI365" i="12"/>
  <c r="D69" i="12"/>
  <c r="BA93" i="12"/>
  <c r="AE75" i="12"/>
  <c r="BA403" i="12"/>
  <c r="R279" i="12"/>
  <c r="AV146" i="12"/>
  <c r="AU267" i="12"/>
  <c r="V451" i="12"/>
  <c r="R307" i="12"/>
  <c r="Z156" i="12"/>
  <c r="AR36" i="12"/>
  <c r="AJ6" i="12"/>
  <c r="AN353" i="12"/>
  <c r="AG187" i="12"/>
  <c r="E284" i="12"/>
  <c r="AB170" i="12"/>
  <c r="AX261" i="12"/>
  <c r="AR159" i="12"/>
  <c r="AL230" i="12"/>
  <c r="AF306" i="12"/>
  <c r="Q268" i="12"/>
  <c r="AX276" i="12"/>
  <c r="AN402" i="12"/>
  <c r="J47" i="12"/>
  <c r="AB14" i="12"/>
  <c r="P159" i="12"/>
  <c r="X486" i="12"/>
  <c r="W299" i="12"/>
  <c r="AO310" i="12"/>
  <c r="I203" i="12"/>
  <c r="AA203" i="12"/>
  <c r="F492" i="12"/>
  <c r="BA99" i="12"/>
  <c r="AZ335" i="12"/>
  <c r="AS372" i="12"/>
  <c r="AI465" i="12"/>
  <c r="R9" i="12"/>
  <c r="U37" i="12"/>
  <c r="AV149" i="12"/>
  <c r="AL129" i="12"/>
  <c r="O48" i="12"/>
  <c r="P478" i="12"/>
  <c r="AP139" i="12"/>
  <c r="L341" i="12"/>
  <c r="AP316" i="12"/>
  <c r="AC449" i="12"/>
  <c r="AS397" i="12"/>
  <c r="AW328" i="12"/>
  <c r="BA40" i="12"/>
  <c r="Q379" i="12"/>
  <c r="H467" i="12"/>
  <c r="W93" i="12"/>
  <c r="S441" i="12"/>
  <c r="P117" i="12"/>
  <c r="BA293" i="12"/>
  <c r="AN476" i="12"/>
  <c r="BA322" i="12"/>
  <c r="AX461" i="12"/>
  <c r="AE369" i="12"/>
  <c r="S331" i="12"/>
  <c r="AT247" i="12"/>
  <c r="AE338" i="12"/>
  <c r="AV18" i="12"/>
  <c r="U299" i="12"/>
  <c r="AM174" i="12"/>
  <c r="AC27" i="12"/>
  <c r="X159" i="12"/>
  <c r="R79" i="12"/>
  <c r="H296" i="12"/>
  <c r="AS79" i="12"/>
  <c r="AV138" i="12"/>
  <c r="F290" i="12"/>
  <c r="AU465" i="12"/>
  <c r="AC325" i="12"/>
  <c r="M118" i="12"/>
  <c r="AZ52" i="12"/>
  <c r="U294" i="12"/>
  <c r="S333" i="12"/>
  <c r="F332" i="12"/>
  <c r="Z475" i="12"/>
  <c r="AF493" i="12"/>
  <c r="X455" i="12"/>
  <c r="AJ275" i="12"/>
  <c r="K178" i="12"/>
  <c r="AR114" i="12"/>
  <c r="Q407" i="12"/>
  <c r="V141" i="12"/>
  <c r="AT115" i="12"/>
  <c r="AC18" i="12"/>
  <c r="AR216" i="12"/>
  <c r="W456" i="12"/>
  <c r="AX66" i="12"/>
  <c r="BA23" i="12"/>
  <c r="AX105" i="12"/>
  <c r="AM83" i="12"/>
  <c r="AC456" i="12"/>
  <c r="AG213" i="12"/>
  <c r="AT9" i="12"/>
  <c r="AO467" i="12"/>
  <c r="AX31" i="12"/>
  <c r="X252" i="12"/>
  <c r="AM26" i="12"/>
  <c r="AZ43" i="12"/>
  <c r="AX342" i="12"/>
  <c r="V69" i="12"/>
  <c r="X219" i="12"/>
  <c r="P148" i="12"/>
  <c r="AX278" i="12"/>
  <c r="K250" i="12"/>
  <c r="AE435" i="12"/>
  <c r="AR204" i="12"/>
  <c r="AF2" i="12"/>
  <c r="AW456" i="12"/>
  <c r="AH229" i="12"/>
  <c r="AK395" i="12"/>
  <c r="AW287" i="12"/>
  <c r="V416" i="12"/>
  <c r="AM172" i="12"/>
  <c r="D358" i="12"/>
  <c r="AG238" i="12"/>
  <c r="F409" i="12"/>
  <c r="W124" i="12"/>
  <c r="G393" i="12"/>
  <c r="AZ53" i="12"/>
  <c r="K210" i="12"/>
  <c r="AT421" i="12"/>
  <c r="AG459" i="12"/>
  <c r="I73" i="12"/>
  <c r="R18" i="12"/>
  <c r="T458" i="12"/>
  <c r="AJ370" i="12"/>
  <c r="P457" i="12"/>
  <c r="AV155" i="12"/>
  <c r="AQ445" i="12"/>
  <c r="N292" i="12"/>
  <c r="T259" i="12"/>
  <c r="AA248" i="12"/>
  <c r="V378" i="12"/>
  <c r="M255" i="12"/>
  <c r="AT239" i="12"/>
  <c r="AG298" i="12"/>
  <c r="AY372" i="12"/>
  <c r="AB195" i="12"/>
  <c r="Y475" i="12"/>
  <c r="AC488" i="12"/>
  <c r="K323" i="12"/>
  <c r="X43" i="12"/>
  <c r="AK360" i="12"/>
  <c r="F140" i="12"/>
  <c r="H183" i="12"/>
  <c r="AG71" i="12"/>
  <c r="AX312" i="12"/>
  <c r="N443" i="12"/>
  <c r="AO243" i="12"/>
  <c r="AW66" i="12"/>
  <c r="AL19" i="12"/>
  <c r="Z14" i="12"/>
  <c r="AW356" i="12"/>
  <c r="AK137" i="12"/>
  <c r="BA76" i="12"/>
  <c r="H63" i="12"/>
  <c r="K396" i="12"/>
  <c r="Y80" i="12"/>
  <c r="M344" i="12"/>
  <c r="AQ283" i="12"/>
  <c r="P167" i="12"/>
  <c r="AV296" i="12"/>
  <c r="S309" i="12"/>
  <c r="AH116" i="12"/>
  <c r="AW409" i="12"/>
  <c r="Q40" i="12"/>
  <c r="E364" i="12"/>
  <c r="H91" i="12"/>
  <c r="L93" i="12"/>
  <c r="AP415" i="12"/>
  <c r="N145" i="12"/>
  <c r="F129" i="12"/>
  <c r="AR424" i="12"/>
  <c r="AN382" i="12"/>
  <c r="AP426" i="12"/>
  <c r="P109" i="12"/>
  <c r="AN359" i="12"/>
  <c r="AZ433" i="12"/>
  <c r="J99" i="12"/>
  <c r="T380" i="12"/>
  <c r="I278" i="12"/>
  <c r="AK13" i="12"/>
  <c r="AU361" i="12"/>
  <c r="Q456" i="12"/>
  <c r="U319" i="12"/>
  <c r="AB153" i="12"/>
  <c r="AJ495" i="12"/>
  <c r="AR281" i="12"/>
  <c r="Q369" i="12"/>
  <c r="R352" i="12"/>
  <c r="AS358" i="12"/>
  <c r="AP22" i="12"/>
  <c r="G426" i="12"/>
  <c r="E309" i="12"/>
  <c r="AA390" i="12"/>
  <c r="AM75" i="12"/>
  <c r="AG166" i="12"/>
  <c r="AY77" i="12"/>
  <c r="AW404" i="12"/>
  <c r="H392" i="12"/>
  <c r="AB136" i="12"/>
  <c r="AB351" i="12"/>
  <c r="K375" i="12"/>
  <c r="AP259" i="12"/>
  <c r="AR210" i="12"/>
  <c r="Y44" i="12"/>
  <c r="AO253" i="12"/>
  <c r="Q2" i="12"/>
  <c r="L234" i="12"/>
  <c r="F311" i="12"/>
  <c r="Z184" i="12"/>
  <c r="G370" i="12"/>
  <c r="AV440" i="12"/>
  <c r="R354" i="12"/>
  <c r="Q470" i="12"/>
  <c r="K87" i="12"/>
  <c r="T498" i="12"/>
  <c r="AY237" i="12"/>
  <c r="AQ112" i="12"/>
  <c r="N448" i="12"/>
  <c r="AH354" i="12"/>
  <c r="AM341" i="12"/>
  <c r="AH119" i="12"/>
  <c r="AE131" i="12"/>
  <c r="AB251" i="12"/>
  <c r="AS224" i="12"/>
  <c r="AL320" i="12"/>
  <c r="I69" i="12"/>
  <c r="J90" i="12"/>
  <c r="AV472" i="12"/>
  <c r="AZ441" i="12"/>
  <c r="AR108" i="12"/>
  <c r="BA381" i="12"/>
  <c r="P3" i="12"/>
  <c r="AJ306" i="12"/>
  <c r="AP31" i="12"/>
  <c r="AW146" i="12"/>
  <c r="AX399" i="12"/>
  <c r="AY464" i="12"/>
  <c r="BA197" i="12"/>
  <c r="AR266" i="12"/>
  <c r="AY302" i="12"/>
  <c r="AU357" i="12"/>
  <c r="R222" i="12"/>
  <c r="AU353" i="12"/>
  <c r="G158" i="12"/>
  <c r="AS346" i="12"/>
  <c r="AB45" i="12"/>
  <c r="AQ30" i="12"/>
  <c r="AW64" i="12"/>
  <c r="L275" i="12"/>
  <c r="AA472" i="12"/>
  <c r="E324" i="12"/>
  <c r="AW296" i="12"/>
  <c r="AL57" i="12"/>
  <c r="AA452" i="12"/>
  <c r="AE209" i="12"/>
  <c r="AG51" i="12"/>
  <c r="AM301" i="12"/>
  <c r="Y37" i="12"/>
  <c r="N71" i="12"/>
  <c r="AI176" i="12"/>
  <c r="AR172" i="12"/>
  <c r="AG399" i="12"/>
  <c r="AT183" i="12"/>
  <c r="AE284" i="12"/>
  <c r="AD486" i="12"/>
  <c r="AX207" i="12"/>
  <c r="V380" i="12"/>
  <c r="D404" i="12"/>
  <c r="N31" i="12"/>
  <c r="AZ150" i="12"/>
  <c r="L462" i="12"/>
  <c r="Y69" i="12"/>
  <c r="AL84" i="12"/>
  <c r="AS140" i="12"/>
  <c r="J376" i="12"/>
  <c r="AA195" i="12"/>
  <c r="J172" i="12"/>
  <c r="AB132" i="12"/>
  <c r="L74" i="12"/>
  <c r="Z85" i="12"/>
  <c r="AH440" i="12"/>
  <c r="AK102" i="12"/>
  <c r="AE167" i="12"/>
  <c r="AO197" i="12"/>
  <c r="D138" i="12"/>
  <c r="U268" i="12"/>
  <c r="AS404" i="12"/>
  <c r="AT157" i="12"/>
  <c r="AE377" i="12"/>
  <c r="F128" i="12"/>
  <c r="Q406" i="12"/>
  <c r="AL61" i="12"/>
  <c r="I348" i="12"/>
  <c r="AM234" i="12"/>
  <c r="R468" i="12"/>
  <c r="Z248" i="12"/>
  <c r="S486" i="12"/>
  <c r="AP501" i="12"/>
  <c r="AJ152" i="12"/>
  <c r="Q499" i="12"/>
  <c r="AE71" i="12"/>
  <c r="K262" i="12"/>
  <c r="AO58" i="12"/>
  <c r="S269" i="12"/>
  <c r="U121" i="12"/>
  <c r="AL325" i="12"/>
  <c r="P113" i="12"/>
  <c r="AS181" i="12"/>
  <c r="Q184" i="12"/>
  <c r="I492" i="12"/>
  <c r="P447" i="12"/>
  <c r="H255" i="12"/>
  <c r="K448" i="12"/>
  <c r="AC182" i="12"/>
  <c r="L36" i="12"/>
  <c r="AX233" i="12"/>
  <c r="V483" i="12"/>
  <c r="AA208" i="12"/>
  <c r="M199" i="12"/>
  <c r="AO421" i="12"/>
  <c r="AT373" i="12"/>
  <c r="M411" i="12"/>
  <c r="AW129" i="12"/>
  <c r="AF292" i="12"/>
  <c r="O248" i="12"/>
  <c r="AP108" i="12"/>
  <c r="AV390" i="12"/>
  <c r="AE260" i="12"/>
  <c r="AK173" i="12"/>
  <c r="T160" i="12"/>
  <c r="AK17" i="12"/>
  <c r="F48" i="12"/>
  <c r="K134" i="12"/>
  <c r="AF238" i="12"/>
  <c r="AE334" i="12"/>
  <c r="AV341" i="12"/>
  <c r="AC416" i="12"/>
  <c r="Y289" i="12"/>
  <c r="AC475" i="12"/>
  <c r="P248" i="12"/>
  <c r="AV11" i="12"/>
  <c r="F110" i="12"/>
  <c r="Y401" i="12"/>
  <c r="AS133" i="12"/>
  <c r="AO68" i="12"/>
  <c r="K432" i="12"/>
  <c r="AA492" i="12"/>
  <c r="AZ171" i="12"/>
  <c r="AI281" i="12"/>
  <c r="J471" i="12"/>
  <c r="X60" i="12"/>
  <c r="W104" i="12"/>
  <c r="AH154" i="12"/>
  <c r="AR296" i="12"/>
  <c r="I251" i="12"/>
  <c r="AT318" i="12"/>
  <c r="AL158" i="12"/>
  <c r="Q295" i="12"/>
  <c r="AE152" i="12"/>
  <c r="K349" i="12"/>
  <c r="AU427" i="12"/>
  <c r="J249" i="12"/>
  <c r="O192" i="12"/>
  <c r="AA397" i="12"/>
  <c r="M62" i="12"/>
  <c r="AQ182" i="12"/>
  <c r="AB34" i="12"/>
  <c r="AF13" i="12"/>
  <c r="AY128" i="12"/>
  <c r="BA369" i="12"/>
  <c r="AX257" i="12"/>
  <c r="AZ219" i="12"/>
  <c r="D208" i="12"/>
  <c r="AY382" i="12"/>
  <c r="R55" i="12"/>
  <c r="Z266" i="12"/>
  <c r="AK366" i="12"/>
  <c r="AP431" i="12"/>
  <c r="AF484" i="12"/>
  <c r="N257" i="12"/>
  <c r="P235" i="12"/>
  <c r="AL106" i="12"/>
  <c r="Y179" i="12"/>
  <c r="AU246" i="12"/>
  <c r="S444" i="12"/>
  <c r="U219" i="12"/>
  <c r="D160" i="12"/>
  <c r="AY264" i="12"/>
  <c r="AQ79" i="12"/>
  <c r="AP462" i="12"/>
  <c r="AC179" i="12"/>
  <c r="V263" i="12"/>
  <c r="AJ453" i="12"/>
  <c r="F213" i="12"/>
  <c r="W423" i="12"/>
  <c r="AL59" i="12"/>
  <c r="L419" i="12"/>
  <c r="AO177" i="12"/>
  <c r="AD311" i="12"/>
  <c r="K410" i="12"/>
  <c r="AV14" i="12"/>
  <c r="D248" i="12"/>
  <c r="AD323" i="12"/>
  <c r="X276" i="12"/>
  <c r="AO396" i="12"/>
  <c r="AA258" i="12"/>
  <c r="AR474" i="12"/>
  <c r="G314" i="12"/>
  <c r="F101" i="12"/>
  <c r="AS431" i="12"/>
  <c r="G154" i="12"/>
  <c r="W250" i="12"/>
  <c r="W184" i="12"/>
  <c r="W211" i="12"/>
  <c r="AA240" i="12"/>
  <c r="AZ147" i="12"/>
  <c r="X6" i="12"/>
  <c r="AL20" i="12"/>
  <c r="R66" i="12"/>
  <c r="AA45" i="12"/>
  <c r="AG391" i="12"/>
  <c r="V469" i="12"/>
  <c r="AT174" i="12"/>
  <c r="AR374" i="12"/>
  <c r="L195" i="12"/>
  <c r="U265" i="12"/>
  <c r="AV475" i="12"/>
  <c r="O333" i="12"/>
  <c r="X411" i="12"/>
  <c r="AV386" i="12"/>
  <c r="G29" i="12"/>
  <c r="P51" i="12"/>
  <c r="D218" i="12"/>
  <c r="AJ124" i="12"/>
  <c r="AV396" i="12"/>
  <c r="AB157" i="12"/>
  <c r="O435" i="12"/>
  <c r="R392" i="12"/>
  <c r="AX272" i="12"/>
  <c r="D476" i="12"/>
  <c r="R439" i="12"/>
  <c r="AB232" i="12"/>
  <c r="Z217" i="12"/>
  <c r="AX335" i="12"/>
  <c r="V472" i="12"/>
  <c r="E33" i="12"/>
  <c r="AY57" i="12"/>
  <c r="K274" i="12"/>
  <c r="AF372" i="12"/>
  <c r="AR372" i="12"/>
  <c r="K205" i="12"/>
  <c r="AI95" i="12"/>
  <c r="AR99" i="12"/>
  <c r="AF240" i="12"/>
  <c r="T150" i="12"/>
  <c r="Q134" i="12"/>
  <c r="AG433" i="12"/>
  <c r="AD445" i="12"/>
  <c r="AZ352" i="12"/>
  <c r="R124" i="12"/>
  <c r="AR151" i="12"/>
  <c r="H231" i="12"/>
  <c r="AK442" i="12"/>
  <c r="AW163" i="12"/>
  <c r="Z5" i="12"/>
  <c r="P101" i="12"/>
  <c r="AQ313" i="12"/>
  <c r="AU276" i="12"/>
  <c r="AN299" i="12"/>
  <c r="P37" i="12"/>
  <c r="AP399" i="12"/>
  <c r="AW107" i="12"/>
  <c r="U24" i="12"/>
  <c r="T95" i="12"/>
  <c r="AA236" i="12"/>
  <c r="Z271" i="12"/>
  <c r="T353" i="12"/>
  <c r="G32" i="12"/>
  <c r="F262" i="12"/>
  <c r="J463" i="12"/>
  <c r="O338" i="12"/>
  <c r="L496" i="12"/>
  <c r="AH316" i="12"/>
  <c r="J434" i="12"/>
  <c r="K56" i="12"/>
  <c r="AC42" i="12"/>
  <c r="L16" i="12"/>
  <c r="N130" i="12"/>
  <c r="AN389" i="12"/>
  <c r="AI498" i="12"/>
  <c r="Y501" i="12"/>
  <c r="AO2" i="12"/>
  <c r="AC321" i="12"/>
  <c r="AH185" i="12"/>
  <c r="V500" i="12"/>
  <c r="AK162" i="12"/>
  <c r="L38" i="12"/>
  <c r="F244" i="12"/>
  <c r="I402" i="12"/>
  <c r="Z265" i="12"/>
  <c r="AY38" i="12"/>
  <c r="AJ111" i="12"/>
  <c r="AO337" i="12"/>
  <c r="AQ495" i="12"/>
  <c r="E80" i="12"/>
  <c r="Q340" i="12"/>
  <c r="F489" i="12"/>
  <c r="AY474" i="12"/>
  <c r="AM342" i="12"/>
  <c r="X270" i="12"/>
  <c r="AK488" i="12"/>
  <c r="AY50" i="12"/>
  <c r="M265" i="12"/>
  <c r="T477" i="12"/>
  <c r="AS2" i="12"/>
  <c r="J356" i="12"/>
  <c r="K394" i="12"/>
  <c r="Q458" i="12"/>
  <c r="F50" i="12"/>
  <c r="AU320" i="12"/>
  <c r="AH160" i="12"/>
  <c r="AW135" i="12"/>
  <c r="AW444" i="12"/>
  <c r="T74" i="12"/>
  <c r="AR481" i="12"/>
  <c r="O464" i="12"/>
  <c r="AW139" i="12"/>
  <c r="AW307" i="12"/>
  <c r="T244" i="12"/>
  <c r="AZ7" i="12"/>
  <c r="O63" i="12"/>
  <c r="AS179" i="12"/>
  <c r="AF282" i="12"/>
  <c r="AV309" i="12"/>
  <c r="K212" i="12"/>
  <c r="AF34" i="12"/>
  <c r="K272" i="12"/>
  <c r="AY426" i="12"/>
  <c r="AF336" i="12"/>
  <c r="V139" i="12"/>
  <c r="V243" i="12"/>
  <c r="AU443" i="12"/>
  <c r="AU244" i="12"/>
  <c r="AS85" i="12"/>
  <c r="AJ372" i="12"/>
  <c r="W363" i="12"/>
  <c r="D34" i="12"/>
  <c r="W412" i="12"/>
  <c r="AZ311" i="12"/>
  <c r="M407" i="12"/>
  <c r="P473" i="12"/>
  <c r="F29" i="12"/>
  <c r="AH77" i="12"/>
  <c r="W469" i="12"/>
  <c r="AV245" i="12"/>
  <c r="AR139" i="12"/>
  <c r="AK367" i="12"/>
  <c r="I8" i="12"/>
  <c r="Z165" i="12"/>
  <c r="AF117" i="12"/>
  <c r="AV20" i="12"/>
  <c r="AO236" i="12"/>
  <c r="X280" i="12"/>
  <c r="N49" i="12"/>
  <c r="G374" i="12"/>
  <c r="AV231" i="12"/>
  <c r="O182" i="12"/>
  <c r="J36" i="12"/>
  <c r="AM228" i="12"/>
  <c r="AJ45" i="12"/>
  <c r="AC226" i="12"/>
  <c r="AY378" i="12"/>
  <c r="L305" i="12"/>
  <c r="E486" i="12"/>
  <c r="AJ442" i="12"/>
  <c r="AY123" i="12"/>
  <c r="AQ470" i="12"/>
  <c r="AN307" i="12"/>
  <c r="V80" i="12"/>
  <c r="AB165" i="12"/>
  <c r="AM152" i="12"/>
  <c r="AU203" i="12"/>
  <c r="AW334" i="12"/>
  <c r="X479" i="12"/>
  <c r="AQ78" i="12"/>
  <c r="AB470" i="12"/>
  <c r="Q192" i="12"/>
  <c r="AR37" i="12"/>
  <c r="BA132" i="12"/>
  <c r="AX365" i="12"/>
  <c r="AJ105" i="12"/>
  <c r="O160" i="12"/>
  <c r="X453" i="12"/>
  <c r="AN236" i="12"/>
  <c r="AO255" i="12"/>
  <c r="M206" i="12"/>
  <c r="X3" i="12"/>
  <c r="Y252" i="12"/>
  <c r="Q417" i="12"/>
  <c r="V426" i="12"/>
  <c r="AX391" i="12"/>
  <c r="AM318" i="12"/>
  <c r="AG268" i="12"/>
  <c r="F359" i="12"/>
  <c r="M429" i="12"/>
  <c r="AL12" i="12"/>
  <c r="AK42" i="12"/>
  <c r="P131" i="12"/>
  <c r="AE27" i="12"/>
  <c r="E76" i="12"/>
  <c r="AT455" i="12"/>
  <c r="AD467" i="12"/>
  <c r="AF369" i="12"/>
  <c r="Q394" i="12"/>
  <c r="AE163" i="12"/>
  <c r="AD99" i="12"/>
  <c r="AI284" i="12"/>
  <c r="AV209" i="12"/>
  <c r="AC169" i="12"/>
  <c r="N400" i="12"/>
  <c r="E376" i="12"/>
  <c r="AM298" i="12"/>
  <c r="D471" i="12"/>
  <c r="AN456" i="12"/>
  <c r="AP106" i="12"/>
  <c r="AY232" i="12"/>
  <c r="J224" i="12"/>
  <c r="D102" i="12"/>
  <c r="V335" i="12"/>
  <c r="AS304" i="12"/>
  <c r="AB123" i="12"/>
  <c r="R365" i="12"/>
  <c r="AV375" i="12"/>
  <c r="AX93" i="12"/>
  <c r="U391" i="12"/>
  <c r="D80" i="12"/>
  <c r="AM224" i="12"/>
  <c r="Q455" i="12"/>
  <c r="K19" i="12"/>
  <c r="Y480" i="12"/>
  <c r="AR305" i="12"/>
  <c r="AI30" i="12"/>
  <c r="T217" i="12"/>
  <c r="O401" i="12"/>
  <c r="L378" i="12"/>
  <c r="N393" i="12"/>
  <c r="V230" i="12"/>
  <c r="AO152" i="12"/>
  <c r="G352" i="12"/>
  <c r="AR134" i="12"/>
  <c r="AE106" i="12"/>
  <c r="AL415" i="12"/>
  <c r="T354" i="12"/>
  <c r="BA392" i="12"/>
  <c r="P292" i="12"/>
  <c r="AU140" i="12"/>
  <c r="AB203" i="12"/>
  <c r="X408" i="12"/>
  <c r="AQ401" i="12"/>
  <c r="V309" i="12"/>
  <c r="AJ489" i="12"/>
  <c r="H385" i="12"/>
  <c r="AQ271" i="12"/>
  <c r="F281" i="12"/>
  <c r="AI34" i="12"/>
  <c r="Q29" i="12"/>
  <c r="AF151" i="12"/>
  <c r="AK2" i="12"/>
  <c r="AK272" i="12"/>
  <c r="AI232" i="12"/>
  <c r="R268" i="12"/>
  <c r="AX22" i="12"/>
  <c r="P81" i="12"/>
  <c r="AA174" i="12"/>
  <c r="AG486" i="12"/>
  <c r="W195" i="12"/>
  <c r="J177" i="12"/>
  <c r="AM236" i="12"/>
  <c r="X248" i="12"/>
  <c r="AP491" i="12"/>
  <c r="M325" i="12"/>
  <c r="AA439" i="12"/>
  <c r="X363" i="12"/>
  <c r="AC201" i="12"/>
  <c r="V356" i="12"/>
  <c r="S352" i="12"/>
  <c r="Y207" i="12"/>
  <c r="Z287" i="12"/>
  <c r="AF394" i="12"/>
  <c r="AW465" i="12"/>
  <c r="S330" i="12"/>
  <c r="G239" i="12"/>
  <c r="AV275" i="12"/>
  <c r="W312" i="12"/>
  <c r="AL225" i="12"/>
  <c r="AQ198" i="12"/>
  <c r="AV436" i="12"/>
  <c r="AZ203" i="12"/>
  <c r="AJ447" i="12"/>
  <c r="W306" i="12"/>
  <c r="R291" i="12"/>
  <c r="X72" i="12"/>
  <c r="AW394" i="12"/>
  <c r="E69" i="12"/>
  <c r="AN63" i="12"/>
  <c r="L77" i="12"/>
  <c r="K223" i="12"/>
  <c r="AH295" i="12"/>
  <c r="AW460" i="12"/>
  <c r="L120" i="12"/>
  <c r="F428" i="12"/>
  <c r="F275" i="12"/>
  <c r="AA219" i="12"/>
  <c r="I475" i="12"/>
  <c r="AM404" i="12"/>
  <c r="AJ56" i="12"/>
  <c r="BA33" i="12"/>
  <c r="AJ116" i="12"/>
  <c r="AH401" i="12"/>
  <c r="AD474" i="12"/>
  <c r="AG418" i="12"/>
  <c r="J472" i="12"/>
  <c r="L306" i="12"/>
  <c r="W177" i="12"/>
  <c r="J425" i="12"/>
  <c r="AE46" i="12"/>
  <c r="X415" i="12"/>
  <c r="Y416" i="12"/>
  <c r="S235" i="12"/>
  <c r="F432" i="12"/>
  <c r="D182" i="12"/>
  <c r="AB318" i="12"/>
  <c r="AM390" i="12"/>
  <c r="L157" i="12"/>
  <c r="M167" i="12"/>
  <c r="Y345" i="12"/>
  <c r="AE115" i="12"/>
  <c r="AP40" i="12"/>
  <c r="AN92" i="12"/>
  <c r="AR314" i="12"/>
  <c r="AZ465" i="12"/>
  <c r="AE479" i="12"/>
  <c r="AG287" i="12"/>
  <c r="J401" i="12"/>
  <c r="BA103" i="12"/>
  <c r="AG58" i="12"/>
  <c r="AY327" i="12"/>
  <c r="L252" i="12"/>
  <c r="U86" i="12"/>
  <c r="AI264" i="12"/>
  <c r="AR492" i="12"/>
  <c r="AI345" i="12"/>
  <c r="AF112" i="12"/>
  <c r="AS29" i="12"/>
  <c r="P142" i="12"/>
  <c r="AP272" i="12"/>
  <c r="T450" i="12"/>
  <c r="AH100" i="12"/>
  <c r="AB13" i="12"/>
  <c r="E87" i="12"/>
  <c r="AM450" i="12"/>
  <c r="AS485" i="12"/>
  <c r="AE217" i="12"/>
  <c r="AB319" i="12"/>
  <c r="V494" i="12"/>
  <c r="AW11" i="12"/>
  <c r="AB90" i="12"/>
  <c r="T44" i="12"/>
  <c r="AF361" i="12"/>
  <c r="AK157" i="12"/>
  <c r="S279" i="12"/>
  <c r="Y10" i="12"/>
  <c r="AL326" i="12"/>
  <c r="AL441" i="12"/>
  <c r="AZ301" i="12"/>
  <c r="AT85" i="12"/>
  <c r="AU352" i="12"/>
  <c r="M292" i="12"/>
  <c r="AF430" i="12"/>
  <c r="BA87" i="12"/>
  <c r="AI253" i="12"/>
  <c r="AF210" i="12"/>
  <c r="V490" i="12"/>
  <c r="AN184" i="12"/>
  <c r="U198" i="12"/>
  <c r="AT345" i="12"/>
  <c r="Y228" i="12"/>
  <c r="F117" i="12"/>
  <c r="AR64" i="12"/>
  <c r="AW354" i="12"/>
  <c r="AL110" i="12"/>
  <c r="AJ423" i="12"/>
  <c r="R299" i="12"/>
  <c r="AG22" i="12"/>
  <c r="X160" i="12"/>
  <c r="AE123" i="12"/>
  <c r="AT65" i="12"/>
  <c r="G183" i="12"/>
  <c r="T356" i="12"/>
  <c r="AB379" i="12"/>
  <c r="Y406" i="12"/>
  <c r="AR353" i="12"/>
  <c r="AB67" i="12"/>
  <c r="O22" i="12"/>
  <c r="AP241" i="12"/>
  <c r="T414" i="12"/>
  <c r="H303" i="12"/>
  <c r="U336" i="12"/>
  <c r="AA461" i="12"/>
  <c r="Y371" i="12"/>
  <c r="AY4" i="12"/>
  <c r="AT204" i="12"/>
  <c r="J437" i="12"/>
  <c r="R57" i="12"/>
  <c r="AD231" i="12"/>
  <c r="U445" i="12"/>
  <c r="Z202" i="12"/>
  <c r="V89" i="12"/>
  <c r="G137" i="12"/>
  <c r="AD276" i="12"/>
  <c r="AF450" i="12"/>
  <c r="P40" i="12"/>
  <c r="AW391" i="12"/>
  <c r="Y238" i="12"/>
  <c r="AX471" i="12"/>
  <c r="AS190" i="12"/>
  <c r="K481" i="12"/>
  <c r="K139" i="12"/>
  <c r="AR354" i="12"/>
  <c r="W62" i="12"/>
  <c r="Q412" i="12"/>
  <c r="AY306" i="12"/>
  <c r="AG310" i="12"/>
  <c r="AJ366" i="12"/>
  <c r="AM278" i="12"/>
  <c r="AV452" i="12"/>
  <c r="AM245" i="12"/>
  <c r="AB313" i="12"/>
  <c r="AE169" i="12"/>
  <c r="U462" i="12"/>
  <c r="AB456" i="12"/>
  <c r="AS82" i="12"/>
  <c r="G112" i="12"/>
  <c r="G214" i="12"/>
  <c r="AV357" i="12"/>
  <c r="S140" i="12"/>
  <c r="AN351" i="12"/>
  <c r="AR387" i="12"/>
  <c r="AA130" i="12"/>
  <c r="H497" i="12"/>
  <c r="AH46" i="12"/>
  <c r="R335" i="12"/>
  <c r="AE373" i="12"/>
  <c r="AM94" i="12"/>
  <c r="BA500" i="12"/>
  <c r="AD232" i="12"/>
  <c r="L362" i="12"/>
  <c r="K424" i="12"/>
  <c r="H71" i="12"/>
  <c r="K196" i="12"/>
  <c r="Y96" i="12"/>
  <c r="Z66" i="12"/>
  <c r="AR402" i="12"/>
  <c r="D455" i="12"/>
  <c r="AZ485" i="12"/>
  <c r="Y451" i="12"/>
  <c r="U137" i="12"/>
  <c r="AA273" i="12"/>
  <c r="AU36" i="12"/>
  <c r="AQ309" i="12"/>
  <c r="G281" i="12"/>
  <c r="AM244" i="12"/>
  <c r="R71" i="12"/>
  <c r="AW405" i="12"/>
  <c r="V53" i="12"/>
  <c r="AE91" i="12"/>
  <c r="S116" i="12"/>
  <c r="AT176" i="12"/>
  <c r="AV308" i="12"/>
  <c r="Z96" i="12"/>
  <c r="AG219" i="12"/>
  <c r="AR414" i="12"/>
  <c r="D385" i="12"/>
  <c r="T328" i="12"/>
  <c r="AK134" i="12"/>
  <c r="AP472" i="12"/>
  <c r="AA302" i="12"/>
  <c r="AA152" i="12"/>
  <c r="H58" i="12"/>
  <c r="AT40" i="12"/>
  <c r="AJ471" i="12"/>
  <c r="AR330" i="12"/>
  <c r="Y57" i="12"/>
  <c r="O196" i="12"/>
  <c r="AW269" i="12"/>
  <c r="AP137" i="12"/>
  <c r="AY416" i="12"/>
  <c r="AR258" i="12"/>
  <c r="AC298" i="12"/>
  <c r="AP219" i="12"/>
  <c r="R489" i="12"/>
  <c r="W27" i="12"/>
  <c r="L444" i="12"/>
  <c r="AO235" i="12"/>
  <c r="R75" i="12"/>
  <c r="AR166" i="12"/>
  <c r="F491" i="12"/>
  <c r="M322" i="12"/>
  <c r="AM294" i="12"/>
  <c r="AS30" i="12"/>
  <c r="W258" i="12"/>
  <c r="J170" i="12"/>
  <c r="BA453" i="12"/>
  <c r="BA175" i="12"/>
  <c r="J228" i="12"/>
  <c r="E159" i="12"/>
  <c r="I447" i="12"/>
  <c r="AG34" i="12"/>
  <c r="AK445" i="12"/>
  <c r="AO231" i="12"/>
  <c r="T362" i="12"/>
  <c r="E150" i="12"/>
  <c r="Z13" i="12"/>
  <c r="AT299" i="12"/>
  <c r="AS166" i="12"/>
  <c r="U260" i="12"/>
  <c r="V471" i="12"/>
  <c r="BA47" i="12"/>
  <c r="AJ208" i="12"/>
  <c r="AO179" i="12"/>
  <c r="AM232" i="12"/>
  <c r="AK69" i="12"/>
  <c r="AF357" i="12"/>
  <c r="AH198" i="12"/>
  <c r="T87" i="12"/>
  <c r="AA464" i="12"/>
  <c r="H305" i="12"/>
  <c r="AO497" i="12"/>
  <c r="AJ252" i="12"/>
  <c r="AA451" i="12"/>
  <c r="AD426" i="12"/>
  <c r="AJ22" i="12"/>
  <c r="K387" i="12"/>
  <c r="R300" i="12"/>
  <c r="AH275" i="12"/>
  <c r="F150" i="12"/>
  <c r="D457" i="12"/>
  <c r="P174" i="12"/>
  <c r="AP244" i="12"/>
  <c r="AZ286" i="12"/>
  <c r="D116" i="12"/>
  <c r="AS221" i="12"/>
  <c r="L328" i="12"/>
  <c r="AB80" i="12"/>
  <c r="T426" i="12"/>
  <c r="Y395" i="12"/>
  <c r="AB354" i="12"/>
  <c r="V339" i="12"/>
  <c r="BA484" i="12"/>
  <c r="AH278" i="12"/>
  <c r="AS269" i="12"/>
  <c r="AL316" i="12"/>
  <c r="F80" i="12"/>
  <c r="E117" i="12"/>
  <c r="AA296" i="12"/>
  <c r="AJ365" i="12"/>
  <c r="AD236" i="12"/>
  <c r="Q427" i="12"/>
  <c r="H474" i="12"/>
  <c r="M297" i="12"/>
  <c r="U6" i="12"/>
  <c r="AB349" i="12"/>
  <c r="T466" i="12"/>
  <c r="AW113" i="12"/>
  <c r="AW312" i="12"/>
  <c r="K204" i="12"/>
  <c r="BA2" i="12"/>
  <c r="AU135" i="12"/>
  <c r="R477" i="12"/>
  <c r="AO481" i="12"/>
  <c r="BA190" i="12"/>
  <c r="W301" i="12"/>
  <c r="AO443" i="12"/>
  <c r="AO306" i="12"/>
  <c r="I177" i="12"/>
  <c r="AZ142" i="12"/>
  <c r="AB466" i="12"/>
  <c r="P176" i="12"/>
  <c r="L81" i="12"/>
  <c r="AA11" i="12"/>
  <c r="AO470" i="12"/>
  <c r="S84" i="12"/>
  <c r="AV119" i="12"/>
  <c r="AB497" i="12"/>
  <c r="AZ494" i="12"/>
  <c r="AI476" i="12"/>
  <c r="AG87" i="12"/>
  <c r="Y440" i="12"/>
  <c r="AB177" i="12"/>
  <c r="AN145" i="12"/>
  <c r="P406" i="12"/>
  <c r="S449" i="12"/>
  <c r="AG156" i="12"/>
  <c r="L424" i="12"/>
  <c r="G178" i="12"/>
  <c r="AP310" i="12"/>
  <c r="AW200" i="12"/>
  <c r="V136" i="12"/>
  <c r="AM330" i="12"/>
  <c r="J226" i="12"/>
  <c r="AY59" i="12"/>
  <c r="AN411" i="12"/>
  <c r="AB274" i="12"/>
  <c r="N231" i="12"/>
  <c r="H318" i="12"/>
  <c r="D368" i="12"/>
  <c r="S502" i="12"/>
  <c r="AU437" i="12"/>
  <c r="AE402" i="12"/>
  <c r="AI193" i="12"/>
  <c r="W321" i="12"/>
  <c r="AX196" i="12"/>
  <c r="E59" i="12"/>
  <c r="AV443" i="12"/>
  <c r="I38" i="12"/>
  <c r="K88" i="12"/>
  <c r="AG396" i="12"/>
  <c r="AH232" i="12"/>
  <c r="G455" i="12"/>
  <c r="P36" i="12"/>
  <c r="AP446" i="12"/>
  <c r="Y446" i="12"/>
  <c r="AO329" i="12"/>
  <c r="AA64" i="12"/>
  <c r="K296" i="12"/>
  <c r="AA6" i="12"/>
  <c r="T364" i="12"/>
  <c r="H453" i="12"/>
  <c r="AN393" i="12"/>
  <c r="AB432" i="12"/>
  <c r="AT437" i="12"/>
  <c r="U404" i="12"/>
  <c r="R72" i="12"/>
  <c r="F174" i="12"/>
  <c r="G188" i="12"/>
  <c r="Y178" i="12"/>
  <c r="AH456" i="12"/>
  <c r="W230" i="12"/>
  <c r="H373" i="12"/>
  <c r="K240" i="12"/>
  <c r="AI486" i="12"/>
  <c r="G204" i="12"/>
  <c r="AV142" i="12"/>
  <c r="V195" i="12"/>
  <c r="M29" i="12"/>
  <c r="Q420" i="12"/>
  <c r="AT472" i="12"/>
  <c r="AP30" i="12"/>
  <c r="Q108" i="12"/>
  <c r="V34" i="12"/>
  <c r="AS255" i="12"/>
  <c r="AF184" i="12"/>
  <c r="AH272" i="12"/>
  <c r="W111" i="12"/>
  <c r="H105" i="12"/>
  <c r="AF471" i="12"/>
  <c r="AZ365" i="12"/>
  <c r="AO36" i="12"/>
  <c r="AI140" i="12"/>
  <c r="AE452" i="12"/>
  <c r="AQ115" i="12"/>
  <c r="AD125" i="12"/>
  <c r="E310" i="12"/>
  <c r="D111" i="12"/>
  <c r="AF53" i="12"/>
  <c r="AO441" i="12"/>
  <c r="J60" i="12"/>
  <c r="AC441" i="12"/>
  <c r="AB164" i="12"/>
  <c r="AY324" i="12"/>
  <c r="AI296" i="12"/>
  <c r="AB437" i="12"/>
  <c r="AS369" i="12"/>
  <c r="R149" i="12"/>
  <c r="AW452" i="12"/>
  <c r="H500" i="12"/>
  <c r="AP234" i="12"/>
  <c r="L337" i="12"/>
  <c r="X224" i="12"/>
  <c r="AY371" i="12"/>
  <c r="Z198" i="12"/>
  <c r="F397" i="12"/>
  <c r="AL334" i="12"/>
  <c r="N65" i="12"/>
  <c r="AB415" i="12"/>
  <c r="H226" i="12"/>
  <c r="AK74" i="12"/>
  <c r="F124" i="12"/>
  <c r="R199" i="12"/>
  <c r="K292" i="12"/>
  <c r="AP89" i="12"/>
  <c r="AT375" i="12"/>
  <c r="U178" i="12"/>
  <c r="Z120" i="12"/>
  <c r="R253" i="12"/>
  <c r="AN276" i="12"/>
  <c r="S206" i="12"/>
  <c r="L483" i="12"/>
  <c r="AL206" i="12"/>
  <c r="G486" i="12"/>
  <c r="AK27" i="12"/>
  <c r="R438" i="12"/>
  <c r="AA98" i="12"/>
  <c r="AE143" i="12"/>
  <c r="S438" i="12"/>
  <c r="O382" i="12"/>
  <c r="L31" i="12"/>
  <c r="D256" i="12"/>
  <c r="AT427" i="12"/>
  <c r="AO276" i="12"/>
  <c r="Q373" i="12"/>
  <c r="Y312" i="12"/>
  <c r="AD293" i="12"/>
  <c r="AN186" i="12"/>
  <c r="G246" i="12"/>
  <c r="I234" i="12"/>
  <c r="AH288" i="12"/>
  <c r="AU127" i="12"/>
  <c r="J81" i="12"/>
  <c r="F66" i="12"/>
  <c r="O474" i="12"/>
  <c r="D243" i="12"/>
  <c r="R357" i="12"/>
  <c r="K8" i="12"/>
  <c r="AK456" i="12"/>
  <c r="AA450" i="12"/>
  <c r="AO21" i="12"/>
  <c r="X2" i="12"/>
  <c r="AH74" i="12"/>
  <c r="AU338" i="12"/>
  <c r="Z237" i="12"/>
  <c r="AH482" i="12"/>
  <c r="AV260" i="12"/>
  <c r="AJ255" i="12"/>
  <c r="BA404" i="12"/>
  <c r="E366" i="12"/>
  <c r="H162" i="12"/>
  <c r="AL246" i="12"/>
  <c r="H460" i="12"/>
  <c r="K455" i="12"/>
  <c r="AT259" i="12"/>
  <c r="AR223" i="12"/>
  <c r="AU8" i="12"/>
  <c r="I78" i="12"/>
  <c r="BA420" i="12"/>
  <c r="L416" i="12"/>
  <c r="U237" i="12"/>
  <c r="R44" i="12"/>
  <c r="AH290" i="12"/>
  <c r="W280" i="12"/>
  <c r="AV469" i="12"/>
  <c r="M270" i="12"/>
  <c r="E289" i="12"/>
  <c r="X214" i="12"/>
  <c r="AN160" i="12"/>
  <c r="H215" i="12"/>
  <c r="AY66" i="12"/>
  <c r="BA299" i="12"/>
  <c r="F284" i="12"/>
  <c r="L218" i="12"/>
  <c r="AV118" i="12"/>
  <c r="AI285" i="12"/>
  <c r="AG122" i="12"/>
  <c r="AG442" i="12"/>
  <c r="I261" i="12"/>
  <c r="AW293" i="12"/>
  <c r="V368" i="12"/>
  <c r="AE96" i="12"/>
  <c r="AN141" i="12"/>
  <c r="J436" i="12"/>
  <c r="M455" i="12"/>
  <c r="E293" i="12"/>
  <c r="AV152" i="12"/>
  <c r="S90" i="12"/>
  <c r="W150" i="12"/>
  <c r="J70" i="12"/>
  <c r="AI43" i="12"/>
  <c r="BA463" i="12"/>
  <c r="Q136" i="12"/>
  <c r="AY313" i="12"/>
  <c r="AN268" i="12"/>
  <c r="N441" i="12"/>
  <c r="AZ240" i="12"/>
  <c r="U368" i="12"/>
  <c r="Q416" i="12"/>
  <c r="AY442" i="12"/>
  <c r="H401" i="12"/>
  <c r="AR120" i="12"/>
  <c r="V245" i="12"/>
  <c r="AL188" i="12"/>
  <c r="P156" i="12"/>
  <c r="AP165" i="12"/>
  <c r="L471" i="12"/>
  <c r="E86" i="12"/>
  <c r="AD58" i="12"/>
  <c r="K244" i="12"/>
  <c r="AM124" i="12"/>
  <c r="AY395" i="12"/>
  <c r="H30" i="12"/>
  <c r="O273" i="12"/>
  <c r="AP242" i="12"/>
  <c r="AM57" i="12"/>
  <c r="AP121" i="12"/>
  <c r="AE18" i="12"/>
  <c r="G211" i="12"/>
  <c r="AA88" i="12"/>
  <c r="AV197" i="12"/>
  <c r="V406" i="12"/>
  <c r="AT186" i="12"/>
  <c r="AP328" i="12"/>
  <c r="Q264" i="12"/>
  <c r="R373" i="12"/>
  <c r="Y339" i="12"/>
  <c r="E335" i="12"/>
  <c r="AP67" i="12"/>
  <c r="AL455" i="12"/>
  <c r="J403" i="12"/>
  <c r="H499" i="12"/>
  <c r="AU285" i="12"/>
  <c r="AL346" i="12"/>
  <c r="AF477" i="12"/>
  <c r="AM143" i="12"/>
  <c r="AM409" i="12"/>
  <c r="AQ238" i="12"/>
  <c r="AV144" i="12"/>
  <c r="G340" i="12"/>
  <c r="S222" i="12"/>
  <c r="AL457" i="12"/>
  <c r="M502" i="12"/>
  <c r="I404" i="12"/>
  <c r="AT71" i="12"/>
  <c r="AM305" i="12"/>
  <c r="AB441" i="12"/>
  <c r="N233" i="12"/>
  <c r="AL128" i="12"/>
  <c r="AG387" i="12"/>
  <c r="G313" i="12"/>
  <c r="P91" i="12"/>
  <c r="U85" i="12"/>
  <c r="Z97" i="12"/>
  <c r="AQ111" i="12"/>
  <c r="AJ159" i="12"/>
  <c r="AM72" i="12"/>
  <c r="AR311" i="12"/>
  <c r="AL482" i="12"/>
  <c r="AT214" i="12"/>
  <c r="AC280" i="12"/>
  <c r="H28" i="12"/>
  <c r="N295" i="12"/>
  <c r="AM297" i="12"/>
  <c r="V28" i="12"/>
  <c r="AN331" i="12"/>
  <c r="AJ288" i="12"/>
  <c r="AT289" i="12"/>
  <c r="AX17" i="12"/>
  <c r="D264" i="12"/>
  <c r="AI233" i="12"/>
  <c r="AD443" i="12"/>
  <c r="O309" i="12"/>
  <c r="D132" i="12"/>
  <c r="R257" i="12"/>
  <c r="G198" i="12"/>
  <c r="AN17" i="12"/>
  <c r="J74" i="12"/>
  <c r="Z452" i="12"/>
  <c r="AZ277" i="12"/>
  <c r="Y430" i="12"/>
  <c r="AH361" i="12"/>
  <c r="AB310" i="12"/>
  <c r="D338" i="12"/>
  <c r="AZ295" i="12"/>
  <c r="AW188" i="12"/>
  <c r="AM389" i="12"/>
  <c r="AZ250" i="12"/>
  <c r="AS466" i="12"/>
  <c r="R449" i="12"/>
  <c r="AB6" i="12"/>
  <c r="AE74" i="12"/>
  <c r="E221" i="12"/>
  <c r="AP88" i="12"/>
  <c r="Q113" i="12"/>
  <c r="AG281" i="12"/>
  <c r="AQ443" i="12"/>
  <c r="W83" i="12"/>
  <c r="S299" i="12"/>
  <c r="H336" i="12"/>
  <c r="R235" i="12"/>
  <c r="AB131" i="12"/>
  <c r="AM155" i="12"/>
  <c r="AP206" i="12"/>
  <c r="AA44" i="12"/>
  <c r="AD45" i="12"/>
  <c r="AJ277" i="12"/>
  <c r="AH282" i="12"/>
  <c r="U481" i="12"/>
  <c r="AN35" i="12"/>
  <c r="P200" i="12"/>
  <c r="AW120" i="12"/>
  <c r="AJ240" i="12"/>
  <c r="AN91" i="12"/>
  <c r="J325" i="12"/>
  <c r="Q442" i="12"/>
  <c r="AE78" i="12"/>
  <c r="AO298" i="12"/>
  <c r="P309" i="12"/>
  <c r="R264" i="12"/>
  <c r="AZ384" i="12"/>
  <c r="K74" i="12"/>
  <c r="G35" i="12"/>
  <c r="AF161" i="12"/>
  <c r="L129" i="12"/>
  <c r="U98" i="12"/>
  <c r="G133" i="12"/>
  <c r="X93" i="12"/>
  <c r="AC307" i="12"/>
  <c r="O262" i="12"/>
  <c r="Y399" i="12"/>
  <c r="AP321" i="12"/>
  <c r="N181" i="12"/>
  <c r="AR441" i="12"/>
  <c r="G120" i="12"/>
  <c r="AX283" i="12"/>
  <c r="J173" i="12"/>
  <c r="AW376" i="12"/>
  <c r="AT99" i="12"/>
  <c r="AS11" i="12"/>
  <c r="P409" i="12"/>
  <c r="O461" i="12"/>
  <c r="D9" i="12"/>
  <c r="AY310" i="12"/>
  <c r="AU131" i="12"/>
  <c r="M357" i="12"/>
  <c r="AZ64" i="12"/>
  <c r="M332" i="12"/>
  <c r="T374" i="12"/>
  <c r="J39" i="12"/>
  <c r="BA222" i="12"/>
  <c r="I68" i="12"/>
  <c r="AO494" i="12"/>
  <c r="T118" i="12"/>
  <c r="E121" i="12"/>
  <c r="T101" i="12"/>
  <c r="K429" i="12"/>
  <c r="T256" i="12"/>
  <c r="BA166" i="12"/>
  <c r="K78" i="12"/>
  <c r="AY81" i="12"/>
  <c r="AZ402" i="12"/>
  <c r="AX302" i="12"/>
  <c r="AR240" i="12"/>
  <c r="O245" i="12"/>
  <c r="AN369" i="12"/>
  <c r="Y243" i="12"/>
  <c r="AG234" i="12"/>
  <c r="F457" i="12"/>
  <c r="J8" i="12"/>
  <c r="AJ299" i="12"/>
  <c r="E480" i="12"/>
  <c r="G318" i="12"/>
  <c r="BA180" i="12"/>
  <c r="AX473" i="12"/>
  <c r="M45" i="12"/>
  <c r="AY280" i="12"/>
  <c r="Q472" i="12"/>
  <c r="K237" i="12"/>
  <c r="U48" i="12"/>
  <c r="AF461" i="12"/>
  <c r="AL370" i="12"/>
  <c r="AU208" i="12"/>
  <c r="K24" i="12"/>
  <c r="AV17" i="12"/>
  <c r="AB245" i="12"/>
  <c r="AK245" i="12"/>
  <c r="X314" i="12"/>
  <c r="AV371" i="12"/>
  <c r="AI462" i="12"/>
  <c r="AI44" i="12"/>
  <c r="AN324" i="12"/>
  <c r="AE233" i="12"/>
  <c r="AZ496" i="12"/>
  <c r="AI145" i="12"/>
  <c r="AG480" i="12"/>
  <c r="AZ165" i="12"/>
  <c r="Q41" i="12"/>
  <c r="AN95" i="12"/>
  <c r="W160" i="12"/>
  <c r="AE388" i="12"/>
  <c r="U310" i="12"/>
  <c r="X385" i="12"/>
  <c r="F115" i="12"/>
  <c r="AG243" i="12"/>
  <c r="R430" i="12"/>
  <c r="O284" i="12"/>
  <c r="AQ67" i="12"/>
  <c r="AM213" i="12"/>
  <c r="L308" i="12"/>
  <c r="T155" i="12"/>
  <c r="R432" i="12"/>
  <c r="AR256" i="12"/>
  <c r="AB235" i="12"/>
  <c r="W466" i="12"/>
  <c r="I2" i="12"/>
  <c r="AT424" i="12"/>
  <c r="V281" i="12"/>
  <c r="E138" i="12"/>
  <c r="AV176" i="12"/>
  <c r="AN245" i="12"/>
  <c r="AM99" i="12"/>
  <c r="F475" i="12"/>
  <c r="U356" i="12"/>
  <c r="T330" i="12"/>
  <c r="AN428" i="12"/>
  <c r="L268" i="12"/>
  <c r="AE198" i="12"/>
  <c r="AY116" i="12"/>
  <c r="AN280" i="12"/>
  <c r="Y335" i="12"/>
  <c r="AA229" i="12"/>
  <c r="AE8" i="12"/>
  <c r="H144" i="12"/>
  <c r="AS270" i="12"/>
  <c r="AC87" i="12"/>
  <c r="D216" i="12"/>
  <c r="I123" i="12"/>
  <c r="W330" i="12"/>
  <c r="AX382" i="12"/>
  <c r="AR8" i="12"/>
  <c r="AG263" i="12"/>
  <c r="AV204" i="12"/>
  <c r="AM166" i="12"/>
  <c r="Q174" i="12"/>
  <c r="Z31" i="12"/>
  <c r="T82" i="12"/>
  <c r="R174" i="12"/>
  <c r="AH128" i="12"/>
  <c r="BA399" i="12"/>
  <c r="AU15" i="12"/>
  <c r="AM497" i="12"/>
  <c r="AD52" i="12"/>
  <c r="AE129" i="12"/>
  <c r="R184" i="12"/>
  <c r="AS43" i="12"/>
  <c r="AY130" i="12"/>
  <c r="AK178" i="12"/>
  <c r="X124" i="12"/>
  <c r="V352" i="12"/>
  <c r="L266" i="12"/>
  <c r="I445" i="12"/>
  <c r="AS471" i="12"/>
  <c r="AL418" i="12"/>
  <c r="AV241" i="12"/>
  <c r="G162" i="12"/>
  <c r="AY362" i="12"/>
  <c r="M329" i="12"/>
  <c r="M204" i="12"/>
  <c r="E190" i="12"/>
  <c r="AT335" i="12"/>
  <c r="W218" i="12"/>
  <c r="K80" i="12"/>
  <c r="F162" i="12"/>
  <c r="M147" i="12"/>
  <c r="AU377" i="12"/>
  <c r="Y147" i="12"/>
  <c r="Q21" i="12"/>
  <c r="AC37" i="12"/>
  <c r="K58" i="12"/>
  <c r="I345" i="12"/>
  <c r="AV291" i="12"/>
  <c r="BA64" i="12"/>
  <c r="AF378" i="12"/>
  <c r="Z337" i="12"/>
  <c r="AX269" i="12"/>
  <c r="AA373" i="12"/>
  <c r="AE128" i="12"/>
  <c r="AS282" i="12"/>
  <c r="AW314" i="12"/>
  <c r="M376" i="12"/>
  <c r="AJ25" i="12"/>
  <c r="BA286" i="12"/>
  <c r="AD87" i="12"/>
  <c r="AR58" i="12"/>
  <c r="AE201" i="12"/>
  <c r="AF414" i="12"/>
  <c r="J302" i="12"/>
  <c r="Q423" i="12"/>
  <c r="K103" i="12"/>
  <c r="X187" i="12"/>
  <c r="AQ2" i="12"/>
  <c r="AL369" i="12"/>
  <c r="D167" i="12"/>
  <c r="W133" i="12"/>
  <c r="AO392" i="12"/>
  <c r="O238" i="12"/>
  <c r="I298" i="12"/>
  <c r="E312" i="12"/>
  <c r="S369" i="12"/>
  <c r="P489" i="12"/>
  <c r="AU383" i="12"/>
  <c r="U263" i="12"/>
  <c r="AR211" i="12"/>
  <c r="AM499" i="12"/>
  <c r="L357" i="12"/>
  <c r="AJ84" i="12"/>
  <c r="N153" i="12"/>
  <c r="Y216" i="12"/>
  <c r="AW457" i="12"/>
  <c r="J411" i="12"/>
  <c r="BA450" i="12"/>
  <c r="AQ44" i="12"/>
  <c r="P79" i="12"/>
  <c r="AT26" i="12"/>
  <c r="G123" i="12"/>
  <c r="AK371" i="12"/>
  <c r="AC374" i="12"/>
  <c r="AS240" i="12"/>
  <c r="X135" i="12"/>
  <c r="W163" i="12"/>
  <c r="G437" i="12"/>
  <c r="V215" i="12"/>
  <c r="AE243" i="12"/>
  <c r="AW179" i="12"/>
  <c r="AK53" i="12"/>
  <c r="AK21" i="12"/>
  <c r="X190" i="12"/>
  <c r="AF25" i="12"/>
  <c r="AD261" i="12"/>
  <c r="G136" i="12"/>
  <c r="AH134" i="12"/>
  <c r="AH349" i="12"/>
  <c r="U105" i="12"/>
  <c r="AD314" i="12"/>
  <c r="AZ161" i="12"/>
  <c r="M16" i="12"/>
  <c r="AT113" i="12"/>
  <c r="V249" i="12"/>
  <c r="AH79" i="12"/>
  <c r="AP329" i="12"/>
  <c r="K225" i="12"/>
  <c r="J51" i="12"/>
  <c r="H138" i="12"/>
  <c r="AG479" i="12"/>
  <c r="AB409" i="12"/>
  <c r="AF143" i="12"/>
  <c r="G363" i="12"/>
  <c r="N240" i="12"/>
  <c r="L273" i="12"/>
  <c r="AO496" i="12"/>
  <c r="AR107" i="12"/>
  <c r="D349" i="12"/>
  <c r="D320" i="12"/>
  <c r="AQ147" i="12"/>
  <c r="AU155" i="12"/>
  <c r="N166" i="12"/>
  <c r="AC276" i="12"/>
  <c r="AD499" i="12"/>
  <c r="Q220" i="12"/>
  <c r="AI55" i="12"/>
  <c r="AM173" i="12"/>
  <c r="K457" i="12"/>
  <c r="L346" i="12"/>
  <c r="E322" i="12"/>
  <c r="AI162" i="12"/>
  <c r="F94" i="12"/>
  <c r="M59" i="12"/>
  <c r="H155" i="12"/>
  <c r="T428" i="12"/>
  <c r="AD457" i="12"/>
  <c r="BA124" i="12"/>
  <c r="AM107" i="12"/>
  <c r="AY182" i="12"/>
  <c r="J92" i="12"/>
  <c r="AC214" i="12"/>
  <c r="I235" i="12"/>
  <c r="AP96" i="12"/>
  <c r="AK457" i="12"/>
  <c r="R130" i="12"/>
  <c r="AA53" i="12"/>
  <c r="R266" i="12"/>
  <c r="F315" i="12"/>
  <c r="J420" i="12"/>
  <c r="AH330" i="12"/>
  <c r="AW118" i="12"/>
  <c r="Y296" i="12"/>
  <c r="AE308" i="12"/>
  <c r="AL311" i="12"/>
  <c r="O259" i="12"/>
  <c r="Q47" i="12"/>
  <c r="AX157" i="12"/>
  <c r="V27" i="12"/>
  <c r="G494" i="12"/>
  <c r="P488" i="12"/>
  <c r="AV254" i="12"/>
  <c r="AB50" i="12"/>
  <c r="AS49" i="12"/>
  <c r="Y327" i="12"/>
  <c r="F427" i="12"/>
  <c r="AB481" i="12"/>
  <c r="E345" i="12"/>
  <c r="AP93" i="12"/>
  <c r="AD354" i="12"/>
  <c r="F122" i="12"/>
  <c r="AZ198" i="12"/>
  <c r="AY213" i="12"/>
  <c r="AS399" i="12"/>
  <c r="G458" i="12"/>
  <c r="F135" i="12"/>
  <c r="AS469" i="12"/>
  <c r="AM24" i="12"/>
  <c r="M437" i="12"/>
  <c r="O103" i="12"/>
  <c r="U410" i="12"/>
  <c r="AW234" i="12"/>
  <c r="L437" i="12"/>
  <c r="H414" i="12"/>
  <c r="BA142" i="12"/>
  <c r="AP394" i="12"/>
  <c r="AM371" i="12"/>
  <c r="AK314" i="12"/>
  <c r="W171" i="12"/>
  <c r="BA6" i="12"/>
  <c r="X91" i="12"/>
  <c r="AN208" i="12"/>
  <c r="Y194" i="12"/>
  <c r="AR63" i="12"/>
  <c r="K465" i="12"/>
  <c r="AJ497" i="12"/>
  <c r="AK328" i="12"/>
  <c r="O290" i="12"/>
  <c r="W444" i="12"/>
  <c r="O149" i="12"/>
  <c r="AO128" i="12"/>
  <c r="V441" i="12"/>
  <c r="AY434" i="12"/>
  <c r="U102" i="12"/>
  <c r="AF426" i="12"/>
  <c r="AN240" i="12"/>
  <c r="AM349" i="12"/>
  <c r="AF201" i="12"/>
  <c r="AX240" i="12"/>
  <c r="AI151" i="12"/>
  <c r="M176" i="12"/>
  <c r="AS312" i="12"/>
  <c r="AA376" i="12"/>
  <c r="L397" i="12"/>
  <c r="AQ388" i="12"/>
  <c r="AV34" i="12"/>
  <c r="U425" i="12"/>
  <c r="Q92" i="12"/>
  <c r="AH49" i="12"/>
  <c r="BA13" i="12"/>
  <c r="G444" i="12"/>
  <c r="O408" i="12"/>
  <c r="D95" i="12"/>
  <c r="AZ285" i="12"/>
  <c r="AI403" i="12"/>
  <c r="D427" i="12"/>
  <c r="W380" i="12"/>
  <c r="AF347" i="12"/>
  <c r="J265" i="12"/>
  <c r="AN366" i="12"/>
  <c r="Z24" i="12"/>
  <c r="W417" i="12"/>
  <c r="S380" i="12"/>
  <c r="E496" i="12"/>
  <c r="AX284" i="12"/>
  <c r="AG53" i="12"/>
  <c r="AS250" i="12"/>
  <c r="J181" i="12"/>
  <c r="AB154" i="12"/>
  <c r="AY384" i="12"/>
  <c r="I282" i="12"/>
  <c r="K174" i="12"/>
  <c r="AK386" i="12"/>
  <c r="AP95" i="12"/>
  <c r="AK170" i="12"/>
  <c r="Z257" i="12"/>
  <c r="E250" i="12"/>
  <c r="S234" i="12"/>
  <c r="AC464" i="12"/>
  <c r="Y227" i="12"/>
  <c r="M490" i="12"/>
  <c r="AK298" i="12"/>
  <c r="AP270" i="12"/>
  <c r="AW145" i="12"/>
  <c r="AZ479" i="12"/>
  <c r="AD162" i="12"/>
  <c r="R64" i="12"/>
  <c r="T357" i="12"/>
  <c r="AE259" i="12"/>
  <c r="J416" i="12"/>
  <c r="AO169" i="12"/>
  <c r="AF258" i="12"/>
  <c r="AI218" i="12"/>
  <c r="L295" i="12"/>
  <c r="AC389" i="12"/>
  <c r="V491" i="12"/>
  <c r="R2" i="12"/>
  <c r="AY148" i="12"/>
  <c r="G201" i="12"/>
  <c r="G203" i="12"/>
  <c r="V94" i="12"/>
  <c r="AN431" i="12"/>
  <c r="S316" i="12"/>
  <c r="E296" i="12"/>
  <c r="H450" i="12"/>
  <c r="AH445" i="12"/>
  <c r="Q443" i="12"/>
  <c r="AC375" i="12"/>
  <c r="AH394" i="12"/>
  <c r="G477" i="12"/>
  <c r="P490" i="12"/>
  <c r="M229" i="12"/>
  <c r="AR215" i="12"/>
  <c r="AR15" i="12"/>
  <c r="H8" i="12"/>
  <c r="X196" i="12"/>
  <c r="AN242" i="12"/>
  <c r="R500" i="12"/>
  <c r="AF204" i="12"/>
  <c r="D163" i="12"/>
  <c r="BA27" i="12"/>
  <c r="AG225" i="12"/>
  <c r="AK279" i="12"/>
  <c r="I350" i="12"/>
  <c r="F494" i="12"/>
  <c r="AP58" i="12"/>
  <c r="S44" i="12"/>
  <c r="AJ413" i="12"/>
  <c r="S401" i="12"/>
  <c r="D134" i="12"/>
  <c r="E379" i="12"/>
  <c r="J127" i="12"/>
  <c r="J280" i="12"/>
  <c r="AI458" i="12"/>
  <c r="AU118" i="12"/>
  <c r="S402" i="12"/>
  <c r="AI86" i="12"/>
  <c r="AU450" i="12"/>
  <c r="AA205" i="12"/>
  <c r="K332" i="12"/>
  <c r="AG461" i="12"/>
  <c r="AZ449" i="12"/>
  <c r="AU122" i="12"/>
  <c r="AN274" i="12"/>
  <c r="AU332" i="12"/>
  <c r="AE255" i="12"/>
  <c r="AE99" i="12"/>
  <c r="AT50" i="12"/>
  <c r="AO455" i="12"/>
  <c r="AM246" i="12"/>
  <c r="AS203" i="12"/>
  <c r="V240" i="12"/>
  <c r="X66" i="12"/>
  <c r="X158" i="12"/>
  <c r="J201" i="12"/>
  <c r="AR32" i="12"/>
  <c r="I237" i="12"/>
  <c r="K430" i="12"/>
  <c r="AK19" i="12"/>
  <c r="AC221" i="12"/>
  <c r="K92" i="12"/>
  <c r="AU374" i="12"/>
  <c r="Q267" i="12"/>
  <c r="AN39" i="12"/>
  <c r="L500" i="12"/>
  <c r="AM502" i="12"/>
  <c r="F288" i="12"/>
  <c r="Y421" i="12"/>
  <c r="O237" i="12"/>
  <c r="BA237" i="12"/>
  <c r="AY481" i="12"/>
  <c r="AH410" i="12"/>
  <c r="AG199" i="12"/>
  <c r="P471" i="12"/>
  <c r="AT219" i="12"/>
  <c r="H354" i="12"/>
  <c r="BA400" i="12"/>
  <c r="H264" i="12"/>
  <c r="BA65" i="12"/>
  <c r="Q429" i="12"/>
  <c r="AQ241" i="12"/>
  <c r="AN432" i="12"/>
  <c r="AK493" i="12"/>
  <c r="Q342" i="12"/>
  <c r="AP4" i="12"/>
  <c r="AX376" i="12"/>
  <c r="AZ81" i="12"/>
  <c r="H488" i="12"/>
  <c r="AC30" i="12"/>
  <c r="E286" i="12"/>
  <c r="AH158" i="12"/>
  <c r="AM85" i="12"/>
  <c r="AP120" i="12"/>
  <c r="AD390" i="12"/>
  <c r="AC408" i="12"/>
  <c r="J272" i="12"/>
  <c r="H259" i="12"/>
  <c r="I57" i="12"/>
  <c r="U498" i="12"/>
  <c r="L331" i="12"/>
  <c r="AY228" i="12"/>
  <c r="AO364" i="12"/>
  <c r="T320" i="12"/>
  <c r="K460" i="12"/>
  <c r="I182" i="12"/>
  <c r="AF256" i="12"/>
  <c r="AV377" i="12"/>
  <c r="AI423" i="12"/>
  <c r="T211" i="12"/>
  <c r="AU305" i="12"/>
  <c r="AW496" i="12"/>
  <c r="AE52" i="12"/>
  <c r="BA55" i="12"/>
  <c r="AH292" i="12"/>
  <c r="J378" i="12"/>
  <c r="AJ222" i="12"/>
  <c r="F79" i="12"/>
  <c r="R221" i="12"/>
  <c r="R428" i="12"/>
  <c r="K401" i="12"/>
  <c r="E174" i="12"/>
  <c r="AM202" i="12"/>
  <c r="J48" i="12"/>
  <c r="N279" i="12"/>
  <c r="AS310" i="12"/>
  <c r="O439" i="12"/>
  <c r="Z501" i="12"/>
  <c r="AI241" i="12"/>
  <c r="AL267" i="12"/>
  <c r="AN283" i="12"/>
  <c r="Y360" i="12"/>
  <c r="U420" i="12"/>
  <c r="F133" i="12"/>
  <c r="AR2" i="12"/>
  <c r="T170" i="12"/>
  <c r="AX484" i="12"/>
  <c r="AP421" i="12"/>
  <c r="AS413" i="12"/>
  <c r="AX260" i="12"/>
  <c r="AM500" i="12"/>
  <c r="I33" i="12"/>
  <c r="AN188" i="12"/>
  <c r="Z185" i="12"/>
  <c r="AK197" i="12"/>
  <c r="N156" i="12"/>
  <c r="AW443" i="12"/>
  <c r="S146" i="12"/>
  <c r="T396" i="12"/>
  <c r="AK461" i="12"/>
  <c r="X438" i="12"/>
  <c r="S181" i="12"/>
  <c r="AD49" i="12"/>
  <c r="AP33" i="12"/>
  <c r="AK82" i="12"/>
  <c r="AX19" i="12"/>
  <c r="AF330" i="12"/>
  <c r="F184" i="12"/>
  <c r="AR287" i="12"/>
  <c r="M374" i="12"/>
  <c r="N446" i="12"/>
  <c r="P451" i="12"/>
  <c r="J111" i="12"/>
  <c r="AD249" i="12"/>
  <c r="AG61" i="12"/>
  <c r="AS357" i="12"/>
  <c r="U335" i="12"/>
  <c r="R208" i="12"/>
  <c r="Y442" i="12"/>
  <c r="H195" i="12"/>
  <c r="P39" i="12"/>
  <c r="D84" i="12"/>
  <c r="K314" i="12"/>
  <c r="D347" i="12"/>
  <c r="AH433" i="12"/>
  <c r="AI295" i="12"/>
  <c r="AK308" i="12"/>
  <c r="Q35" i="12"/>
  <c r="Q356" i="12"/>
  <c r="AP216" i="12"/>
  <c r="G475" i="12"/>
  <c r="F92" i="12"/>
  <c r="AC128" i="12"/>
  <c r="AL359" i="12"/>
  <c r="AI102" i="12"/>
  <c r="AC256" i="12"/>
  <c r="P272" i="12"/>
  <c r="W463" i="12"/>
  <c r="AN396" i="12"/>
  <c r="Q483" i="12"/>
  <c r="Y381" i="12"/>
  <c r="E427" i="12"/>
  <c r="L145" i="12"/>
  <c r="AX42" i="12"/>
  <c r="AN255" i="12"/>
  <c r="AV481" i="12"/>
  <c r="AC55" i="12"/>
  <c r="W207" i="12"/>
  <c r="AG463" i="12"/>
  <c r="U128" i="12"/>
  <c r="J327" i="12"/>
  <c r="I333" i="12"/>
  <c r="AZ76" i="12"/>
  <c r="AP25" i="12"/>
  <c r="V239" i="12"/>
  <c r="AP308" i="12"/>
  <c r="AE166" i="12"/>
  <c r="AY463" i="12"/>
  <c r="AH435" i="12"/>
  <c r="AY146" i="12"/>
  <c r="P480" i="12"/>
  <c r="AE132" i="12"/>
  <c r="N92" i="12"/>
  <c r="J75" i="12"/>
  <c r="R427" i="12"/>
  <c r="P455" i="12"/>
  <c r="AG138" i="12"/>
  <c r="AO45" i="12"/>
  <c r="AN206" i="12"/>
  <c r="E458" i="12"/>
  <c r="AI247" i="12"/>
  <c r="AD438" i="12"/>
  <c r="M247" i="12"/>
  <c r="AM438" i="12"/>
  <c r="AY225" i="12"/>
  <c r="AS117" i="12"/>
  <c r="L366" i="12"/>
  <c r="AY150" i="12"/>
  <c r="AQ433" i="12"/>
  <c r="W468" i="12"/>
  <c r="AC139" i="12"/>
  <c r="AO66" i="12"/>
  <c r="P74" i="12"/>
  <c r="D270" i="12"/>
  <c r="J399" i="12"/>
  <c r="X425" i="12"/>
  <c r="K131" i="12"/>
  <c r="AR273" i="12"/>
  <c r="O296" i="12"/>
  <c r="AO33" i="12"/>
  <c r="AC271" i="12"/>
  <c r="K219" i="12"/>
  <c r="AT77" i="12"/>
  <c r="R158" i="12"/>
  <c r="AM193" i="12"/>
  <c r="M164" i="12"/>
  <c r="G127" i="12"/>
  <c r="E188" i="12"/>
  <c r="V113" i="12"/>
  <c r="AO270" i="12"/>
  <c r="BA398" i="12"/>
  <c r="AZ136" i="12"/>
  <c r="AO14" i="12"/>
  <c r="AM319" i="12"/>
  <c r="D288" i="12"/>
  <c r="AJ357" i="12"/>
  <c r="P141" i="12"/>
  <c r="AG17" i="12"/>
  <c r="F474" i="12"/>
  <c r="AZ325" i="12"/>
  <c r="AO208" i="12"/>
  <c r="AG117" i="12"/>
  <c r="X345" i="12"/>
  <c r="AY28" i="12"/>
  <c r="AI198" i="12"/>
  <c r="I173" i="12"/>
  <c r="AO295" i="12"/>
  <c r="J113" i="12"/>
  <c r="S30" i="12"/>
  <c r="G206" i="12"/>
  <c r="T153" i="12"/>
  <c r="AF304" i="12"/>
  <c r="AR140" i="12"/>
  <c r="Z334" i="12"/>
  <c r="AZ492" i="12"/>
  <c r="AV211" i="12"/>
  <c r="N164" i="12"/>
  <c r="T26" i="12"/>
  <c r="K214" i="12"/>
  <c r="AC73" i="12"/>
  <c r="D109" i="12"/>
  <c r="J458" i="12"/>
  <c r="R338" i="12"/>
  <c r="U257" i="12"/>
  <c r="AI497" i="12"/>
  <c r="AU380" i="12"/>
  <c r="N238" i="12"/>
  <c r="X433" i="12"/>
  <c r="E384" i="12"/>
  <c r="F418" i="12"/>
  <c r="AY374" i="12"/>
  <c r="Y210" i="12"/>
  <c r="AT179" i="12"/>
  <c r="AB209" i="12"/>
  <c r="N330" i="12"/>
  <c r="I491" i="12"/>
  <c r="X398" i="12"/>
  <c r="AP38" i="12"/>
  <c r="V327" i="12"/>
  <c r="AO122" i="12"/>
  <c r="AE309" i="12"/>
  <c r="AW55" i="12"/>
  <c r="N383" i="12"/>
  <c r="AD246" i="12"/>
  <c r="E163" i="12"/>
  <c r="AX455" i="12"/>
  <c r="P169" i="12"/>
  <c r="M24" i="12"/>
  <c r="S59" i="12"/>
  <c r="V131" i="12"/>
  <c r="J308" i="12"/>
  <c r="AU435" i="12"/>
  <c r="H224" i="12"/>
  <c r="AW103" i="12"/>
  <c r="R340" i="12"/>
  <c r="L33" i="12"/>
  <c r="J414" i="12"/>
  <c r="AT499" i="12"/>
  <c r="N410" i="12"/>
  <c r="X303" i="12"/>
  <c r="AK55" i="12"/>
  <c r="AD228" i="12"/>
  <c r="T36" i="12"/>
  <c r="G470" i="12"/>
  <c r="T304" i="12"/>
  <c r="AF134" i="12"/>
  <c r="V361" i="12"/>
  <c r="AO74" i="12"/>
  <c r="AR157" i="12"/>
  <c r="S14" i="12"/>
  <c r="AT440" i="12"/>
  <c r="AZ363" i="12"/>
  <c r="Z336" i="12"/>
  <c r="AU92" i="12"/>
  <c r="Q501" i="12"/>
  <c r="D244" i="12"/>
  <c r="BA367" i="12"/>
  <c r="AJ319" i="12"/>
  <c r="O304" i="12"/>
  <c r="S54" i="12"/>
  <c r="O129" i="12"/>
  <c r="E257" i="12"/>
  <c r="AB438" i="12"/>
  <c r="AQ90" i="12"/>
  <c r="AX490" i="12"/>
  <c r="F51" i="12"/>
  <c r="AY248" i="12"/>
  <c r="V499" i="12"/>
  <c r="M68" i="12"/>
  <c r="D162" i="12"/>
  <c r="AD230" i="12"/>
  <c r="I498" i="12"/>
  <c r="Q17" i="12"/>
  <c r="Q128" i="12"/>
  <c r="AA211" i="12"/>
  <c r="AP351" i="12"/>
  <c r="K123" i="12"/>
  <c r="AL79" i="12"/>
  <c r="AO145" i="12"/>
  <c r="AB345" i="12"/>
  <c r="W491" i="12"/>
  <c r="U449" i="12"/>
  <c r="AZ499" i="12"/>
  <c r="K333" i="12"/>
  <c r="AN81" i="12"/>
  <c r="S459" i="12"/>
  <c r="AD223" i="12"/>
  <c r="AT133" i="12"/>
  <c r="X382" i="12"/>
  <c r="AV129" i="12"/>
  <c r="AH296" i="12"/>
  <c r="K32" i="12"/>
  <c r="J289" i="12"/>
  <c r="I279" i="12"/>
  <c r="J156" i="12"/>
  <c r="AY62" i="12"/>
  <c r="AD437" i="12"/>
  <c r="U421" i="12"/>
  <c r="J297" i="12"/>
  <c r="AO100" i="12"/>
  <c r="AQ441" i="12"/>
  <c r="AJ179" i="12"/>
  <c r="D449" i="12"/>
  <c r="AS17" i="12"/>
  <c r="Y112" i="12"/>
  <c r="H334" i="12"/>
  <c r="F326" i="12"/>
  <c r="L110" i="12"/>
  <c r="AF140" i="12"/>
  <c r="AW164" i="12"/>
  <c r="Y205" i="12"/>
  <c r="AA301" i="12"/>
  <c r="AM187" i="12"/>
  <c r="AE474" i="12"/>
  <c r="T444" i="12"/>
  <c r="M34" i="12"/>
  <c r="Q16" i="12"/>
  <c r="H109" i="12"/>
  <c r="AY243" i="12"/>
  <c r="D339" i="12"/>
  <c r="AL366" i="12"/>
  <c r="AZ323" i="12"/>
  <c r="AI231" i="12"/>
  <c r="AH452" i="12"/>
  <c r="AV393" i="12"/>
  <c r="K236" i="12"/>
  <c r="AJ297" i="12"/>
  <c r="AC324" i="12"/>
  <c r="AD8" i="12"/>
  <c r="AO372" i="12"/>
  <c r="AN297" i="12"/>
  <c r="AV365" i="12"/>
  <c r="Z250" i="12"/>
  <c r="AZ420" i="12"/>
  <c r="R224" i="12"/>
  <c r="AJ158" i="12"/>
  <c r="AM7" i="12"/>
  <c r="Z423" i="12"/>
  <c r="AM121" i="12"/>
  <c r="BA305" i="12"/>
  <c r="D440" i="12"/>
  <c r="AO181" i="12"/>
  <c r="Q352" i="12"/>
  <c r="AQ206" i="12"/>
  <c r="N331" i="12"/>
  <c r="AE88" i="12"/>
  <c r="W74" i="12"/>
  <c r="AJ142" i="12"/>
  <c r="AS155" i="12"/>
  <c r="AO405" i="12"/>
  <c r="AG86" i="12"/>
  <c r="BA301" i="12"/>
  <c r="X137" i="12"/>
  <c r="R13" i="12"/>
  <c r="AN78" i="12"/>
  <c r="F282" i="12"/>
  <c r="AL108" i="12"/>
  <c r="AV416" i="12"/>
  <c r="Y268" i="12"/>
  <c r="Z430" i="12"/>
  <c r="AQ448" i="12"/>
  <c r="K281" i="12"/>
  <c r="K99" i="12"/>
  <c r="P496" i="12"/>
  <c r="AF390" i="12"/>
  <c r="AM93" i="12"/>
  <c r="BA379" i="12"/>
  <c r="AN395" i="12"/>
  <c r="W470" i="12"/>
  <c r="U232" i="12"/>
  <c r="AW216" i="12"/>
  <c r="AZ6" i="12"/>
  <c r="AB199" i="12"/>
  <c r="AU329" i="12"/>
  <c r="H338" i="12"/>
  <c r="AH467" i="12"/>
  <c r="N484" i="12"/>
  <c r="AF163" i="12"/>
  <c r="O311" i="12"/>
  <c r="W345" i="12"/>
  <c r="AM46" i="12"/>
  <c r="I479" i="12"/>
  <c r="AL407" i="12"/>
  <c r="L417" i="12"/>
  <c r="M352" i="12"/>
  <c r="I414" i="12"/>
  <c r="AA96" i="12"/>
  <c r="E418" i="12"/>
  <c r="U152" i="12"/>
  <c r="AF149" i="12"/>
  <c r="Y329" i="12"/>
  <c r="AL17" i="12"/>
  <c r="U184" i="12"/>
  <c r="I240" i="12"/>
  <c r="P249" i="12"/>
  <c r="U374" i="12"/>
  <c r="AI161" i="12"/>
  <c r="AQ392" i="12"/>
  <c r="V210" i="12"/>
  <c r="AC5" i="12"/>
  <c r="AM225" i="12"/>
  <c r="U383" i="12"/>
  <c r="AA259" i="12"/>
  <c r="AG306" i="12"/>
  <c r="AW433" i="12"/>
  <c r="Z340" i="12"/>
  <c r="H35" i="12"/>
  <c r="AT305" i="12"/>
  <c r="Z486" i="12"/>
  <c r="Y445" i="12"/>
  <c r="E85" i="12"/>
  <c r="Z455" i="12"/>
  <c r="H273" i="12"/>
  <c r="K263" i="12"/>
  <c r="AN180" i="12"/>
  <c r="U82" i="12"/>
  <c r="AR174" i="12"/>
  <c r="AB468" i="12"/>
  <c r="O429" i="12"/>
  <c r="G433" i="12"/>
  <c r="J266" i="12"/>
  <c r="AT139" i="12"/>
  <c r="D26" i="12"/>
  <c r="AO150" i="12"/>
  <c r="AE43" i="12"/>
  <c r="AG231" i="12"/>
  <c r="Q353" i="12"/>
  <c r="AP123" i="12"/>
  <c r="F55" i="12"/>
  <c r="Y233" i="12"/>
  <c r="AO351" i="12"/>
  <c r="AI444" i="12"/>
  <c r="AU370" i="12"/>
  <c r="AQ367" i="12"/>
  <c r="AY23" i="12"/>
  <c r="S26" i="12"/>
  <c r="U35" i="12"/>
  <c r="D41" i="12"/>
  <c r="AG497" i="12"/>
  <c r="J157" i="12"/>
  <c r="Z425" i="12"/>
  <c r="AX7" i="12"/>
  <c r="P19" i="12"/>
  <c r="AU463" i="12"/>
  <c r="N275" i="12"/>
  <c r="K275" i="12"/>
  <c r="D296" i="12"/>
  <c r="AK256" i="12"/>
  <c r="AY226" i="12"/>
  <c r="G464" i="12"/>
  <c r="U236" i="12"/>
  <c r="AF349" i="12"/>
  <c r="H370" i="12"/>
  <c r="AF385" i="12"/>
  <c r="K36" i="12"/>
  <c r="D412" i="12"/>
  <c r="BA352" i="12"/>
  <c r="AV370" i="12"/>
  <c r="AX222" i="12"/>
  <c r="AO173" i="12"/>
  <c r="AB102" i="12"/>
  <c r="AB208" i="12"/>
  <c r="AN24" i="12"/>
  <c r="Y319" i="12"/>
  <c r="U87" i="12"/>
  <c r="AA129" i="12"/>
  <c r="AR284" i="12"/>
  <c r="W76" i="12"/>
  <c r="AC365" i="12"/>
  <c r="AP396" i="12"/>
  <c r="O104" i="12"/>
  <c r="AB290" i="12"/>
  <c r="M61" i="12"/>
  <c r="AF67" i="12"/>
  <c r="Y340" i="12"/>
  <c r="AP149" i="12"/>
  <c r="AH50" i="12"/>
  <c r="AT123" i="12"/>
  <c r="AX326" i="12"/>
  <c r="AM429" i="12"/>
  <c r="AW370" i="12"/>
  <c r="Q493" i="12"/>
  <c r="AC472" i="12"/>
  <c r="AN377" i="12"/>
  <c r="S98" i="12"/>
  <c r="Q278" i="12"/>
  <c r="T72" i="12"/>
  <c r="BA405" i="12"/>
  <c r="AX83" i="12"/>
  <c r="AC21" i="12"/>
  <c r="BA277" i="12"/>
  <c r="W424" i="12"/>
  <c r="S143" i="12"/>
  <c r="AS225" i="12"/>
  <c r="P116" i="12"/>
  <c r="E353" i="12"/>
  <c r="W477" i="12"/>
  <c r="AM285" i="12"/>
  <c r="AN12" i="12"/>
  <c r="AC317" i="12"/>
  <c r="AD440" i="12"/>
  <c r="AV335" i="12"/>
  <c r="AQ25" i="12"/>
  <c r="AS229" i="12"/>
  <c r="Z347" i="12"/>
  <c r="AH242" i="12"/>
  <c r="N360" i="12"/>
  <c r="R311" i="12"/>
  <c r="AD330" i="12"/>
  <c r="BA479" i="12"/>
  <c r="AI136" i="12"/>
  <c r="O221" i="12"/>
  <c r="N497" i="12"/>
  <c r="N108" i="12"/>
  <c r="AB350" i="12"/>
  <c r="AO435" i="12"/>
  <c r="AJ75" i="12"/>
  <c r="AB307" i="12"/>
  <c r="AQ466" i="12"/>
  <c r="AT76" i="12"/>
  <c r="H348" i="12"/>
  <c r="AV268" i="12"/>
  <c r="J419" i="12"/>
  <c r="AA76" i="12"/>
  <c r="J180" i="12"/>
  <c r="P197" i="12"/>
  <c r="AR102" i="12"/>
  <c r="AD381" i="12"/>
  <c r="AD152" i="12"/>
  <c r="N430" i="12"/>
  <c r="N481" i="12"/>
  <c r="AW39" i="12"/>
  <c r="AM147" i="12"/>
  <c r="AQ275" i="12"/>
  <c r="AC338" i="12"/>
  <c r="Q290" i="12"/>
  <c r="D234" i="12"/>
  <c r="AT315" i="12"/>
  <c r="X384" i="12"/>
  <c r="AU395" i="12"/>
  <c r="AS200" i="12"/>
  <c r="AH147" i="12"/>
  <c r="AH69" i="12"/>
  <c r="S434" i="12"/>
  <c r="AP161" i="12"/>
  <c r="AI47" i="12"/>
  <c r="AI266" i="12"/>
  <c r="AQ7" i="12"/>
  <c r="AT296" i="12"/>
  <c r="N53" i="12"/>
  <c r="G73" i="12"/>
  <c r="O68" i="12"/>
  <c r="T109" i="12"/>
  <c r="O452" i="12"/>
  <c r="AA264" i="12"/>
  <c r="AT6" i="12"/>
  <c r="U174" i="12"/>
  <c r="AT142" i="12"/>
  <c r="W127" i="12"/>
  <c r="D399" i="12"/>
  <c r="AM412" i="12"/>
  <c r="F462" i="12"/>
  <c r="AL75" i="12"/>
  <c r="V165" i="12"/>
  <c r="X369" i="12"/>
  <c r="AA13" i="12"/>
  <c r="V13" i="12"/>
  <c r="BA12" i="12"/>
  <c r="Y341" i="12"/>
  <c r="AG3" i="12"/>
  <c r="E126" i="12"/>
  <c r="AN295" i="12"/>
  <c r="AQ80" i="12"/>
  <c r="F265" i="12"/>
  <c r="AW141" i="12"/>
  <c r="AL363" i="12"/>
  <c r="AM281" i="12"/>
  <c r="Y402" i="12"/>
  <c r="AP352" i="12"/>
  <c r="AC102" i="12"/>
  <c r="I155" i="12"/>
  <c r="AT44" i="12"/>
  <c r="AQ177" i="12"/>
  <c r="AJ46" i="12"/>
  <c r="E340" i="12"/>
  <c r="J359" i="12"/>
  <c r="N305" i="12"/>
  <c r="AZ144" i="12"/>
  <c r="AN277" i="12"/>
  <c r="AQ246" i="12"/>
  <c r="R21" i="12"/>
  <c r="W193" i="12"/>
  <c r="AQ350" i="12"/>
  <c r="AW342" i="12"/>
  <c r="AD396" i="12"/>
  <c r="AG314" i="12"/>
  <c r="I10" i="12"/>
  <c r="E478" i="12"/>
  <c r="AG169" i="12"/>
  <c r="J257" i="12"/>
  <c r="H77" i="12"/>
  <c r="AM487" i="12"/>
  <c r="AW462" i="12"/>
  <c r="H486" i="12"/>
  <c r="J261" i="12"/>
  <c r="AK415" i="12"/>
  <c r="U88" i="12"/>
  <c r="AM240" i="12"/>
  <c r="S248" i="12"/>
  <c r="AX92" i="12"/>
  <c r="AB12" i="12"/>
  <c r="AW243" i="12"/>
  <c r="AH481" i="12"/>
  <c r="I346" i="12"/>
  <c r="AB492" i="12"/>
  <c r="AG482" i="12"/>
  <c r="AT168" i="12"/>
  <c r="M87" i="12"/>
  <c r="G79" i="12"/>
  <c r="W141" i="12"/>
  <c r="AT398" i="12"/>
  <c r="AN64" i="12"/>
  <c r="G31" i="12"/>
  <c r="W294" i="12"/>
  <c r="AT397" i="12"/>
  <c r="AP212" i="12"/>
  <c r="AI80" i="12"/>
  <c r="AA91" i="12"/>
  <c r="O476" i="12"/>
  <c r="BA37" i="12"/>
  <c r="AK126" i="12"/>
  <c r="AE445" i="12"/>
  <c r="S465" i="12"/>
  <c r="AX54" i="12"/>
  <c r="AX360" i="12"/>
  <c r="AS42" i="12"/>
  <c r="Q117" i="12"/>
  <c r="AX219" i="12"/>
  <c r="BA121" i="12"/>
  <c r="Q214" i="12"/>
  <c r="AT325" i="12"/>
  <c r="U326" i="12"/>
  <c r="AH391" i="12"/>
  <c r="AC41" i="12"/>
  <c r="R249" i="12"/>
  <c r="R366" i="12"/>
  <c r="AE149" i="12"/>
  <c r="AN187" i="12"/>
  <c r="Q133" i="12"/>
  <c r="AI42" i="12"/>
  <c r="O407" i="12"/>
  <c r="AG129" i="12"/>
  <c r="AX474" i="12"/>
  <c r="X210" i="12"/>
  <c r="J248" i="12"/>
  <c r="O360" i="12"/>
  <c r="U166" i="12"/>
  <c r="AG195" i="12"/>
  <c r="W118" i="12"/>
  <c r="V102" i="12"/>
  <c r="AF445" i="12"/>
  <c r="AW389" i="12"/>
  <c r="U485" i="12"/>
  <c r="AC361" i="12"/>
  <c r="AZ375" i="12"/>
  <c r="P369" i="12"/>
  <c r="M72" i="12"/>
  <c r="Y72" i="12"/>
  <c r="O54" i="12"/>
  <c r="AN151" i="12"/>
  <c r="R32" i="12"/>
  <c r="AT153" i="12"/>
  <c r="O7" i="12"/>
  <c r="AN486" i="12"/>
  <c r="AV5" i="12"/>
  <c r="S344" i="12"/>
  <c r="AS247" i="12"/>
  <c r="AG165" i="12"/>
  <c r="I217" i="12"/>
  <c r="AQ102" i="12"/>
  <c r="Y184" i="12"/>
  <c r="AQ6" i="12"/>
  <c r="AW190" i="12"/>
  <c r="K176" i="12"/>
  <c r="AC127" i="12"/>
  <c r="T486" i="12"/>
  <c r="Z34" i="12"/>
  <c r="AW428" i="12"/>
  <c r="AT234" i="12"/>
  <c r="AW217" i="12"/>
  <c r="AZ83" i="12"/>
  <c r="W368" i="12"/>
  <c r="AJ445" i="12"/>
  <c r="AP185" i="12"/>
  <c r="AY6" i="12"/>
  <c r="AA198" i="12"/>
  <c r="BA135" i="12"/>
  <c r="G224" i="12"/>
  <c r="L209" i="12"/>
  <c r="AV399" i="12"/>
  <c r="U354" i="12"/>
  <c r="E137" i="12"/>
  <c r="AV280" i="12"/>
  <c r="P84" i="12"/>
  <c r="AH213" i="12"/>
  <c r="H179" i="12"/>
  <c r="BA384" i="12"/>
  <c r="W410" i="12"/>
  <c r="AU121" i="12"/>
  <c r="N157" i="12"/>
  <c r="AR278" i="12"/>
  <c r="AQ210" i="12"/>
  <c r="Y246" i="12"/>
  <c r="AI57" i="12"/>
  <c r="Y141" i="12"/>
  <c r="U275" i="12"/>
  <c r="AR39" i="12"/>
  <c r="V423" i="12"/>
  <c r="AZ26" i="12"/>
  <c r="W11" i="12"/>
  <c r="I32" i="12"/>
  <c r="AP372" i="12"/>
  <c r="L440" i="12"/>
  <c r="AW418" i="12"/>
  <c r="AN384" i="12"/>
  <c r="AE122" i="12"/>
  <c r="AA36" i="12"/>
  <c r="AX214" i="12"/>
  <c r="I407" i="12"/>
  <c r="AH268" i="12"/>
  <c r="AA457" i="12"/>
  <c r="O272" i="12"/>
  <c r="AG293" i="12"/>
  <c r="AO305" i="12"/>
  <c r="T145" i="12"/>
  <c r="Q13" i="12"/>
  <c r="M305" i="12"/>
  <c r="AG179" i="12"/>
  <c r="AL210" i="12"/>
  <c r="AM386" i="12"/>
  <c r="BA22" i="12"/>
  <c r="AT137" i="12"/>
  <c r="T212" i="12"/>
  <c r="Y390" i="12"/>
  <c r="AH222" i="12"/>
  <c r="AJ117" i="12"/>
  <c r="AK124" i="12"/>
  <c r="F468" i="12"/>
  <c r="AJ352" i="12"/>
  <c r="S238" i="12"/>
  <c r="AI51" i="12"/>
  <c r="AI242" i="12"/>
  <c r="AN152" i="12"/>
  <c r="AT149" i="12"/>
  <c r="AM421" i="12"/>
  <c r="K308" i="12"/>
  <c r="AG408" i="12"/>
  <c r="L91" i="12"/>
  <c r="T336" i="12"/>
  <c r="AS427" i="12"/>
  <c r="AE33" i="12"/>
  <c r="F385" i="12"/>
  <c r="R126" i="12"/>
  <c r="AX121" i="12"/>
  <c r="AX416" i="12"/>
  <c r="AN365" i="12"/>
  <c r="AE330" i="12"/>
  <c r="E320" i="12"/>
  <c r="AA43" i="12"/>
  <c r="I484" i="12"/>
  <c r="Q381" i="12"/>
  <c r="Y330" i="12"/>
  <c r="AJ293" i="12"/>
  <c r="AV159" i="12"/>
  <c r="H360" i="12"/>
  <c r="AR430" i="12"/>
  <c r="P246" i="12"/>
  <c r="AR403" i="12"/>
  <c r="AJ279" i="12"/>
  <c r="AW73" i="12"/>
  <c r="Y405" i="12"/>
  <c r="AY383" i="12"/>
  <c r="D282" i="12"/>
  <c r="AH162" i="12"/>
  <c r="AM239" i="12"/>
  <c r="BA458" i="12"/>
  <c r="AM23" i="12"/>
  <c r="AA228" i="12"/>
  <c r="R202" i="12"/>
  <c r="P232" i="12"/>
  <c r="Z318" i="12"/>
  <c r="E275" i="12"/>
  <c r="AB215" i="12"/>
  <c r="AZ269" i="12"/>
  <c r="AZ162" i="12"/>
  <c r="H74" i="12"/>
  <c r="K59" i="12"/>
  <c r="O270" i="12"/>
  <c r="Q124" i="12"/>
  <c r="AA168" i="12"/>
  <c r="F470" i="12"/>
  <c r="H415" i="12"/>
  <c r="U125" i="12"/>
  <c r="K371" i="12"/>
  <c r="I150" i="12"/>
  <c r="AB255" i="12"/>
  <c r="AM411" i="12"/>
  <c r="X397" i="12"/>
  <c r="AG332" i="12"/>
  <c r="AZ84" i="12"/>
  <c r="AX486" i="12"/>
  <c r="AN169" i="12"/>
  <c r="T495" i="12"/>
  <c r="AL353" i="12"/>
  <c r="Z153" i="12"/>
  <c r="O316" i="12"/>
  <c r="AE281" i="12"/>
  <c r="W81" i="12"/>
  <c r="AJ154" i="12"/>
  <c r="AB223" i="12"/>
  <c r="V76" i="12"/>
  <c r="AA72" i="12"/>
  <c r="H150" i="12"/>
  <c r="AJ286" i="12"/>
  <c r="N184" i="12"/>
  <c r="AV103" i="12"/>
  <c r="S337" i="12"/>
  <c r="AD169" i="12"/>
  <c r="Q402" i="12"/>
  <c r="D150" i="12"/>
  <c r="AU311" i="12"/>
  <c r="H420" i="12"/>
  <c r="AT192" i="12"/>
  <c r="L40" i="12"/>
  <c r="AJ428" i="12"/>
  <c r="K273" i="12"/>
  <c r="BA416" i="12"/>
  <c r="J281" i="12"/>
  <c r="G241" i="12"/>
  <c r="AA118" i="12"/>
  <c r="W152" i="12"/>
  <c r="AL238" i="12"/>
  <c r="AK86" i="12"/>
  <c r="F263" i="12"/>
  <c r="BA31" i="12"/>
  <c r="AG267" i="12"/>
  <c r="R425" i="12"/>
  <c r="K319" i="12"/>
  <c r="T349" i="12"/>
  <c r="AD142" i="12"/>
  <c r="AT303" i="12"/>
  <c r="P303" i="12"/>
  <c r="AA485" i="12"/>
  <c r="L128" i="12"/>
  <c r="F279" i="12"/>
  <c r="I264" i="12"/>
  <c r="V301" i="12"/>
  <c r="AY373" i="12"/>
  <c r="AH234" i="12"/>
  <c r="AT320" i="12"/>
  <c r="AX310" i="12"/>
  <c r="J166" i="12"/>
  <c r="M6" i="12"/>
  <c r="AF231" i="12"/>
  <c r="T468" i="12"/>
  <c r="T401" i="12"/>
  <c r="AU9" i="12"/>
  <c r="AB484" i="12"/>
  <c r="AL180" i="12"/>
  <c r="AC140" i="12"/>
  <c r="U30" i="12"/>
  <c r="AH307" i="12"/>
  <c r="AQ10" i="12"/>
  <c r="Q83" i="12"/>
  <c r="R407" i="12"/>
  <c r="AT326" i="12"/>
  <c r="AN220" i="12"/>
  <c r="J71" i="12"/>
  <c r="AZ495" i="12"/>
  <c r="V257" i="12"/>
  <c r="X495" i="12"/>
  <c r="AA60" i="12"/>
  <c r="AT433" i="12"/>
  <c r="D154" i="12"/>
  <c r="AY409" i="12"/>
  <c r="U229" i="12"/>
  <c r="V447" i="12"/>
  <c r="AE48" i="12"/>
  <c r="Z369" i="12"/>
  <c r="AI83" i="12"/>
  <c r="X373" i="12"/>
  <c r="P46" i="12"/>
  <c r="E151" i="12"/>
  <c r="AF387" i="12"/>
  <c r="R102" i="12"/>
  <c r="U111" i="12"/>
  <c r="O495" i="12"/>
  <c r="G423" i="12"/>
  <c r="U431" i="12"/>
  <c r="AI123" i="12"/>
  <c r="AN372" i="12"/>
  <c r="AR251" i="12"/>
  <c r="AW215" i="12"/>
  <c r="AY170" i="12"/>
  <c r="AY79" i="12"/>
  <c r="G30" i="12"/>
  <c r="I190" i="12"/>
  <c r="F348" i="12"/>
  <c r="M458" i="12"/>
  <c r="E2" i="12"/>
  <c r="G384" i="12"/>
  <c r="Y74" i="12"/>
  <c r="K116" i="12"/>
  <c r="M328" i="12"/>
  <c r="AN464" i="12"/>
  <c r="X409" i="12"/>
  <c r="K469" i="12"/>
  <c r="V355" i="12"/>
  <c r="AO19" i="12"/>
  <c r="N161" i="12"/>
  <c r="AL166" i="12"/>
  <c r="P338" i="12"/>
  <c r="AS392" i="12"/>
  <c r="P435" i="12"/>
  <c r="AQ190" i="12"/>
  <c r="AI164" i="12"/>
  <c r="O500" i="12"/>
  <c r="R332" i="12"/>
  <c r="AD248" i="12"/>
  <c r="AG73" i="12"/>
  <c r="AA89" i="12"/>
  <c r="J410" i="12"/>
  <c r="AR496" i="12"/>
  <c r="AQ204" i="12"/>
  <c r="AX447" i="12"/>
  <c r="AT202" i="12"/>
  <c r="F442" i="12"/>
  <c r="J279" i="12"/>
  <c r="AQ351" i="12"/>
  <c r="AN47" i="12"/>
  <c r="AN333" i="12"/>
  <c r="AK54" i="12"/>
  <c r="I357" i="12"/>
  <c r="AF487" i="12"/>
  <c r="R46" i="12"/>
  <c r="AL456" i="12"/>
  <c r="AH321" i="12"/>
  <c r="AZ135" i="12"/>
  <c r="O87" i="12"/>
  <c r="AB205" i="12"/>
  <c r="AE337" i="12"/>
  <c r="AW94" i="12"/>
  <c r="AC40" i="12"/>
  <c r="AQ291" i="12"/>
  <c r="AR29" i="12"/>
  <c r="L487" i="12"/>
  <c r="Q444" i="12"/>
  <c r="J225" i="12"/>
  <c r="R363" i="12"/>
  <c r="AO48" i="12"/>
  <c r="J145" i="12"/>
  <c r="P161" i="12"/>
  <c r="AU41" i="12"/>
  <c r="V383" i="12"/>
  <c r="AM483" i="12"/>
  <c r="X134" i="12"/>
  <c r="AL278" i="12"/>
  <c r="Q450" i="12"/>
  <c r="P253" i="12"/>
  <c r="AR86" i="12"/>
  <c r="H359" i="12"/>
  <c r="X183" i="12"/>
  <c r="AD277" i="12"/>
  <c r="E106" i="12"/>
  <c r="AH430" i="12"/>
  <c r="L458" i="12"/>
  <c r="AX35" i="12"/>
  <c r="AP284" i="12"/>
  <c r="AU355" i="12"/>
  <c r="P286" i="12"/>
  <c r="V277" i="12"/>
  <c r="AJ118" i="12"/>
  <c r="AJ456" i="12"/>
  <c r="S113" i="12"/>
  <c r="L87" i="12"/>
  <c r="AI313" i="12"/>
  <c r="AN155" i="12"/>
  <c r="V211" i="12"/>
  <c r="AT181" i="12"/>
  <c r="AO424" i="12"/>
  <c r="AY159" i="12"/>
  <c r="D255" i="12"/>
  <c r="AI367" i="12"/>
  <c r="J393" i="12"/>
  <c r="AZ50" i="12"/>
  <c r="AX136" i="12"/>
  <c r="H487" i="12"/>
  <c r="W23" i="12"/>
  <c r="Q76" i="12"/>
  <c r="F83" i="12"/>
  <c r="AB355" i="12"/>
  <c r="Y328" i="12"/>
  <c r="AQ247" i="12"/>
  <c r="AL459" i="12"/>
  <c r="BA260" i="12"/>
  <c r="AW439" i="12"/>
  <c r="L293" i="12"/>
  <c r="AY283" i="12"/>
  <c r="AJ276" i="12"/>
  <c r="AI156" i="12"/>
  <c r="AL335" i="12"/>
  <c r="J28" i="12"/>
  <c r="AP274" i="12"/>
  <c r="Y502" i="12"/>
  <c r="N455" i="12"/>
  <c r="AQ26" i="12"/>
  <c r="AL281" i="12"/>
  <c r="AU494" i="12"/>
  <c r="AA434" i="12"/>
  <c r="X119" i="12"/>
  <c r="AV203" i="12"/>
  <c r="M476" i="12"/>
  <c r="AB139" i="12"/>
  <c r="AT353" i="12"/>
  <c r="O322" i="12"/>
  <c r="AU415" i="12"/>
  <c r="E57" i="12"/>
  <c r="AS321" i="12"/>
  <c r="AX402" i="12"/>
  <c r="AW12" i="12"/>
  <c r="AD122" i="12"/>
  <c r="AQ217" i="12"/>
  <c r="S391" i="12"/>
  <c r="AD66" i="12"/>
  <c r="D382" i="12"/>
  <c r="U347" i="12"/>
  <c r="AL280" i="12"/>
  <c r="H241" i="12"/>
  <c r="AD265" i="12"/>
  <c r="R334" i="12"/>
  <c r="AM8" i="12"/>
  <c r="O319" i="12"/>
  <c r="D156" i="12"/>
  <c r="N475" i="12"/>
  <c r="X358" i="12"/>
  <c r="P341" i="12"/>
  <c r="F180" i="12"/>
  <c r="G215" i="12"/>
  <c r="AR72" i="12"/>
  <c r="AX379" i="12"/>
  <c r="U247" i="12"/>
  <c r="AI400" i="12"/>
  <c r="AG275" i="12"/>
  <c r="AP453" i="12"/>
  <c r="E82" i="12"/>
  <c r="G219" i="12"/>
  <c r="J475" i="12"/>
  <c r="I285" i="12"/>
  <c r="S440" i="12"/>
  <c r="W138" i="12"/>
  <c r="W201" i="12"/>
  <c r="AS23" i="12"/>
  <c r="AN419" i="12"/>
  <c r="AK437" i="12"/>
  <c r="S345" i="12"/>
  <c r="AA428" i="12"/>
  <c r="R233" i="12"/>
  <c r="G55" i="12"/>
  <c r="AD461" i="12"/>
  <c r="AG139" i="12"/>
  <c r="AV300" i="12"/>
  <c r="J143" i="12"/>
  <c r="AX88" i="12"/>
  <c r="AR341" i="12"/>
  <c r="AH264" i="12"/>
  <c r="G14" i="12"/>
  <c r="O326" i="12"/>
  <c r="D398" i="12"/>
  <c r="AL22" i="12"/>
  <c r="AG48" i="12"/>
  <c r="R52" i="12"/>
  <c r="AF27" i="12"/>
  <c r="G170" i="12"/>
  <c r="AH366" i="12"/>
  <c r="AV72" i="12"/>
  <c r="AD46" i="12"/>
  <c r="U428" i="12"/>
  <c r="AL360" i="12"/>
  <c r="Q376" i="12"/>
  <c r="T204" i="12"/>
  <c r="AB166" i="12"/>
  <c r="AI376" i="12"/>
  <c r="Y131" i="12"/>
  <c r="AN15" i="12"/>
  <c r="AT396" i="12"/>
  <c r="AR55" i="12"/>
  <c r="K354" i="12"/>
  <c r="I385" i="12"/>
  <c r="AS480" i="12"/>
  <c r="AK97" i="12"/>
  <c r="AO308" i="12"/>
  <c r="G293" i="12"/>
  <c r="AI28" i="12"/>
  <c r="AS447" i="12"/>
  <c r="AN305" i="12"/>
  <c r="V71" i="12"/>
  <c r="AS434" i="12"/>
  <c r="AZ146" i="12"/>
  <c r="AK471" i="12"/>
  <c r="G15" i="12"/>
  <c r="W379" i="12"/>
  <c r="AD331" i="12"/>
  <c r="E463" i="12"/>
  <c r="AQ110" i="12"/>
  <c r="AJ42" i="12"/>
  <c r="R243" i="12"/>
  <c r="AV428" i="12"/>
  <c r="AE241" i="12"/>
  <c r="AG301" i="12"/>
  <c r="AM485" i="12"/>
  <c r="W393" i="12"/>
  <c r="S162" i="12"/>
  <c r="AX239" i="12"/>
  <c r="AJ232" i="12"/>
  <c r="I340" i="12"/>
  <c r="AY233" i="12"/>
  <c r="AY106" i="12"/>
  <c r="AS139" i="12"/>
  <c r="I222" i="12"/>
  <c r="R45" i="12"/>
  <c r="J379" i="12"/>
  <c r="H96" i="12"/>
  <c r="AR431" i="12"/>
  <c r="AD163" i="12"/>
  <c r="AG222" i="12"/>
  <c r="AB73" i="12"/>
  <c r="AF399" i="12"/>
  <c r="AC326" i="12"/>
  <c r="AY134" i="12"/>
  <c r="AW201" i="12"/>
  <c r="O218" i="12"/>
  <c r="AU324" i="12"/>
  <c r="W60" i="12"/>
  <c r="AL178" i="12"/>
  <c r="D295" i="12"/>
  <c r="O396" i="12"/>
  <c r="Z200" i="12"/>
  <c r="AB115" i="12"/>
  <c r="AZ345" i="12"/>
  <c r="AE68" i="12"/>
  <c r="H117" i="12"/>
  <c r="AH52" i="12"/>
  <c r="AM283" i="12"/>
  <c r="AD472" i="12"/>
  <c r="AU146" i="12"/>
  <c r="AX195" i="12"/>
  <c r="AG455" i="12"/>
  <c r="L445" i="12"/>
  <c r="AW36" i="12"/>
  <c r="AK237" i="12"/>
  <c r="AD496" i="12"/>
  <c r="AB98" i="12"/>
  <c r="D396" i="12"/>
  <c r="K235" i="12"/>
  <c r="AF346" i="12"/>
  <c r="AR112" i="12"/>
  <c r="AG255" i="12"/>
  <c r="AZ332" i="12"/>
  <c r="AP279" i="12"/>
  <c r="J278" i="12"/>
  <c r="AH230" i="12"/>
  <c r="R473" i="12"/>
  <c r="G135" i="12"/>
  <c r="X260" i="12"/>
  <c r="AM293" i="12"/>
  <c r="AR19" i="12"/>
  <c r="J348" i="12"/>
  <c r="AI383" i="12"/>
  <c r="AV388" i="12"/>
  <c r="L139" i="12"/>
  <c r="T22" i="12"/>
  <c r="M27" i="12"/>
  <c r="Z36" i="12"/>
  <c r="AQ302" i="12"/>
  <c r="AD117" i="12"/>
  <c r="Q121" i="12"/>
  <c r="AO369" i="12"/>
  <c r="AZ437" i="12"/>
  <c r="M127" i="12"/>
  <c r="J136" i="12"/>
  <c r="J479" i="12"/>
  <c r="P308" i="12"/>
  <c r="AK476" i="12"/>
  <c r="J54" i="12"/>
  <c r="I490" i="12"/>
  <c r="K449" i="12"/>
  <c r="AC296" i="12"/>
  <c r="Z93" i="12"/>
  <c r="L319" i="12"/>
  <c r="W252" i="12"/>
  <c r="V464" i="12"/>
  <c r="AC417" i="12"/>
  <c r="AB4" i="12"/>
  <c r="AV153" i="12"/>
  <c r="AM482" i="12"/>
  <c r="AF469" i="12"/>
  <c r="AY177" i="12"/>
  <c r="U351" i="12"/>
  <c r="AE102" i="12"/>
  <c r="AO291" i="12"/>
  <c r="AL417" i="12"/>
  <c r="F309" i="12"/>
  <c r="X321" i="12"/>
  <c r="AH327" i="12"/>
  <c r="E212" i="12"/>
  <c r="X469" i="12"/>
  <c r="I88" i="12"/>
  <c r="R292" i="12"/>
  <c r="E15" i="12"/>
  <c r="I284" i="12"/>
  <c r="BA437" i="12"/>
  <c r="AX266" i="12"/>
  <c r="L291" i="12"/>
  <c r="V162" i="12"/>
  <c r="AL322" i="12"/>
  <c r="AB344" i="12"/>
  <c r="D145" i="12"/>
  <c r="AC200" i="12"/>
  <c r="I419" i="12"/>
  <c r="AH438" i="12"/>
  <c r="AH400" i="12"/>
  <c r="T347" i="12"/>
  <c r="Q65" i="12"/>
  <c r="J183" i="12"/>
  <c r="S378" i="12"/>
  <c r="AE87" i="12"/>
  <c r="AY315" i="12"/>
  <c r="AA224" i="12"/>
  <c r="AT120" i="12"/>
  <c r="AK116" i="12"/>
  <c r="AX71" i="12"/>
  <c r="AV88" i="12"/>
  <c r="AW198" i="12"/>
  <c r="AG476" i="12"/>
  <c r="E18" i="12"/>
  <c r="AO139" i="12"/>
  <c r="AH359" i="12"/>
  <c r="R175" i="12"/>
  <c r="AV467" i="12"/>
  <c r="AP240" i="12"/>
  <c r="D151" i="12"/>
  <c r="Z431" i="12"/>
  <c r="AB233" i="12"/>
  <c r="F433" i="12"/>
  <c r="L37" i="12"/>
  <c r="U259" i="12"/>
  <c r="AZ267" i="12"/>
  <c r="D238" i="12"/>
  <c r="AJ83" i="12"/>
  <c r="I339" i="12"/>
  <c r="L264" i="12"/>
  <c r="AH332" i="12"/>
  <c r="AE82" i="12"/>
  <c r="Y89" i="12"/>
  <c r="F360" i="12"/>
  <c r="AC126" i="12"/>
  <c r="M95" i="12"/>
  <c r="AC4" i="12"/>
  <c r="AE489" i="12"/>
  <c r="F292" i="12"/>
  <c r="AH236" i="12"/>
  <c r="D141" i="12"/>
  <c r="AE280" i="12"/>
  <c r="T70" i="12"/>
  <c r="AG172" i="12"/>
  <c r="T303" i="12"/>
  <c r="G142" i="12"/>
  <c r="AR71" i="12"/>
  <c r="AK283" i="12"/>
  <c r="AF355" i="12"/>
  <c r="Z328" i="12"/>
  <c r="AL198" i="12"/>
  <c r="AK388" i="12"/>
  <c r="O294" i="12"/>
  <c r="F84" i="12"/>
  <c r="AU53" i="12"/>
  <c r="T41" i="12"/>
  <c r="AV345" i="12"/>
  <c r="AG454" i="12"/>
  <c r="D422" i="12"/>
  <c r="T443" i="12"/>
  <c r="O271" i="12"/>
  <c r="AW229" i="12"/>
  <c r="AE207" i="12"/>
  <c r="I128" i="12"/>
  <c r="AJ258" i="12"/>
  <c r="AW480" i="12"/>
  <c r="Z111" i="12"/>
  <c r="AJ418" i="12"/>
  <c r="X501" i="12"/>
  <c r="AF152" i="12"/>
  <c r="K182" i="12"/>
  <c r="E431" i="12"/>
  <c r="AV134" i="12"/>
  <c r="AB450" i="12"/>
  <c r="O181" i="12"/>
  <c r="Z10" i="12"/>
  <c r="AC292" i="12"/>
  <c r="AP384" i="12"/>
  <c r="O269" i="12"/>
  <c r="Q310" i="12"/>
  <c r="O370" i="12"/>
  <c r="AQ498" i="12"/>
  <c r="O404" i="12"/>
  <c r="AG288" i="12"/>
  <c r="O140" i="12"/>
  <c r="AQ428" i="12"/>
  <c r="Q68" i="12"/>
  <c r="AO87" i="12"/>
  <c r="AU139" i="12"/>
  <c r="AV306" i="12"/>
  <c r="AD30" i="12"/>
  <c r="AZ383" i="12"/>
  <c r="AY53" i="12"/>
  <c r="L176" i="12"/>
  <c r="AE161" i="12"/>
  <c r="AT350" i="12"/>
  <c r="AH439" i="12"/>
  <c r="AT473" i="12"/>
  <c r="G471" i="12"/>
  <c r="AU18" i="12"/>
  <c r="AW363" i="12"/>
  <c r="S264" i="12"/>
  <c r="AA182" i="12"/>
  <c r="BA499" i="12"/>
  <c r="H60" i="12"/>
  <c r="AG54" i="12"/>
  <c r="AG457" i="12"/>
  <c r="AO175" i="12"/>
  <c r="L164" i="12"/>
  <c r="AV484" i="12"/>
  <c r="Z78" i="12"/>
  <c r="H289" i="12"/>
  <c r="AW290" i="12"/>
  <c r="R368" i="12"/>
  <c r="O432" i="12"/>
  <c r="AL473" i="12"/>
  <c r="E425" i="12"/>
  <c r="V163" i="12"/>
  <c r="AC130" i="12"/>
  <c r="AA290" i="12"/>
  <c r="L56" i="12"/>
  <c r="D175" i="12"/>
  <c r="W143" i="12"/>
  <c r="E385" i="12"/>
  <c r="X34" i="12"/>
  <c r="AA19" i="12"/>
  <c r="AY93" i="12"/>
  <c r="AS148" i="12"/>
  <c r="AV461" i="12"/>
  <c r="AS205" i="12"/>
  <c r="AK73" i="12"/>
  <c r="BA79" i="12"/>
  <c r="AF481" i="12"/>
  <c r="AL224" i="12"/>
  <c r="AI166" i="12"/>
  <c r="AB226" i="12"/>
  <c r="AR226" i="12"/>
  <c r="O197" i="12"/>
  <c r="D220" i="12"/>
  <c r="T264" i="12"/>
  <c r="AS425" i="12"/>
  <c r="AE113" i="12"/>
  <c r="K473" i="12"/>
  <c r="Y435" i="12"/>
  <c r="U482" i="12"/>
  <c r="AQ304" i="12"/>
  <c r="Q95" i="12"/>
  <c r="N81" i="12"/>
  <c r="Y410" i="12"/>
  <c r="AD77" i="12"/>
  <c r="F130" i="12"/>
  <c r="AZ460" i="12"/>
  <c r="AS84" i="12"/>
  <c r="AY14" i="12"/>
  <c r="T501" i="12"/>
  <c r="P411" i="12"/>
  <c r="AC59" i="12"/>
  <c r="AY321" i="12"/>
  <c r="X82" i="12"/>
  <c r="V43" i="12"/>
  <c r="AB234" i="12"/>
  <c r="AB445" i="12"/>
  <c r="P89" i="12"/>
  <c r="AH9" i="12"/>
  <c r="E358" i="12"/>
  <c r="AP340" i="12"/>
  <c r="R501" i="12"/>
  <c r="O96" i="12"/>
  <c r="D33" i="12"/>
  <c r="J190" i="12"/>
  <c r="Y393" i="12"/>
  <c r="AU416" i="12"/>
  <c r="V52" i="12"/>
  <c r="AZ191" i="12"/>
  <c r="AU368" i="12"/>
  <c r="AN108" i="12"/>
  <c r="Y218" i="12"/>
  <c r="Y337" i="12"/>
  <c r="AM29" i="12"/>
  <c r="AV51" i="12"/>
  <c r="O300" i="12"/>
  <c r="G104" i="12"/>
  <c r="E93" i="12"/>
  <c r="F13" i="12"/>
  <c r="AQ170" i="12"/>
  <c r="G85" i="12"/>
  <c r="L43" i="12"/>
  <c r="AB298" i="12"/>
  <c r="S474" i="12"/>
  <c r="AV124" i="12"/>
  <c r="AW302" i="12"/>
  <c r="AH186" i="12"/>
  <c r="E225" i="12"/>
  <c r="M472" i="12"/>
  <c r="F32" i="12"/>
  <c r="AN335" i="12"/>
  <c r="AO417" i="12"/>
  <c r="J206" i="12"/>
  <c r="N309" i="12"/>
  <c r="E239" i="12"/>
  <c r="AW498" i="12"/>
  <c r="AZ359" i="12"/>
  <c r="AI36" i="12"/>
  <c r="AS62" i="12"/>
  <c r="V348" i="12"/>
  <c r="AL387" i="12"/>
  <c r="AY82" i="12"/>
  <c r="P70" i="12"/>
  <c r="AR163" i="12"/>
  <c r="J232" i="12"/>
  <c r="AU82" i="12"/>
  <c r="BA269" i="12"/>
  <c r="AM10" i="12"/>
  <c r="AS285" i="12"/>
  <c r="AD302" i="12"/>
  <c r="J392" i="12"/>
  <c r="AY21" i="12"/>
  <c r="AX288" i="12"/>
  <c r="AS197" i="12"/>
  <c r="AN263" i="12"/>
  <c r="AJ427" i="12"/>
  <c r="Q304" i="12"/>
  <c r="H181" i="12"/>
  <c r="AR461" i="12"/>
  <c r="W310" i="12"/>
  <c r="AT458" i="12"/>
  <c r="AS458" i="12"/>
  <c r="F355" i="12"/>
  <c r="L401" i="12"/>
  <c r="AY317" i="12"/>
  <c r="AD74" i="12"/>
  <c r="AR445" i="12"/>
  <c r="H462" i="12"/>
  <c r="AW185" i="12"/>
  <c r="AS220" i="12"/>
  <c r="AA177" i="12"/>
  <c r="AD118" i="12"/>
  <c r="AA252" i="12"/>
  <c r="AG422" i="12"/>
  <c r="AA326" i="12"/>
  <c r="U194" i="12"/>
  <c r="AB440" i="12"/>
  <c r="T164" i="12"/>
  <c r="AD80" i="12"/>
  <c r="M80" i="12"/>
  <c r="AG415" i="12"/>
  <c r="AF173" i="12"/>
  <c r="M2" i="12"/>
  <c r="L131" i="12"/>
  <c r="AN232" i="12"/>
  <c r="R220" i="12"/>
  <c r="AQ144" i="12"/>
  <c r="AB127" i="12"/>
  <c r="R320" i="12"/>
  <c r="AN218" i="12"/>
  <c r="L79" i="12"/>
  <c r="J236" i="12"/>
  <c r="E415" i="12"/>
  <c r="AX330" i="12"/>
  <c r="AH163" i="12"/>
  <c r="AS207" i="12"/>
  <c r="O324" i="12"/>
  <c r="AJ477" i="12"/>
  <c r="AL154" i="12"/>
  <c r="AZ368" i="12"/>
  <c r="AT444" i="12"/>
  <c r="AF353" i="12"/>
  <c r="AF145" i="12"/>
  <c r="AB222" i="12"/>
  <c r="AL338" i="12"/>
  <c r="AQ269" i="12"/>
  <c r="AD427" i="12"/>
  <c r="AT281" i="12"/>
  <c r="AH212" i="12"/>
  <c r="AL339" i="12"/>
  <c r="V404" i="12"/>
  <c r="AJ492" i="12"/>
  <c r="AN270" i="12"/>
  <c r="J44" i="12"/>
  <c r="AS303" i="12"/>
  <c r="D130" i="12"/>
  <c r="AY358" i="12"/>
  <c r="AH387" i="12"/>
  <c r="AC265" i="12"/>
  <c r="U357" i="12"/>
  <c r="AL69" i="12"/>
  <c r="AL93" i="12"/>
  <c r="AD158" i="12"/>
  <c r="L447" i="12"/>
  <c r="P106" i="12"/>
  <c r="BA198" i="12"/>
  <c r="AW124" i="12"/>
  <c r="J366" i="12"/>
  <c r="AU496" i="12"/>
  <c r="AL357" i="12"/>
  <c r="BA35" i="12"/>
  <c r="L438" i="12"/>
  <c r="V97" i="12"/>
  <c r="Q89" i="12"/>
  <c r="AI38" i="12"/>
  <c r="S38" i="12"/>
  <c r="E56" i="12"/>
  <c r="AH484" i="12"/>
  <c r="P485" i="12"/>
  <c r="AS67" i="12"/>
  <c r="AG36" i="12"/>
  <c r="AY355" i="12"/>
  <c r="AZ394" i="12"/>
  <c r="Z108" i="12"/>
  <c r="N297" i="12"/>
  <c r="R201" i="12"/>
  <c r="S349" i="12"/>
  <c r="L474" i="12"/>
  <c r="AE38" i="12"/>
  <c r="AM81" i="12"/>
  <c r="I496" i="12"/>
  <c r="AN275" i="12"/>
  <c r="AW99" i="12"/>
  <c r="M252" i="12"/>
  <c r="AA206" i="12"/>
  <c r="BA432" i="12"/>
  <c r="AP204" i="12"/>
  <c r="AL122" i="12"/>
  <c r="AV126" i="12"/>
  <c r="AZ348" i="12"/>
  <c r="AE240" i="12"/>
  <c r="AZ309" i="12"/>
  <c r="AO465" i="12"/>
  <c r="W87" i="12"/>
  <c r="AA341" i="12"/>
  <c r="BA26" i="12"/>
  <c r="AW343" i="12"/>
  <c r="T457" i="12"/>
  <c r="AS293" i="12"/>
  <c r="AN106" i="12"/>
  <c r="P258" i="12"/>
  <c r="R450" i="12"/>
  <c r="AX46" i="12"/>
  <c r="AF499" i="12"/>
  <c r="X96" i="12"/>
  <c r="P7" i="12"/>
  <c r="U33" i="12"/>
  <c r="AJ375" i="12"/>
  <c r="V486" i="12"/>
  <c r="AW406" i="12"/>
  <c r="AG120" i="12"/>
  <c r="U392" i="12"/>
  <c r="E407" i="12"/>
  <c r="K276" i="12"/>
  <c r="AN501" i="12"/>
  <c r="AA149" i="12"/>
  <c r="AQ166" i="12"/>
  <c r="AO420" i="12"/>
  <c r="AD317" i="12"/>
  <c r="V209" i="12"/>
  <c r="AX273" i="12"/>
  <c r="M493" i="12"/>
  <c r="H234" i="12"/>
  <c r="AM180" i="12"/>
  <c r="AG21" i="12"/>
  <c r="AG153" i="12"/>
  <c r="V304" i="12"/>
  <c r="F345" i="12"/>
  <c r="I383" i="12"/>
  <c r="N46" i="12"/>
  <c r="AR494" i="12"/>
  <c r="D50" i="12"/>
  <c r="Z251" i="12"/>
  <c r="AH28" i="12"/>
  <c r="V431" i="12"/>
  <c r="X437" i="12"/>
  <c r="L173" i="12"/>
  <c r="P431" i="12"/>
  <c r="AF100" i="12"/>
  <c r="AB22" i="12"/>
  <c r="AX143" i="12"/>
  <c r="AC368" i="12"/>
  <c r="P433" i="12"/>
  <c r="AH283" i="12"/>
  <c r="X360" i="12"/>
  <c r="AX316" i="12"/>
  <c r="AT464" i="12"/>
  <c r="P263" i="12"/>
  <c r="R200" i="12"/>
  <c r="AC478" i="12"/>
  <c r="AN113" i="12"/>
  <c r="M88" i="12"/>
  <c r="K162" i="12"/>
  <c r="AD32" i="12"/>
  <c r="AT494" i="12"/>
  <c r="D142" i="12"/>
  <c r="J451" i="12"/>
  <c r="U99" i="12"/>
  <c r="AO334" i="12"/>
  <c r="AW419" i="12"/>
  <c r="AV321" i="12"/>
  <c r="AE162" i="12"/>
  <c r="AL411" i="12"/>
  <c r="D153" i="12"/>
  <c r="I474" i="12"/>
  <c r="D351" i="12"/>
  <c r="T280" i="12"/>
  <c r="AL453" i="12"/>
  <c r="BA220" i="12"/>
  <c r="F383" i="12"/>
  <c r="AI433" i="12"/>
  <c r="S430" i="12"/>
  <c r="AX320" i="12"/>
  <c r="AA381" i="12"/>
  <c r="AK217" i="12"/>
  <c r="F106" i="12"/>
  <c r="F240" i="12"/>
  <c r="O137" i="12"/>
  <c r="G446" i="12"/>
  <c r="AN142" i="12"/>
  <c r="D37" i="12"/>
  <c r="V444" i="12"/>
  <c r="G312" i="12"/>
  <c r="AD226" i="12"/>
  <c r="AE148" i="12"/>
  <c r="M379" i="12"/>
  <c r="U20" i="12"/>
  <c r="X89" i="12"/>
  <c r="AL502" i="12"/>
  <c r="BA397" i="12"/>
  <c r="T56" i="12"/>
  <c r="N286" i="12"/>
  <c r="L80" i="12"/>
  <c r="AC426" i="12"/>
  <c r="AL219" i="12"/>
  <c r="AI420" i="12"/>
  <c r="AW393" i="12"/>
  <c r="AJ295" i="12"/>
  <c r="AM473" i="12"/>
  <c r="AM15" i="12"/>
  <c r="K433" i="12"/>
  <c r="AI181" i="12"/>
  <c r="AT119" i="12"/>
  <c r="P469" i="12"/>
  <c r="M172" i="12"/>
  <c r="AA207" i="12"/>
  <c r="F209" i="12"/>
  <c r="S201" i="12"/>
  <c r="D185" i="12"/>
  <c r="Y266" i="12"/>
  <c r="O320" i="12"/>
  <c r="D21" i="12"/>
  <c r="S329" i="12"/>
  <c r="AQ461" i="12"/>
  <c r="AW371" i="12"/>
  <c r="AX198" i="12"/>
  <c r="P446" i="12"/>
  <c r="AU425" i="12"/>
  <c r="AU343" i="12"/>
  <c r="AW123" i="12"/>
  <c r="AE270" i="12"/>
  <c r="AL203" i="12"/>
  <c r="Z414" i="12"/>
  <c r="W214" i="12"/>
  <c r="AC98" i="12"/>
  <c r="P6" i="12"/>
  <c r="AX333" i="12"/>
  <c r="AW247" i="12"/>
  <c r="AP41" i="12"/>
  <c r="AN41" i="12"/>
  <c r="AC244" i="12"/>
  <c r="X353" i="12"/>
  <c r="AH201" i="12"/>
  <c r="Q391" i="12"/>
  <c r="AF280" i="12"/>
  <c r="U96" i="12"/>
  <c r="W338" i="12"/>
  <c r="W366" i="12"/>
  <c r="AW273" i="12"/>
  <c r="AX130" i="12"/>
  <c r="AZ30" i="12"/>
  <c r="H465" i="12"/>
  <c r="AN229" i="12"/>
  <c r="AD93" i="12"/>
  <c r="Z127" i="12"/>
  <c r="BA125" i="12"/>
  <c r="AA261" i="12"/>
  <c r="AF492" i="12"/>
  <c r="AV450" i="12"/>
  <c r="AN174" i="12"/>
  <c r="AJ242" i="12"/>
  <c r="AK290" i="12"/>
  <c r="O353" i="12"/>
  <c r="AW364" i="12"/>
  <c r="AH166" i="12"/>
  <c r="AP447" i="12"/>
  <c r="AX5" i="12"/>
  <c r="P105" i="12"/>
  <c r="L94" i="12"/>
  <c r="F467" i="12"/>
  <c r="I7" i="12"/>
  <c r="G338" i="12"/>
  <c r="Y322" i="12"/>
  <c r="AD379" i="12"/>
  <c r="AH468" i="12"/>
  <c r="AZ68" i="12"/>
  <c r="AP8" i="12"/>
  <c r="AO287" i="12"/>
  <c r="M399" i="12"/>
  <c r="AY401" i="12"/>
  <c r="AY365" i="12"/>
  <c r="T194" i="12"/>
  <c r="AN404" i="12"/>
  <c r="X23" i="12"/>
  <c r="AA436" i="12"/>
  <c r="AD288" i="12"/>
  <c r="I485" i="12"/>
  <c r="X429" i="12"/>
  <c r="E89" i="12"/>
  <c r="AQ294" i="12"/>
  <c r="AP374" i="12"/>
  <c r="L261" i="12"/>
  <c r="AI454" i="12"/>
  <c r="S457" i="12"/>
  <c r="AL379" i="12"/>
  <c r="Y38" i="12"/>
  <c r="H380" i="12"/>
  <c r="AY19" i="12"/>
  <c r="AY39" i="12"/>
  <c r="Q408" i="12"/>
  <c r="AS497" i="12"/>
  <c r="AH390" i="12"/>
  <c r="AC468" i="12"/>
  <c r="AP326" i="12"/>
  <c r="M166" i="12"/>
  <c r="BA491" i="12"/>
  <c r="AZ243" i="12"/>
  <c r="AW114" i="12"/>
  <c r="O280" i="12"/>
  <c r="AI61" i="12"/>
  <c r="O331" i="12"/>
  <c r="E167" i="12"/>
  <c r="AH106" i="12"/>
  <c r="AI121" i="12"/>
  <c r="AD243" i="12"/>
  <c r="AN82" i="12"/>
  <c r="Y97" i="12"/>
  <c r="N101" i="12"/>
  <c r="K216" i="12"/>
  <c r="AM64" i="12"/>
  <c r="AY366" i="12"/>
  <c r="AJ86" i="12"/>
  <c r="K499" i="12"/>
  <c r="AA386" i="12"/>
  <c r="AZ388" i="12"/>
  <c r="U324" i="12"/>
  <c r="U363" i="12"/>
  <c r="AX303" i="12"/>
  <c r="Z485" i="12"/>
  <c r="U262" i="12"/>
  <c r="O178" i="12"/>
  <c r="G36" i="12"/>
  <c r="F365" i="12"/>
  <c r="M393" i="12"/>
  <c r="AW60" i="12"/>
  <c r="AS198" i="12"/>
  <c r="O494" i="12"/>
  <c r="AA274" i="12"/>
  <c r="K418" i="12"/>
  <c r="N416" i="12"/>
  <c r="AG376" i="12"/>
  <c r="F53" i="12"/>
  <c r="K31" i="12"/>
  <c r="BA471" i="12"/>
  <c r="V91" i="12"/>
  <c r="AW385" i="12"/>
  <c r="M282" i="12"/>
  <c r="AJ220" i="12"/>
  <c r="N343" i="12"/>
  <c r="P252" i="12"/>
  <c r="AG197" i="12"/>
  <c r="D39" i="12"/>
  <c r="AS137" i="12"/>
  <c r="AV332" i="12"/>
  <c r="AD194" i="12"/>
  <c r="AN425" i="12"/>
  <c r="BA126" i="12"/>
  <c r="AP417" i="12"/>
  <c r="AA221" i="12"/>
  <c r="H483" i="12"/>
  <c r="S170" i="12"/>
  <c r="T130" i="12"/>
  <c r="V79" i="12"/>
  <c r="X84" i="12"/>
  <c r="AE469" i="12"/>
  <c r="I70" i="12"/>
  <c r="S355" i="12"/>
  <c r="AN3" i="12"/>
  <c r="AU169" i="12"/>
  <c r="Q122" i="12"/>
  <c r="AQ128" i="12"/>
  <c r="Q164" i="12"/>
  <c r="R207" i="12"/>
  <c r="BA408" i="12"/>
  <c r="AS356" i="12"/>
  <c r="E157" i="12"/>
  <c r="AM311" i="12"/>
  <c r="W487" i="12"/>
  <c r="U158" i="12"/>
  <c r="AR301" i="12"/>
  <c r="AX89" i="12"/>
  <c r="Z464" i="12"/>
  <c r="AH395" i="12"/>
  <c r="AG405" i="12"/>
  <c r="H170" i="12"/>
  <c r="F351" i="12"/>
  <c r="V18" i="12"/>
  <c r="AL349" i="12"/>
  <c r="W396" i="12"/>
  <c r="AD373" i="12"/>
  <c r="AG108" i="12"/>
  <c r="AS261" i="12"/>
  <c r="AX491" i="12"/>
  <c r="AW316" i="12"/>
  <c r="V244" i="12"/>
  <c r="AI118" i="12"/>
  <c r="H235" i="12"/>
  <c r="BA16" i="12"/>
  <c r="AM6" i="12"/>
  <c r="AN253" i="12"/>
  <c r="AE213" i="12"/>
  <c r="AT493" i="12"/>
  <c r="AZ71" i="12"/>
  <c r="Z260" i="12"/>
  <c r="AO402" i="12"/>
  <c r="AP362" i="12"/>
  <c r="I147" i="12"/>
  <c r="J150" i="12"/>
  <c r="AG106" i="12"/>
  <c r="Z212" i="12"/>
  <c r="P132" i="12"/>
  <c r="E216" i="12"/>
  <c r="W46" i="12"/>
  <c r="AG353" i="12"/>
  <c r="AW20" i="12"/>
  <c r="I245" i="12"/>
  <c r="Y255" i="12"/>
  <c r="AL386" i="12"/>
  <c r="AH255" i="12"/>
  <c r="AR70" i="12"/>
  <c r="V279" i="12"/>
  <c r="J102" i="12"/>
  <c r="AI236" i="12"/>
  <c r="T310" i="12"/>
  <c r="R371" i="12"/>
  <c r="AJ192" i="12"/>
  <c r="H244" i="12"/>
  <c r="AK391" i="12"/>
  <c r="AX497" i="12"/>
  <c r="AJ51" i="12"/>
  <c r="AS25" i="12"/>
  <c r="AG466" i="12"/>
  <c r="AH148" i="12"/>
  <c r="AI470" i="12"/>
  <c r="BA445" i="12"/>
  <c r="AC290" i="12"/>
  <c r="G78" i="12"/>
  <c r="AL347" i="12"/>
  <c r="U91" i="12"/>
  <c r="AE345" i="12"/>
  <c r="AQ416" i="12"/>
  <c r="Z117" i="12"/>
  <c r="AQ87" i="12"/>
  <c r="Z98" i="12"/>
  <c r="N471" i="12"/>
  <c r="AM194" i="12"/>
  <c r="AA263" i="12"/>
  <c r="P138" i="12"/>
  <c r="O24" i="12"/>
  <c r="M498" i="12"/>
  <c r="AG84" i="12"/>
  <c r="AO447" i="12"/>
  <c r="AW479" i="12"/>
  <c r="AX213" i="12"/>
  <c r="AP233" i="12"/>
  <c r="W57" i="12"/>
  <c r="AA333" i="12"/>
  <c r="G472" i="12"/>
  <c r="X132" i="12"/>
  <c r="AB353" i="12"/>
  <c r="AK127" i="12"/>
  <c r="S290" i="12"/>
  <c r="AH311" i="12"/>
  <c r="AF268" i="12"/>
  <c r="AV340" i="12"/>
  <c r="M423" i="12"/>
  <c r="AM384" i="12"/>
  <c r="Q384" i="12"/>
  <c r="I122" i="12"/>
  <c r="AQ202" i="12"/>
  <c r="AL160" i="12"/>
  <c r="I308" i="12"/>
  <c r="Z130" i="12"/>
  <c r="AN166" i="12"/>
  <c r="AT229" i="12"/>
  <c r="AM222" i="12"/>
  <c r="H62" i="12"/>
  <c r="P269" i="12"/>
  <c r="AC197" i="12"/>
  <c r="AQ363" i="12"/>
  <c r="AD173" i="12"/>
  <c r="U167" i="12"/>
  <c r="AE480" i="12"/>
  <c r="BA302" i="12"/>
  <c r="D407" i="12"/>
  <c r="N11" i="12"/>
  <c r="P413" i="12"/>
  <c r="N392" i="12"/>
  <c r="T344" i="12"/>
  <c r="F358" i="12"/>
  <c r="AE364" i="12"/>
  <c r="W481" i="12"/>
  <c r="H245" i="12"/>
  <c r="AD315" i="12"/>
  <c r="AC476" i="12"/>
  <c r="U434" i="12"/>
  <c r="D390" i="12"/>
  <c r="S460" i="12"/>
  <c r="AW261" i="12"/>
  <c r="K34" i="12"/>
  <c r="AD73" i="12"/>
  <c r="AJ256" i="12"/>
  <c r="E53" i="12"/>
  <c r="K232" i="12"/>
  <c r="X476" i="12"/>
  <c r="AC384" i="12"/>
  <c r="AS103" i="12"/>
  <c r="AP251" i="12"/>
  <c r="T132" i="12"/>
  <c r="AP14" i="12"/>
  <c r="AK389" i="12"/>
  <c r="AL105" i="12"/>
  <c r="Z187" i="12"/>
  <c r="AE93" i="12"/>
  <c r="AA181" i="12"/>
  <c r="AN341" i="12"/>
  <c r="AF153" i="12"/>
  <c r="H479" i="12"/>
  <c r="E81" i="12"/>
  <c r="AA192" i="12"/>
  <c r="S240" i="12"/>
  <c r="AR171" i="12"/>
  <c r="X52" i="12"/>
  <c r="Z49" i="12"/>
  <c r="K28" i="12"/>
  <c r="AU438" i="12"/>
  <c r="AS426" i="12"/>
  <c r="AU366" i="12"/>
  <c r="AC294" i="12"/>
  <c r="J270" i="12"/>
  <c r="S292" i="12"/>
  <c r="AO96" i="12"/>
  <c r="Z115" i="12"/>
  <c r="AJ272" i="12"/>
  <c r="Z73" i="12"/>
  <c r="AZ41" i="12"/>
  <c r="AJ502" i="12"/>
  <c r="AV169" i="12"/>
  <c r="AB169" i="12"/>
  <c r="AJ218" i="12"/>
  <c r="D245" i="12"/>
  <c r="AQ14" i="12"/>
  <c r="AR40" i="12"/>
  <c r="F207" i="12"/>
  <c r="AE62" i="12"/>
  <c r="AU471" i="12"/>
  <c r="E243" i="12"/>
  <c r="AN235" i="12"/>
  <c r="AN329" i="12"/>
  <c r="H423" i="12"/>
  <c r="H211" i="12"/>
  <c r="AQ248" i="12"/>
  <c r="Q330" i="12"/>
  <c r="AN130" i="12"/>
  <c r="BA127" i="12"/>
  <c r="AX107" i="12"/>
  <c r="D94" i="12"/>
  <c r="Z175" i="12"/>
  <c r="AO277" i="12"/>
  <c r="O405" i="12"/>
  <c r="G298" i="12"/>
  <c r="M115" i="12"/>
  <c r="AO492" i="12"/>
  <c r="N88" i="12"/>
  <c r="BA456" i="12"/>
  <c r="AO407" i="12"/>
  <c r="V68" i="12"/>
  <c r="AQ259" i="12"/>
  <c r="X387" i="12"/>
  <c r="AI461" i="12"/>
  <c r="AM286" i="12"/>
  <c r="AY89" i="12"/>
  <c r="AO144" i="12"/>
  <c r="AT212" i="12"/>
  <c r="Q6" i="12"/>
  <c r="O283" i="12"/>
  <c r="AZ111" i="12"/>
  <c r="N244" i="12"/>
  <c r="AL189" i="12"/>
  <c r="S228" i="12"/>
  <c r="AT251" i="12"/>
  <c r="AX466" i="12"/>
  <c r="AQ185" i="12"/>
  <c r="G336" i="12"/>
  <c r="BA307" i="12"/>
  <c r="AF35" i="12"/>
  <c r="AY462" i="12"/>
  <c r="Q69" i="12"/>
  <c r="AT413" i="12"/>
  <c r="L394" i="12"/>
  <c r="AB464" i="12"/>
  <c r="AC311" i="12"/>
  <c r="D70" i="12"/>
  <c r="M327" i="12"/>
  <c r="AI84" i="12"/>
  <c r="AD308" i="12"/>
  <c r="AQ334" i="12"/>
  <c r="AS311" i="12"/>
  <c r="AV121" i="12"/>
  <c r="M257" i="12"/>
  <c r="AT22" i="12"/>
  <c r="AH150" i="12"/>
  <c r="AW128" i="12"/>
  <c r="AD79" i="12"/>
  <c r="W67" i="12"/>
  <c r="AG320" i="12"/>
  <c r="X263" i="12"/>
  <c r="O195" i="12"/>
  <c r="AW323" i="12"/>
  <c r="P170" i="12"/>
  <c r="AR74" i="12"/>
  <c r="AG358" i="12"/>
  <c r="AE478" i="12"/>
  <c r="BA354" i="12"/>
  <c r="Q345" i="12"/>
  <c r="Z201" i="12"/>
  <c r="AJ326" i="12"/>
  <c r="AK286" i="12"/>
  <c r="T161" i="12"/>
  <c r="AF6" i="12"/>
  <c r="X467" i="12"/>
  <c r="AD298" i="12"/>
  <c r="AH322" i="12"/>
  <c r="AW410" i="12"/>
  <c r="N371" i="12"/>
  <c r="Z427" i="12"/>
  <c r="AF64" i="12"/>
  <c r="AG130" i="12"/>
  <c r="AJ110" i="12"/>
  <c r="AQ93" i="12"/>
  <c r="O27" i="12"/>
  <c r="AU340" i="12"/>
  <c r="Q27" i="12"/>
  <c r="AE282" i="12"/>
  <c r="Z218" i="12"/>
  <c r="AY169" i="12"/>
  <c r="Y323" i="12"/>
  <c r="AN189" i="12"/>
  <c r="AF171" i="12"/>
  <c r="Z478" i="12"/>
  <c r="AN300" i="12"/>
  <c r="AK260" i="12"/>
  <c r="H396" i="12"/>
  <c r="AC31" i="12"/>
  <c r="AJ374" i="12"/>
  <c r="AW110" i="12"/>
  <c r="AS150" i="12"/>
  <c r="AV482" i="12"/>
  <c r="AY95" i="12"/>
  <c r="O66" i="12"/>
  <c r="AU308" i="12"/>
  <c r="X424" i="12"/>
  <c r="AY86" i="12"/>
  <c r="R232" i="12"/>
  <c r="I196" i="12"/>
  <c r="AC199" i="12"/>
  <c r="AR333" i="12"/>
  <c r="J370" i="12"/>
  <c r="Y148" i="12"/>
  <c r="AY240" i="12"/>
  <c r="AK195" i="12"/>
  <c r="T379" i="12"/>
  <c r="F459" i="12"/>
  <c r="E219" i="12"/>
  <c r="AO50" i="12"/>
  <c r="AH427" i="12"/>
  <c r="G502" i="12"/>
  <c r="BA430" i="12"/>
  <c r="AI437" i="12"/>
  <c r="Z123" i="12"/>
  <c r="AO7" i="12"/>
  <c r="AL314" i="12"/>
  <c r="AL100" i="12"/>
  <c r="AN45" i="12"/>
  <c r="AE287" i="12"/>
  <c r="R237" i="12"/>
  <c r="AN343" i="12"/>
  <c r="AB305" i="12"/>
  <c r="F57" i="12"/>
  <c r="AO76" i="12"/>
  <c r="AO410" i="12"/>
  <c r="N245" i="12"/>
  <c r="AX193" i="12"/>
  <c r="U441" i="12"/>
  <c r="H32" i="12"/>
  <c r="O12" i="12"/>
  <c r="AU397" i="12"/>
  <c r="X289" i="12"/>
  <c r="AX210" i="12"/>
  <c r="F452" i="12"/>
  <c r="T203" i="12"/>
  <c r="P41" i="12"/>
  <c r="D329" i="12"/>
  <c r="W450" i="12"/>
  <c r="AE120" i="12"/>
  <c r="P423" i="12"/>
  <c r="E422" i="12"/>
  <c r="AD403" i="12"/>
  <c r="BA48" i="12"/>
  <c r="AX37" i="12"/>
  <c r="AB194" i="12"/>
  <c r="AJ285" i="12"/>
  <c r="E230" i="12"/>
  <c r="AI150" i="12"/>
  <c r="X478" i="12"/>
  <c r="L137" i="12"/>
  <c r="AE155" i="12"/>
  <c r="O65" i="12"/>
  <c r="AL173" i="12"/>
  <c r="AU347" i="12"/>
  <c r="T392" i="12"/>
  <c r="Q424" i="12"/>
  <c r="D316" i="12"/>
  <c r="AU145" i="12"/>
  <c r="AI133" i="12"/>
  <c r="AG214" i="12"/>
  <c r="AZ69" i="12"/>
  <c r="AG209" i="12"/>
  <c r="AC287" i="12"/>
  <c r="AP122" i="12"/>
  <c r="J286" i="12"/>
  <c r="G97" i="12"/>
  <c r="W367" i="12"/>
  <c r="AJ500" i="12"/>
  <c r="J184" i="12"/>
  <c r="H485" i="12"/>
  <c r="AK216" i="12"/>
  <c r="AA385" i="12"/>
  <c r="D484" i="12"/>
  <c r="AW82" i="12"/>
  <c r="AH245" i="12"/>
  <c r="AJ341" i="12"/>
  <c r="AZ389" i="12"/>
  <c r="Z499" i="12"/>
  <c r="AU445" i="12"/>
  <c r="Y24" i="12"/>
  <c r="Q141" i="12"/>
  <c r="T163" i="12"/>
  <c r="BA196" i="12"/>
  <c r="P154" i="12"/>
  <c r="AQ335" i="12"/>
  <c r="Y453" i="12"/>
  <c r="AY455" i="12"/>
  <c r="AM123" i="12"/>
  <c r="Q253" i="12"/>
  <c r="AO77" i="12"/>
  <c r="J117" i="12"/>
  <c r="AN328" i="12"/>
  <c r="H223" i="12"/>
  <c r="F176" i="12"/>
  <c r="L329" i="12"/>
  <c r="N195" i="12"/>
  <c r="AE457" i="12"/>
  <c r="AP317" i="12"/>
  <c r="AR197" i="12"/>
  <c r="AN256" i="12"/>
  <c r="AR28" i="12"/>
  <c r="AY414" i="12"/>
  <c r="AQ410" i="12"/>
  <c r="AO395" i="12"/>
  <c r="V452" i="12"/>
  <c r="I221" i="12"/>
  <c r="U19" i="12"/>
  <c r="Y500" i="12"/>
  <c r="AF441" i="12"/>
  <c r="AK179" i="12"/>
  <c r="T341" i="12"/>
  <c r="AK295" i="12"/>
  <c r="S420" i="12"/>
  <c r="AQ122" i="12"/>
  <c r="R176" i="12"/>
  <c r="AS390" i="12"/>
  <c r="U239" i="12"/>
  <c r="AS161" i="12"/>
  <c r="AM63" i="12"/>
  <c r="L250" i="12"/>
  <c r="AK139" i="12"/>
  <c r="AY26" i="12"/>
  <c r="Z306" i="12"/>
  <c r="AO34" i="12"/>
  <c r="W51" i="12"/>
  <c r="F54" i="12"/>
  <c r="E287" i="12"/>
  <c r="P335" i="12"/>
  <c r="S197" i="12"/>
  <c r="G102" i="12"/>
  <c r="AU27" i="12"/>
  <c r="AR213" i="12"/>
  <c r="BA45" i="12"/>
  <c r="L148" i="12"/>
  <c r="AZ380" i="12"/>
  <c r="AW9" i="12"/>
  <c r="AQ22" i="12"/>
  <c r="AN334" i="12"/>
  <c r="Y134" i="12"/>
  <c r="P271" i="12"/>
  <c r="AH501" i="12"/>
  <c r="AX340" i="12"/>
  <c r="K115" i="12"/>
  <c r="Q189" i="12"/>
  <c r="T255" i="12"/>
  <c r="T263" i="12"/>
  <c r="AU48" i="12"/>
  <c r="R123" i="12"/>
  <c r="AV305" i="12"/>
  <c r="J21" i="12"/>
  <c r="U432" i="12"/>
  <c r="AF239" i="12"/>
  <c r="AQ94" i="12"/>
  <c r="AM351" i="12"/>
  <c r="G341" i="12"/>
  <c r="Z387" i="12"/>
  <c r="AQ360" i="12"/>
  <c r="D313" i="12"/>
  <c r="G436" i="12"/>
  <c r="F239" i="12"/>
  <c r="AH374" i="12"/>
  <c r="AO245" i="12"/>
  <c r="J484" i="12"/>
  <c r="AH393" i="12"/>
  <c r="T394" i="12"/>
  <c r="AI414" i="12"/>
  <c r="AK30" i="12"/>
  <c r="AX404" i="12"/>
  <c r="AZ334" i="12"/>
  <c r="AI397" i="12"/>
  <c r="AH238" i="12"/>
  <c r="X165" i="12"/>
  <c r="D271" i="12"/>
  <c r="G86" i="12"/>
  <c r="AQ366" i="12"/>
  <c r="X332" i="12"/>
  <c r="X475" i="12"/>
  <c r="K404" i="12"/>
  <c r="L63" i="12"/>
  <c r="Y366" i="12"/>
  <c r="AU181" i="12"/>
  <c r="L389" i="12"/>
  <c r="AN302" i="12"/>
  <c r="W231" i="12"/>
  <c r="AG349" i="12"/>
  <c r="AJ323" i="12"/>
  <c r="Z170" i="12"/>
  <c r="AO488" i="12"/>
  <c r="AN474" i="12"/>
  <c r="AB39" i="12"/>
  <c r="P501" i="12"/>
  <c r="R99" i="12"/>
  <c r="AV315" i="12"/>
  <c r="BA283" i="12"/>
  <c r="AA159" i="12"/>
  <c r="P150" i="12"/>
  <c r="AX501" i="12"/>
  <c r="AY431" i="12"/>
  <c r="AO474" i="12"/>
  <c r="Y65" i="12"/>
  <c r="AC405" i="12"/>
  <c r="F201" i="12"/>
  <c r="Y379" i="12"/>
  <c r="AE66" i="12"/>
  <c r="AA167" i="12"/>
  <c r="AI91" i="12"/>
  <c r="O55" i="12"/>
  <c r="AC301" i="12"/>
  <c r="F500" i="12"/>
  <c r="AC115" i="12"/>
  <c r="AP179" i="12"/>
  <c r="AT479" i="12"/>
  <c r="AQ154" i="12"/>
  <c r="AN254" i="12"/>
  <c r="AK318" i="12"/>
  <c r="AG64" i="12"/>
  <c r="Y314" i="12"/>
  <c r="U9" i="12"/>
  <c r="AK67" i="12"/>
  <c r="G250" i="12"/>
  <c r="E236" i="12"/>
  <c r="Y28" i="12"/>
  <c r="AU215" i="12"/>
  <c r="D128" i="12"/>
  <c r="X375" i="12"/>
  <c r="T20" i="12"/>
  <c r="AY64" i="12"/>
  <c r="R459" i="12"/>
  <c r="AB193" i="12"/>
  <c r="Q42" i="12"/>
  <c r="AI360" i="12"/>
  <c r="AY338" i="12"/>
  <c r="AK66" i="12"/>
  <c r="K298" i="12"/>
  <c r="AO142" i="12"/>
  <c r="AV73" i="12"/>
  <c r="AH81" i="12"/>
  <c r="AI388" i="12"/>
  <c r="J275" i="12"/>
  <c r="R20" i="12"/>
  <c r="AV271" i="12"/>
  <c r="M138" i="12"/>
  <c r="J380" i="12"/>
  <c r="G485" i="12"/>
  <c r="N79" i="12"/>
  <c r="AQ491" i="12"/>
  <c r="S357" i="12"/>
  <c r="F114" i="12"/>
  <c r="M53" i="12"/>
  <c r="H82" i="12"/>
  <c r="M235" i="12"/>
  <c r="G337" i="12"/>
  <c r="AM4" i="12"/>
  <c r="Q422" i="12"/>
  <c r="H136" i="12"/>
  <c r="AB248" i="12"/>
  <c r="AJ439" i="12"/>
  <c r="AJ355" i="12"/>
  <c r="AK300" i="12"/>
  <c r="AG143" i="12"/>
  <c r="W185" i="12"/>
  <c r="AP260" i="12"/>
  <c r="AS325" i="12"/>
  <c r="AS467" i="12"/>
  <c r="W370" i="12"/>
  <c r="W84" i="12"/>
  <c r="Y190" i="12"/>
  <c r="S335" i="12"/>
  <c r="AZ210" i="12"/>
  <c r="V227" i="12"/>
  <c r="AC89" i="12"/>
  <c r="H258" i="12"/>
  <c r="H411" i="12"/>
  <c r="D324" i="12"/>
  <c r="AW222" i="12"/>
  <c r="R138" i="12"/>
  <c r="R385" i="12"/>
  <c r="AC305" i="12"/>
  <c r="AH5" i="12"/>
  <c r="AF30" i="12"/>
  <c r="AZ212" i="12"/>
  <c r="AZ156" i="12"/>
  <c r="Z355" i="12"/>
  <c r="AA272" i="12"/>
  <c r="AZ444" i="12"/>
  <c r="AR419" i="12"/>
  <c r="L368" i="12"/>
  <c r="AA209" i="12"/>
  <c r="AL218" i="12"/>
  <c r="AS138" i="12"/>
  <c r="AD128" i="12"/>
  <c r="AQ86" i="12"/>
  <c r="S155" i="12"/>
  <c r="T461" i="12"/>
  <c r="AY261" i="12"/>
  <c r="AZ200" i="12"/>
  <c r="AS386" i="12"/>
  <c r="N127" i="12"/>
  <c r="AG25" i="12"/>
  <c r="K96" i="12"/>
  <c r="AE391" i="12"/>
  <c r="AU330" i="12"/>
  <c r="K422" i="12"/>
  <c r="AB112" i="12"/>
  <c r="Q216" i="12"/>
  <c r="H188" i="12"/>
  <c r="L190" i="12"/>
  <c r="AX2" i="12"/>
  <c r="X246" i="12"/>
  <c r="H233" i="12"/>
  <c r="M121" i="12"/>
  <c r="AJ107" i="12"/>
  <c r="M31" i="12"/>
  <c r="AR300" i="12"/>
  <c r="AT91" i="12"/>
  <c r="AV412" i="12"/>
  <c r="R180" i="12"/>
  <c r="AN120" i="12"/>
  <c r="Q34" i="12"/>
  <c r="G76" i="12"/>
  <c r="AK345" i="12"/>
  <c r="AT46" i="12"/>
  <c r="V434" i="12"/>
  <c r="AY334" i="12"/>
  <c r="U398" i="12"/>
  <c r="AZ403" i="12"/>
  <c r="Y116" i="12"/>
  <c r="AN418" i="12"/>
  <c r="AJ23" i="12"/>
  <c r="AV213" i="12"/>
  <c r="AF68" i="12"/>
  <c r="K18" i="12"/>
  <c r="AI263" i="12"/>
  <c r="BA53" i="12"/>
  <c r="D219" i="12"/>
  <c r="AZ122" i="12"/>
  <c r="V419" i="12"/>
  <c r="Z456" i="12"/>
  <c r="V132" i="12"/>
  <c r="D501" i="12"/>
  <c r="Y26" i="12"/>
  <c r="F196" i="12"/>
  <c r="AD59" i="12"/>
  <c r="AV410" i="12"/>
  <c r="P192" i="12"/>
  <c r="AJ245" i="12"/>
  <c r="S85" i="12"/>
  <c r="W243" i="12"/>
  <c r="AN455" i="12"/>
  <c r="U215" i="12"/>
  <c r="G263" i="12"/>
  <c r="AM92" i="12"/>
  <c r="AG328" i="12"/>
  <c r="AN2" i="12"/>
  <c r="AJ268" i="12"/>
  <c r="K190" i="12"/>
  <c r="U243" i="12"/>
  <c r="O275" i="12"/>
  <c r="AS69" i="12"/>
  <c r="AS177" i="12"/>
  <c r="AT178" i="12"/>
  <c r="AB413" i="12"/>
  <c r="P63" i="12"/>
  <c r="AW344" i="12"/>
  <c r="AD154" i="12"/>
  <c r="U401" i="12"/>
  <c r="AI15" i="12"/>
  <c r="G496" i="12"/>
  <c r="H228" i="12"/>
  <c r="K147" i="12"/>
  <c r="AF467" i="12"/>
  <c r="G480" i="12"/>
  <c r="X213" i="12"/>
  <c r="AC364" i="12"/>
  <c r="J478" i="12"/>
  <c r="D23" i="12"/>
  <c r="F404" i="12"/>
  <c r="E38" i="12"/>
  <c r="AZ145" i="12"/>
  <c r="N141" i="12"/>
  <c r="AF393" i="12"/>
  <c r="AT62" i="12"/>
  <c r="AG11" i="12"/>
  <c r="D247" i="12"/>
  <c r="R134" i="12"/>
  <c r="W159" i="12"/>
  <c r="K427" i="12"/>
  <c r="AQ28" i="12"/>
  <c r="AK414" i="12"/>
  <c r="AZ226" i="12"/>
  <c r="AW329" i="12"/>
  <c r="Z411" i="12"/>
  <c r="P180" i="12"/>
  <c r="AJ100" i="12"/>
  <c r="K124" i="12"/>
  <c r="AE193" i="12"/>
  <c r="AZ2" i="12"/>
  <c r="BA483" i="12"/>
  <c r="AY7" i="12"/>
  <c r="M76" i="12"/>
  <c r="S300" i="12"/>
  <c r="D330" i="12"/>
  <c r="V254" i="12"/>
  <c r="AL412" i="12"/>
  <c r="E306" i="12"/>
  <c r="J107" i="12"/>
  <c r="M445" i="12"/>
  <c r="N103" i="12"/>
  <c r="I468" i="12"/>
  <c r="H68" i="12"/>
  <c r="AV33" i="12"/>
  <c r="U222" i="12"/>
  <c r="AH280" i="12"/>
  <c r="V264" i="12"/>
  <c r="AQ162" i="12"/>
  <c r="AO247" i="12"/>
  <c r="R218" i="12"/>
  <c r="AE216" i="12"/>
  <c r="AF320" i="12"/>
  <c r="AM86" i="12"/>
  <c r="AT53" i="12"/>
  <c r="AQ381" i="12"/>
  <c r="O41" i="12"/>
  <c r="Z407" i="12"/>
  <c r="AM306" i="12"/>
  <c r="AC372" i="12"/>
  <c r="AX128" i="12"/>
  <c r="E207" i="12"/>
  <c r="M246" i="12"/>
  <c r="AW199" i="12"/>
  <c r="L18" i="12"/>
  <c r="J490" i="12"/>
  <c r="AS441" i="12"/>
  <c r="AU451" i="12"/>
  <c r="F472" i="12"/>
  <c r="AE302" i="12"/>
  <c r="AI449" i="12"/>
  <c r="D345" i="12"/>
  <c r="AY421" i="12"/>
  <c r="T388" i="12"/>
  <c r="AR229" i="12"/>
  <c r="S212" i="12"/>
  <c r="AJ384" i="12"/>
  <c r="J363" i="12"/>
  <c r="AJ76" i="12"/>
  <c r="AG194" i="12"/>
  <c r="I207" i="12"/>
  <c r="AN281" i="12"/>
  <c r="AQ394" i="12"/>
  <c r="AT451" i="12"/>
  <c r="AM296" i="12"/>
  <c r="AL11" i="12"/>
  <c r="O261" i="12"/>
  <c r="AN257" i="12"/>
  <c r="E282" i="12"/>
  <c r="H314" i="12"/>
  <c r="AI46" i="12"/>
  <c r="AG12" i="12"/>
  <c r="AL8" i="12"/>
  <c r="AC320" i="12"/>
  <c r="S13" i="12"/>
  <c r="W130" i="12"/>
  <c r="F435" i="12"/>
  <c r="AC198" i="12"/>
  <c r="AZ290" i="12"/>
  <c r="S475" i="12"/>
  <c r="T23" i="12"/>
  <c r="AF439" i="12"/>
  <c r="P355" i="12"/>
  <c r="AH441" i="12"/>
  <c r="I179" i="12"/>
  <c r="W484" i="12"/>
  <c r="AH403" i="12"/>
  <c r="Y195" i="12"/>
  <c r="Z76" i="12"/>
  <c r="S89" i="12"/>
  <c r="AN230" i="12"/>
  <c r="AB25" i="12"/>
  <c r="W134" i="12"/>
  <c r="L135" i="12"/>
  <c r="AE150" i="12"/>
  <c r="AT502" i="12"/>
  <c r="AX477" i="12"/>
  <c r="V158" i="12"/>
  <c r="AA268" i="12"/>
  <c r="AU256" i="12"/>
  <c r="AZ357" i="12"/>
  <c r="AC184" i="12"/>
  <c r="M433" i="12"/>
  <c r="AG319" i="12"/>
  <c r="V467" i="12"/>
  <c r="Q130" i="12"/>
  <c r="AK108" i="12"/>
  <c r="F22" i="12"/>
  <c r="AY285" i="12"/>
  <c r="AA12" i="12"/>
  <c r="AD190" i="12"/>
  <c r="AF42" i="12"/>
  <c r="E119" i="12"/>
  <c r="AE178" i="12"/>
  <c r="V153" i="12"/>
  <c r="AQ397" i="12"/>
  <c r="I459" i="12"/>
  <c r="AN387" i="12"/>
  <c r="AZ415" i="12"/>
  <c r="AF283" i="12"/>
  <c r="AW384" i="12"/>
  <c r="AI212" i="12"/>
  <c r="K128" i="12"/>
  <c r="D6" i="12"/>
  <c r="AI488" i="12"/>
  <c r="AU378" i="12"/>
  <c r="O434" i="12"/>
  <c r="AJ454" i="12"/>
  <c r="R103" i="12"/>
  <c r="AZ166" i="12"/>
  <c r="G118" i="12"/>
  <c r="AP63" i="12"/>
  <c r="AQ41" i="12"/>
  <c r="J335" i="12"/>
  <c r="AR44" i="12"/>
  <c r="L251" i="12"/>
  <c r="AX349" i="12"/>
  <c r="AF39" i="12"/>
  <c r="G457" i="12"/>
  <c r="AR7" i="12"/>
  <c r="D463" i="12"/>
  <c r="AI238" i="12"/>
  <c r="S247" i="12"/>
  <c r="M239" i="12"/>
  <c r="AZ455" i="12"/>
  <c r="AY461" i="12"/>
  <c r="Z493" i="12"/>
  <c r="M384" i="12"/>
  <c r="O499" i="12"/>
  <c r="AO43" i="12"/>
  <c r="AQ414" i="12"/>
  <c r="AL296" i="12"/>
  <c r="AP10" i="12"/>
  <c r="V420" i="12"/>
  <c r="AM157" i="12"/>
  <c r="AU37" i="12"/>
  <c r="T226" i="12"/>
  <c r="AV420" i="12"/>
  <c r="AI113" i="12"/>
  <c r="S179" i="12"/>
  <c r="AF446" i="12"/>
  <c r="H45" i="12"/>
  <c r="AQ183" i="12"/>
  <c r="AH254" i="12"/>
  <c r="M317" i="12"/>
  <c r="M168" i="12"/>
  <c r="O69" i="12"/>
  <c r="N264" i="12"/>
  <c r="W128" i="12"/>
  <c r="BA74" i="12"/>
  <c r="R7" i="12"/>
  <c r="AW7" i="12"/>
  <c r="G350" i="12"/>
  <c r="Q365" i="12"/>
  <c r="AB246" i="12"/>
  <c r="E502" i="12"/>
  <c r="AN66" i="12"/>
  <c r="D228" i="12"/>
  <c r="R31" i="12"/>
  <c r="AP7" i="12"/>
  <c r="AH180" i="12"/>
  <c r="R162" i="12"/>
  <c r="J402" i="12"/>
  <c r="Y297" i="12"/>
  <c r="P71" i="12"/>
  <c r="AO131" i="12"/>
  <c r="H395" i="12"/>
  <c r="R210" i="12"/>
  <c r="V179" i="12"/>
  <c r="R188" i="12"/>
  <c r="Q389" i="12"/>
  <c r="Q94" i="12"/>
  <c r="AQ362" i="12"/>
  <c r="AQ257" i="12"/>
  <c r="E355" i="12"/>
  <c r="U173" i="12"/>
  <c r="AP91" i="12"/>
  <c r="BA24" i="12"/>
  <c r="W61" i="12"/>
  <c r="N185" i="12"/>
  <c r="AS20" i="12"/>
  <c r="AK306" i="12"/>
  <c r="P182" i="12"/>
  <c r="AY320" i="12"/>
  <c r="AE188" i="12"/>
  <c r="U190" i="12"/>
  <c r="T360" i="12"/>
  <c r="W438" i="12"/>
  <c r="X442" i="12"/>
  <c r="J41" i="12"/>
  <c r="H374" i="12"/>
  <c r="AZ77" i="12"/>
  <c r="AH36" i="12"/>
  <c r="AC446" i="12"/>
  <c r="K201" i="12"/>
  <c r="AI63" i="12"/>
  <c r="E328" i="12"/>
  <c r="O185" i="12"/>
  <c r="AM459" i="12"/>
  <c r="AK412" i="12"/>
  <c r="AG75" i="12"/>
  <c r="AJ64" i="12"/>
  <c r="L456" i="12"/>
  <c r="AE154" i="12"/>
  <c r="S367" i="12"/>
  <c r="AM300" i="12"/>
  <c r="AD281" i="12"/>
  <c r="AI175" i="12"/>
  <c r="F406" i="12"/>
  <c r="W205" i="12"/>
  <c r="AG203" i="12"/>
  <c r="Q294" i="12"/>
  <c r="V371" i="12"/>
  <c r="AV37" i="12"/>
  <c r="S418" i="12"/>
  <c r="Y494" i="12"/>
  <c r="AI33" i="12"/>
  <c r="E409" i="12"/>
  <c r="AW211" i="12"/>
  <c r="V317" i="12"/>
  <c r="AF433" i="12"/>
  <c r="P428" i="12"/>
  <c r="AT136" i="12"/>
  <c r="E204" i="12"/>
  <c r="AP257" i="12"/>
  <c r="AC327" i="12"/>
  <c r="K447" i="12"/>
  <c r="W247" i="12"/>
  <c r="Z21" i="12"/>
  <c r="K405" i="12"/>
  <c r="F67" i="12"/>
  <c r="AS77" i="12"/>
  <c r="AA292" i="12"/>
  <c r="BA244" i="12"/>
  <c r="D146" i="12"/>
  <c r="AC255" i="12"/>
  <c r="AQ187" i="12"/>
  <c r="E270" i="12"/>
  <c r="AU153" i="12"/>
  <c r="AM295" i="12"/>
  <c r="AQ301" i="12"/>
  <c r="AB151" i="12"/>
  <c r="AM470" i="12"/>
  <c r="AV243" i="12"/>
  <c r="P222" i="12"/>
  <c r="AX9" i="12"/>
  <c r="I435" i="12"/>
  <c r="AR34" i="12"/>
  <c r="E183" i="12"/>
  <c r="AU28" i="12"/>
  <c r="L141" i="12"/>
  <c r="E455" i="12"/>
  <c r="Y479" i="12"/>
  <c r="AA276" i="12"/>
  <c r="T162" i="12"/>
  <c r="AK109" i="12"/>
  <c r="G361" i="12"/>
  <c r="J486" i="12"/>
  <c r="P346" i="12"/>
  <c r="S429" i="12"/>
  <c r="N216" i="12"/>
  <c r="AS47" i="12"/>
  <c r="AJ11" i="12"/>
  <c r="Q175" i="12"/>
  <c r="AE362" i="12"/>
  <c r="N77" i="12"/>
  <c r="N191" i="12"/>
  <c r="E110" i="12"/>
  <c r="AK315" i="12"/>
  <c r="BA340" i="12"/>
  <c r="AQ488" i="12"/>
  <c r="AG29" i="12"/>
  <c r="AI202" i="12"/>
  <c r="AY402" i="12"/>
  <c r="AV170" i="12"/>
  <c r="AF415" i="12"/>
  <c r="L263" i="12"/>
  <c r="F217" i="12"/>
  <c r="BA98" i="12"/>
  <c r="AL434" i="12"/>
  <c r="AM18" i="12"/>
  <c r="AS234" i="12"/>
  <c r="F350" i="12"/>
  <c r="J452" i="12"/>
  <c r="AR195" i="12"/>
  <c r="E178" i="12"/>
  <c r="D164" i="12"/>
  <c r="F151" i="12"/>
  <c r="S353" i="12"/>
  <c r="AF186" i="12"/>
  <c r="F149" i="12"/>
  <c r="T494" i="12"/>
  <c r="AD113" i="12"/>
  <c r="AM53" i="12"/>
  <c r="R494" i="12"/>
  <c r="AG90" i="12"/>
  <c r="AL111" i="12"/>
  <c r="M385" i="12"/>
  <c r="BA391" i="12"/>
  <c r="D7" i="12"/>
  <c r="AN342" i="12"/>
  <c r="AQ151" i="12"/>
  <c r="J187" i="12"/>
  <c r="AO324" i="12"/>
  <c r="AR437" i="12"/>
  <c r="I270" i="12"/>
  <c r="AO205" i="12"/>
  <c r="AD365" i="12"/>
  <c r="J240" i="12"/>
  <c r="AA396" i="12"/>
  <c r="S99" i="12"/>
  <c r="AE205" i="12"/>
  <c r="T51" i="12"/>
  <c r="AS316" i="12"/>
  <c r="X440" i="12"/>
  <c r="O457" i="12"/>
  <c r="AU186" i="12"/>
  <c r="AI188" i="12"/>
  <c r="I388" i="12"/>
  <c r="AK26" i="12"/>
  <c r="R492" i="12"/>
  <c r="X414" i="12"/>
  <c r="BA128" i="12"/>
  <c r="Z246" i="12"/>
  <c r="AV226" i="12"/>
  <c r="AY135" i="12"/>
  <c r="AB429" i="12"/>
  <c r="P261" i="12"/>
  <c r="L177" i="12"/>
  <c r="AG427" i="12"/>
  <c r="O43" i="12"/>
  <c r="AB128" i="12"/>
  <c r="AI409" i="12"/>
  <c r="E325" i="12"/>
  <c r="O339" i="12"/>
  <c r="H405" i="12"/>
  <c r="L485" i="12"/>
  <c r="N294" i="12"/>
  <c r="AD502" i="12"/>
  <c r="X327" i="12"/>
  <c r="J387" i="12"/>
  <c r="H267" i="12"/>
  <c r="AL91" i="12"/>
  <c r="R215" i="12"/>
  <c r="Q398" i="12"/>
  <c r="R400" i="12"/>
  <c r="AM309" i="12"/>
  <c r="AT248" i="12"/>
  <c r="N105" i="12"/>
  <c r="R433" i="12"/>
  <c r="E153" i="12"/>
  <c r="AL99" i="12"/>
  <c r="AU171" i="12"/>
  <c r="P112" i="12"/>
  <c r="O117" i="12"/>
  <c r="T337" i="12"/>
  <c r="AD392" i="12"/>
  <c r="Y161" i="12"/>
  <c r="E172" i="12"/>
  <c r="AH375" i="12"/>
  <c r="T381" i="12"/>
  <c r="AS71" i="12"/>
  <c r="R187" i="12"/>
  <c r="K187" i="12"/>
  <c r="AU156" i="12"/>
  <c r="W354" i="12"/>
  <c r="N176" i="12"/>
  <c r="I438" i="12"/>
  <c r="Y236" i="12"/>
  <c r="AD16" i="12"/>
  <c r="AF119" i="12"/>
  <c r="AG489" i="12"/>
  <c r="AG453" i="12"/>
  <c r="E482" i="12"/>
  <c r="AL27" i="12"/>
  <c r="AP154" i="12"/>
  <c r="AW300" i="12"/>
  <c r="AX468" i="12"/>
  <c r="E477" i="12"/>
  <c r="AL5" i="12"/>
  <c r="BA144" i="12"/>
  <c r="AK249" i="12"/>
  <c r="O236" i="12"/>
  <c r="N373" i="12"/>
  <c r="U40" i="12"/>
  <c r="AI459" i="12"/>
  <c r="O247" i="12"/>
  <c r="H431" i="12"/>
  <c r="AI357" i="12"/>
  <c r="AA444" i="12"/>
  <c r="AP361" i="12"/>
  <c r="I16" i="12"/>
  <c r="AK302" i="12"/>
  <c r="AP151" i="12"/>
  <c r="Z405" i="12"/>
  <c r="AC29" i="12"/>
  <c r="AW402" i="12"/>
  <c r="AK385" i="12"/>
  <c r="AV299" i="12"/>
  <c r="AX153" i="12"/>
  <c r="AQ89" i="12"/>
  <c r="N395" i="12"/>
  <c r="Y294" i="12"/>
  <c r="AF69" i="12"/>
  <c r="AA80" i="12"/>
  <c r="AL68" i="12"/>
  <c r="Z286" i="12"/>
  <c r="AG59" i="12"/>
  <c r="AT182" i="12"/>
  <c r="H94" i="12"/>
  <c r="AN420" i="12"/>
  <c r="AV354" i="12"/>
  <c r="AS188" i="12"/>
  <c r="V201" i="12"/>
  <c r="J105" i="12"/>
  <c r="Y98" i="12"/>
  <c r="F182" i="12"/>
  <c r="X301" i="12"/>
  <c r="P366" i="12"/>
  <c r="H24" i="12"/>
  <c r="AV63" i="12"/>
  <c r="Q399" i="12"/>
  <c r="AT80" i="12"/>
  <c r="BA438" i="12"/>
  <c r="AA18" i="12"/>
  <c r="AO333" i="12"/>
  <c r="P22" i="12"/>
  <c r="AU321" i="12"/>
  <c r="Q135" i="12"/>
  <c r="AH155" i="12"/>
  <c r="Y374" i="12"/>
  <c r="L55" i="12"/>
  <c r="U433" i="12"/>
  <c r="AS373" i="12"/>
  <c r="G257" i="12"/>
  <c r="AZ381" i="12"/>
  <c r="AG472" i="12"/>
  <c r="AO384" i="12"/>
  <c r="AL332" i="12"/>
  <c r="D192" i="12"/>
  <c r="AB106" i="12"/>
  <c r="AS319" i="12"/>
  <c r="H408" i="12"/>
  <c r="T230" i="12"/>
  <c r="O11" i="12"/>
  <c r="AJ31" i="12"/>
  <c r="K258" i="12"/>
  <c r="K399" i="12"/>
  <c r="N387" i="12"/>
  <c r="AU138" i="12"/>
  <c r="M400" i="12"/>
  <c r="AS184" i="12"/>
  <c r="P281" i="12"/>
  <c r="X15" i="12"/>
  <c r="L201" i="12"/>
  <c r="F453" i="12"/>
  <c r="AR396" i="12"/>
  <c r="AU204" i="12"/>
  <c r="R474" i="12"/>
  <c r="AE140" i="12"/>
  <c r="AU222" i="12"/>
  <c r="S432" i="12"/>
  <c r="P311" i="12"/>
  <c r="U212" i="12"/>
  <c r="AS63" i="12"/>
  <c r="AQ447" i="12"/>
  <c r="T64" i="12"/>
  <c r="V38" i="12"/>
  <c r="AO10" i="12"/>
  <c r="M495" i="12"/>
  <c r="AC77" i="12"/>
  <c r="V289" i="12"/>
  <c r="AN87" i="12"/>
  <c r="AE340" i="12"/>
  <c r="AV407" i="12"/>
  <c r="AZ279" i="12"/>
  <c r="AO292" i="12"/>
  <c r="X22" i="12"/>
  <c r="T242" i="12"/>
  <c r="AT269" i="12"/>
  <c r="Z136" i="12"/>
  <c r="AF254" i="12"/>
  <c r="AQ418" i="12"/>
  <c r="W430" i="12"/>
  <c r="F301" i="12"/>
  <c r="Q500" i="12"/>
  <c r="AY113" i="12"/>
  <c r="AW32" i="12"/>
  <c r="AT18" i="12"/>
  <c r="P53" i="12"/>
  <c r="AN159" i="12"/>
  <c r="W107" i="12"/>
  <c r="V432" i="12"/>
  <c r="AA334" i="12"/>
  <c r="AB302" i="12"/>
  <c r="AB370" i="12"/>
  <c r="K297" i="12"/>
  <c r="AW318" i="12"/>
  <c r="AT435" i="12"/>
  <c r="G469" i="12"/>
  <c r="Y105" i="12"/>
  <c r="W295" i="12"/>
  <c r="AN36" i="12"/>
  <c r="H262" i="12"/>
  <c r="R181" i="12"/>
  <c r="T334" i="12"/>
  <c r="J233" i="12"/>
  <c r="AT184" i="12"/>
  <c r="Q85" i="12"/>
  <c r="E438" i="12"/>
  <c r="AH487" i="12"/>
  <c r="M64" i="12"/>
  <c r="AU112" i="12"/>
  <c r="R434" i="12"/>
  <c r="D135" i="12"/>
  <c r="W224" i="12"/>
  <c r="AL308" i="12"/>
  <c r="O145" i="12"/>
  <c r="L407" i="12"/>
  <c r="AA496" i="12"/>
  <c r="W145" i="12"/>
  <c r="E223" i="12"/>
  <c r="Z312" i="12"/>
  <c r="V75" i="12"/>
  <c r="AQ319" i="12"/>
  <c r="AU116" i="12"/>
  <c r="AS257" i="12"/>
  <c r="D78" i="12"/>
  <c r="AJ317" i="12"/>
  <c r="N500" i="12"/>
  <c r="BA162" i="12"/>
  <c r="I15" i="12"/>
  <c r="J460" i="12"/>
  <c r="Y260" i="12"/>
  <c r="AY147" i="12"/>
  <c r="R444" i="12"/>
  <c r="J37" i="12"/>
  <c r="E256" i="12"/>
  <c r="AB472" i="12"/>
  <c r="D350" i="12"/>
  <c r="AL88" i="12"/>
  <c r="AH219" i="12"/>
  <c r="Z150" i="12"/>
  <c r="P49" i="12"/>
  <c r="AB41" i="12"/>
  <c r="AQ194" i="12"/>
  <c r="AF135" i="12"/>
  <c r="AJ195" i="12"/>
  <c r="AV336" i="12"/>
  <c r="J331" i="12"/>
  <c r="AS333" i="12"/>
  <c r="AA113" i="12"/>
  <c r="AW68" i="12"/>
  <c r="AN16" i="12"/>
  <c r="U426" i="12"/>
  <c r="AL500" i="12"/>
  <c r="AG439" i="12"/>
  <c r="U375" i="12"/>
  <c r="G253" i="12"/>
  <c r="G12" i="12"/>
  <c r="E91" i="12"/>
  <c r="AG110" i="12"/>
  <c r="J243" i="12"/>
  <c r="W70" i="12"/>
  <c r="I299" i="12"/>
  <c r="AX445" i="12"/>
  <c r="AP314" i="12"/>
  <c r="G403" i="12"/>
  <c r="Z27" i="12"/>
  <c r="D157" i="12"/>
  <c r="W488" i="12"/>
  <c r="AD377" i="12"/>
  <c r="O332" i="12"/>
  <c r="M110" i="12"/>
  <c r="AQ358" i="12"/>
  <c r="AB296" i="12"/>
  <c r="X466" i="12"/>
  <c r="P228" i="12"/>
  <c r="AB26" i="12"/>
  <c r="AR379" i="12"/>
  <c r="E98" i="12"/>
  <c r="AF102" i="12"/>
  <c r="Z278" i="12"/>
  <c r="AA82" i="12"/>
  <c r="P487" i="12"/>
  <c r="I431" i="12"/>
  <c r="AC143" i="12"/>
  <c r="Z102" i="12"/>
  <c r="AM200" i="12"/>
  <c r="AG409" i="12"/>
  <c r="L11" i="12"/>
  <c r="AN148" i="12"/>
  <c r="L78" i="12"/>
  <c r="AV289" i="12"/>
  <c r="AC156" i="12"/>
  <c r="X391" i="12"/>
  <c r="K120" i="12"/>
  <c r="AI237" i="12"/>
  <c r="AR237" i="12"/>
  <c r="X151" i="12"/>
  <c r="AQ480" i="12"/>
  <c r="Y52" i="12"/>
  <c r="AL30" i="12"/>
  <c r="AL24" i="12"/>
  <c r="AY501" i="12"/>
  <c r="AX482" i="12"/>
  <c r="AQ139" i="12"/>
  <c r="AI117" i="12"/>
  <c r="F269" i="12"/>
  <c r="T98" i="12"/>
  <c r="AV199" i="12"/>
  <c r="R83" i="12"/>
  <c r="L404" i="12"/>
  <c r="AF344" i="12"/>
  <c r="D169" i="12"/>
  <c r="K403" i="12"/>
  <c r="H163" i="12"/>
  <c r="BA385" i="12"/>
  <c r="AS124" i="12"/>
  <c r="AF325" i="12"/>
  <c r="X146" i="12"/>
  <c r="E6" i="12"/>
  <c r="N90" i="12"/>
  <c r="I165" i="12"/>
  <c r="AM314" i="12"/>
  <c r="AC453" i="12"/>
  <c r="Q53" i="12"/>
  <c r="AF428" i="12"/>
  <c r="AW260" i="12"/>
  <c r="AV413" i="12"/>
  <c r="P146" i="12"/>
  <c r="O411" i="12"/>
  <c r="AB373" i="12"/>
  <c r="I191" i="12"/>
  <c r="W96" i="12"/>
  <c r="AK281" i="12"/>
  <c r="M36" i="12"/>
  <c r="AL465" i="12"/>
  <c r="K462" i="12"/>
  <c r="K300" i="12"/>
  <c r="H12" i="12"/>
  <c r="L285" i="12"/>
  <c r="N106" i="12"/>
  <c r="AQ298" i="12"/>
  <c r="F260" i="12"/>
  <c r="AP169" i="12"/>
  <c r="M323" i="12"/>
  <c r="BA41" i="12"/>
  <c r="P420" i="12"/>
  <c r="M419" i="12"/>
  <c r="N256" i="12"/>
  <c r="J10" i="12"/>
  <c r="AM21" i="12"/>
  <c r="AB458" i="12"/>
  <c r="Q202" i="12"/>
  <c r="E359" i="12"/>
  <c r="AB159" i="12"/>
  <c r="M312" i="12"/>
  <c r="AE218" i="12"/>
  <c r="AY451" i="12"/>
  <c r="V159" i="12"/>
  <c r="AG419" i="12"/>
  <c r="AP57" i="12"/>
  <c r="L315" i="12"/>
  <c r="AE383" i="12"/>
  <c r="D139" i="12"/>
  <c r="AH291" i="12"/>
  <c r="R379" i="12"/>
  <c r="Z213" i="12"/>
  <c r="AN360" i="12"/>
  <c r="I113" i="12"/>
  <c r="O30" i="12"/>
  <c r="U278" i="12"/>
  <c r="AC223" i="12"/>
  <c r="BA106" i="12"/>
  <c r="AO151" i="12"/>
  <c r="G51" i="12"/>
  <c r="K172" i="12"/>
  <c r="G168" i="12"/>
  <c r="O438" i="12"/>
  <c r="AN385" i="12"/>
  <c r="F204" i="12"/>
  <c r="J211" i="12"/>
  <c r="L99" i="12"/>
  <c r="AT151" i="12"/>
  <c r="AT496" i="12"/>
  <c r="AL204" i="12"/>
  <c r="Q245" i="12"/>
  <c r="AM170" i="12"/>
  <c r="AW422" i="12"/>
  <c r="AE84" i="12"/>
  <c r="AF364" i="12"/>
  <c r="K440" i="12"/>
  <c r="AT257" i="12"/>
  <c r="AZ451" i="12"/>
  <c r="O141" i="12"/>
  <c r="AX395" i="12"/>
  <c r="R107" i="12"/>
  <c r="U203" i="12"/>
  <c r="AT418" i="12"/>
  <c r="F41" i="12"/>
  <c r="AV270" i="12"/>
  <c r="AA293" i="12"/>
  <c r="Y152" i="12"/>
  <c r="R93" i="12"/>
  <c r="AD485" i="12"/>
  <c r="AO299" i="12"/>
  <c r="AH172" i="12"/>
  <c r="AJ130" i="12"/>
  <c r="AM287" i="12"/>
  <c r="M302" i="12"/>
  <c r="AM366" i="12"/>
  <c r="V386" i="12"/>
  <c r="AV41" i="12"/>
  <c r="AJ5" i="12"/>
  <c r="P254" i="12"/>
  <c r="N326" i="12"/>
  <c r="AW241" i="12"/>
  <c r="E136" i="12"/>
  <c r="J469" i="12"/>
  <c r="Q261" i="12"/>
  <c r="W473" i="12"/>
  <c r="X57" i="12"/>
  <c r="Y129" i="12"/>
  <c r="X36" i="12"/>
  <c r="G153" i="12"/>
  <c r="E7" i="12"/>
  <c r="AN381" i="12"/>
  <c r="AU367" i="12"/>
  <c r="AX43" i="12"/>
  <c r="L109" i="12"/>
  <c r="AO469" i="12"/>
  <c r="AH225" i="12"/>
  <c r="AG371" i="12"/>
  <c r="AX270" i="12"/>
  <c r="AA102" i="12"/>
  <c r="AV10" i="12"/>
  <c r="J454" i="12"/>
  <c r="AT333" i="12"/>
  <c r="X463" i="12"/>
  <c r="Y73" i="12"/>
  <c r="AQ85" i="12"/>
  <c r="AT480" i="12"/>
  <c r="AS87" i="12"/>
  <c r="AS395" i="12"/>
  <c r="W332" i="12"/>
  <c r="AH57" i="12"/>
  <c r="Q454" i="12"/>
  <c r="AR212" i="12"/>
  <c r="AO477" i="12"/>
  <c r="AY301" i="12"/>
  <c r="AZ20" i="12"/>
  <c r="AA481" i="12"/>
  <c r="K358" i="12"/>
  <c r="AI143" i="12"/>
  <c r="AJ188" i="12"/>
  <c r="O138" i="12"/>
  <c r="AE35" i="12"/>
  <c r="M194" i="12"/>
  <c r="M244" i="12"/>
  <c r="AF150" i="12"/>
  <c r="AL40" i="12"/>
  <c r="AJ169" i="12"/>
  <c r="Q132" i="12"/>
  <c r="AL142" i="12"/>
  <c r="AM453" i="12"/>
  <c r="T38" i="12"/>
  <c r="U65" i="12"/>
  <c r="N219" i="12"/>
  <c r="O128" i="12"/>
  <c r="D409" i="12"/>
  <c r="AC238" i="12"/>
  <c r="AQ451" i="12"/>
  <c r="AP265" i="12"/>
  <c r="P58" i="12"/>
  <c r="AA191" i="12"/>
  <c r="AU493" i="12"/>
  <c r="M17" i="12"/>
  <c r="AT215" i="12"/>
  <c r="AD213" i="12"/>
  <c r="H449" i="12"/>
  <c r="AS377" i="12"/>
  <c r="AW366" i="12"/>
  <c r="AE15" i="12"/>
  <c r="G152" i="12"/>
  <c r="AH95" i="12"/>
  <c r="W402" i="12"/>
  <c r="AF193" i="12"/>
  <c r="AY268" i="12"/>
  <c r="K60" i="12"/>
  <c r="F252" i="12"/>
  <c r="K66" i="12"/>
  <c r="AC315" i="12"/>
  <c r="AV320" i="12"/>
  <c r="AS406" i="12"/>
  <c r="AU306" i="12"/>
  <c r="J153" i="12"/>
  <c r="Y126" i="12"/>
  <c r="W425" i="12"/>
  <c r="P456" i="12"/>
  <c r="BA100" i="12"/>
  <c r="AT37" i="12"/>
  <c r="AX432" i="12"/>
  <c r="N34" i="12"/>
  <c r="U496" i="12"/>
  <c r="K144" i="12"/>
  <c r="U113" i="12"/>
  <c r="J488" i="12"/>
  <c r="AZ500" i="12"/>
  <c r="T350" i="12"/>
  <c r="AU187" i="12"/>
  <c r="AJ327" i="12"/>
  <c r="AW352" i="12"/>
  <c r="AR106" i="12"/>
  <c r="AW54" i="12"/>
  <c r="AX265" i="12"/>
  <c r="AB239" i="12"/>
  <c r="AN467" i="12"/>
  <c r="O230" i="12"/>
  <c r="AD304" i="12"/>
  <c r="AI366" i="12"/>
  <c r="AX304" i="12"/>
  <c r="AA52" i="12"/>
  <c r="AY211" i="12"/>
  <c r="AQ215" i="12"/>
  <c r="AJ356" i="12"/>
  <c r="AL287" i="12"/>
  <c r="T221" i="12"/>
  <c r="AR322" i="12"/>
  <c r="S91" i="12"/>
  <c r="AP432" i="12"/>
  <c r="AP55" i="12"/>
  <c r="L10" i="12"/>
  <c r="Y145" i="12"/>
  <c r="AU318" i="12"/>
  <c r="AD56" i="12"/>
  <c r="AB46" i="12"/>
  <c r="F208" i="12"/>
  <c r="AL186" i="12"/>
  <c r="D291" i="12"/>
  <c r="AB322" i="12"/>
  <c r="AO346" i="12"/>
  <c r="AU87" i="12"/>
  <c r="AG183" i="12"/>
  <c r="AH247" i="12"/>
  <c r="Z343" i="12"/>
  <c r="AT307" i="12"/>
  <c r="AM382" i="12"/>
  <c r="P201" i="12"/>
  <c r="Z502" i="12"/>
  <c r="H73" i="12"/>
  <c r="L197" i="12"/>
  <c r="AE485" i="12"/>
  <c r="AB114" i="12"/>
  <c r="J91" i="12"/>
  <c r="AZ339" i="12"/>
  <c r="U74" i="12"/>
  <c r="AL290" i="12"/>
  <c r="AT328" i="12"/>
  <c r="U495" i="12"/>
  <c r="F19" i="12"/>
  <c r="R404" i="12"/>
  <c r="AW266" i="12"/>
  <c r="Q148" i="12"/>
  <c r="AS292" i="12"/>
  <c r="AH65" i="12"/>
  <c r="AS142" i="12"/>
  <c r="S302" i="12"/>
  <c r="AW249" i="12"/>
  <c r="AM276" i="12"/>
  <c r="Q462" i="12"/>
  <c r="AS336" i="12"/>
  <c r="AF348" i="12"/>
  <c r="P33" i="12"/>
  <c r="G405" i="12"/>
  <c r="I262" i="12"/>
  <c r="R160" i="12"/>
  <c r="H367" i="12"/>
  <c r="O469" i="12"/>
  <c r="U348" i="12"/>
  <c r="AY234" i="12"/>
  <c r="AU356" i="12"/>
  <c r="AI224" i="12"/>
  <c r="J314" i="12"/>
  <c r="AC192" i="12"/>
  <c r="AP271" i="12"/>
  <c r="AU218" i="12"/>
  <c r="O346" i="12"/>
  <c r="X39" i="12"/>
  <c r="O113" i="12"/>
  <c r="AT148" i="12"/>
  <c r="V81" i="12"/>
  <c r="AI275" i="12"/>
  <c r="AH333" i="12"/>
  <c r="G218" i="12"/>
  <c r="D148" i="12"/>
  <c r="AF227" i="12"/>
  <c r="AA105" i="12"/>
  <c r="AO213" i="12"/>
  <c r="M436" i="12"/>
  <c r="AP375" i="12"/>
  <c r="V437" i="12"/>
  <c r="AL205" i="12"/>
  <c r="P445" i="12"/>
  <c r="AB364" i="12"/>
  <c r="AD211" i="12"/>
  <c r="AQ281" i="12"/>
  <c r="Z384" i="12"/>
  <c r="AV48" i="12"/>
  <c r="AC480" i="12"/>
  <c r="AF197" i="12"/>
  <c r="AQ45" i="12"/>
  <c r="AN219" i="12"/>
  <c r="L385" i="12"/>
  <c r="AL501" i="12"/>
  <c r="AJ472" i="12"/>
  <c r="AC452" i="12"/>
  <c r="AZ489" i="12"/>
  <c r="P377" i="12"/>
  <c r="AR173" i="12"/>
  <c r="L325" i="12"/>
  <c r="AB368" i="12"/>
  <c r="AF250" i="12"/>
  <c r="G295" i="12"/>
  <c r="AE3" i="12"/>
  <c r="AZ231" i="12"/>
  <c r="BA478" i="12"/>
  <c r="AL213" i="12"/>
  <c r="AJ73" i="12"/>
  <c r="I250" i="12"/>
  <c r="W165" i="12"/>
  <c r="BA146" i="12"/>
  <c r="AD286" i="12"/>
  <c r="R100" i="12"/>
  <c r="H269" i="12"/>
  <c r="X83" i="12"/>
  <c r="F47" i="12"/>
  <c r="G113" i="12"/>
  <c r="R308" i="12"/>
  <c r="X88" i="12"/>
  <c r="AE322" i="12"/>
  <c r="AX12" i="12"/>
  <c r="Y419" i="12"/>
  <c r="G255" i="12"/>
  <c r="R377" i="12"/>
  <c r="AA379" i="12"/>
  <c r="AC250" i="12"/>
  <c r="AC136" i="12"/>
  <c r="L229" i="12"/>
  <c r="Y151" i="12"/>
  <c r="AW102" i="12"/>
  <c r="W244" i="12"/>
  <c r="N167" i="12"/>
  <c r="T251" i="12"/>
  <c r="V248" i="12"/>
  <c r="U145" i="12"/>
  <c r="X27" i="12"/>
  <c r="N171" i="12"/>
  <c r="AF74" i="12"/>
  <c r="AL221" i="12"/>
  <c r="Q159" i="12"/>
  <c r="AW220" i="12"/>
  <c r="AI260" i="12"/>
  <c r="K413" i="12"/>
  <c r="M130" i="12"/>
  <c r="K478" i="12"/>
  <c r="AD229" i="12"/>
  <c r="AQ274" i="12"/>
  <c r="E424" i="12"/>
  <c r="AP228" i="12"/>
  <c r="AJ250" i="12"/>
  <c r="W325" i="12"/>
  <c r="X362" i="12"/>
  <c r="AD219" i="12"/>
  <c r="AD40" i="12"/>
  <c r="V24" i="12"/>
  <c r="AR294" i="12"/>
  <c r="Y185" i="12"/>
  <c r="AJ362" i="12"/>
  <c r="N148" i="12"/>
  <c r="AU185" i="12"/>
  <c r="F329" i="12"/>
  <c r="S2" i="12"/>
  <c r="Q272" i="12"/>
  <c r="AJ112" i="12"/>
  <c r="V171" i="12"/>
  <c r="AG218" i="12"/>
  <c r="Q400" i="12"/>
  <c r="J336" i="12"/>
  <c r="H470" i="12"/>
  <c r="AL419" i="12"/>
  <c r="E70" i="12"/>
  <c r="AA478" i="12"/>
  <c r="AI314" i="12"/>
  <c r="AD37" i="12"/>
  <c r="AL265" i="12"/>
  <c r="AZ73" i="12"/>
  <c r="AJ415" i="12"/>
  <c r="N188" i="12"/>
  <c r="M25" i="12"/>
  <c r="W10" i="12"/>
  <c r="I208" i="12"/>
  <c r="U295" i="12"/>
  <c r="R128" i="12"/>
  <c r="T233" i="12"/>
  <c r="H147" i="12"/>
  <c r="AO260" i="12"/>
  <c r="AL184" i="12"/>
  <c r="AZ113" i="12"/>
  <c r="V147" i="12"/>
  <c r="AD68" i="12"/>
  <c r="AB327" i="12"/>
  <c r="AY311" i="12"/>
  <c r="AX197" i="12"/>
  <c r="AK143" i="12"/>
  <c r="N380" i="12"/>
  <c r="AE23" i="12"/>
  <c r="AT95" i="12"/>
  <c r="AQ236" i="12"/>
  <c r="L149" i="12"/>
  <c r="AY432" i="12"/>
  <c r="AZ187" i="12"/>
  <c r="M232" i="12"/>
  <c r="N268" i="12"/>
  <c r="AC83" i="12"/>
  <c r="AM417" i="12"/>
  <c r="AL405" i="12"/>
  <c r="AY91" i="12"/>
  <c r="AS171" i="12"/>
  <c r="D490" i="12"/>
  <c r="AL291" i="12"/>
  <c r="AE413" i="12"/>
  <c r="AA418" i="12"/>
  <c r="AY223" i="12"/>
  <c r="AA201" i="12"/>
  <c r="AJ302" i="12"/>
  <c r="H471" i="12"/>
  <c r="Q91" i="12"/>
  <c r="AR426" i="12"/>
  <c r="BA313" i="12"/>
  <c r="BA254" i="12"/>
  <c r="AL156" i="12"/>
  <c r="AT224" i="12"/>
  <c r="AJ267" i="12"/>
  <c r="AP420" i="12"/>
  <c r="AH167" i="12"/>
  <c r="AX495" i="12"/>
  <c r="I347" i="12"/>
  <c r="T213" i="12"/>
  <c r="AM419" i="12"/>
  <c r="AC460" i="12"/>
  <c r="BA72" i="12"/>
  <c r="AZ190" i="12"/>
  <c r="H285" i="12"/>
  <c r="T484" i="12"/>
  <c r="AW301" i="12"/>
  <c r="AG99" i="12"/>
  <c r="L12" i="12"/>
  <c r="AX215" i="12"/>
  <c r="AX172" i="12"/>
  <c r="AX104" i="12"/>
  <c r="AC398" i="12"/>
  <c r="H137" i="12"/>
  <c r="AI500" i="12"/>
  <c r="Z263" i="12"/>
  <c r="AV135" i="12"/>
  <c r="AQ84" i="12"/>
  <c r="E365" i="12"/>
  <c r="AG385" i="12"/>
  <c r="F251" i="12"/>
  <c r="Y49" i="12"/>
  <c r="U246" i="12"/>
  <c r="G407" i="12"/>
  <c r="K467" i="12"/>
  <c r="AI82" i="12"/>
  <c r="Z264" i="12"/>
  <c r="L9" i="12"/>
  <c r="Z44" i="12"/>
  <c r="AS78" i="12"/>
  <c r="P441" i="12"/>
  <c r="H87" i="12"/>
  <c r="AJ219" i="12"/>
  <c r="AH326" i="12"/>
  <c r="AS74" i="12"/>
  <c r="R375" i="12"/>
  <c r="O277" i="12"/>
  <c r="J450" i="12"/>
  <c r="AD482" i="12"/>
  <c r="H107" i="12"/>
  <c r="AY396" i="12"/>
  <c r="AQ165" i="12"/>
  <c r="W331" i="12"/>
  <c r="Q452" i="12"/>
  <c r="AU57" i="12"/>
  <c r="G392" i="12"/>
  <c r="AG330" i="12"/>
  <c r="AK84" i="12"/>
  <c r="S250" i="12"/>
  <c r="AC383" i="12"/>
  <c r="AW292" i="12"/>
  <c r="AD33" i="12"/>
  <c r="M74" i="12"/>
  <c r="AA466" i="12"/>
  <c r="D397" i="12"/>
  <c r="AY171" i="12"/>
  <c r="AV283" i="12"/>
  <c r="AH383" i="12"/>
  <c r="AW210" i="12"/>
  <c r="AP156" i="12"/>
  <c r="AB178" i="12"/>
  <c r="H410" i="12"/>
  <c r="S346" i="12"/>
  <c r="AS169" i="12"/>
  <c r="AV175" i="12"/>
  <c r="AD55" i="12"/>
  <c r="F109" i="12"/>
  <c r="AL315" i="12"/>
  <c r="L227" i="12"/>
  <c r="AI477" i="12"/>
  <c r="AU198" i="12"/>
  <c r="AD116" i="12"/>
  <c r="AS405" i="12"/>
  <c r="BA117" i="12"/>
  <c r="AU168" i="12"/>
  <c r="AK396" i="12"/>
  <c r="AW250" i="12"/>
  <c r="P289" i="12"/>
  <c r="L448" i="12"/>
  <c r="K301" i="12"/>
  <c r="AM66" i="12"/>
  <c r="AO339" i="12"/>
  <c r="T402" i="12"/>
  <c r="AI416" i="12"/>
  <c r="AM54" i="12"/>
  <c r="P393" i="12"/>
  <c r="AV78" i="12"/>
  <c r="AR498" i="12"/>
  <c r="O179" i="12"/>
  <c r="W298" i="12"/>
  <c r="S125" i="12"/>
  <c r="AZ216" i="12"/>
  <c r="Y59" i="12"/>
  <c r="AC438" i="12"/>
  <c r="F501" i="12"/>
  <c r="AR233" i="12"/>
  <c r="AQ266" i="12"/>
  <c r="E471" i="12"/>
  <c r="R61" i="12"/>
  <c r="AR425" i="12"/>
  <c r="AN89" i="12"/>
  <c r="U54" i="12"/>
  <c r="AH63" i="12"/>
  <c r="AP296" i="12"/>
  <c r="G23" i="12"/>
  <c r="AG416" i="12"/>
  <c r="Z140" i="12"/>
  <c r="AQ172" i="12"/>
  <c r="U372" i="12"/>
  <c r="AM126" i="12"/>
  <c r="AH33" i="12"/>
  <c r="AS199" i="12"/>
  <c r="BA199" i="12"/>
  <c r="AA244" i="12"/>
  <c r="N449" i="12"/>
  <c r="AA63" i="12"/>
  <c r="L259" i="12"/>
  <c r="G77" i="12"/>
  <c r="AW13" i="12"/>
  <c r="F438" i="12"/>
  <c r="K160" i="12"/>
  <c r="K436" i="12"/>
  <c r="W42" i="12"/>
  <c r="O386" i="12"/>
  <c r="AA407" i="12"/>
  <c r="AN249" i="12"/>
  <c r="N271" i="12"/>
  <c r="AO121" i="12"/>
  <c r="AH448" i="12"/>
  <c r="G448" i="12"/>
  <c r="X110" i="12"/>
  <c r="X65" i="12"/>
  <c r="AH126" i="12"/>
  <c r="AV378" i="12"/>
  <c r="AV3" i="12"/>
  <c r="G54" i="12"/>
  <c r="M366" i="12"/>
  <c r="AF473" i="12"/>
  <c r="AW355" i="12"/>
  <c r="U341" i="12"/>
  <c r="AC33" i="12"/>
  <c r="M319" i="12"/>
  <c r="D408" i="12"/>
  <c r="P100" i="12"/>
  <c r="J222" i="12"/>
  <c r="M50" i="12"/>
  <c r="U180" i="12"/>
  <c r="AU309" i="12"/>
  <c r="AX259" i="12"/>
  <c r="J263" i="12"/>
  <c r="AI49" i="12"/>
  <c r="M496" i="12"/>
  <c r="AQ285" i="12"/>
  <c r="AX493" i="12"/>
  <c r="D300" i="12"/>
  <c r="AF326" i="12"/>
  <c r="AU206" i="12"/>
  <c r="AO404" i="12"/>
  <c r="AB221" i="12"/>
  <c r="AE460" i="12"/>
  <c r="AU345" i="12"/>
  <c r="AY206" i="12"/>
  <c r="AD335" i="12"/>
  <c r="O268" i="12"/>
  <c r="U340" i="12"/>
  <c r="AF323" i="12"/>
  <c r="AK193" i="12"/>
  <c r="Q467" i="12"/>
  <c r="E114" i="12"/>
  <c r="AP94" i="12"/>
  <c r="Y85" i="12"/>
  <c r="BA18" i="12"/>
  <c r="E316" i="12"/>
  <c r="D104" i="12"/>
  <c r="D207" i="12"/>
  <c r="AU144" i="12"/>
  <c r="V372" i="12"/>
  <c r="AI395" i="12"/>
  <c r="G347" i="12"/>
  <c r="J474" i="12"/>
  <c r="AV202" i="12"/>
  <c r="AM185" i="12"/>
  <c r="AV471" i="12"/>
  <c r="D383" i="12"/>
  <c r="G278" i="12"/>
  <c r="W176" i="12"/>
  <c r="O400" i="12"/>
  <c r="AS132" i="12"/>
  <c r="AS296" i="12"/>
  <c r="AB325" i="12"/>
  <c r="G354" i="12"/>
  <c r="E105" i="12"/>
  <c r="O355" i="12"/>
  <c r="AC24" i="12"/>
  <c r="BA489" i="12"/>
  <c r="R324" i="12"/>
  <c r="H361" i="12"/>
  <c r="F446" i="12"/>
  <c r="AF294" i="12"/>
  <c r="AI268" i="12"/>
  <c r="F18" i="12"/>
  <c r="P171" i="12"/>
  <c r="AX327" i="12"/>
  <c r="I136" i="12"/>
  <c r="AQ484" i="12"/>
  <c r="D99" i="12"/>
  <c r="AD489" i="12"/>
  <c r="AA24" i="12"/>
  <c r="W275" i="12"/>
  <c r="X191" i="12"/>
  <c r="S282" i="12"/>
  <c r="AK321" i="12"/>
  <c r="W161" i="12"/>
  <c r="AP413" i="12"/>
  <c r="I265" i="12"/>
  <c r="X484" i="12"/>
  <c r="AN182" i="12"/>
  <c r="AG394" i="12"/>
  <c r="E44" i="12"/>
  <c r="O392" i="12"/>
  <c r="X299" i="12"/>
  <c r="M382" i="12"/>
  <c r="W335" i="12"/>
  <c r="E371" i="12"/>
  <c r="AW91" i="12"/>
  <c r="AQ383" i="12"/>
  <c r="AS295" i="12"/>
  <c r="AC106" i="12"/>
  <c r="AR115" i="12"/>
  <c r="W293" i="12"/>
  <c r="AC335" i="12"/>
  <c r="N183" i="12"/>
  <c r="AZ205" i="12"/>
  <c r="E191" i="12"/>
  <c r="AH26" i="12"/>
  <c r="AA388" i="12"/>
  <c r="P136" i="12"/>
  <c r="K352" i="12"/>
  <c r="AK14" i="12"/>
  <c r="AN415" i="12"/>
  <c r="AW192" i="12"/>
  <c r="AC19" i="12"/>
  <c r="Z440" i="12"/>
  <c r="AF424" i="12"/>
  <c r="AW388" i="12"/>
  <c r="AD83" i="12"/>
  <c r="AK80" i="12"/>
  <c r="AW136" i="12"/>
  <c r="Z134" i="12"/>
  <c r="AO16" i="12"/>
  <c r="AO269" i="12"/>
  <c r="E96" i="12"/>
  <c r="AX253" i="12"/>
  <c r="AG384" i="12"/>
  <c r="AJ141" i="12"/>
  <c r="AS384" i="12"/>
  <c r="AG81" i="12"/>
  <c r="AG161" i="12"/>
  <c r="AO39" i="12"/>
  <c r="Q152" i="12"/>
  <c r="L85" i="12"/>
  <c r="AL400" i="12"/>
  <c r="AC356" i="12"/>
  <c r="U44" i="12"/>
  <c r="AO123" i="12"/>
  <c r="AU387" i="12"/>
  <c r="J339" i="12"/>
  <c r="S313" i="12"/>
  <c r="AD414" i="12"/>
  <c r="AT12" i="12"/>
  <c r="AB461" i="12"/>
  <c r="W219" i="12"/>
  <c r="E109" i="12"/>
  <c r="AG494" i="12"/>
  <c r="AC447" i="12"/>
  <c r="AO157" i="12"/>
  <c r="AU412" i="12"/>
  <c r="AW473" i="12"/>
  <c r="AD361" i="12"/>
  <c r="S431" i="12"/>
  <c r="AI439" i="12"/>
  <c r="AC218" i="12"/>
  <c r="P274" i="12"/>
  <c r="E217" i="12"/>
  <c r="I36" i="12"/>
  <c r="E334" i="12"/>
  <c r="AD168" i="12"/>
  <c r="F73" i="12"/>
  <c r="U339" i="12"/>
  <c r="BA387" i="12"/>
  <c r="AJ210" i="12"/>
  <c r="H478" i="12"/>
  <c r="L170" i="12"/>
  <c r="AG123" i="12"/>
  <c r="AV154" i="12"/>
  <c r="R348" i="12"/>
  <c r="D261" i="12"/>
  <c r="H366" i="12"/>
  <c r="AK251" i="12"/>
  <c r="AZ38" i="12"/>
  <c r="AZ140" i="12"/>
  <c r="V388" i="12"/>
  <c r="J292" i="12"/>
  <c r="AV400" i="12"/>
  <c r="E393" i="12"/>
  <c r="P211" i="12"/>
  <c r="I62" i="12"/>
  <c r="AB259" i="12"/>
  <c r="X200" i="12"/>
  <c r="E127" i="12"/>
  <c r="AM427" i="12"/>
  <c r="Q7" i="12"/>
  <c r="AO125" i="12"/>
  <c r="AY494" i="12"/>
  <c r="K73" i="12"/>
  <c r="O226" i="12"/>
  <c r="AV330" i="12"/>
  <c r="AH32" i="12"/>
  <c r="X333" i="12"/>
  <c r="E100" i="12"/>
  <c r="X103" i="12"/>
  <c r="X335" i="12"/>
  <c r="AB185" i="12"/>
  <c r="BA159" i="12"/>
  <c r="AF310" i="12"/>
  <c r="AQ293" i="12"/>
  <c r="AR453" i="12"/>
  <c r="AK490" i="12"/>
  <c r="AG413" i="12"/>
  <c r="AC283" i="12"/>
  <c r="AK119" i="12"/>
  <c r="AS126" i="12"/>
  <c r="W309" i="12"/>
  <c r="E475" i="12"/>
  <c r="AC421" i="12"/>
  <c r="AR94" i="12"/>
  <c r="AY141" i="12"/>
  <c r="AH455" i="12"/>
  <c r="I206" i="12"/>
  <c r="H383" i="12"/>
  <c r="AU278" i="12"/>
  <c r="O287" i="12"/>
  <c r="M446" i="12"/>
  <c r="AI499" i="12"/>
  <c r="AV179" i="12"/>
  <c r="L375" i="12"/>
  <c r="AF277" i="12"/>
  <c r="AR456" i="12"/>
  <c r="Q140" i="12"/>
  <c r="AH340" i="12"/>
  <c r="AP12" i="12"/>
  <c r="Y23" i="12"/>
  <c r="F447" i="12"/>
  <c r="AW360" i="12"/>
  <c r="W404" i="12"/>
  <c r="AG18" i="12"/>
  <c r="T384" i="12"/>
  <c r="AZ141" i="12"/>
  <c r="R88" i="12"/>
  <c r="V315" i="12"/>
  <c r="G413" i="12"/>
  <c r="K299" i="12"/>
  <c r="M365" i="12"/>
  <c r="AT74" i="12"/>
  <c r="G106" i="12"/>
  <c r="E242" i="12"/>
  <c r="AF141" i="12"/>
  <c r="AP104" i="12"/>
  <c r="AQ239" i="12"/>
  <c r="R378" i="12"/>
  <c r="AT172" i="12"/>
  <c r="E205" i="12"/>
  <c r="AS274" i="12"/>
  <c r="AS383" i="12"/>
  <c r="AK370" i="12"/>
  <c r="AJ420" i="12"/>
  <c r="T290" i="12"/>
  <c r="AG159" i="12"/>
  <c r="U471" i="12"/>
  <c r="AZ281" i="12"/>
  <c r="AR177" i="12"/>
  <c r="AV183" i="12"/>
  <c r="AJ184" i="12"/>
  <c r="V223" i="12"/>
  <c r="AY322" i="12"/>
  <c r="X155" i="12"/>
  <c r="AU456" i="12"/>
  <c r="BA265" i="12"/>
  <c r="G122" i="12"/>
  <c r="P376" i="12"/>
  <c r="F339" i="12"/>
  <c r="AU80" i="12"/>
  <c r="AM346" i="12"/>
  <c r="H84" i="12"/>
  <c r="Y40" i="12"/>
  <c r="G355" i="12"/>
  <c r="AO221" i="12"/>
  <c r="AL390" i="12"/>
  <c r="E260" i="12"/>
  <c r="N379" i="12"/>
  <c r="AW72" i="12"/>
  <c r="AT2" i="12"/>
  <c r="AX308" i="12"/>
  <c r="J318" i="12"/>
  <c r="AS494" i="12"/>
  <c r="I215" i="12"/>
  <c r="AE6" i="12"/>
  <c r="S80" i="12"/>
  <c r="S394" i="12"/>
  <c r="AT271" i="12"/>
  <c r="AV195" i="12"/>
  <c r="AG495" i="12"/>
  <c r="O32" i="12"/>
  <c r="AU38" i="12"/>
  <c r="X377" i="12"/>
  <c r="L163" i="12"/>
  <c r="M253" i="12"/>
  <c r="AZ472" i="12"/>
  <c r="AZ419" i="12"/>
  <c r="W478" i="12"/>
  <c r="P349" i="12"/>
  <c r="AN31" i="12"/>
  <c r="V222" i="12"/>
  <c r="W262" i="12"/>
  <c r="AG244" i="12"/>
  <c r="S494" i="12"/>
  <c r="J385" i="12"/>
  <c r="D221" i="12"/>
  <c r="V135" i="12"/>
  <c r="AS135" i="12"/>
  <c r="Q466" i="12"/>
  <c r="R424" i="12"/>
  <c r="H92" i="12"/>
  <c r="AY343" i="12"/>
  <c r="O336" i="12"/>
  <c r="D25" i="12"/>
  <c r="F391" i="12"/>
  <c r="AY307" i="12"/>
  <c r="AP59" i="12"/>
  <c r="AV294" i="12"/>
  <c r="AR87" i="12"/>
  <c r="AA22" i="12"/>
  <c r="AE51" i="12"/>
  <c r="AC450" i="12"/>
  <c r="V196" i="12"/>
  <c r="AU115" i="12"/>
  <c r="AN237" i="12"/>
  <c r="AH488" i="12"/>
  <c r="AJ145" i="12"/>
  <c r="AB249" i="12"/>
  <c r="AG28" i="12"/>
  <c r="AG45" i="12"/>
  <c r="BA492" i="12"/>
  <c r="AE268" i="12"/>
  <c r="AG198" i="12"/>
  <c r="AA143" i="12"/>
  <c r="AZ471" i="12"/>
  <c r="N15" i="12"/>
  <c r="I61" i="12"/>
  <c r="AT332" i="12"/>
  <c r="Q485" i="12"/>
  <c r="F374" i="12"/>
  <c r="Z199" i="12"/>
  <c r="M464" i="12"/>
  <c r="AE385" i="12"/>
  <c r="AW461" i="12"/>
  <c r="AC119" i="12"/>
  <c r="S395" i="12"/>
  <c r="AB211" i="12"/>
  <c r="AA133" i="12"/>
  <c r="AD291" i="12"/>
  <c r="AO482" i="12"/>
  <c r="F277" i="12"/>
  <c r="H422" i="12"/>
  <c r="AY299" i="12"/>
  <c r="AX494" i="12"/>
  <c r="AX350" i="12"/>
  <c r="AC183" i="12"/>
  <c r="AP349" i="12"/>
  <c r="AX150" i="12"/>
  <c r="AJ281" i="12"/>
  <c r="S259" i="12"/>
  <c r="AM268" i="12"/>
  <c r="AJ485" i="12"/>
  <c r="AT282" i="12"/>
  <c r="W7" i="12"/>
  <c r="Q313" i="12"/>
  <c r="J208" i="12"/>
  <c r="H158" i="12"/>
  <c r="Q213" i="12"/>
  <c r="AJ421" i="12"/>
  <c r="AK378" i="12"/>
  <c r="P78" i="12"/>
  <c r="AG264" i="12"/>
  <c r="I139" i="12"/>
  <c r="H149" i="12"/>
  <c r="S106" i="12"/>
  <c r="AA239" i="12"/>
  <c r="AI114" i="12"/>
  <c r="K198" i="12"/>
  <c r="AO202" i="12"/>
  <c r="U138" i="12"/>
  <c r="AK149" i="12"/>
  <c r="AT101" i="12"/>
  <c r="F334" i="12"/>
  <c r="AI267" i="12"/>
  <c r="AW90" i="12"/>
  <c r="AW468" i="12"/>
  <c r="Z8" i="12"/>
  <c r="J164" i="12"/>
  <c r="Q360" i="12"/>
  <c r="AD57" i="12"/>
  <c r="G68" i="12"/>
  <c r="AV431" i="12"/>
  <c r="AT379" i="12"/>
  <c r="F70" i="12"/>
  <c r="K359" i="12"/>
  <c r="N98" i="12"/>
  <c r="K5" i="19" a="1"/>
  <c r="I178" i="12"/>
  <c r="K167" i="12"/>
  <c r="M198" i="12"/>
  <c r="AO54" i="12"/>
  <c r="J121" i="12"/>
  <c r="AF406" i="12"/>
  <c r="AO383" i="12"/>
  <c r="O208" i="12"/>
  <c r="Q146" i="12"/>
  <c r="AA313" i="12"/>
  <c r="W406" i="12"/>
  <c r="O473" i="12"/>
  <c r="H335" i="12"/>
  <c r="U144" i="12"/>
  <c r="AZ349" i="12"/>
  <c r="AH453" i="12"/>
  <c r="H311" i="12"/>
  <c r="H282" i="12"/>
  <c r="AH53" i="12"/>
  <c r="K72" i="12"/>
  <c r="F373" i="12"/>
  <c r="S66" i="12"/>
  <c r="Z214" i="12"/>
  <c r="AA131" i="12"/>
  <c r="AE421" i="12"/>
  <c r="F253" i="12"/>
  <c r="P321" i="12"/>
  <c r="W475" i="12"/>
  <c r="O20" i="12"/>
  <c r="R306" i="12"/>
  <c r="AZ115" i="12"/>
  <c r="AV288" i="12"/>
  <c r="AC75" i="12"/>
  <c r="AF96" i="12"/>
  <c r="BA96" i="12"/>
  <c r="AK289" i="12"/>
  <c r="Y306" i="12"/>
  <c r="AO134" i="12"/>
  <c r="AT54" i="12"/>
  <c r="AK171" i="12"/>
  <c r="R455" i="12"/>
  <c r="N284" i="12"/>
  <c r="AU453" i="12"/>
  <c r="AK22" i="12"/>
  <c r="AJ2" i="12"/>
  <c r="AW396" i="12"/>
  <c r="R319" i="12"/>
  <c r="AX220" i="12"/>
  <c r="AT88" i="12"/>
  <c r="AC157" i="12"/>
  <c r="AV216" i="12"/>
  <c r="Z133" i="12"/>
  <c r="O487" i="12"/>
  <c r="V445" i="12"/>
  <c r="M482" i="12"/>
  <c r="AB134" i="12"/>
  <c r="X459" i="12"/>
  <c r="AI301" i="12"/>
  <c r="T480" i="12"/>
  <c r="AU52" i="12"/>
  <c r="W365" i="12"/>
  <c r="AP103" i="12"/>
  <c r="J495" i="12"/>
  <c r="AB360" i="12"/>
  <c r="AX464" i="12"/>
  <c r="F189" i="12"/>
  <c r="AH258" i="12"/>
  <c r="P199" i="12"/>
  <c r="AO195" i="12"/>
  <c r="J124" i="12"/>
  <c r="P10" i="12"/>
  <c r="O67" i="12"/>
  <c r="AI451" i="12"/>
  <c r="AQ135" i="12"/>
  <c r="AM377" i="12"/>
  <c r="K407" i="12"/>
  <c r="AH420" i="12"/>
  <c r="AV89" i="12"/>
  <c r="AC9" i="12"/>
  <c r="V313" i="12"/>
  <c r="R275" i="12"/>
  <c r="P499" i="12"/>
  <c r="AW108" i="12"/>
  <c r="I400" i="12"/>
  <c r="AI326" i="12"/>
  <c r="AX311" i="12"/>
  <c r="N365" i="12"/>
  <c r="G60" i="12"/>
  <c r="X169" i="12"/>
  <c r="BA123" i="12"/>
  <c r="J389" i="12"/>
  <c r="P328" i="12"/>
  <c r="AY203" i="12"/>
  <c r="AL13" i="12"/>
  <c r="AE443" i="12"/>
  <c r="E337" i="12"/>
  <c r="W302" i="12"/>
  <c r="P140" i="12"/>
  <c r="Y215" i="12"/>
  <c r="AI334" i="12"/>
  <c r="W253" i="12"/>
  <c r="AN247" i="12"/>
  <c r="AI489" i="12"/>
  <c r="R164" i="12"/>
  <c r="Y189" i="12"/>
  <c r="AH22" i="12"/>
  <c r="F143" i="12"/>
  <c r="G56" i="12"/>
  <c r="AQ229" i="12"/>
  <c r="AM493" i="12"/>
  <c r="Z284" i="12"/>
  <c r="K313" i="12"/>
  <c r="L388" i="12"/>
  <c r="F76" i="12"/>
  <c r="G180" i="12"/>
  <c r="AX185" i="12"/>
  <c r="AL375" i="12"/>
  <c r="AP319" i="12"/>
  <c r="AO203" i="12"/>
  <c r="I241" i="12"/>
  <c r="AJ463" i="12"/>
  <c r="W14" i="12"/>
  <c r="AU390" i="12"/>
  <c r="AB479" i="12"/>
  <c r="G63" i="12"/>
  <c r="W272" i="12"/>
  <c r="Z196" i="12"/>
  <c r="AR480" i="12"/>
  <c r="R139" i="12"/>
  <c r="AD329" i="12"/>
  <c r="AY368" i="12"/>
  <c r="AV140" i="12"/>
  <c r="AS196" i="12"/>
  <c r="AW226" i="12"/>
  <c r="AF352" i="12"/>
  <c r="AJ228" i="12"/>
  <c r="T181" i="12"/>
  <c r="Z353" i="12"/>
  <c r="R125" i="12"/>
  <c r="Q303" i="12"/>
  <c r="AJ308" i="12"/>
  <c r="AX90" i="12"/>
  <c r="AJ241" i="12"/>
  <c r="AH138" i="12"/>
  <c r="AF177" i="12"/>
  <c r="H426" i="12"/>
  <c r="L425" i="12"/>
  <c r="S191" i="12"/>
  <c r="U312" i="12"/>
  <c r="AW24" i="12"/>
  <c r="Y403" i="12"/>
  <c r="AH214" i="12"/>
  <c r="L46" i="12"/>
  <c r="F16" i="12"/>
  <c r="E412" i="12"/>
  <c r="O256" i="12"/>
  <c r="AZ490" i="12"/>
  <c r="J294" i="12"/>
  <c r="T149" i="12"/>
  <c r="AJ168" i="12"/>
  <c r="J429" i="12"/>
  <c r="AC236" i="12"/>
  <c r="AQ337" i="12"/>
  <c r="AT130" i="12"/>
  <c r="BA394" i="12"/>
  <c r="G420" i="12"/>
  <c r="AI356" i="12"/>
  <c r="AT306" i="12"/>
  <c r="X32" i="12"/>
  <c r="BA441" i="12"/>
  <c r="AI436" i="12"/>
  <c r="V385" i="12"/>
  <c r="BA226" i="12"/>
  <c r="E214" i="12"/>
  <c r="AL446" i="12"/>
  <c r="AI463" i="12"/>
  <c r="G93" i="12"/>
  <c r="AF328" i="12"/>
  <c r="AZ385" i="12"/>
  <c r="AF476" i="12"/>
  <c r="AX102" i="12"/>
  <c r="AK213" i="12"/>
  <c r="K320" i="12"/>
  <c r="AA431" i="12"/>
  <c r="W287" i="12"/>
  <c r="AV279" i="12"/>
  <c r="AA21" i="12"/>
  <c r="O330" i="12"/>
  <c r="AS191" i="12"/>
  <c r="L439" i="12"/>
  <c r="Y58" i="12"/>
  <c r="BA253" i="12"/>
  <c r="AZ108" i="12"/>
  <c r="AN167" i="12"/>
  <c r="P329" i="12"/>
  <c r="AF359" i="12"/>
  <c r="Q248" i="12"/>
  <c r="AN223" i="12"/>
  <c r="F226" i="12"/>
  <c r="W18" i="12"/>
  <c r="AF85" i="12"/>
  <c r="W6" i="12"/>
  <c r="AA15" i="12"/>
  <c r="AA16" i="12"/>
  <c r="AF215" i="12"/>
  <c r="AK165" i="12"/>
  <c r="E208" i="12"/>
  <c r="R113" i="12"/>
  <c r="V274" i="12"/>
  <c r="AE238" i="12"/>
  <c r="X108" i="12"/>
  <c r="G196" i="12"/>
  <c r="AU474" i="12"/>
  <c r="X447" i="12"/>
  <c r="I55" i="12"/>
  <c r="M339" i="12"/>
  <c r="R234" i="12"/>
  <c r="AY87" i="12"/>
  <c r="E27" i="12"/>
  <c r="AU433" i="12"/>
  <c r="Y70" i="12"/>
  <c r="Z62" i="12"/>
  <c r="Y473" i="12"/>
  <c r="AN339" i="12"/>
  <c r="H230" i="12"/>
  <c r="T385" i="12"/>
  <c r="P299" i="12"/>
  <c r="S117" i="12"/>
  <c r="L364" i="12"/>
  <c r="AQ141" i="12"/>
  <c r="BA170" i="12"/>
  <c r="Y300" i="12"/>
  <c r="R351" i="12"/>
  <c r="AI297" i="12"/>
  <c r="AP142" i="12"/>
  <c r="AV236" i="12"/>
  <c r="H81" i="12"/>
  <c r="BA105" i="12"/>
  <c r="AK104" i="12"/>
  <c r="AN46" i="12"/>
  <c r="W50" i="12"/>
  <c r="D122" i="12"/>
  <c r="AT420" i="12"/>
  <c r="N178" i="12"/>
  <c r="I409" i="12"/>
  <c r="AD180" i="12"/>
  <c r="AX86" i="12"/>
  <c r="F138" i="12"/>
  <c r="O122" i="12"/>
  <c r="AB71" i="12"/>
  <c r="Y6" i="12"/>
  <c r="AI239" i="12"/>
  <c r="P354" i="12"/>
  <c r="AE64" i="12"/>
  <c r="AG43" i="12"/>
  <c r="AH179" i="12"/>
  <c r="S161" i="12"/>
  <c r="P502" i="12"/>
  <c r="R391" i="12"/>
  <c r="AD367" i="12"/>
  <c r="AT268" i="12"/>
  <c r="AM316" i="12"/>
  <c r="AX85" i="12"/>
  <c r="AB137" i="12"/>
  <c r="S203" i="12"/>
  <c r="P466" i="12"/>
  <c r="V188" i="12"/>
  <c r="H284" i="12"/>
  <c r="X351" i="12"/>
  <c r="AJ458" i="12"/>
  <c r="AF251" i="12"/>
  <c r="AR206" i="12"/>
  <c r="G439" i="12"/>
  <c r="M57" i="12"/>
  <c r="N385" i="12"/>
  <c r="AX168" i="12"/>
  <c r="Y191" i="12"/>
  <c r="AR427" i="12"/>
  <c r="P172" i="12"/>
  <c r="AN285" i="12"/>
  <c r="V291" i="12"/>
  <c r="V21" i="12"/>
  <c r="AU334" i="12"/>
  <c r="AM168" i="12"/>
  <c r="S25" i="12"/>
  <c r="AH240" i="12"/>
  <c r="AE263" i="12"/>
  <c r="T348" i="12"/>
  <c r="U214" i="12"/>
  <c r="AS95" i="12"/>
  <c r="AG398" i="12"/>
  <c r="U217" i="12"/>
  <c r="AS322" i="12"/>
  <c r="L468" i="12"/>
  <c r="AZ378" i="12"/>
  <c r="AP312" i="12"/>
  <c r="D85" i="12"/>
  <c r="BA14" i="12"/>
  <c r="L497" i="12"/>
  <c r="AZ448" i="12"/>
  <c r="G37" i="12"/>
  <c r="I330" i="12"/>
  <c r="AZ152" i="12"/>
  <c r="K397" i="12"/>
  <c r="AF217" i="12"/>
  <c r="N140" i="12"/>
  <c r="AY429" i="12"/>
  <c r="AK33" i="12"/>
  <c r="AL490" i="12"/>
  <c r="AT19" i="12"/>
  <c r="AH89" i="12"/>
  <c r="AQ69" i="12"/>
  <c r="V157" i="12"/>
  <c r="AN435" i="12"/>
  <c r="J481" i="12"/>
  <c r="AA357" i="12"/>
  <c r="L193" i="12"/>
  <c r="Q176" i="12"/>
  <c r="AH267" i="12"/>
  <c r="AT272" i="12"/>
  <c r="AQ4" i="12"/>
  <c r="AV446" i="12"/>
  <c r="AJ15" i="12"/>
  <c r="AT313" i="12"/>
  <c r="AU166" i="12"/>
  <c r="AJ478" i="12"/>
  <c r="AE315" i="12"/>
  <c r="N451" i="12"/>
  <c r="AM380" i="12"/>
  <c r="AL348" i="12"/>
  <c r="AI372" i="12"/>
  <c r="AB493" i="12"/>
  <c r="AP440" i="12"/>
  <c r="G71" i="12"/>
  <c r="AD372" i="12"/>
  <c r="AA50" i="12"/>
  <c r="AC249" i="12"/>
  <c r="W476" i="12"/>
  <c r="AC483" i="12"/>
  <c r="BA58" i="12"/>
  <c r="L257" i="12"/>
  <c r="F337" i="12"/>
  <c r="Q49" i="12"/>
  <c r="AG329" i="12"/>
  <c r="S216" i="12"/>
  <c r="L65" i="12"/>
  <c r="AY482" i="12"/>
  <c r="AF314" i="12"/>
  <c r="D158" i="12"/>
  <c r="AD98" i="12"/>
  <c r="T247" i="12"/>
  <c r="P277" i="12"/>
  <c r="AR242" i="12"/>
  <c r="I82" i="12"/>
  <c r="AD156" i="12"/>
  <c r="J313" i="12"/>
  <c r="AC501" i="12"/>
  <c r="AS248" i="12"/>
  <c r="AM158" i="12"/>
  <c r="AL285" i="12"/>
  <c r="AJ80" i="12"/>
  <c r="R92" i="12"/>
  <c r="Y197" i="12"/>
  <c r="AM479" i="12"/>
  <c r="AH220" i="12"/>
  <c r="AQ31" i="12"/>
  <c r="AP288" i="12"/>
  <c r="AI473" i="12"/>
  <c r="J406" i="12"/>
  <c r="AV304" i="12"/>
  <c r="AA116" i="12"/>
  <c r="AP400" i="12"/>
  <c r="AX363" i="12"/>
  <c r="D464" i="12"/>
  <c r="Q244" i="12"/>
  <c r="S428" i="12"/>
  <c r="AF202" i="12"/>
  <c r="U242" i="12"/>
  <c r="AQ430" i="12"/>
  <c r="N13" i="12"/>
  <c r="AE333" i="12"/>
  <c r="E303" i="12"/>
  <c r="AK10" i="12"/>
  <c r="AU316" i="12"/>
  <c r="P66" i="12"/>
  <c r="Q99" i="12"/>
  <c r="O204" i="12"/>
  <c r="AS168" i="12"/>
  <c r="AS213" i="12"/>
  <c r="AX373" i="12"/>
  <c r="AH388" i="12"/>
  <c r="H452" i="12"/>
  <c r="J110" i="12"/>
  <c r="P185" i="12"/>
  <c r="E196" i="12"/>
  <c r="AS337" i="12"/>
  <c r="H332" i="12"/>
  <c r="Z106" i="12"/>
  <c r="AX237" i="12"/>
  <c r="AS348" i="12"/>
  <c r="AI441" i="12"/>
  <c r="T346" i="12"/>
  <c r="AL476" i="12"/>
  <c r="K284" i="12"/>
  <c r="AJ87" i="12"/>
  <c r="AU489" i="12"/>
  <c r="AB335" i="12"/>
  <c r="AP245" i="12"/>
  <c r="I132" i="12"/>
  <c r="N388" i="12"/>
  <c r="G467" i="12"/>
  <c r="K402" i="12"/>
  <c r="J315" i="12"/>
  <c r="AQ347" i="12"/>
  <c r="AF4" i="12"/>
  <c r="AQ254" i="12"/>
  <c r="AC109" i="12"/>
  <c r="P468" i="12"/>
  <c r="AV106" i="12"/>
  <c r="Q395" i="12"/>
  <c r="K435" i="12"/>
  <c r="I85" i="12"/>
  <c r="AH58" i="12"/>
  <c r="AJ490" i="12"/>
  <c r="AF41" i="12"/>
  <c r="AV28" i="12"/>
  <c r="AA425" i="12"/>
  <c r="T66" i="12"/>
  <c r="AJ265" i="12"/>
  <c r="I106" i="12"/>
  <c r="AS73" i="12"/>
  <c r="AN319" i="12"/>
  <c r="AG311" i="12"/>
  <c r="R95" i="12"/>
  <c r="AK352" i="12"/>
  <c r="N501" i="12"/>
  <c r="I450" i="12"/>
  <c r="BA205" i="12"/>
  <c r="R384" i="12"/>
  <c r="N498" i="12"/>
  <c r="AU304" i="12"/>
  <c r="AJ249" i="12"/>
  <c r="W97" i="12"/>
  <c r="AV66" i="12"/>
  <c r="L23" i="12"/>
  <c r="F248" i="12"/>
  <c r="D439" i="12"/>
  <c r="AE497" i="12"/>
  <c r="Z268" i="12"/>
  <c r="AQ341" i="12"/>
  <c r="AO393" i="12"/>
  <c r="J397" i="12"/>
  <c r="AU376" i="12"/>
  <c r="G317" i="12"/>
  <c r="AB48" i="12"/>
  <c r="W482" i="12"/>
  <c r="AY34" i="12"/>
  <c r="E182" i="12"/>
  <c r="P149" i="12"/>
  <c r="AO162" i="12"/>
  <c r="T490" i="12"/>
  <c r="H97" i="12"/>
  <c r="AO111" i="12"/>
  <c r="F60" i="12"/>
  <c r="AD371" i="12"/>
  <c r="BA455" i="12"/>
  <c r="AZ299" i="12"/>
  <c r="AK230" i="12"/>
  <c r="Z403" i="12"/>
  <c r="S183" i="12"/>
  <c r="R446" i="12"/>
  <c r="K302" i="12"/>
  <c r="V64" i="12"/>
  <c r="Z280" i="12"/>
  <c r="W256" i="12"/>
  <c r="Z105" i="12"/>
  <c r="AD22" i="12"/>
  <c r="I275" i="12"/>
  <c r="H247" i="12"/>
  <c r="V476" i="12"/>
  <c r="AE252" i="12"/>
  <c r="AY471" i="12"/>
  <c r="M208" i="12"/>
  <c r="D183" i="12"/>
  <c r="AB49" i="12"/>
  <c r="L68" i="12"/>
  <c r="AC172" i="12"/>
  <c r="U274" i="12"/>
  <c r="AW291" i="12"/>
  <c r="E346" i="12"/>
  <c r="P364" i="12"/>
  <c r="AP113" i="12"/>
  <c r="AH499" i="12"/>
  <c r="AF155" i="12"/>
  <c r="AZ230" i="12"/>
  <c r="Q230" i="12"/>
  <c r="R16" i="12"/>
  <c r="AJ440" i="12"/>
  <c r="AG228" i="12"/>
  <c r="AB314" i="12"/>
  <c r="AO53" i="12"/>
  <c r="AJ33" i="12"/>
  <c r="AY260" i="12"/>
  <c r="J383" i="12"/>
  <c r="T60" i="12"/>
  <c r="AF103" i="12"/>
  <c r="AF402" i="12"/>
  <c r="AU260" i="12"/>
  <c r="X16" i="12"/>
  <c r="AK394" i="12"/>
  <c r="V407" i="12"/>
  <c r="X244" i="12"/>
  <c r="BA281" i="12"/>
  <c r="AO463" i="12"/>
  <c r="W339" i="12"/>
  <c r="K476" i="12"/>
  <c r="AG31" i="12"/>
  <c r="AU43" i="12"/>
  <c r="G366" i="12"/>
  <c r="D229" i="12"/>
  <c r="AI404" i="12"/>
  <c r="AR184" i="12"/>
  <c r="W501" i="12"/>
  <c r="G430" i="12"/>
  <c r="N118" i="12"/>
  <c r="AZ163" i="12"/>
  <c r="P386" i="12"/>
  <c r="M342" i="12"/>
  <c r="P9" i="12"/>
  <c r="Z476" i="12"/>
  <c r="AZ237" i="12"/>
  <c r="AL207" i="12"/>
  <c r="AV453" i="12"/>
  <c r="R167" i="12"/>
  <c r="L15" i="12"/>
  <c r="AS244" i="12"/>
  <c r="Y221" i="12"/>
  <c r="AJ401" i="12"/>
  <c r="W9" i="12"/>
  <c r="Z94" i="12"/>
  <c r="AG464" i="12"/>
  <c r="J216" i="12"/>
  <c r="AO252" i="12"/>
  <c r="Y311" i="12"/>
  <c r="AM322" i="12"/>
  <c r="AA442" i="12"/>
  <c r="P358" i="12"/>
  <c r="AQ19" i="12"/>
  <c r="M310" i="12"/>
  <c r="T249" i="12"/>
  <c r="AC186" i="12"/>
  <c r="Y132" i="12"/>
  <c r="K365" i="12"/>
  <c r="AL486" i="12"/>
  <c r="Z245" i="12"/>
  <c r="AJ491" i="12"/>
  <c r="AN112" i="12"/>
  <c r="AR135" i="12"/>
  <c r="AT265" i="12"/>
  <c r="N354" i="12"/>
  <c r="AV105" i="12"/>
  <c r="AX255" i="12"/>
  <c r="AP198" i="12"/>
  <c r="F460" i="12"/>
  <c r="Y272" i="12"/>
  <c r="AO352" i="12"/>
  <c r="AY286" i="12"/>
  <c r="AG178" i="12"/>
  <c r="O433" i="12"/>
  <c r="AQ496" i="12"/>
  <c r="AC304" i="12"/>
  <c r="P398" i="12"/>
  <c r="AM433" i="12"/>
  <c r="M315" i="12"/>
  <c r="D461" i="12"/>
  <c r="L153" i="12"/>
  <c r="AQ164" i="12"/>
  <c r="Q431" i="12"/>
  <c r="S409" i="12"/>
  <c r="BA140" i="12"/>
  <c r="J5" i="19" a="1"/>
  <c r="AG383" i="12"/>
  <c r="S224" i="12"/>
  <c r="J501" i="12"/>
  <c r="AX295" i="12"/>
  <c r="AQ129" i="12"/>
  <c r="U411" i="12"/>
  <c r="K479" i="12"/>
  <c r="O421" i="12"/>
  <c r="L465" i="12"/>
  <c r="AR320" i="12"/>
  <c r="AC123" i="12"/>
  <c r="AM42" i="12"/>
  <c r="S142" i="12"/>
  <c r="AZ282" i="12"/>
  <c r="BA34" i="12"/>
  <c r="E453" i="12"/>
  <c r="R490" i="12"/>
  <c r="I96" i="12"/>
  <c r="AY156" i="12"/>
  <c r="AS385" i="12"/>
  <c r="N493" i="12"/>
  <c r="D469" i="12"/>
  <c r="BA90" i="12"/>
  <c r="X264" i="12"/>
  <c r="AU84" i="12"/>
  <c r="AV210" i="12"/>
  <c r="D73" i="12"/>
  <c r="F307" i="12"/>
  <c r="AA328" i="12"/>
  <c r="AK474" i="12"/>
  <c r="P77" i="12"/>
  <c r="AO318" i="12"/>
  <c r="P155" i="12"/>
  <c r="O115" i="12"/>
  <c r="P133" i="12"/>
  <c r="AV318" i="12"/>
  <c r="W313" i="12"/>
  <c r="AW233" i="12"/>
  <c r="AZ88" i="12"/>
  <c r="BA413" i="12"/>
  <c r="AI455" i="12"/>
  <c r="AK434" i="12"/>
  <c r="AS453" i="12"/>
  <c r="L276" i="12"/>
  <c r="AN55" i="12"/>
  <c r="AS502" i="12"/>
  <c r="Q168" i="12"/>
  <c r="T103" i="12"/>
  <c r="R353" i="12"/>
  <c r="AD424" i="12"/>
  <c r="AA441" i="12"/>
  <c r="AU21" i="12"/>
  <c r="T57" i="12"/>
  <c r="AE499" i="12"/>
  <c r="S28" i="12"/>
  <c r="AD201" i="12"/>
  <c r="K327" i="12"/>
  <c r="G297" i="12"/>
  <c r="D336" i="12"/>
  <c r="N344" i="12"/>
  <c r="AO386" i="12"/>
  <c r="AX36" i="12"/>
  <c r="AX298" i="12"/>
  <c r="AP404" i="12"/>
  <c r="AM77" i="12"/>
  <c r="AS58" i="12"/>
  <c r="M403" i="12"/>
  <c r="Q57" i="12"/>
  <c r="AM216" i="12"/>
  <c r="P344" i="12"/>
  <c r="X311" i="12"/>
  <c r="AE476" i="12"/>
  <c r="AX300" i="12"/>
  <c r="AS305" i="12"/>
  <c r="AY472" i="12"/>
  <c r="D483" i="12"/>
  <c r="H157" i="12"/>
  <c r="AM481" i="12"/>
  <c r="AB84" i="12"/>
  <c r="AB403" i="12"/>
  <c r="AX460" i="12"/>
  <c r="H379" i="12"/>
  <c r="AX443" i="12"/>
  <c r="H294" i="12"/>
  <c r="Q119" i="12"/>
  <c r="AL65" i="12"/>
  <c r="Q368" i="12"/>
  <c r="AX238" i="12"/>
  <c r="E264" i="12"/>
  <c r="AV131" i="12"/>
  <c r="AM12" i="12"/>
  <c r="AY347" i="12"/>
  <c r="G213" i="12"/>
  <c r="M116" i="12"/>
  <c r="AV253" i="12"/>
  <c r="R195" i="12"/>
  <c r="AQ267" i="12"/>
  <c r="Y483" i="12"/>
  <c r="AB172" i="12"/>
  <c r="R410" i="12"/>
  <c r="AC264" i="12"/>
  <c r="AK383" i="12"/>
  <c r="W33" i="12"/>
  <c r="AG465" i="12"/>
  <c r="AT275" i="12"/>
  <c r="AI359" i="12"/>
  <c r="R290" i="12"/>
  <c r="K461" i="12"/>
  <c r="Y154" i="12"/>
  <c r="AF188" i="12"/>
  <c r="AQ432" i="12"/>
  <c r="AD405" i="12"/>
  <c r="H29" i="12"/>
  <c r="D110" i="12"/>
  <c r="R169" i="12"/>
  <c r="W227" i="12"/>
  <c r="BA493" i="12"/>
  <c r="AR298" i="12"/>
  <c r="AH270" i="12"/>
  <c r="AJ443" i="12"/>
  <c r="M100" i="12"/>
  <c r="AK454" i="12"/>
  <c r="AR178" i="12"/>
  <c r="X310" i="12"/>
  <c r="AX343" i="12"/>
  <c r="AE291" i="12"/>
  <c r="X122" i="12"/>
  <c r="U437" i="12"/>
  <c r="AM451" i="12"/>
  <c r="U195" i="12"/>
  <c r="AC234" i="12"/>
  <c r="AU13" i="12"/>
  <c r="AY485" i="12"/>
  <c r="AM279" i="12"/>
  <c r="AZ355" i="12"/>
  <c r="J480" i="12"/>
  <c r="AF412" i="12"/>
  <c r="AZ207" i="12"/>
  <c r="H290" i="12"/>
  <c r="AU165" i="12"/>
  <c r="AP282" i="12"/>
  <c r="K166" i="12"/>
  <c r="F259" i="12"/>
  <c r="P83" i="12"/>
  <c r="AS501" i="12"/>
  <c r="AK335" i="12"/>
  <c r="AZ488" i="12"/>
  <c r="N267" i="12"/>
  <c r="AC160" i="12"/>
  <c r="AG149" i="12"/>
  <c r="N37" i="12"/>
  <c r="AH152" i="12"/>
  <c r="H393" i="12"/>
  <c r="AJ406" i="12"/>
  <c r="F233" i="12"/>
  <c r="AF229" i="12"/>
  <c r="K26" i="12"/>
  <c r="N278" i="12"/>
  <c r="R301" i="12"/>
  <c r="BA82" i="12"/>
  <c r="L54" i="12"/>
  <c r="AE89" i="12"/>
  <c r="AN190" i="12"/>
  <c r="AR116" i="12"/>
  <c r="AZ47" i="12"/>
  <c r="AU385" i="12"/>
  <c r="AW425" i="12"/>
  <c r="AP79" i="12"/>
  <c r="AM425" i="12"/>
  <c r="P483" i="12"/>
  <c r="H342" i="12"/>
  <c r="X449" i="12"/>
  <c r="G269" i="12"/>
  <c r="AE296" i="12"/>
  <c r="AA59" i="12"/>
  <c r="AD498" i="12"/>
  <c r="W202" i="12"/>
  <c r="J160" i="12"/>
  <c r="H298" i="12"/>
  <c r="AO462" i="12"/>
  <c r="V297" i="12"/>
  <c r="U46" i="12"/>
  <c r="AH356" i="12"/>
  <c r="AF61" i="12"/>
  <c r="BA278" i="12"/>
  <c r="AI323" i="12"/>
  <c r="U62" i="12"/>
  <c r="AL289" i="12"/>
  <c r="AY164" i="12"/>
  <c r="AI322" i="12"/>
  <c r="T3" i="12"/>
  <c r="AJ359" i="12"/>
  <c r="AU337" i="12"/>
  <c r="Y448" i="12"/>
  <c r="N350" i="12"/>
  <c r="AZ329" i="12"/>
  <c r="AL323" i="12"/>
  <c r="AB339" i="12"/>
  <c r="AZ263" i="12"/>
  <c r="AD67" i="12"/>
  <c r="AI316" i="12"/>
  <c r="AH324" i="12"/>
  <c r="BA334" i="12"/>
  <c r="I247" i="12"/>
  <c r="AL44" i="12"/>
  <c r="AF293" i="12"/>
  <c r="AN79" i="12"/>
  <c r="AO242" i="12"/>
  <c r="J115" i="12"/>
  <c r="AT382" i="12"/>
  <c r="S326" i="12"/>
  <c r="AL179" i="12"/>
  <c r="AQ42" i="12"/>
  <c r="T317" i="12"/>
  <c r="AH121" i="12"/>
  <c r="AS136" i="12"/>
  <c r="AJ180" i="12"/>
  <c r="AI195" i="12"/>
  <c r="AT105" i="12"/>
  <c r="AF234" i="12"/>
  <c r="P64" i="12"/>
  <c r="AR319" i="12"/>
  <c r="AU213" i="12"/>
  <c r="I157" i="12"/>
  <c r="M454" i="12"/>
  <c r="AA295" i="12"/>
  <c r="AS448" i="12"/>
  <c r="Z438" i="12"/>
  <c r="AA487" i="12"/>
  <c r="E186" i="12"/>
  <c r="AW18" i="12"/>
  <c r="T436" i="12"/>
  <c r="AY357" i="12"/>
  <c r="AI331" i="12"/>
  <c r="O365" i="12"/>
  <c r="AA57" i="12"/>
  <c r="AU281" i="12"/>
  <c r="AC289" i="12"/>
  <c r="S7" i="12"/>
  <c r="T260" i="12"/>
  <c r="AP380" i="12"/>
  <c r="AU59" i="12"/>
  <c r="AL380" i="12"/>
  <c r="AR141" i="12"/>
  <c r="AR361" i="12"/>
  <c r="AO26" i="12"/>
  <c r="AJ400" i="12"/>
  <c r="AH417" i="12"/>
  <c r="AJ238" i="12"/>
  <c r="AR158" i="12"/>
  <c r="AF209" i="12"/>
  <c r="O303" i="12"/>
  <c r="S192" i="12"/>
  <c r="J482" i="12"/>
  <c r="G481" i="12"/>
  <c r="H34" i="12"/>
  <c r="AK48" i="12"/>
  <c r="U386" i="12"/>
  <c r="Z244" i="12"/>
  <c r="AO155" i="12"/>
  <c r="H279" i="12"/>
  <c r="AA34" i="12"/>
  <c r="L356" i="12"/>
  <c r="L348" i="12"/>
  <c r="AE200" i="12"/>
  <c r="AF216" i="12"/>
  <c r="AX241" i="12"/>
  <c r="AN118" i="12"/>
  <c r="V51" i="12"/>
  <c r="AW337" i="12"/>
  <c r="V362" i="12"/>
  <c r="AY127" i="12"/>
  <c r="AA226" i="12"/>
  <c r="J312" i="12"/>
  <c r="AQ99" i="12"/>
  <c r="K285" i="12"/>
  <c r="W119" i="12"/>
  <c r="V463" i="12"/>
  <c r="BA365" i="12"/>
  <c r="AN181" i="12"/>
  <c r="AL138" i="12"/>
  <c r="AW472" i="12"/>
  <c r="Q480" i="12"/>
  <c r="AX103" i="12"/>
  <c r="V358" i="12"/>
  <c r="AJ212" i="12"/>
  <c r="AZ306" i="12"/>
  <c r="AI189" i="12"/>
  <c r="AO110" i="12"/>
  <c r="AF253" i="12"/>
  <c r="S338" i="12"/>
  <c r="AX492" i="12"/>
  <c r="AU422" i="12"/>
  <c r="T183" i="12"/>
  <c r="M459" i="12"/>
  <c r="AT16" i="12"/>
  <c r="AJ482" i="12"/>
  <c r="L428" i="12"/>
  <c r="AR146" i="12"/>
  <c r="AV324" i="12"/>
  <c r="AA454" i="12"/>
  <c r="D269" i="12"/>
  <c r="AS375" i="12"/>
  <c r="D373" i="12"/>
  <c r="AH66" i="12"/>
  <c r="AU375" i="12"/>
  <c r="V169" i="12"/>
  <c r="L442" i="12"/>
  <c r="S204" i="12"/>
  <c r="AH23" i="12"/>
  <c r="AI160" i="12"/>
  <c r="F493" i="12"/>
  <c r="AN84" i="12"/>
  <c r="Z276" i="12"/>
  <c r="AE53" i="12"/>
  <c r="AX59" i="12"/>
  <c r="N332" i="12"/>
  <c r="O193" i="12"/>
  <c r="AM91" i="12"/>
  <c r="AZ411" i="12"/>
  <c r="F12" i="12"/>
  <c r="AH500" i="12"/>
  <c r="U139" i="12"/>
  <c r="AD484" i="12"/>
  <c r="AK349" i="12"/>
  <c r="M283" i="12"/>
  <c r="Y325" i="12"/>
  <c r="P270" i="12"/>
  <c r="AP428" i="12"/>
  <c r="AG429" i="12"/>
  <c r="AR122" i="12"/>
  <c r="AA402" i="12"/>
  <c r="AV143" i="12"/>
  <c r="AO353" i="12"/>
  <c r="AL177" i="12"/>
  <c r="AL344" i="12"/>
  <c r="Y239" i="12"/>
  <c r="AV22" i="12"/>
  <c r="Z494" i="12"/>
  <c r="AT43" i="12"/>
  <c r="AL470" i="12"/>
  <c r="E439" i="12"/>
  <c r="Z238" i="12"/>
  <c r="X147" i="12"/>
  <c r="AG350" i="12"/>
  <c r="AV9" i="12"/>
  <c r="V133" i="12"/>
  <c r="H180" i="12"/>
  <c r="AD270" i="12"/>
  <c r="BA192" i="12"/>
  <c r="X49" i="12"/>
  <c r="AF205" i="12"/>
  <c r="I378" i="12"/>
  <c r="AG485" i="12"/>
  <c r="AA498" i="12"/>
  <c r="M405" i="12"/>
  <c r="AE24" i="12"/>
  <c r="S323" i="12"/>
  <c r="AI385" i="12"/>
  <c r="AU96" i="12"/>
  <c r="M33" i="12"/>
  <c r="AD368" i="12"/>
  <c r="AD256" i="12"/>
  <c r="S339" i="12"/>
  <c r="AR384" i="12"/>
  <c r="D121" i="12"/>
  <c r="O251" i="12"/>
  <c r="AS178" i="12"/>
  <c r="AQ300" i="12"/>
  <c r="AL282" i="12"/>
  <c r="W182" i="12"/>
  <c r="U223" i="12"/>
  <c r="AB324" i="12"/>
  <c r="AI248" i="12"/>
  <c r="AC269" i="12"/>
  <c r="AH18" i="12"/>
  <c r="AS24" i="12"/>
  <c r="AE310" i="12"/>
  <c r="P122" i="12"/>
  <c r="X10" i="12"/>
  <c r="AK76" i="12"/>
  <c r="I310" i="12"/>
  <c r="AM34" i="12"/>
  <c r="P300" i="12"/>
  <c r="AL317" i="12"/>
  <c r="BA3" i="12"/>
  <c r="AY419" i="12"/>
  <c r="AF218" i="12"/>
  <c r="X431" i="12"/>
  <c r="AZ293" i="12"/>
  <c r="X18" i="12"/>
  <c r="AE164" i="12"/>
  <c r="AN378" i="12"/>
  <c r="AR465" i="12"/>
  <c r="AB37" i="12"/>
  <c r="J178" i="12"/>
  <c r="AV157" i="12"/>
  <c r="Y477" i="12"/>
  <c r="Z315" i="12"/>
  <c r="P408" i="12"/>
  <c r="AE453" i="12"/>
  <c r="AJ387" i="12"/>
  <c r="Y118" i="12"/>
  <c r="G330" i="12"/>
  <c r="AK432" i="12"/>
  <c r="E72" i="12"/>
  <c r="T448" i="12"/>
  <c r="AH276" i="12"/>
  <c r="X152" i="12"/>
  <c r="T363" i="12"/>
  <c r="AO60" i="12"/>
  <c r="AW117" i="12"/>
  <c r="AQ117" i="12"/>
  <c r="AW186" i="12"/>
  <c r="AG217" i="12"/>
  <c r="N394" i="12"/>
  <c r="AF49" i="12"/>
  <c r="AR90" i="12"/>
  <c r="X171" i="12"/>
  <c r="Y202" i="12"/>
  <c r="AU67" i="12"/>
  <c r="K54" i="12"/>
  <c r="M334" i="12"/>
  <c r="AP252" i="12"/>
  <c r="AP177" i="12"/>
  <c r="AX465" i="12"/>
  <c r="AR42" i="12"/>
  <c r="AF244" i="12"/>
  <c r="O258" i="12"/>
  <c r="AX336" i="12"/>
  <c r="X367" i="12"/>
  <c r="AL31" i="12"/>
  <c r="AL103" i="12"/>
  <c r="AA71" i="12"/>
  <c r="AK465" i="12"/>
  <c r="AX412" i="12"/>
  <c r="BA393" i="12"/>
  <c r="AN346" i="12"/>
  <c r="AE278" i="12"/>
  <c r="M408" i="12"/>
  <c r="AR377" i="12"/>
  <c r="N412" i="12"/>
  <c r="AJ206" i="12"/>
  <c r="P373" i="12"/>
  <c r="E321" i="12"/>
  <c r="AY216" i="12"/>
  <c r="AX463" i="12"/>
  <c r="AC454" i="12"/>
  <c r="AJ156" i="12"/>
  <c r="G52" i="12"/>
  <c r="U188" i="12"/>
  <c r="AN176" i="12"/>
  <c r="AS28" i="12"/>
  <c r="AO373" i="12"/>
  <c r="V340" i="12"/>
  <c r="Z128" i="12"/>
  <c r="AA65" i="12"/>
  <c r="G131" i="12"/>
  <c r="G319" i="12"/>
  <c r="AR69" i="12"/>
  <c r="Q355" i="12"/>
  <c r="AU323" i="12"/>
  <c r="AC235" i="12"/>
  <c r="G259" i="12"/>
  <c r="AX202" i="12"/>
  <c r="BA266" i="12"/>
  <c r="E326" i="12"/>
  <c r="AS246" i="12"/>
  <c r="BA95" i="12"/>
  <c r="AV55" i="12"/>
  <c r="AK201" i="12"/>
  <c r="AQ119" i="12"/>
  <c r="AK495" i="12"/>
  <c r="N442" i="12"/>
  <c r="W489" i="12"/>
  <c r="AM139" i="12"/>
  <c r="AG94" i="12"/>
  <c r="AO129" i="12"/>
  <c r="AV237" i="12"/>
  <c r="U177" i="12"/>
  <c r="AX67" i="12"/>
  <c r="AK208" i="12"/>
  <c r="P85" i="12"/>
  <c r="F197" i="12"/>
  <c r="AM159" i="12"/>
  <c r="AC151" i="12"/>
  <c r="P493" i="12"/>
  <c r="AP276" i="12"/>
  <c r="AM40" i="12"/>
  <c r="AY75" i="12"/>
  <c r="Q475" i="12"/>
  <c r="AI276" i="12"/>
  <c r="Y290" i="12"/>
  <c r="AJ213" i="12"/>
  <c r="M343" i="12"/>
  <c r="N352" i="12"/>
  <c r="T262" i="12"/>
  <c r="AR52" i="12"/>
  <c r="AL294" i="12"/>
  <c r="R269" i="12"/>
  <c r="AK18" i="12"/>
  <c r="W65" i="12"/>
  <c r="AZ400" i="12"/>
  <c r="E452" i="12"/>
  <c r="AQ214" i="12"/>
  <c r="AM186" i="12"/>
  <c r="R398" i="12"/>
  <c r="AI282" i="12"/>
  <c r="AN354" i="12"/>
  <c r="Q10" i="12"/>
  <c r="AU88" i="12"/>
  <c r="F158" i="12"/>
  <c r="AB110" i="12"/>
  <c r="AK188" i="12"/>
  <c r="AV167" i="12"/>
  <c r="N488" i="12"/>
  <c r="L67" i="12"/>
  <c r="G466" i="12"/>
  <c r="AC261" i="12"/>
  <c r="O21" i="12"/>
  <c r="U58" i="12"/>
  <c r="AY417" i="12"/>
  <c r="AM201" i="12"/>
  <c r="E294" i="12"/>
  <c r="AP130" i="12"/>
  <c r="AG411" i="12"/>
  <c r="F368" i="12"/>
  <c r="AB118" i="12"/>
  <c r="R238" i="12"/>
  <c r="K312" i="12"/>
  <c r="BA290" i="12"/>
  <c r="I413" i="12"/>
  <c r="AM219" i="12"/>
  <c r="X483" i="12"/>
  <c r="AX291" i="12"/>
  <c r="AY424" i="12"/>
  <c r="AL318" i="12"/>
  <c r="U318" i="12"/>
  <c r="AV234" i="12"/>
  <c r="S301" i="12"/>
  <c r="AK439" i="12"/>
  <c r="AM441" i="12"/>
  <c r="AK447" i="12"/>
  <c r="AZ412" i="12"/>
  <c r="G460" i="12"/>
  <c r="X278" i="12"/>
  <c r="AC490" i="12"/>
  <c r="H40" i="12"/>
  <c r="AT283" i="12"/>
  <c r="H277" i="12"/>
  <c r="K303" i="12"/>
  <c r="AP218" i="12"/>
  <c r="AI73" i="12"/>
  <c r="S341" i="12"/>
  <c r="AC393" i="12"/>
  <c r="AO113" i="12"/>
  <c r="AO322" i="12"/>
  <c r="AI67" i="12"/>
  <c r="AI62" i="12"/>
  <c r="N434" i="12"/>
  <c r="AW137" i="12"/>
  <c r="J46" i="12"/>
  <c r="AK338" i="12"/>
  <c r="AV447" i="12"/>
  <c r="AO317" i="12"/>
  <c r="X295" i="12"/>
  <c r="Z169" i="12"/>
  <c r="H229" i="12"/>
  <c r="M141" i="12"/>
  <c r="M91" i="12"/>
  <c r="F389" i="12"/>
  <c r="AA453" i="12"/>
  <c r="J256" i="12"/>
  <c r="N125" i="12"/>
  <c r="U162" i="12"/>
  <c r="S157" i="12"/>
  <c r="E130" i="12"/>
  <c r="H104" i="12"/>
  <c r="Q14" i="12"/>
  <c r="AA176" i="12"/>
  <c r="Y17" i="12"/>
  <c r="AE462" i="12"/>
  <c r="AF451" i="12"/>
  <c r="F139" i="12"/>
  <c r="W374" i="12"/>
  <c r="M197" i="12"/>
  <c r="AH286" i="12"/>
  <c r="AE100" i="12"/>
  <c r="I42" i="12"/>
  <c r="AU75" i="12"/>
  <c r="O342" i="12"/>
  <c r="S371" i="12"/>
  <c r="S95" i="12"/>
  <c r="AS231" i="12"/>
  <c r="AZ390" i="12"/>
  <c r="AP435" i="12"/>
  <c r="M353" i="12"/>
  <c r="AR378" i="12"/>
  <c r="AW40" i="12"/>
  <c r="AN172" i="12"/>
  <c r="AB31" i="12"/>
  <c r="X218" i="12"/>
  <c r="AR189" i="12"/>
  <c r="E268" i="12"/>
  <c r="P350" i="12"/>
  <c r="F6" i="12"/>
  <c r="AF339" i="12"/>
  <c r="M477" i="12"/>
  <c r="BA501" i="12"/>
  <c r="AM195" i="12"/>
  <c r="T472" i="12"/>
  <c r="AH224" i="12"/>
  <c r="I197" i="12"/>
  <c r="AD239" i="12"/>
  <c r="AZ324" i="12"/>
  <c r="AM22" i="12"/>
  <c r="F344" i="12"/>
  <c r="AR401" i="12"/>
  <c r="J128" i="12"/>
  <c r="AJ349" i="12"/>
  <c r="AP322" i="12"/>
  <c r="K27" i="12"/>
  <c r="D331" i="12"/>
  <c r="AG280" i="12"/>
  <c r="AP166" i="12"/>
  <c r="AZ422" i="12"/>
  <c r="AI158" i="12"/>
  <c r="BA164" i="12"/>
  <c r="AJ425" i="12"/>
  <c r="U13" i="12"/>
  <c r="AC295" i="12"/>
  <c r="W196" i="12"/>
  <c r="L41" i="12"/>
  <c r="M188" i="12"/>
  <c r="AF223" i="12"/>
  <c r="J365" i="12"/>
  <c r="O114" i="12"/>
  <c r="AQ235" i="12"/>
  <c r="AQ134" i="12"/>
  <c r="AJ166" i="12"/>
  <c r="AK478" i="12"/>
  <c r="K41" i="12"/>
  <c r="AZ175" i="12"/>
  <c r="AF457" i="12"/>
  <c r="AM59" i="12"/>
  <c r="O162" i="12"/>
  <c r="D352" i="12"/>
  <c r="AH479" i="12"/>
  <c r="P458" i="12"/>
  <c r="Z171" i="12"/>
  <c r="P359" i="12"/>
  <c r="M225" i="12"/>
  <c r="E5" i="12"/>
  <c r="AI235" i="12"/>
  <c r="AV359" i="12"/>
  <c r="AK176" i="12"/>
  <c r="AN314" i="12"/>
  <c r="Y15" i="12"/>
  <c r="AV323" i="12"/>
  <c r="N269" i="12"/>
  <c r="L21" i="12"/>
  <c r="AP473" i="12"/>
  <c r="AI146" i="12"/>
  <c r="R284" i="12"/>
  <c r="AX223" i="12"/>
  <c r="I303" i="12"/>
  <c r="BA300" i="12"/>
  <c r="AU183" i="12"/>
  <c r="AR214" i="12"/>
  <c r="AB152" i="12"/>
  <c r="G69" i="12"/>
  <c r="E421" i="12"/>
  <c r="P111" i="12"/>
  <c r="AZ100" i="12"/>
  <c r="AO67" i="12"/>
  <c r="AQ391" i="12"/>
  <c r="AJ322" i="12"/>
  <c r="AH51" i="12"/>
  <c r="W326" i="12"/>
  <c r="Q439" i="12"/>
  <c r="AG41" i="12"/>
  <c r="K85" i="12"/>
  <c r="I355" i="12"/>
  <c r="AF436" i="12"/>
  <c r="K138" i="12"/>
  <c r="AN408" i="12"/>
  <c r="D71" i="12"/>
  <c r="AM237" i="12"/>
  <c r="AH86" i="12"/>
  <c r="AR81" i="12"/>
  <c r="AR199" i="12"/>
  <c r="AD332" i="12"/>
  <c r="AO425" i="12"/>
  <c r="AO356" i="12"/>
  <c r="Z86" i="12"/>
  <c r="Q142" i="12"/>
  <c r="N405" i="12"/>
  <c r="V501" i="12"/>
  <c r="R374" i="12"/>
  <c r="Q171" i="12"/>
  <c r="AW276" i="12"/>
  <c r="BA337" i="12"/>
  <c r="AZ133" i="12"/>
  <c r="AR363" i="12"/>
  <c r="O121" i="12"/>
  <c r="AL423" i="12"/>
  <c r="Z57" i="12"/>
  <c r="W140" i="12"/>
  <c r="G301" i="12"/>
  <c r="AW383" i="12"/>
  <c r="AM395" i="12"/>
  <c r="D434" i="12"/>
  <c r="AE350" i="12"/>
  <c r="AD469" i="12"/>
  <c r="AE367" i="12"/>
  <c r="O244" i="12"/>
  <c r="AJ487" i="12"/>
  <c r="S334" i="12"/>
  <c r="AI348" i="12"/>
  <c r="AP65" i="12"/>
  <c r="AD262" i="12"/>
  <c r="AL251" i="12"/>
  <c r="D454" i="12"/>
  <c r="AP221" i="12"/>
  <c r="Z322" i="12"/>
  <c r="AV326" i="12"/>
  <c r="N338" i="12"/>
  <c r="AR390" i="12"/>
  <c r="N22" i="12"/>
  <c r="H197" i="12"/>
  <c r="V465" i="12"/>
  <c r="AG127" i="12"/>
  <c r="J76" i="12"/>
  <c r="AJ330" i="12"/>
  <c r="AO272" i="12"/>
  <c r="AI173" i="12"/>
  <c r="V436" i="12"/>
  <c r="V99" i="12"/>
  <c r="I30" i="12"/>
  <c r="AA123" i="12"/>
  <c r="P102" i="12"/>
  <c r="U369" i="12"/>
  <c r="AO117" i="12"/>
  <c r="AH495" i="12"/>
  <c r="AL313" i="12"/>
  <c r="AX355" i="12"/>
  <c r="G99" i="12"/>
  <c r="Q447" i="12"/>
  <c r="S70" i="12"/>
  <c r="AI155" i="12"/>
  <c r="AL373" i="12"/>
  <c r="AB254" i="12"/>
  <c r="AO450" i="12"/>
  <c r="J214" i="12"/>
  <c r="AN121" i="12"/>
  <c r="D114" i="12"/>
  <c r="AK264" i="12"/>
  <c r="Y204" i="12"/>
  <c r="AK278" i="12"/>
  <c r="AS46" i="12"/>
  <c r="Z372" i="12"/>
  <c r="P417" i="12"/>
  <c r="O152" i="12"/>
  <c r="R189" i="12"/>
  <c r="I271" i="12"/>
  <c r="J238" i="12"/>
  <c r="W245" i="12"/>
  <c r="Y429" i="12"/>
  <c r="AW333" i="12"/>
  <c r="AK376" i="12"/>
  <c r="T345" i="12"/>
  <c r="AZ379" i="12"/>
  <c r="T408" i="12"/>
  <c r="AH55" i="12"/>
  <c r="Z352" i="12"/>
  <c r="X458" i="12"/>
  <c r="AT36" i="12"/>
  <c r="BA485" i="12"/>
  <c r="AR51" i="12"/>
  <c r="E32" i="12"/>
  <c r="J344" i="12"/>
  <c r="R469" i="12"/>
  <c r="M216" i="12"/>
  <c r="AF307" i="12"/>
  <c r="AG126" i="12"/>
  <c r="N409" i="12"/>
  <c r="AC479" i="12"/>
  <c r="O352" i="12"/>
  <c r="P266" i="12"/>
  <c r="AD488" i="12"/>
  <c r="AM393" i="12"/>
  <c r="V332" i="12"/>
  <c r="AK250" i="12"/>
  <c r="AC44" i="12"/>
  <c r="G351" i="12"/>
  <c r="AK144" i="12"/>
  <c r="AA33" i="12"/>
  <c r="BA498" i="12"/>
  <c r="W34" i="12"/>
  <c r="AL488" i="12"/>
  <c r="M418" i="12"/>
  <c r="AW464" i="12"/>
  <c r="AP466" i="12"/>
  <c r="Q415" i="12"/>
  <c r="AU359" i="12"/>
  <c r="V367" i="12"/>
  <c r="U209" i="12"/>
  <c r="Z484" i="12"/>
  <c r="P403" i="12"/>
  <c r="AR279" i="12"/>
  <c r="AJ494" i="12"/>
  <c r="AU141" i="12"/>
  <c r="AT488" i="12"/>
  <c r="N115" i="12"/>
  <c r="Q338" i="12"/>
  <c r="E64" i="12"/>
  <c r="AT233" i="12"/>
  <c r="J309" i="12"/>
  <c r="AL245" i="12"/>
  <c r="K211" i="12"/>
  <c r="AC442" i="12"/>
  <c r="AV404" i="12"/>
  <c r="X208" i="12"/>
  <c r="AG85" i="12"/>
  <c r="V156" i="12"/>
  <c r="AV455" i="12"/>
  <c r="AH281" i="12"/>
  <c r="AA323" i="12"/>
  <c r="D203" i="12"/>
  <c r="AK93" i="12"/>
  <c r="AQ372" i="12"/>
  <c r="E302" i="12"/>
  <c r="AO357" i="12"/>
  <c r="M450" i="12"/>
  <c r="N18" i="12"/>
  <c r="AH352" i="12"/>
  <c r="AI422" i="12"/>
  <c r="AW375" i="12"/>
  <c r="AZ344" i="12"/>
  <c r="AP302" i="12"/>
  <c r="AW78" i="12"/>
  <c r="AF261" i="12"/>
  <c r="Y230" i="12"/>
  <c r="M43" i="12"/>
  <c r="H151" i="12"/>
  <c r="K192" i="12"/>
  <c r="AX258" i="12"/>
  <c r="AS157" i="12"/>
  <c r="AO416" i="12"/>
  <c r="AI29" i="12"/>
  <c r="AT205" i="12"/>
  <c r="Q183" i="12"/>
  <c r="L340" i="12"/>
  <c r="AM348" i="12"/>
  <c r="AF329" i="12"/>
  <c r="AP364" i="12"/>
  <c r="AU460" i="12"/>
  <c r="I154" i="12"/>
  <c r="AB404" i="12"/>
  <c r="AL171" i="12"/>
  <c r="AY478" i="12"/>
  <c r="Y285" i="12"/>
  <c r="AK455" i="12"/>
  <c r="N135" i="12"/>
  <c r="D445" i="12"/>
  <c r="H463" i="12"/>
  <c r="AF265" i="12"/>
  <c r="J43" i="12"/>
  <c r="T63" i="12"/>
  <c r="AF199" i="12"/>
  <c r="N406" i="12"/>
  <c r="AO22" i="12"/>
  <c r="AJ257" i="12"/>
  <c r="AE36" i="12"/>
  <c r="AI94" i="12"/>
  <c r="AB119" i="12"/>
  <c r="AV502" i="12"/>
  <c r="AY467" i="12"/>
  <c r="T76" i="12"/>
  <c r="AC97" i="12"/>
  <c r="AX204" i="12"/>
  <c r="D3" i="12"/>
  <c r="AH306" i="12"/>
  <c r="AF321" i="12"/>
  <c r="J131" i="12"/>
  <c r="AK51" i="12"/>
  <c r="N211" i="12"/>
  <c r="Z398" i="12"/>
  <c r="I326" i="12"/>
  <c r="AY400" i="12"/>
  <c r="Z89" i="12"/>
  <c r="AS96" i="12"/>
  <c r="AO229" i="12"/>
  <c r="Q321" i="12"/>
  <c r="BA443" i="12"/>
  <c r="AR394" i="12"/>
  <c r="AQ224" i="12"/>
  <c r="V284" i="12"/>
  <c r="R423" i="12"/>
  <c r="P158" i="12"/>
  <c r="Q460" i="12"/>
  <c r="AP392" i="12"/>
  <c r="AN246" i="12"/>
  <c r="AF226" i="12"/>
  <c r="AK387" i="12"/>
  <c r="BA240" i="12"/>
  <c r="AZ450" i="12"/>
  <c r="E103" i="12"/>
  <c r="AW486" i="12"/>
  <c r="J132" i="12"/>
  <c r="AJ284" i="12"/>
  <c r="L13" i="12"/>
  <c r="M48" i="12"/>
  <c r="Y182" i="12"/>
  <c r="V427" i="12"/>
  <c r="E79" i="12"/>
  <c r="AL274" i="12"/>
  <c r="T319" i="12"/>
  <c r="AK268" i="12"/>
  <c r="AN26" i="12"/>
  <c r="K185" i="12"/>
  <c r="AB144" i="12"/>
  <c r="AD432" i="12"/>
  <c r="AS290" i="12"/>
  <c r="AD344" i="12"/>
  <c r="AE275" i="12"/>
  <c r="M14" i="12"/>
  <c r="W54" i="12"/>
  <c r="AG170" i="12"/>
  <c r="Z141" i="12"/>
  <c r="Q228" i="12"/>
  <c r="G265" i="12"/>
  <c r="AN127" i="12"/>
  <c r="F99" i="12"/>
  <c r="AE116" i="12"/>
  <c r="AC431" i="12"/>
  <c r="AM363" i="12"/>
  <c r="AX411" i="12"/>
  <c r="I242" i="12"/>
  <c r="AO338" i="12"/>
  <c r="AP354" i="12"/>
  <c r="S93" i="12"/>
  <c r="AN439" i="12"/>
  <c r="K215" i="12"/>
  <c r="Y304" i="12"/>
  <c r="K318" i="12"/>
  <c r="AE79" i="12"/>
  <c r="D435" i="12"/>
  <c r="AS119" i="12"/>
  <c r="T9" i="12"/>
  <c r="AS66" i="12"/>
  <c r="AC137" i="12"/>
  <c r="AR181" i="12"/>
  <c r="X418" i="12"/>
  <c r="O403" i="12"/>
  <c r="AA419" i="12"/>
  <c r="AM420" i="12"/>
  <c r="AZ367" i="12"/>
  <c r="K290" i="12"/>
  <c r="AI31" i="12"/>
  <c r="Y3" i="12"/>
  <c r="R281" i="12"/>
  <c r="D308" i="12"/>
  <c r="U301" i="12"/>
  <c r="P220" i="12"/>
  <c r="T100" i="12"/>
  <c r="AY274" i="12"/>
  <c r="O168" i="12"/>
  <c r="F412" i="12"/>
  <c r="Z426" i="12"/>
  <c r="AT476" i="12"/>
  <c r="AQ395" i="12"/>
  <c r="K431" i="12"/>
  <c r="AY348" i="12"/>
  <c r="AF502" i="12"/>
  <c r="AV352" i="12"/>
  <c r="I229" i="12"/>
  <c r="AJ457" i="12"/>
  <c r="P103" i="12"/>
  <c r="Z449" i="12"/>
  <c r="U276" i="12"/>
  <c r="AP172" i="12"/>
  <c r="AN248" i="12"/>
  <c r="AA267" i="12"/>
  <c r="O52" i="12"/>
  <c r="AX75" i="12"/>
  <c r="AH184" i="12"/>
  <c r="AQ454" i="12"/>
  <c r="AW257" i="12"/>
  <c r="K306" i="12"/>
  <c r="AB490" i="12"/>
  <c r="AG430" i="12"/>
  <c r="AA189" i="12"/>
  <c r="AO313" i="12"/>
  <c r="M267" i="12"/>
  <c r="E233" i="12"/>
  <c r="G235" i="12"/>
  <c r="AL362" i="12"/>
  <c r="L242" i="12"/>
  <c r="Y114" i="12"/>
  <c r="AM5" i="12"/>
  <c r="H118" i="12"/>
  <c r="K98" i="12"/>
  <c r="K483" i="12"/>
  <c r="J483" i="12"/>
  <c r="AT79" i="12"/>
  <c r="V202" i="12"/>
  <c r="AO491" i="12"/>
  <c r="Y144" i="12"/>
  <c r="AG473" i="12"/>
  <c r="AJ62" i="12"/>
  <c r="M413" i="12"/>
  <c r="AS52" i="12"/>
  <c r="N144" i="12"/>
  <c r="AS294" i="12"/>
  <c r="Y188" i="12"/>
  <c r="Y149" i="12"/>
  <c r="E301" i="12"/>
  <c r="AT405" i="12"/>
  <c r="AO182" i="12"/>
  <c r="D306" i="12"/>
  <c r="AK236" i="12"/>
  <c r="AD120" i="12"/>
  <c r="E410" i="12"/>
  <c r="AU480" i="12"/>
  <c r="J364" i="12"/>
  <c r="AP102" i="12"/>
  <c r="T343" i="12"/>
  <c r="AT337" i="12"/>
  <c r="U395" i="12"/>
  <c r="AS394" i="12"/>
  <c r="Z396" i="12"/>
  <c r="L215" i="12"/>
  <c r="AG282" i="12"/>
  <c r="K90" i="12"/>
  <c r="O419" i="12"/>
  <c r="AL437" i="12"/>
  <c r="V160" i="12"/>
  <c r="AD490" i="12"/>
  <c r="V323" i="12"/>
  <c r="AP70" i="12"/>
  <c r="AH329" i="12"/>
  <c r="AN447" i="12"/>
  <c r="AE290" i="12"/>
  <c r="AJ97" i="12"/>
  <c r="AY298" i="12"/>
  <c r="V121" i="12"/>
  <c r="AK196" i="12"/>
  <c r="AA215" i="12"/>
  <c r="AR444" i="12"/>
  <c r="AB334" i="12"/>
  <c r="G105" i="12"/>
  <c r="O337" i="12"/>
  <c r="AX108" i="12"/>
  <c r="N281" i="12"/>
  <c r="X477" i="12"/>
  <c r="AH109" i="12"/>
  <c r="AW420" i="12"/>
  <c r="AM490" i="12"/>
  <c r="AD105" i="12"/>
  <c r="AS402" i="12"/>
  <c r="O82" i="12"/>
  <c r="AN123" i="12"/>
  <c r="AE467" i="12"/>
  <c r="AE175" i="12"/>
  <c r="AQ150" i="12"/>
  <c r="AE357" i="12"/>
  <c r="AG233" i="12"/>
  <c r="AF368" i="12"/>
  <c r="AY266" i="12"/>
  <c r="J462" i="12"/>
  <c r="AP85" i="12"/>
  <c r="AO379" i="12"/>
  <c r="L333" i="12"/>
  <c r="S492" i="12"/>
  <c r="AY498" i="12"/>
  <c r="T220" i="12"/>
  <c r="X37" i="12"/>
  <c r="J229" i="12"/>
  <c r="Y489" i="12"/>
  <c r="AT361" i="12"/>
  <c r="K400" i="12"/>
  <c r="AV239" i="12"/>
  <c r="S229" i="12"/>
  <c r="J19" i="12"/>
  <c r="AF162" i="12"/>
  <c r="AI72" i="12"/>
  <c r="AF500" i="12"/>
  <c r="J35" i="12"/>
  <c r="AX480" i="12"/>
  <c r="AW59" i="12"/>
  <c r="I460" i="12"/>
  <c r="H14" i="12"/>
  <c r="O235" i="12"/>
  <c r="AR417" i="12"/>
  <c r="AZ70" i="12"/>
  <c r="Z223" i="12"/>
  <c r="E483" i="12"/>
  <c r="H472" i="12"/>
  <c r="AN111" i="12"/>
  <c r="G395" i="12"/>
  <c r="O410" i="12"/>
  <c r="AD145" i="12"/>
  <c r="O335" i="12"/>
  <c r="AD148" i="12"/>
  <c r="AA26" i="12"/>
  <c r="AZ24" i="12"/>
  <c r="AJ287" i="12"/>
  <c r="AN73" i="12"/>
  <c r="AM68" i="12"/>
  <c r="K498" i="12"/>
  <c r="E277" i="12"/>
  <c r="I328" i="12"/>
  <c r="M123" i="12"/>
  <c r="AR335" i="12"/>
  <c r="I53" i="12"/>
  <c r="AN363" i="12"/>
  <c r="E251" i="12"/>
  <c r="AZ192" i="12"/>
  <c r="Q477" i="12"/>
  <c r="F68" i="12"/>
  <c r="AS239" i="12"/>
  <c r="AQ339" i="12"/>
  <c r="AO218" i="12"/>
  <c r="AR493" i="12"/>
  <c r="AT69" i="12"/>
  <c r="AE429" i="12"/>
  <c r="Y48" i="12"/>
  <c r="T81" i="12"/>
  <c r="X379" i="12"/>
  <c r="AQ242" i="12"/>
  <c r="AC162" i="12"/>
  <c r="AN477" i="12"/>
  <c r="AY236" i="12"/>
  <c r="AV178" i="12"/>
  <c r="AI349" i="12"/>
  <c r="R41" i="12"/>
  <c r="AL433" i="12"/>
  <c r="X38" i="12"/>
  <c r="Y372" i="12"/>
  <c r="U281" i="12"/>
  <c r="AC410" i="12"/>
  <c r="AS147" i="12"/>
  <c r="AF449" i="12"/>
  <c r="AP160" i="12"/>
  <c r="U436" i="12"/>
  <c r="W267" i="12"/>
  <c r="AF168" i="12"/>
  <c r="R447" i="12"/>
  <c r="Y11" i="12"/>
  <c r="AQ404" i="12"/>
  <c r="P357" i="12"/>
  <c r="AW448" i="12"/>
  <c r="N193" i="12"/>
  <c r="AW240" i="12"/>
  <c r="AV487" i="12"/>
  <c r="AZ312" i="12"/>
  <c r="AF131" i="12"/>
  <c r="U493" i="12"/>
  <c r="R133" i="12"/>
  <c r="Y217" i="12"/>
  <c r="AC174" i="12"/>
  <c r="D246" i="12"/>
  <c r="AY187" i="12"/>
  <c r="H6" i="12"/>
  <c r="AT125" i="12"/>
  <c r="W281" i="12"/>
  <c r="AT165" i="12"/>
  <c r="AY111" i="12"/>
  <c r="AV409" i="12"/>
  <c r="F465" i="12"/>
  <c r="AA78" i="12"/>
  <c r="AZ252" i="12"/>
  <c r="AC189" i="12"/>
  <c r="H165" i="12"/>
  <c r="AM192" i="12"/>
  <c r="AJ155" i="12"/>
  <c r="U327" i="12"/>
  <c r="L430" i="12"/>
  <c r="F210" i="12"/>
  <c r="AW330" i="12"/>
  <c r="AQ482" i="12"/>
  <c r="AE147" i="12"/>
  <c r="AJ171" i="12"/>
  <c r="AR373" i="12"/>
  <c r="AN75" i="12"/>
  <c r="AB252" i="12"/>
  <c r="AR83" i="12"/>
  <c r="M129" i="12"/>
  <c r="AG125" i="12"/>
  <c r="W40" i="12"/>
  <c r="R403" i="12"/>
  <c r="AW331" i="12"/>
  <c r="O359" i="12"/>
  <c r="AW238" i="12"/>
  <c r="V457" i="12"/>
  <c r="AE245" i="12"/>
  <c r="AX318" i="12"/>
  <c r="AN225" i="12"/>
  <c r="H438" i="12"/>
  <c r="AO493" i="12"/>
  <c r="O240" i="12"/>
  <c r="AE356" i="12"/>
  <c r="K310" i="12"/>
  <c r="U468" i="12"/>
  <c r="Z298" i="12"/>
  <c r="K270" i="12"/>
  <c r="H307" i="12"/>
  <c r="Q169" i="12"/>
  <c r="E74" i="12"/>
  <c r="J62" i="12"/>
  <c r="H322" i="12"/>
  <c r="S129" i="12"/>
  <c r="K220" i="12"/>
  <c r="L449" i="12"/>
  <c r="AC316" i="12"/>
  <c r="E40" i="12"/>
  <c r="AD76" i="12"/>
  <c r="P60" i="12"/>
  <c r="AW116" i="12"/>
  <c r="M369" i="12"/>
  <c r="AA278" i="12"/>
  <c r="AU499" i="12"/>
  <c r="I226" i="12"/>
  <c r="AV59" i="12"/>
  <c r="S58" i="12"/>
  <c r="AO135" i="12"/>
  <c r="AE69" i="12"/>
  <c r="AZ418" i="12"/>
  <c r="P449" i="12"/>
  <c r="W221" i="12"/>
  <c r="AO445" i="12"/>
  <c r="V207" i="12"/>
  <c r="AR274" i="12"/>
  <c r="K75" i="12"/>
  <c r="F104" i="12"/>
  <c r="T417" i="12"/>
  <c r="AX438" i="12"/>
  <c r="Y467" i="12"/>
  <c r="O102" i="12"/>
  <c r="AL443" i="12"/>
  <c r="H430" i="12"/>
  <c r="AC367" i="12"/>
  <c r="S239" i="12"/>
  <c r="N273" i="12"/>
  <c r="AG93" i="12"/>
  <c r="X223" i="12"/>
  <c r="AL402" i="12"/>
  <c r="AI337" i="12"/>
  <c r="O134" i="12"/>
  <c r="Q289" i="12"/>
  <c r="U104" i="12"/>
  <c r="D48" i="12"/>
  <c r="L262" i="12"/>
  <c r="AI92" i="12"/>
  <c r="AG216" i="12"/>
  <c r="I319" i="12"/>
  <c r="AJ129" i="12"/>
  <c r="AM39" i="12"/>
  <c r="AZ373" i="12"/>
  <c r="AQ280" i="12"/>
  <c r="AO228" i="12"/>
  <c r="AU472" i="12"/>
  <c r="H64" i="12"/>
  <c r="H365" i="12"/>
  <c r="N224" i="12"/>
  <c r="P21" i="12"/>
  <c r="AD297" i="12"/>
  <c r="AW95" i="12"/>
  <c r="AX339" i="12"/>
  <c r="AL60" i="12"/>
  <c r="AI271" i="12"/>
  <c r="AP2" i="12"/>
  <c r="Y123" i="12"/>
  <c r="AN279" i="12"/>
  <c r="V67" i="12"/>
  <c r="AH450" i="12"/>
  <c r="J455" i="12"/>
  <c r="AD324" i="12"/>
  <c r="M136" i="12"/>
  <c r="H436" i="12"/>
  <c r="AB162" i="12"/>
  <c r="P43" i="12"/>
  <c r="AM162" i="12"/>
  <c r="BA333" i="12"/>
  <c r="D239" i="12"/>
  <c r="D287" i="12"/>
  <c r="AL401" i="12"/>
  <c r="F471" i="12"/>
  <c r="H52" i="12"/>
  <c r="M395" i="12"/>
  <c r="AK408" i="12"/>
  <c r="AV79" i="12"/>
  <c r="O412" i="12"/>
  <c r="AE493" i="12"/>
  <c r="AJ358" i="12"/>
  <c r="P120" i="12"/>
  <c r="K179" i="12"/>
  <c r="O161" i="12"/>
  <c r="AR225" i="12"/>
  <c r="X436" i="12"/>
  <c r="AH114" i="12"/>
  <c r="Z22" i="12"/>
  <c r="D193" i="12"/>
  <c r="Q138" i="12"/>
  <c r="BA214" i="12"/>
  <c r="BA187" i="12"/>
  <c r="Y349" i="12"/>
  <c r="U325" i="12"/>
  <c r="T127" i="12"/>
  <c r="AH373" i="12"/>
  <c r="M187" i="12"/>
  <c r="O78" i="12"/>
  <c r="AV104" i="12"/>
  <c r="U129" i="12"/>
  <c r="F187" i="12"/>
  <c r="AH8" i="12"/>
  <c r="I133" i="12"/>
  <c r="R177" i="12"/>
  <c r="AK291" i="12"/>
  <c r="AS183" i="12"/>
  <c r="N468" i="12"/>
  <c r="AN278" i="12"/>
  <c r="D188" i="12"/>
  <c r="AH215" i="12"/>
  <c r="G125" i="12"/>
  <c r="AI396" i="12"/>
  <c r="AP237" i="12"/>
  <c r="D285" i="12"/>
  <c r="N276" i="12"/>
  <c r="E390" i="12"/>
  <c r="I372" i="12"/>
  <c r="I356" i="12"/>
  <c r="X473" i="12"/>
  <c r="N260" i="12"/>
  <c r="R11" i="12"/>
  <c r="AF287" i="12"/>
  <c r="AB16" i="12"/>
  <c r="AE482" i="12"/>
  <c r="AO422" i="12"/>
  <c r="AQ284" i="12"/>
  <c r="AE114" i="12"/>
  <c r="H143" i="12"/>
  <c r="I167" i="12"/>
  <c r="AZ189" i="12"/>
  <c r="W420" i="12"/>
  <c r="AH35" i="12"/>
  <c r="AY173" i="12"/>
  <c r="AL319" i="12"/>
  <c r="W431" i="12"/>
  <c r="X432" i="12"/>
  <c r="AA145" i="12"/>
  <c r="O323" i="12"/>
  <c r="K350" i="12"/>
  <c r="AD157" i="12"/>
  <c r="AU447" i="12"/>
  <c r="AR127" i="12"/>
  <c r="AE135" i="12"/>
  <c r="AO190" i="12"/>
  <c r="AZ185" i="12"/>
  <c r="AX101" i="12"/>
  <c r="AE235" i="12"/>
  <c r="L418" i="12"/>
  <c r="AA237" i="12"/>
  <c r="Q428" i="12"/>
  <c r="X500" i="12"/>
  <c r="O33" i="12"/>
  <c r="AE414" i="12"/>
  <c r="J97" i="12"/>
  <c r="W174" i="12"/>
  <c r="AM35" i="12"/>
  <c r="AX175" i="12"/>
  <c r="AK316" i="12"/>
  <c r="M186" i="12"/>
  <c r="J230" i="12"/>
  <c r="F137" i="12"/>
  <c r="AY9" i="12"/>
  <c r="M132" i="12"/>
  <c r="AA199" i="12"/>
  <c r="Y19" i="12"/>
  <c r="D124" i="12"/>
  <c r="AM136" i="12"/>
  <c r="AB264" i="12"/>
  <c r="E240" i="12"/>
  <c r="V217" i="12"/>
  <c r="AM292" i="12"/>
  <c r="AP318" i="12"/>
  <c r="AH181" i="12"/>
  <c r="H454" i="12"/>
  <c r="AY76" i="12"/>
  <c r="AY214" i="12"/>
  <c r="AD138" i="12"/>
  <c r="O390" i="12"/>
  <c r="G377" i="12"/>
  <c r="F429" i="12"/>
  <c r="AB190" i="12"/>
  <c r="U2" i="12"/>
  <c r="AF343" i="12"/>
  <c r="Y376" i="12"/>
  <c r="AL264" i="12"/>
  <c r="Q246" i="12"/>
  <c r="I377" i="12"/>
  <c r="AR41" i="12"/>
  <c r="I412" i="12"/>
  <c r="O380" i="12"/>
  <c r="E107" i="12"/>
  <c r="AK47" i="12"/>
  <c r="AJ214" i="12"/>
  <c r="F283" i="12"/>
  <c r="F482" i="12"/>
  <c r="AK38" i="12"/>
  <c r="AG105" i="12"/>
  <c r="AL498" i="12"/>
  <c r="X435" i="12"/>
  <c r="AK356" i="12"/>
  <c r="AP227" i="12"/>
  <c r="BA462" i="12"/>
  <c r="N87" i="12"/>
  <c r="AM238" i="12"/>
  <c r="I104" i="12"/>
  <c r="AD460" i="12"/>
  <c r="AL447" i="12"/>
  <c r="AW429" i="12"/>
  <c r="AO97" i="12"/>
  <c r="AH308" i="12"/>
  <c r="AS162" i="12"/>
  <c r="AK34" i="12"/>
  <c r="Z204" i="12"/>
  <c r="AO156" i="12"/>
  <c r="AM424" i="12"/>
  <c r="AH447" i="12"/>
  <c r="AT41" i="12"/>
  <c r="AR128" i="12"/>
  <c r="AY160" i="12"/>
  <c r="AY184" i="12"/>
  <c r="AE95" i="12"/>
  <c r="G266" i="12"/>
  <c r="Z390" i="12"/>
  <c r="AH432" i="12"/>
  <c r="R248" i="12"/>
  <c r="AP76" i="12"/>
  <c r="AT279" i="12"/>
  <c r="P15" i="12"/>
  <c r="Y444" i="12"/>
  <c r="O174" i="12"/>
  <c r="AX14" i="12"/>
  <c r="N123" i="12"/>
  <c r="AG171" i="12"/>
  <c r="AS376" i="12"/>
  <c r="AT190" i="12"/>
  <c r="R108" i="12"/>
  <c r="AM220" i="12"/>
  <c r="X312" i="12"/>
  <c r="AT341" i="12"/>
  <c r="AI144" i="12"/>
  <c r="AT218" i="12"/>
  <c r="F440" i="12"/>
  <c r="AZ220" i="12"/>
  <c r="G419" i="12"/>
  <c r="AH309" i="12"/>
  <c r="AU444" i="12"/>
  <c r="H476" i="12"/>
  <c r="I161" i="12"/>
  <c r="S421" i="12"/>
  <c r="AS335" i="12"/>
  <c r="AX63" i="12"/>
  <c r="Z166" i="12"/>
  <c r="G302" i="12"/>
  <c r="AO174" i="12"/>
  <c r="J443" i="12"/>
  <c r="AG27" i="12"/>
  <c r="AE127" i="12"/>
  <c r="AD334" i="12"/>
  <c r="F302" i="12"/>
  <c r="AP410" i="12"/>
  <c r="AQ33" i="12"/>
  <c r="D281" i="12"/>
  <c r="G81" i="12"/>
  <c r="Q284" i="12"/>
  <c r="X266" i="12"/>
  <c r="Q260" i="12"/>
  <c r="AC145" i="12"/>
  <c r="L32" i="12"/>
  <c r="R81" i="12"/>
  <c r="AF236" i="12"/>
  <c r="N421" i="12"/>
  <c r="Q23" i="12"/>
  <c r="AK331" i="12"/>
  <c r="S396" i="12"/>
  <c r="X499" i="12"/>
  <c r="G210" i="12"/>
  <c r="K133" i="12"/>
  <c r="U122" i="12"/>
  <c r="AW488" i="12"/>
  <c r="AI249" i="12"/>
  <c r="S22" i="12"/>
  <c r="AX428" i="12"/>
  <c r="V129" i="12"/>
  <c r="AQ457" i="12"/>
  <c r="AL430" i="12"/>
  <c r="AH419" i="12"/>
  <c r="Z183" i="12"/>
  <c r="U446" i="12"/>
  <c r="AM231" i="12"/>
  <c r="AN177" i="12"/>
  <c r="AU108" i="12"/>
  <c r="AV302" i="12"/>
  <c r="V39" i="12"/>
  <c r="AP445" i="12"/>
  <c r="N190" i="12"/>
  <c r="AH108" i="12"/>
  <c r="E473" i="12"/>
  <c r="X12" i="12"/>
  <c r="AX246" i="12"/>
  <c r="BA211" i="12"/>
  <c r="AG374" i="12"/>
  <c r="BA232" i="12"/>
  <c r="Z342" i="12"/>
  <c r="AG16" i="12"/>
  <c r="AY296" i="12"/>
  <c r="Z289" i="12"/>
  <c r="J197" i="12"/>
  <c r="AP3" i="12"/>
  <c r="N469" i="12"/>
  <c r="Z61" i="12"/>
  <c r="AM333" i="12"/>
  <c r="AI7" i="12"/>
  <c r="S403" i="12"/>
  <c r="AB78" i="12"/>
  <c r="N348" i="12"/>
  <c r="U12" i="12"/>
  <c r="Q154" i="12"/>
  <c r="AN273" i="12"/>
  <c r="W53" i="12"/>
  <c r="K453" i="12"/>
  <c r="E84" i="12"/>
  <c r="E440" i="12"/>
  <c r="AY56" i="12"/>
  <c r="S209" i="12"/>
  <c r="AB424" i="12"/>
  <c r="K200" i="12"/>
  <c r="AP100" i="12"/>
  <c r="AA279" i="12"/>
  <c r="F386" i="12"/>
  <c r="AA54" i="12"/>
  <c r="AW341" i="12"/>
  <c r="I367" i="12"/>
  <c r="K158" i="12"/>
  <c r="Q292" i="12"/>
  <c r="AB238" i="12"/>
  <c r="AU430" i="12"/>
  <c r="Q494" i="12"/>
  <c r="U379" i="12"/>
  <c r="AP436" i="12"/>
  <c r="P389" i="12"/>
  <c r="AL425" i="12"/>
  <c r="Z6" i="12"/>
  <c r="T12" i="12"/>
  <c r="E249" i="12"/>
  <c r="K251" i="12"/>
  <c r="E180" i="12"/>
  <c r="AK15" i="12"/>
  <c r="AM167" i="12"/>
  <c r="Q161" i="12"/>
  <c r="N376" i="12"/>
  <c r="Q409" i="12"/>
  <c r="BA274" i="12"/>
  <c r="AJ215" i="12"/>
  <c r="V250" i="12"/>
  <c r="J14" i="12"/>
  <c r="J341" i="12"/>
  <c r="AU290" i="12"/>
  <c r="AU502" i="12"/>
  <c r="W168" i="12"/>
  <c r="Y13" i="12"/>
  <c r="H406" i="12"/>
  <c r="AD300" i="12"/>
  <c r="M425" i="12"/>
  <c r="AE2" i="12"/>
  <c r="R402" i="12"/>
  <c r="AQ232" i="12"/>
  <c r="AX297" i="12"/>
  <c r="Y111" i="12"/>
  <c r="V8" i="12"/>
  <c r="AO178" i="12"/>
  <c r="S151" i="12"/>
  <c r="AH344" i="12"/>
  <c r="I434" i="12"/>
  <c r="E449" i="12"/>
  <c r="AS355" i="12"/>
  <c r="F172" i="12"/>
  <c r="I76" i="12"/>
  <c r="S16" i="12"/>
  <c r="K191" i="12"/>
  <c r="P374" i="12"/>
  <c r="AQ120" i="12"/>
  <c r="Z269" i="12"/>
  <c r="R197" i="12"/>
  <c r="J133" i="12"/>
  <c r="V173" i="12"/>
  <c r="AH494" i="12"/>
  <c r="BA335" i="12"/>
  <c r="U475" i="12"/>
  <c r="AF54" i="12"/>
  <c r="Q448" i="12"/>
  <c r="W19" i="12"/>
  <c r="AL116" i="12"/>
  <c r="Z350" i="12"/>
  <c r="H328" i="12"/>
  <c r="BA57" i="12"/>
  <c r="E428" i="12"/>
  <c r="M119" i="12"/>
  <c r="AF110" i="12"/>
  <c r="H114" i="12"/>
  <c r="G310" i="12"/>
  <c r="M85" i="12"/>
  <c r="N277" i="12"/>
  <c r="AE181" i="12"/>
  <c r="AY480" i="12"/>
  <c r="BA389" i="12"/>
  <c r="O387" i="12"/>
  <c r="AY188" i="12"/>
  <c r="AN143" i="12"/>
  <c r="AE423" i="12"/>
  <c r="O163" i="12"/>
  <c r="O76" i="12"/>
  <c r="T287" i="12"/>
  <c r="AN262" i="12"/>
  <c r="T318" i="12"/>
  <c r="AE42" i="12"/>
  <c r="Q158" i="12"/>
  <c r="L186" i="12"/>
  <c r="AX226" i="12"/>
  <c r="X297" i="12"/>
  <c r="F347" i="12"/>
  <c r="V435" i="12"/>
  <c r="L499" i="12"/>
  <c r="AN287" i="12"/>
  <c r="AW25" i="12"/>
  <c r="AJ70" i="12"/>
  <c r="AG256" i="12"/>
  <c r="I317" i="12"/>
  <c r="K261" i="12"/>
  <c r="AG360" i="12"/>
  <c r="AH171" i="12"/>
  <c r="AR466" i="12"/>
  <c r="AT155" i="12"/>
  <c r="O170" i="12"/>
  <c r="M349" i="12"/>
  <c r="AL475" i="12"/>
  <c r="AE400" i="12"/>
  <c r="AD65" i="12"/>
  <c r="V393" i="12"/>
  <c r="AM79" i="12"/>
  <c r="AV180" i="12"/>
  <c r="AI141" i="12"/>
  <c r="U131" i="12"/>
  <c r="AT154" i="12"/>
  <c r="AT381" i="12"/>
  <c r="K451" i="12"/>
  <c r="AG309" i="12"/>
  <c r="AU497" i="12"/>
  <c r="I423" i="12"/>
  <c r="AB83" i="12"/>
  <c r="AF108" i="12"/>
  <c r="AZ215" i="12"/>
  <c r="Y305" i="12"/>
  <c r="L457" i="12"/>
  <c r="G244" i="12"/>
  <c r="AV248" i="12"/>
  <c r="AR202" i="12"/>
  <c r="AG446" i="12"/>
  <c r="AD255" i="12"/>
  <c r="S314" i="12"/>
  <c r="AQ353" i="12"/>
  <c r="I170" i="12"/>
  <c r="L426" i="12"/>
  <c r="AE134" i="12"/>
  <c r="AY210" i="12"/>
  <c r="AX368" i="12"/>
  <c r="AT27" i="12"/>
  <c r="O18" i="12"/>
  <c r="T359" i="12"/>
  <c r="I184" i="12"/>
  <c r="AM165" i="12"/>
  <c r="AQ121" i="12"/>
  <c r="AF19" i="12"/>
  <c r="X410" i="12"/>
  <c r="Z388" i="12"/>
  <c r="AW304" i="12"/>
  <c r="F419" i="12"/>
  <c r="AQ332" i="12"/>
  <c r="AV249" i="12"/>
  <c r="AJ41" i="12"/>
  <c r="X316" i="12"/>
  <c r="AD177" i="12"/>
  <c r="AI450" i="12"/>
  <c r="E348" i="12"/>
  <c r="AX337" i="12"/>
  <c r="AI290" i="12"/>
  <c r="O62" i="12"/>
  <c r="AQ36" i="12"/>
  <c r="AP498" i="12"/>
  <c r="AP455" i="12"/>
  <c r="AB79" i="12"/>
  <c r="AH443" i="12"/>
  <c r="AE363" i="12"/>
  <c r="Q311" i="12"/>
  <c r="Z373" i="12"/>
  <c r="K161" i="12"/>
  <c r="AN380" i="12"/>
  <c r="BA182" i="12"/>
  <c r="AI207" i="12"/>
  <c r="AB411" i="12"/>
  <c r="AM410" i="12"/>
  <c r="V347" i="12"/>
  <c r="AZ362" i="12"/>
  <c r="R91" i="12"/>
  <c r="K420" i="12"/>
  <c r="AD454" i="12"/>
  <c r="AB502" i="12"/>
  <c r="AM398" i="12"/>
  <c r="AJ339" i="12"/>
  <c r="S366" i="12"/>
  <c r="L321" i="12"/>
  <c r="E245" i="12"/>
  <c r="E200" i="12"/>
  <c r="G468" i="12"/>
  <c r="AL82" i="12"/>
  <c r="W103" i="12"/>
  <c r="S258" i="12"/>
  <c r="T352" i="12"/>
  <c r="AE475" i="12"/>
  <c r="AI21" i="12"/>
  <c r="AL196" i="12"/>
  <c r="U344" i="12"/>
  <c r="AM299" i="12"/>
  <c r="P221" i="12"/>
  <c r="Y249" i="12"/>
  <c r="G380" i="12"/>
  <c r="N26" i="12"/>
  <c r="O327" i="12"/>
  <c r="AM44" i="12"/>
  <c r="G406" i="12"/>
  <c r="AU484" i="12"/>
  <c r="V459" i="12"/>
  <c r="AP128" i="12"/>
  <c r="AL260" i="12"/>
  <c r="I286" i="12"/>
  <c r="L47" i="12"/>
  <c r="H375" i="12"/>
  <c r="AO473" i="12"/>
  <c r="AV74" i="12"/>
  <c r="W169" i="12"/>
  <c r="T90" i="12"/>
  <c r="Q61" i="12"/>
  <c r="AN129" i="12"/>
  <c r="T447" i="12"/>
  <c r="AU62" i="12"/>
  <c r="AQ258" i="12"/>
  <c r="Y336" i="12"/>
  <c r="J298" i="12"/>
  <c r="G397" i="12"/>
  <c r="AO484" i="12"/>
  <c r="V341" i="12"/>
  <c r="AS12" i="12"/>
  <c r="G232" i="12"/>
  <c r="AU336" i="12"/>
  <c r="AH289" i="12"/>
  <c r="I116" i="12"/>
  <c r="E368" i="12"/>
  <c r="N465" i="12"/>
  <c r="X279" i="12"/>
  <c r="AK426" i="12"/>
  <c r="I338" i="12"/>
  <c r="X368" i="12"/>
  <c r="Z492" i="12"/>
  <c r="G220" i="12"/>
  <c r="Z460" i="12"/>
  <c r="P484" i="12"/>
  <c r="O73" i="12"/>
  <c r="AZ233" i="12"/>
  <c r="AN70" i="12"/>
  <c r="J293" i="12"/>
  <c r="BA494" i="12"/>
  <c r="AG323" i="12"/>
  <c r="N154" i="12"/>
  <c r="J186" i="12"/>
  <c r="R14" i="12"/>
  <c r="R153" i="12"/>
  <c r="U271" i="12"/>
  <c r="AO89" i="12"/>
  <c r="AF11" i="12"/>
  <c r="N367" i="12"/>
  <c r="D307" i="12"/>
  <c r="AU294" i="12"/>
  <c r="AR455" i="12"/>
  <c r="D76" i="12"/>
  <c r="AZ35" i="12"/>
  <c r="AH118" i="12"/>
  <c r="H127" i="12"/>
  <c r="X28" i="12"/>
  <c r="AD399" i="12"/>
  <c r="M143" i="12"/>
  <c r="Y375" i="12"/>
  <c r="X450" i="12"/>
  <c r="K110" i="12"/>
  <c r="AK451" i="12"/>
  <c r="Z391" i="12"/>
  <c r="T178" i="12"/>
  <c r="AE65" i="12"/>
  <c r="M417" i="12"/>
  <c r="J320" i="12"/>
  <c r="AM475" i="12"/>
  <c r="V77" i="12"/>
  <c r="D273" i="12"/>
  <c r="Y103" i="12"/>
  <c r="AA74" i="12"/>
  <c r="J284" i="12"/>
  <c r="AF360" i="12"/>
  <c r="N425" i="12"/>
  <c r="K230" i="12"/>
  <c r="L429" i="12"/>
  <c r="O431" i="12"/>
  <c r="T137" i="12"/>
  <c r="Y167" i="12"/>
  <c r="R396" i="12"/>
  <c r="U352" i="12"/>
  <c r="AP131" i="12"/>
  <c r="AB47" i="12"/>
  <c r="AQ233" i="12"/>
  <c r="V189" i="12"/>
  <c r="AU163" i="12"/>
  <c r="AK234" i="12"/>
  <c r="X284" i="12"/>
  <c r="I329" i="12"/>
  <c r="R481" i="12"/>
  <c r="H108" i="12"/>
  <c r="U26" i="12"/>
  <c r="AN492" i="12"/>
  <c r="AD149" i="12"/>
  <c r="K391" i="12"/>
  <c r="J199" i="12"/>
  <c r="AI330" i="12"/>
  <c r="D332" i="12"/>
  <c r="AB391" i="12"/>
  <c r="V497" i="12"/>
  <c r="AX159" i="12"/>
  <c r="AY493" i="12"/>
  <c r="AH12" i="12"/>
  <c r="AD494" i="12"/>
  <c r="AB336" i="12"/>
  <c r="AB299" i="12"/>
  <c r="T387" i="12"/>
  <c r="G101" i="12"/>
  <c r="AY483" i="12"/>
  <c r="AL378" i="12"/>
  <c r="D275" i="12"/>
  <c r="AY290" i="12"/>
  <c r="AC99" i="12"/>
  <c r="AM74" i="12"/>
  <c r="H308" i="12"/>
  <c r="AX79" i="12"/>
  <c r="AH75" i="12"/>
  <c r="AE17" i="12"/>
  <c r="I290" i="12"/>
  <c r="AT81" i="12"/>
  <c r="H378" i="12"/>
  <c r="AT90" i="12"/>
  <c r="M96" i="12"/>
  <c r="AE289" i="12"/>
  <c r="AP451" i="12"/>
  <c r="AA330" i="12"/>
  <c r="AN244" i="12"/>
  <c r="AV139" i="12"/>
  <c r="AJ202" i="12"/>
  <c r="AH424" i="12"/>
  <c r="Z382" i="12"/>
  <c r="AA312" i="12"/>
  <c r="AF427" i="12"/>
  <c r="AU233" i="12"/>
  <c r="Y264" i="12"/>
  <c r="AH67" i="12"/>
  <c r="AL77" i="12"/>
  <c r="AO312" i="12"/>
  <c r="AM129" i="12"/>
  <c r="AZ10" i="12"/>
  <c r="Z243" i="12"/>
  <c r="AP50" i="12"/>
  <c r="AA353" i="12"/>
  <c r="X178" i="12"/>
  <c r="H428" i="12"/>
  <c r="AB485" i="12"/>
  <c r="I487" i="12"/>
  <c r="H292" i="12"/>
  <c r="Y394" i="12"/>
  <c r="AK205" i="12"/>
  <c r="X118" i="12"/>
  <c r="I362" i="12"/>
  <c r="AH300" i="12"/>
  <c r="AZ211" i="12"/>
  <c r="D403" i="12"/>
  <c r="AF28" i="12"/>
  <c r="AU190" i="12"/>
  <c r="P290" i="12"/>
  <c r="AL321" i="12"/>
  <c r="AO342" i="12"/>
  <c r="AG142" i="12"/>
  <c r="AJ290" i="12"/>
  <c r="AK463" i="12"/>
  <c r="AO376" i="12"/>
  <c r="AN376" i="12"/>
  <c r="AE398" i="12"/>
  <c r="AX200" i="12"/>
  <c r="AK411" i="12"/>
  <c r="AS500" i="12"/>
  <c r="F403" i="12"/>
  <c r="AO335" i="12"/>
  <c r="AG227" i="12"/>
  <c r="L60" i="12"/>
  <c r="AY477" i="12"/>
  <c r="H100" i="12"/>
  <c r="F398" i="12"/>
  <c r="R458" i="12"/>
  <c r="AP27" i="12"/>
  <c r="F439" i="12"/>
  <c r="AL144" i="12"/>
  <c r="I462" i="12"/>
  <c r="V59" i="12"/>
  <c r="AX377" i="12"/>
  <c r="AS175" i="12"/>
  <c r="AT253" i="12"/>
  <c r="BA77" i="12"/>
  <c r="BA186" i="12"/>
  <c r="M276" i="12"/>
  <c r="T376" i="12"/>
  <c r="Z418" i="12"/>
  <c r="AI199" i="12"/>
  <c r="J351" i="12"/>
  <c r="AV311" i="12"/>
  <c r="P125" i="12"/>
  <c r="AY201" i="12"/>
  <c r="AK421" i="12"/>
  <c r="AN451" i="12"/>
  <c r="AR452" i="12"/>
  <c r="AI154" i="12"/>
  <c r="AM130" i="12"/>
  <c r="M105" i="12"/>
  <c r="I152" i="12"/>
  <c r="F316" i="12"/>
  <c r="Y7" i="12"/>
  <c r="AX487" i="12"/>
  <c r="U59" i="12"/>
  <c r="K150" i="12"/>
  <c r="T397" i="12"/>
  <c r="J146" i="12"/>
  <c r="BA328" i="12"/>
  <c r="AS446" i="12"/>
  <c r="AK427" i="12"/>
  <c r="M470" i="12"/>
  <c r="Z51" i="12"/>
  <c r="Q280" i="12"/>
  <c r="U147" i="12"/>
  <c r="Q225" i="12"/>
  <c r="M324" i="12"/>
  <c r="X148" i="12"/>
  <c r="E179" i="12"/>
  <c r="AL55" i="12"/>
  <c r="BA332" i="12"/>
  <c r="AC406" i="12"/>
  <c r="S471" i="12"/>
  <c r="N445" i="12"/>
  <c r="AO414" i="12"/>
  <c r="N322" i="12"/>
  <c r="H419" i="12"/>
  <c r="D198" i="12"/>
  <c r="AO216" i="12"/>
  <c r="AA336" i="12"/>
  <c r="AP332" i="12"/>
  <c r="M70" i="12"/>
  <c r="K446" i="12"/>
  <c r="X194" i="12"/>
  <c r="AV235" i="12"/>
  <c r="O85" i="12"/>
  <c r="AN183" i="12"/>
  <c r="F415" i="12"/>
  <c r="BA407" i="12"/>
  <c r="AP46" i="12"/>
  <c r="AT322" i="12"/>
  <c r="I180" i="12"/>
  <c r="E235" i="12"/>
  <c r="AC227" i="12"/>
  <c r="AQ458" i="12"/>
  <c r="V370" i="12"/>
  <c r="U337" i="12"/>
  <c r="Z487" i="12"/>
  <c r="AS432" i="12"/>
  <c r="V50" i="12"/>
  <c r="AC484" i="12"/>
  <c r="AP449" i="12"/>
  <c r="AI440" i="12"/>
  <c r="AO273" i="12"/>
  <c r="R448" i="12"/>
  <c r="AN367" i="12"/>
  <c r="P361" i="12"/>
  <c r="F168" i="12"/>
  <c r="AY25" i="12"/>
  <c r="T482" i="12"/>
  <c r="AG60" i="12"/>
  <c r="AH451" i="12"/>
  <c r="AR383" i="12"/>
  <c r="AV133" i="12"/>
  <c r="AF133" i="12"/>
  <c r="AF170" i="12"/>
  <c r="AZ224" i="12"/>
  <c r="G383" i="12"/>
  <c r="AO32" i="12"/>
  <c r="E383" i="12"/>
  <c r="AZ291" i="12"/>
  <c r="AB315" i="12"/>
  <c r="AX324" i="12"/>
  <c r="I263" i="12"/>
  <c r="AJ53" i="12"/>
  <c r="AY335" i="12"/>
  <c r="AO438" i="12"/>
  <c r="AA398" i="12"/>
  <c r="AB297" i="12"/>
  <c r="X343" i="12"/>
  <c r="T311" i="12"/>
  <c r="AI2" i="12"/>
  <c r="AH406" i="12"/>
  <c r="AK168" i="12"/>
  <c r="AG262" i="12"/>
  <c r="I274" i="12"/>
  <c r="V26" i="12"/>
  <c r="N247" i="12"/>
  <c r="AS342" i="12"/>
  <c r="K500" i="12"/>
  <c r="AS164" i="12"/>
  <c r="AG468" i="12"/>
  <c r="AO309" i="12"/>
  <c r="H7" i="12"/>
  <c r="N94" i="12"/>
  <c r="G166" i="12"/>
  <c r="V389" i="12"/>
  <c r="AG345" i="12"/>
  <c r="AA476" i="12"/>
  <c r="AA106" i="12"/>
  <c r="I354" i="12"/>
  <c r="L219" i="12"/>
  <c r="AK103" i="12"/>
  <c r="AG65" i="12"/>
  <c r="K126" i="12"/>
  <c r="AY194" i="12"/>
  <c r="AK156" i="12"/>
  <c r="G216" i="12"/>
  <c r="P250" i="12"/>
  <c r="L390" i="12"/>
  <c r="AQ230" i="12"/>
  <c r="AS109" i="12"/>
  <c r="AX8" i="12"/>
  <c r="AM109" i="12"/>
  <c r="AD363" i="12"/>
  <c r="AA433" i="12"/>
  <c r="AV218" i="12"/>
  <c r="AG462" i="12"/>
  <c r="AI335" i="12"/>
  <c r="T464" i="12"/>
  <c r="AM413" i="12"/>
  <c r="F378" i="12"/>
  <c r="V237" i="12"/>
  <c r="AI90" i="12"/>
  <c r="J119" i="12"/>
  <c r="AM119" i="12"/>
  <c r="AN32" i="12"/>
  <c r="Z448" i="12"/>
  <c r="K100" i="12"/>
  <c r="AU301" i="12"/>
  <c r="X184" i="12"/>
  <c r="AQ400" i="12"/>
  <c r="AH368" i="12"/>
  <c r="AO286" i="12"/>
  <c r="AZ67" i="12"/>
  <c r="F425" i="12"/>
  <c r="AW470" i="12"/>
  <c r="AM135" i="12"/>
  <c r="Q441" i="12"/>
  <c r="AG361" i="12"/>
  <c r="AP338" i="12"/>
  <c r="AV86" i="12"/>
  <c r="AK372" i="12"/>
  <c r="AP180" i="12"/>
  <c r="AE60" i="12"/>
  <c r="AL54" i="12"/>
  <c r="AZ435" i="12"/>
  <c r="AR490" i="12"/>
  <c r="AK58" i="12"/>
  <c r="D202" i="12"/>
  <c r="AC451" i="12"/>
  <c r="AS482" i="12"/>
  <c r="AF444" i="12"/>
  <c r="S112" i="12"/>
  <c r="AB460" i="12"/>
  <c r="AP484" i="12"/>
  <c r="R27" i="12"/>
  <c r="AI319" i="12"/>
  <c r="AG348" i="12"/>
  <c r="BA464" i="12"/>
  <c r="W120" i="12"/>
  <c r="X206" i="12"/>
  <c r="BA173" i="12"/>
  <c r="AP133" i="12"/>
  <c r="AI76" i="12"/>
  <c r="AE195" i="12"/>
  <c r="O373" i="12"/>
  <c r="H495" i="12"/>
  <c r="AR309" i="12"/>
  <c r="E454" i="12"/>
  <c r="L391" i="12"/>
  <c r="X395" i="12"/>
  <c r="AY502" i="12"/>
  <c r="R309" i="12"/>
  <c r="AU293" i="12"/>
  <c r="AI261" i="12"/>
  <c r="L116" i="12"/>
  <c r="AN498" i="12"/>
  <c r="Y464" i="12"/>
  <c r="P179" i="12"/>
  <c r="F421" i="12"/>
  <c r="M249" i="12"/>
  <c r="T404" i="12"/>
  <c r="AR179" i="12"/>
  <c r="AD47" i="12"/>
  <c r="AR218" i="12"/>
  <c r="S470" i="12"/>
  <c r="F399" i="12"/>
  <c r="M347" i="12"/>
  <c r="AO427" i="12"/>
  <c r="AZ180" i="12"/>
  <c r="F331" i="12"/>
  <c r="AK362" i="12"/>
  <c r="T156" i="12"/>
  <c r="Q297" i="12"/>
  <c r="Y30" i="12"/>
  <c r="X62" i="12"/>
  <c r="G96" i="12"/>
  <c r="D180" i="12"/>
  <c r="D406" i="12"/>
  <c r="U345" i="12"/>
  <c r="G194" i="12"/>
  <c r="AU312" i="12"/>
  <c r="T305" i="12"/>
  <c r="AJ381" i="12"/>
  <c r="AP348" i="12"/>
  <c r="H121" i="12"/>
  <c r="AY270" i="12"/>
  <c r="AG393" i="12"/>
  <c r="AJ441" i="12"/>
  <c r="H321" i="12"/>
  <c r="V144" i="12"/>
  <c r="AD42" i="12"/>
  <c r="AP183" i="12"/>
  <c r="AW502" i="12"/>
  <c r="AG92" i="12"/>
  <c r="AC297" i="12"/>
  <c r="AP203" i="12"/>
  <c r="Q165" i="12"/>
  <c r="AU105" i="12"/>
  <c r="AR500" i="12"/>
  <c r="AE274" i="12"/>
  <c r="AY297" i="12"/>
  <c r="AM153" i="12"/>
  <c r="Z40" i="12"/>
  <c r="AH40" i="12"/>
  <c r="X326" i="12"/>
  <c r="F272" i="12"/>
  <c r="AY2" i="12"/>
  <c r="AE405" i="12"/>
  <c r="Q167" i="12"/>
  <c r="AW29" i="12"/>
  <c r="AY458" i="12"/>
  <c r="P259" i="12"/>
  <c r="AY405" i="12"/>
  <c r="L454" i="12"/>
  <c r="AR463" i="12"/>
  <c r="AU164" i="12"/>
  <c r="AR288" i="12"/>
  <c r="J404" i="12"/>
  <c r="AX496" i="12"/>
  <c r="AS414" i="12"/>
  <c r="G111" i="12"/>
  <c r="W274" i="12"/>
  <c r="BA129" i="12"/>
  <c r="AQ155" i="12"/>
  <c r="AZ426" i="12"/>
  <c r="AD350" i="12"/>
  <c r="AV114" i="12"/>
  <c r="AI112" i="12"/>
  <c r="L58" i="12"/>
  <c r="AT166" i="12"/>
  <c r="AQ106" i="12"/>
  <c r="AF422" i="12"/>
  <c r="AC352" i="12"/>
  <c r="L460" i="12"/>
  <c r="M435" i="12"/>
  <c r="AV32" i="12"/>
  <c r="AP298" i="12"/>
  <c r="S23" i="12"/>
  <c r="AE298" i="12"/>
  <c r="AP236" i="12"/>
  <c r="V253" i="12"/>
  <c r="Z114" i="12"/>
  <c r="P368" i="12"/>
  <c r="K255" i="12"/>
  <c r="J98" i="12"/>
  <c r="P463" i="12"/>
  <c r="O264" i="12"/>
  <c r="O447" i="12"/>
  <c r="G109" i="12"/>
  <c r="T143" i="12"/>
  <c r="W94" i="12"/>
  <c r="AY352" i="12"/>
  <c r="AD352" i="12"/>
  <c r="AT457" i="12"/>
  <c r="M456" i="12"/>
  <c r="AB287" i="12"/>
  <c r="AE86" i="12"/>
  <c r="N142" i="12"/>
  <c r="AB75" i="12"/>
  <c r="AG279" i="12"/>
  <c r="F303" i="12"/>
  <c r="AF75" i="12"/>
  <c r="AC262" i="12"/>
  <c r="T166" i="12"/>
  <c r="Z235" i="12"/>
  <c r="AH122" i="12"/>
  <c r="AR350" i="12"/>
  <c r="AV349" i="12"/>
  <c r="S388" i="12"/>
  <c r="AI85" i="12"/>
  <c r="AO397" i="12"/>
  <c r="AP483" i="12"/>
  <c r="Y357" i="12"/>
  <c r="AP378" i="12"/>
  <c r="X181" i="12"/>
  <c r="K206" i="12"/>
  <c r="AA212" i="12"/>
  <c r="AG326" i="12"/>
  <c r="AP114" i="12"/>
  <c r="J447" i="12"/>
  <c r="AU70" i="12"/>
  <c r="AP119" i="12"/>
  <c r="AI259" i="12"/>
  <c r="F107" i="12"/>
  <c r="N423" i="12"/>
  <c r="Z471" i="12"/>
  <c r="AN383" i="12"/>
  <c r="K246" i="12"/>
  <c r="F450" i="12"/>
  <c r="W317" i="12"/>
  <c r="Q18" i="12"/>
  <c r="I397" i="12"/>
  <c r="AW165" i="12"/>
  <c r="AL454" i="12"/>
  <c r="O301" i="12"/>
  <c r="AX78" i="12"/>
  <c r="X491" i="12"/>
  <c r="AJ403" i="12"/>
  <c r="I289" i="12"/>
  <c r="L22" i="12"/>
  <c r="AB330" i="12"/>
  <c r="AK404" i="12"/>
  <c r="AJ467" i="12"/>
  <c r="BA343" i="12"/>
  <c r="AO116" i="12"/>
  <c r="AA429" i="12"/>
  <c r="AT131" i="12"/>
  <c r="AX286" i="12"/>
  <c r="Y333" i="12"/>
  <c r="AV71" i="12"/>
  <c r="D499" i="12"/>
  <c r="D263" i="12"/>
  <c r="AE242" i="12"/>
  <c r="AY121" i="12"/>
  <c r="J485" i="12"/>
  <c r="AI93" i="12"/>
  <c r="AQ440" i="12"/>
  <c r="I399" i="12"/>
  <c r="AC369" i="12"/>
  <c r="M151" i="12"/>
  <c r="AO86" i="12"/>
  <c r="AS5" i="12"/>
  <c r="AQ38" i="12"/>
  <c r="T421" i="12"/>
  <c r="R35" i="12"/>
  <c r="AM25" i="12"/>
  <c r="AN361" i="12"/>
  <c r="AU19" i="12"/>
  <c r="K329" i="12"/>
  <c r="AN309" i="12"/>
  <c r="U305" i="12"/>
  <c r="E500" i="12"/>
  <c r="H116" i="12"/>
  <c r="J273" i="12"/>
  <c r="AK275" i="12"/>
  <c r="BA297" i="12"/>
  <c r="Z300" i="12"/>
  <c r="I292" i="12"/>
  <c r="D456" i="12"/>
  <c r="AQ472" i="12"/>
  <c r="AJ69" i="12"/>
  <c r="Q178" i="12"/>
  <c r="AL489" i="12"/>
  <c r="O37" i="12"/>
  <c r="AU477" i="12"/>
  <c r="AI223" i="12"/>
  <c r="L345" i="12"/>
  <c r="H222" i="12"/>
  <c r="Z236" i="12"/>
  <c r="BA263" i="12"/>
  <c r="AJ227" i="12"/>
  <c r="AG91" i="12"/>
  <c r="AY5" i="12"/>
  <c r="AL157" i="12"/>
  <c r="V208" i="12"/>
  <c r="AN156" i="12"/>
  <c r="AJ315" i="12"/>
  <c r="AA484" i="12"/>
  <c r="J167" i="12"/>
  <c r="AK23" i="12"/>
  <c r="AZ129" i="12"/>
  <c r="E14" i="12"/>
  <c r="P29" i="12"/>
  <c r="D311" i="12"/>
  <c r="E97" i="12"/>
  <c r="AQ201" i="12"/>
  <c r="H413" i="12"/>
  <c r="N124" i="12"/>
  <c r="AL384" i="12"/>
  <c r="AB422" i="12"/>
  <c r="F102" i="12"/>
  <c r="X150" i="12"/>
  <c r="I353" i="12"/>
  <c r="AC440" i="12"/>
  <c r="AT425" i="12"/>
  <c r="I239" i="12"/>
  <c r="AN40" i="12"/>
  <c r="BA168" i="12"/>
  <c r="J377" i="12"/>
  <c r="L206" i="12"/>
  <c r="P495" i="12"/>
  <c r="AY142" i="12"/>
  <c r="AC461" i="12"/>
  <c r="D417" i="12"/>
  <c r="AN140" i="12"/>
  <c r="H39" i="12"/>
  <c r="J407" i="12"/>
  <c r="AX419" i="12"/>
  <c r="AL458" i="12"/>
  <c r="U451" i="12"/>
  <c r="R369" i="12"/>
  <c r="T415" i="12"/>
  <c r="AT124" i="12"/>
  <c r="G491" i="12"/>
  <c r="AQ130" i="12"/>
  <c r="AN446" i="12"/>
  <c r="H141" i="12"/>
  <c r="E331" i="12"/>
  <c r="U461" i="12"/>
  <c r="AW466" i="12"/>
  <c r="AK224" i="12"/>
  <c r="AK240" i="12"/>
  <c r="AT410" i="12"/>
  <c r="M264" i="12"/>
  <c r="AJ263" i="12"/>
  <c r="Q87" i="12"/>
  <c r="AA188" i="12"/>
  <c r="J59" i="12"/>
  <c r="Z20" i="12"/>
  <c r="AS338" i="12"/>
  <c r="AO464" i="12"/>
  <c r="AV417" i="12"/>
  <c r="G465" i="12"/>
  <c r="N254" i="12"/>
  <c r="F448" i="12"/>
  <c r="R435" i="12"/>
  <c r="H106" i="12"/>
  <c r="T39" i="12"/>
  <c r="R453" i="12"/>
  <c r="Z3" i="12"/>
  <c r="J502" i="12"/>
  <c r="R265" i="12"/>
  <c r="AO103" i="12"/>
  <c r="AA204" i="12"/>
  <c r="W216" i="12"/>
  <c r="Q221" i="12"/>
  <c r="AO184" i="12"/>
  <c r="X428" i="12"/>
  <c r="BA245" i="12"/>
  <c r="AW471" i="12"/>
  <c r="AO95" i="12"/>
  <c r="AO374" i="12"/>
  <c r="AE375" i="12"/>
  <c r="AZ128" i="12"/>
  <c r="R457" i="12"/>
  <c r="AN137" i="12"/>
  <c r="AW482" i="12"/>
  <c r="E189" i="12"/>
  <c r="X256" i="12"/>
  <c r="O127" i="12"/>
  <c r="AQ133" i="12"/>
  <c r="AC332" i="12"/>
  <c r="D305" i="12"/>
  <c r="M373" i="12"/>
  <c r="N345" i="12"/>
  <c r="AH339" i="12"/>
  <c r="AW311" i="12"/>
  <c r="Q430" i="12"/>
  <c r="M126" i="12"/>
  <c r="AS149" i="12"/>
  <c r="P500" i="12"/>
  <c r="G308" i="12"/>
  <c r="I183" i="12"/>
  <c r="S479" i="12"/>
  <c r="K163" i="12"/>
  <c r="W31" i="12"/>
  <c r="I131" i="12"/>
  <c r="AV201" i="12"/>
  <c r="U206" i="12"/>
  <c r="AJ7" i="12"/>
  <c r="V418" i="12"/>
  <c r="J388" i="12"/>
  <c r="AX181" i="12"/>
  <c r="AM113" i="12"/>
  <c r="AC245" i="12"/>
  <c r="I224" i="12"/>
  <c r="AE490" i="12"/>
  <c r="BA91" i="12"/>
  <c r="AN345" i="12"/>
  <c r="AL18" i="12"/>
  <c r="K264" i="12"/>
  <c r="O312" i="12"/>
  <c r="G307" i="12"/>
  <c r="V300" i="12"/>
  <c r="H172" i="12"/>
  <c r="AD247" i="12"/>
  <c r="AW151" i="12"/>
  <c r="V354" i="12"/>
  <c r="AM71" i="12"/>
  <c r="Q347" i="12"/>
  <c r="AW214" i="12"/>
  <c r="AZ155" i="12"/>
  <c r="M124" i="12"/>
  <c r="X465" i="12"/>
  <c r="J122" i="12"/>
  <c r="AV331" i="12"/>
  <c r="AS90" i="12"/>
  <c r="AR484" i="12"/>
  <c r="AU442" i="12"/>
  <c r="AD238" i="12"/>
  <c r="X87" i="12"/>
  <c r="AY140" i="12"/>
  <c r="AG379" i="12"/>
  <c r="J134" i="12"/>
  <c r="Y232" i="12"/>
  <c r="N47" i="12"/>
  <c r="AV102" i="12"/>
  <c r="AH228" i="12"/>
  <c r="AM248" i="12"/>
  <c r="H257" i="12"/>
  <c r="AF18" i="12"/>
  <c r="AE441" i="12"/>
  <c r="E315" i="12"/>
  <c r="AE56" i="12"/>
  <c r="AH194" i="12"/>
  <c r="AA233" i="12"/>
  <c r="M485" i="12"/>
  <c r="AC64" i="12"/>
  <c r="AX470" i="12"/>
  <c r="AJ430" i="12"/>
  <c r="G141" i="12"/>
  <c r="V369" i="12"/>
  <c r="U3" i="12"/>
  <c r="I360" i="12"/>
  <c r="L179" i="12"/>
  <c r="G267" i="12"/>
  <c r="AR230" i="12"/>
  <c r="M362" i="12"/>
  <c r="AM13" i="12"/>
  <c r="AQ107" i="12"/>
  <c r="Z480" i="12"/>
  <c r="AO161" i="12"/>
  <c r="R204" i="12"/>
  <c r="AX403" i="12"/>
  <c r="AL376" i="12"/>
  <c r="AF7" i="12"/>
  <c r="AM141" i="12"/>
  <c r="Q210" i="12"/>
  <c r="W139" i="12"/>
  <c r="E244" i="12"/>
  <c r="G329" i="12"/>
  <c r="I440" i="12"/>
  <c r="AV281" i="12"/>
  <c r="AV438" i="12"/>
  <c r="P320" i="12"/>
  <c r="AG414" i="12"/>
  <c r="AZ249" i="12"/>
  <c r="T471" i="12"/>
  <c r="J147" i="12"/>
  <c r="AB121" i="12"/>
  <c r="AD397" i="12"/>
  <c r="AC165" i="12"/>
  <c r="O249" i="12"/>
  <c r="BA466" i="12"/>
  <c r="I14" i="12"/>
  <c r="P152" i="12"/>
  <c r="K4" i="12"/>
  <c r="N328" i="12"/>
  <c r="AE288" i="12"/>
  <c r="AN400" i="12"/>
  <c r="S61" i="12"/>
  <c r="N173" i="12"/>
  <c r="D492" i="12"/>
  <c r="W126" i="12"/>
  <c r="AT162" i="12"/>
  <c r="AC342" i="12"/>
  <c r="S340" i="12"/>
  <c r="S489" i="12"/>
  <c r="F499" i="12"/>
  <c r="R502" i="12"/>
  <c r="AB465" i="12"/>
  <c r="AJ246" i="12"/>
  <c r="Z41" i="12"/>
  <c r="W319" i="12"/>
  <c r="P119" i="12"/>
  <c r="AI490" i="12"/>
  <c r="AV4" i="12"/>
  <c r="AW412" i="12"/>
  <c r="AY231" i="12"/>
  <c r="S491" i="12"/>
  <c r="AT308" i="12"/>
  <c r="I64" i="12"/>
  <c r="W77" i="12"/>
  <c r="G289" i="12"/>
  <c r="AL223" i="12"/>
  <c r="AR476" i="12"/>
  <c r="W459" i="12"/>
  <c r="AP343" i="12"/>
  <c r="P432" i="12"/>
  <c r="AF245" i="12"/>
  <c r="Z145" i="12"/>
  <c r="AX442" i="12"/>
  <c r="E90" i="12"/>
  <c r="AB21" i="12"/>
  <c r="AF154" i="12"/>
  <c r="AC340" i="12"/>
  <c r="Y223" i="12"/>
  <c r="AQ142" i="12"/>
  <c r="D20" i="12"/>
  <c r="AB42" i="12"/>
  <c r="AE439" i="12"/>
  <c r="AN104" i="12"/>
  <c r="AW483" i="12"/>
  <c r="F321" i="12"/>
  <c r="T342" i="12"/>
  <c r="T108" i="12"/>
  <c r="AA51" i="12"/>
  <c r="AG295" i="12"/>
  <c r="F330" i="12"/>
  <c r="Z26" i="12"/>
  <c r="G230" i="12"/>
  <c r="X35" i="12"/>
  <c r="AE103" i="12"/>
  <c r="AO398" i="12"/>
  <c r="F426" i="12"/>
  <c r="AL429" i="12"/>
  <c r="V333" i="12"/>
  <c r="AB77" i="12"/>
  <c r="P224" i="12"/>
  <c r="AU457" i="12"/>
  <c r="AS487" i="12"/>
  <c r="AY293" i="12"/>
  <c r="F431" i="12"/>
  <c r="AL92" i="12"/>
  <c r="AG402" i="12"/>
  <c r="Q421" i="12"/>
  <c r="L304" i="12"/>
  <c r="BA185" i="12"/>
  <c r="AX323" i="12"/>
  <c r="AI131" i="12"/>
  <c r="P339" i="12"/>
  <c r="AM118" i="12"/>
  <c r="AD195" i="12"/>
  <c r="R270" i="12"/>
  <c r="AP497" i="12"/>
  <c r="AC500" i="12"/>
  <c r="AB381" i="12"/>
  <c r="AP356" i="12"/>
  <c r="M438" i="12"/>
  <c r="AR323" i="12"/>
  <c r="P481" i="12"/>
  <c r="N291" i="12"/>
  <c r="E215" i="12"/>
  <c r="H268" i="12"/>
  <c r="N304" i="12"/>
  <c r="AF128" i="12"/>
  <c r="AA465" i="12"/>
  <c r="AV227" i="12"/>
  <c r="AE483" i="12"/>
  <c r="G402" i="12"/>
  <c r="AT217" i="12"/>
  <c r="AJ444" i="12"/>
  <c r="AO472" i="12"/>
  <c r="G129" i="12"/>
  <c r="N114" i="12"/>
  <c r="AR239" i="12"/>
  <c r="AD86" i="12"/>
  <c r="E113" i="12"/>
  <c r="Y420" i="12"/>
  <c r="D451" i="12"/>
  <c r="AR292" i="12"/>
  <c r="Z231" i="12"/>
  <c r="AX13" i="12"/>
  <c r="H15" i="12"/>
  <c r="AA458" i="12"/>
  <c r="AV181" i="12"/>
  <c r="I223" i="12"/>
  <c r="G333" i="12"/>
  <c r="AW286" i="12"/>
  <c r="U202" i="12"/>
  <c r="F477" i="12"/>
  <c r="D466" i="12"/>
  <c r="Q63" i="12"/>
  <c r="AB375" i="12"/>
  <c r="AY46" i="12"/>
  <c r="AM376" i="12"/>
  <c r="AR170" i="12"/>
  <c r="AY94" i="12"/>
  <c r="AQ405" i="12"/>
  <c r="AT25" i="12"/>
  <c r="BA315" i="12"/>
  <c r="D155" i="12"/>
  <c r="W158" i="12"/>
  <c r="U442" i="12"/>
  <c r="AP477" i="12"/>
  <c r="AM259" i="12"/>
  <c r="AB463" i="12"/>
  <c r="U300" i="12"/>
  <c r="V382" i="12"/>
  <c r="AM326" i="12"/>
  <c r="AI64" i="12"/>
  <c r="N339" i="12"/>
  <c r="X296" i="12"/>
  <c r="AQ278" i="12"/>
  <c r="X68" i="12"/>
  <c r="AU91" i="12"/>
  <c r="F296" i="12"/>
  <c r="AX435" i="12"/>
  <c r="T297" i="12"/>
  <c r="AQ55" i="12"/>
  <c r="AR244" i="12"/>
  <c r="T254" i="12"/>
  <c r="I238" i="12"/>
  <c r="AI408" i="12"/>
  <c r="X30" i="12"/>
  <c r="U353" i="12"/>
  <c r="I87" i="12"/>
  <c r="AU426" i="12"/>
  <c r="AQ50" i="12"/>
  <c r="K169" i="12"/>
  <c r="AD382" i="12"/>
  <c r="AL150" i="12"/>
  <c r="AG286" i="12"/>
  <c r="AS86" i="12"/>
  <c r="Q502" i="12"/>
  <c r="AV208" i="12"/>
  <c r="AG146" i="12"/>
  <c r="AA56" i="12"/>
  <c r="AH498" i="12"/>
  <c r="Q153" i="12"/>
  <c r="AM289" i="12"/>
  <c r="E446" i="12"/>
  <c r="AO387" i="12"/>
  <c r="H502" i="12"/>
  <c r="S452" i="12"/>
  <c r="V430" i="12"/>
  <c r="P400" i="12"/>
  <c r="AL414" i="12"/>
  <c r="J68" i="12"/>
  <c r="N67" i="12"/>
  <c r="F342" i="12"/>
  <c r="AZ458" i="12"/>
  <c r="P214" i="12"/>
  <c r="AD130" i="12"/>
  <c r="H368" i="12"/>
  <c r="AG226" i="12"/>
  <c r="AM205" i="12"/>
  <c r="T228" i="12"/>
  <c r="U419" i="12"/>
  <c r="F298" i="12"/>
  <c r="V316" i="12"/>
  <c r="AO143" i="12"/>
  <c r="AO319" i="12"/>
  <c r="L192" i="12"/>
  <c r="P405" i="12"/>
  <c r="H458" i="12"/>
  <c r="O109" i="12"/>
  <c r="J137" i="12"/>
  <c r="V466" i="12"/>
  <c r="Q274" i="12"/>
  <c r="F161" i="12"/>
  <c r="T202" i="12"/>
  <c r="AP9" i="12"/>
  <c r="AP460" i="12"/>
  <c r="AP286" i="12"/>
  <c r="I158" i="12"/>
  <c r="AX127" i="12"/>
  <c r="E160" i="12"/>
  <c r="Z83" i="12"/>
  <c r="AA158" i="12"/>
  <c r="AP464" i="12"/>
  <c r="R147" i="12"/>
  <c r="AD267" i="12"/>
  <c r="T193" i="12"/>
  <c r="AL228" i="12"/>
  <c r="W115" i="12"/>
  <c r="AI26" i="12"/>
  <c r="AI250" i="12"/>
  <c r="AP289" i="12"/>
  <c r="D46" i="12"/>
  <c r="Z9" i="12"/>
  <c r="AJ305" i="12"/>
  <c r="AU344" i="12"/>
  <c r="G306" i="12"/>
  <c r="AH124" i="12"/>
  <c r="S413" i="12"/>
  <c r="G192" i="12"/>
  <c r="AC403" i="12"/>
  <c r="AF318" i="12"/>
  <c r="AR6" i="12"/>
  <c r="AD235" i="12"/>
  <c r="U205" i="12"/>
  <c r="G321" i="12"/>
  <c r="T75" i="12"/>
  <c r="AN144" i="12"/>
  <c r="AA340" i="12"/>
  <c r="P190" i="12"/>
  <c r="Y320" i="12"/>
  <c r="E254" i="12"/>
  <c r="F131" i="12"/>
  <c r="AH123" i="12"/>
  <c r="V303" i="12"/>
  <c r="AX469" i="12"/>
  <c r="AU418" i="12"/>
  <c r="Y128" i="12"/>
  <c r="P283" i="12"/>
  <c r="T479" i="12"/>
  <c r="AD96" i="12"/>
  <c r="AF342" i="12"/>
  <c r="Z397" i="12"/>
  <c r="AB180" i="12"/>
  <c r="AQ200" i="12"/>
  <c r="AZ501" i="12"/>
  <c r="AZ354" i="12"/>
  <c r="AO63" i="12"/>
  <c r="AF232" i="12"/>
  <c r="N351" i="12"/>
  <c r="T272" i="12"/>
  <c r="L372" i="12"/>
  <c r="K183" i="12"/>
  <c r="AN494" i="12"/>
  <c r="AJ47" i="12"/>
  <c r="AR462" i="12"/>
  <c r="AI137" i="12"/>
  <c r="K69" i="12"/>
  <c r="I118" i="12"/>
  <c r="BA411" i="12"/>
  <c r="AM100" i="12"/>
  <c r="AI298" i="12"/>
  <c r="D18" i="12"/>
  <c r="AD34" i="12"/>
  <c r="AY379" i="12"/>
  <c r="AX400" i="12"/>
  <c r="AZ79" i="12"/>
  <c r="G134" i="12"/>
  <c r="AE359" i="12"/>
  <c r="R226" i="12"/>
  <c r="AY80" i="12"/>
  <c r="AI210" i="12"/>
  <c r="L451" i="12"/>
  <c r="AJ419" i="12"/>
  <c r="O399" i="12"/>
  <c r="AS320" i="12"/>
  <c r="H341" i="12"/>
  <c r="S376" i="12"/>
  <c r="Y313" i="12"/>
  <c r="AU10" i="12"/>
  <c r="W408" i="12"/>
  <c r="F152" i="12"/>
  <c r="H153" i="12"/>
  <c r="U488" i="12"/>
  <c r="AC413" i="12"/>
  <c r="AC382" i="12"/>
  <c r="I375" i="12"/>
  <c r="AG363" i="12"/>
  <c r="K68" i="12"/>
  <c r="AH428" i="12"/>
  <c r="AC248" i="12"/>
  <c r="F437" i="12"/>
  <c r="AJ422" i="12"/>
  <c r="AI467" i="12"/>
  <c r="K153" i="12"/>
  <c r="V345" i="12"/>
  <c r="R276" i="12"/>
  <c r="K459" i="12"/>
  <c r="AF259" i="12"/>
  <c r="AC23" i="12"/>
  <c r="O14" i="12"/>
  <c r="BA428" i="12"/>
  <c r="AS428" i="12"/>
  <c r="E148" i="12"/>
  <c r="N476" i="12"/>
  <c r="AL95" i="12"/>
  <c r="AW189" i="12"/>
  <c r="AC284" i="12"/>
  <c r="D362" i="12"/>
  <c r="F202" i="12"/>
  <c r="G331" i="12"/>
  <c r="AL97" i="12"/>
  <c r="O329" i="12"/>
  <c r="Q181" i="12"/>
  <c r="AI393" i="12"/>
  <c r="S389" i="12"/>
  <c r="AC331" i="12"/>
  <c r="AW357" i="12"/>
  <c r="M21" i="12"/>
  <c r="Y347" i="12"/>
  <c r="AG448" i="12"/>
  <c r="I343" i="12"/>
  <c r="D369" i="12"/>
  <c r="AX476" i="12"/>
  <c r="AH131" i="12"/>
  <c r="O135" i="12"/>
  <c r="AE83" i="12"/>
  <c r="L98" i="12"/>
  <c r="BA271" i="12"/>
  <c r="R287" i="12"/>
  <c r="AK373" i="12"/>
  <c r="AX388" i="12"/>
  <c r="BA67" i="12"/>
  <c r="I101" i="12"/>
  <c r="I24" i="12"/>
  <c r="M414" i="12"/>
  <c r="J277" i="12"/>
  <c r="AK274" i="12"/>
  <c r="AA362" i="12"/>
  <c r="R422" i="12"/>
  <c r="J345" i="12"/>
  <c r="AP368" i="12"/>
  <c r="AO130" i="12"/>
  <c r="AI147" i="12"/>
  <c r="S361" i="12"/>
  <c r="AW454" i="12"/>
  <c r="N265" i="12"/>
  <c r="AY284" i="12"/>
  <c r="AY312" i="12"/>
  <c r="AM69" i="12"/>
  <c r="AE293" i="12"/>
  <c r="D298" i="12"/>
  <c r="AP98" i="12"/>
  <c r="AH153" i="12"/>
  <c r="AY364" i="12"/>
  <c r="AS48" i="12"/>
  <c r="P372" i="12"/>
  <c r="I456" i="12"/>
  <c r="E378" i="12"/>
  <c r="D267" i="12"/>
  <c r="I344" i="12"/>
  <c r="M335" i="12"/>
  <c r="AM76" i="12"/>
  <c r="AU45" i="12"/>
  <c r="AB275" i="12"/>
  <c r="T215" i="12"/>
  <c r="S65" i="12"/>
  <c r="Q298" i="12"/>
  <c r="AS9" i="12"/>
  <c r="Y326" i="12"/>
  <c r="T158" i="12"/>
  <c r="AY37" i="12"/>
  <c r="AW160" i="12"/>
  <c r="AH408" i="12"/>
  <c r="AL271" i="12"/>
  <c r="Z368" i="12"/>
  <c r="AK118" i="12"/>
  <c r="AA283" i="12"/>
  <c r="AK262" i="12"/>
  <c r="AQ226" i="12"/>
  <c r="AR67" i="12"/>
  <c r="AA369" i="12"/>
  <c r="AS361" i="12"/>
  <c r="I81" i="12"/>
  <c r="N102" i="12"/>
  <c r="AR50" i="12"/>
  <c r="M277" i="12"/>
  <c r="G146" i="12"/>
  <c r="AR438" i="12"/>
  <c r="F392" i="12"/>
  <c r="AV190" i="12"/>
  <c r="N235" i="12"/>
  <c r="T452" i="12"/>
  <c r="L370" i="12"/>
  <c r="Q382" i="12"/>
  <c r="AI216" i="12"/>
  <c r="G462" i="12"/>
  <c r="N187" i="12"/>
  <c r="AZ29" i="12"/>
  <c r="AE206" i="12"/>
  <c r="AZ235" i="12"/>
  <c r="AK142" i="12"/>
  <c r="AL135" i="12"/>
  <c r="W409" i="12"/>
  <c r="W276" i="12"/>
  <c r="U472" i="12"/>
  <c r="AB346" i="12"/>
  <c r="X203" i="12"/>
  <c r="M256" i="12"/>
  <c r="AN272" i="12"/>
  <c r="Q301" i="12"/>
  <c r="H330" i="12"/>
  <c r="P62" i="12"/>
  <c r="AQ56" i="12"/>
  <c r="AN233" i="12"/>
  <c r="Y21" i="12"/>
  <c r="AM488" i="12"/>
  <c r="W427" i="12"/>
  <c r="AA84" i="12"/>
  <c r="T383" i="12"/>
  <c r="P177" i="12"/>
  <c r="AC149" i="12"/>
  <c r="Q199" i="12"/>
  <c r="O427" i="12"/>
  <c r="E193" i="12"/>
  <c r="W131" i="12"/>
  <c r="AP478" i="12"/>
  <c r="K130" i="12"/>
  <c r="W378" i="12"/>
  <c r="Z68" i="12"/>
  <c r="BA10" i="12"/>
  <c r="Y51" i="12"/>
  <c r="AA85" i="12"/>
  <c r="AD349" i="12"/>
  <c r="AT334" i="12"/>
  <c r="AK341" i="12"/>
  <c r="H475" i="12"/>
  <c r="R239" i="12"/>
  <c r="AD198" i="12"/>
  <c r="U397" i="12"/>
  <c r="F250" i="12"/>
  <c r="AT360" i="12"/>
  <c r="J140" i="12"/>
  <c r="X69" i="12"/>
  <c r="Y427" i="12"/>
  <c r="AR143" i="12"/>
  <c r="K46" i="12"/>
  <c r="T325" i="12"/>
  <c r="AI368" i="12"/>
  <c r="BA378" i="12"/>
  <c r="G432" i="12"/>
  <c r="AH478" i="12"/>
  <c r="AS440" i="12"/>
  <c r="Z297" i="12"/>
  <c r="AE31" i="12"/>
  <c r="AF398" i="12"/>
  <c r="AE427" i="12"/>
  <c r="AT495" i="12"/>
  <c r="AS473" i="12"/>
  <c r="AJ128" i="12"/>
  <c r="O423" i="12"/>
  <c r="X348" i="12"/>
  <c r="AM449" i="12"/>
  <c r="Z253" i="12"/>
  <c r="V252" i="12"/>
  <c r="AQ37" i="12"/>
  <c r="Z377" i="12"/>
  <c r="S410" i="12"/>
  <c r="P276" i="12"/>
  <c r="AA180" i="12"/>
  <c r="AS16" i="12"/>
  <c r="BA421" i="12"/>
  <c r="Y457" i="12"/>
  <c r="BA273" i="12"/>
  <c r="I269" i="12"/>
  <c r="F220" i="12"/>
  <c r="AH101" i="12"/>
  <c r="D213" i="12"/>
  <c r="AU417" i="12"/>
  <c r="W12" i="12"/>
  <c r="AF198" i="12"/>
  <c r="AA367" i="12"/>
  <c r="AI167" i="12"/>
  <c r="AV38" i="12"/>
  <c r="J69" i="12"/>
  <c r="Y331" i="12"/>
  <c r="AU54" i="12"/>
  <c r="E118" i="12"/>
  <c r="P139" i="12"/>
  <c r="AF248" i="12"/>
  <c r="R312" i="12"/>
  <c r="AN72" i="12"/>
  <c r="H128" i="12"/>
  <c r="AD111" i="12"/>
  <c r="J386" i="12"/>
  <c r="AB462" i="12"/>
  <c r="BA318" i="12"/>
  <c r="Q144" i="12"/>
  <c r="U343" i="12"/>
  <c r="P394" i="12"/>
  <c r="O89" i="12"/>
  <c r="AH135" i="12"/>
  <c r="AP117" i="12"/>
  <c r="M4" i="12"/>
  <c r="O159" i="12"/>
  <c r="W229" i="12"/>
  <c r="AP306" i="12"/>
  <c r="AW237" i="12"/>
  <c r="AE145" i="12"/>
  <c r="K305" i="12"/>
  <c r="K288" i="12"/>
  <c r="I119" i="12"/>
  <c r="AU351" i="12"/>
  <c r="AO227" i="12"/>
  <c r="Q383" i="12"/>
  <c r="AX314" i="12"/>
  <c r="AW115" i="12"/>
  <c r="Q238" i="12"/>
  <c r="AT121" i="12"/>
  <c r="AY491" i="12"/>
  <c r="AO429" i="12"/>
  <c r="R34" i="12"/>
  <c r="J33" i="12"/>
  <c r="AM447" i="12"/>
  <c r="J94" i="12"/>
  <c r="AK96" i="12"/>
  <c r="AY22" i="12"/>
  <c r="Z338" i="12"/>
  <c r="AL64" i="12"/>
  <c r="AY178" i="12"/>
  <c r="AZ321" i="12"/>
  <c r="AN157" i="12"/>
  <c r="F8" i="12"/>
  <c r="AW281" i="12"/>
  <c r="J200" i="12"/>
  <c r="AU369" i="12"/>
  <c r="G64" i="12"/>
  <c r="AC67" i="12"/>
  <c r="AH211" i="12"/>
  <c r="AN203" i="12"/>
  <c r="AQ299" i="12"/>
  <c r="AA479" i="12"/>
  <c r="AN179" i="12"/>
  <c r="T175" i="12"/>
  <c r="AO409" i="12"/>
  <c r="V424" i="12"/>
  <c r="Y286" i="12"/>
  <c r="AU399" i="12"/>
  <c r="M486" i="12"/>
  <c r="T295" i="12"/>
  <c r="AK305" i="12"/>
  <c r="D443" i="12"/>
  <c r="AB160" i="12"/>
  <c r="O144" i="12"/>
  <c r="AA162" i="12"/>
  <c r="I297" i="12"/>
  <c r="J155" i="12"/>
  <c r="E361" i="12"/>
  <c r="D176" i="12"/>
  <c r="AF20" i="12"/>
  <c r="AH434" i="12"/>
  <c r="AS51" i="12"/>
  <c r="Z314" i="12"/>
  <c r="AR382" i="12"/>
  <c r="U470" i="12"/>
  <c r="P427" i="12"/>
  <c r="AH143" i="12"/>
  <c r="U119" i="12"/>
  <c r="BA452" i="12"/>
  <c r="AJ4" i="12"/>
  <c r="AY411" i="12"/>
  <c r="O210" i="12"/>
  <c r="AB328" i="12"/>
  <c r="H186" i="12"/>
  <c r="J340" i="12"/>
  <c r="N137" i="12"/>
  <c r="Q341" i="12"/>
  <c r="T91" i="12"/>
  <c r="AK380" i="12"/>
  <c r="AR133" i="12"/>
  <c r="G375" i="12"/>
  <c r="E305" i="12"/>
  <c r="I137" i="12"/>
  <c r="Q25" i="12"/>
  <c r="AS189" i="12"/>
  <c r="AM117" i="12"/>
  <c r="AB358" i="12"/>
  <c r="AJ29" i="12"/>
  <c r="AS459" i="12"/>
  <c r="F229" i="12"/>
  <c r="S275" i="12"/>
  <c r="R97" i="12"/>
  <c r="AO382" i="12"/>
  <c r="AB240" i="12"/>
  <c r="N205" i="12"/>
  <c r="AN139" i="12"/>
  <c r="AE182" i="12"/>
  <c r="AN429" i="12"/>
  <c r="O385" i="12"/>
  <c r="K425" i="12"/>
  <c r="AF297" i="12"/>
  <c r="AL217" i="12"/>
  <c r="S166" i="12"/>
  <c r="Y417" i="12"/>
  <c r="R303" i="12"/>
  <c r="E273" i="12"/>
  <c r="AL62" i="12"/>
  <c r="AL252" i="12"/>
  <c r="E391" i="12"/>
  <c r="AZ164" i="12"/>
  <c r="AA241" i="12"/>
  <c r="AY314" i="12"/>
  <c r="S284" i="12"/>
  <c r="AX53" i="12"/>
  <c r="BA28" i="12"/>
  <c r="AC241" i="12"/>
  <c r="H243" i="12"/>
  <c r="T248" i="12"/>
  <c r="J400" i="12"/>
  <c r="AT108" i="12"/>
  <c r="Q300" i="12"/>
  <c r="O16" i="12"/>
  <c r="F320" i="12"/>
  <c r="AA266" i="12"/>
  <c r="N490" i="12"/>
  <c r="AR65" i="12"/>
  <c r="E21" i="12"/>
  <c r="AD107" i="12"/>
  <c r="AE487" i="12"/>
  <c r="U358" i="12"/>
  <c r="BA312" i="12"/>
  <c r="BA415" i="12"/>
  <c r="H399" i="12"/>
  <c r="E307" i="12"/>
  <c r="AV346" i="12"/>
  <c r="Q203" i="12"/>
  <c r="O61" i="12"/>
  <c r="AO254" i="12"/>
  <c r="W59" i="12"/>
  <c r="X141" i="12"/>
  <c r="G415" i="12"/>
  <c r="AV191" i="12"/>
  <c r="I458" i="12"/>
  <c r="AE234" i="12"/>
  <c r="K64" i="12"/>
  <c r="AQ429" i="12"/>
  <c r="AU89" i="12"/>
  <c r="S163" i="12"/>
  <c r="L352" i="12"/>
  <c r="AI315" i="12"/>
  <c r="T481" i="12"/>
  <c r="BA267" i="12"/>
  <c r="AQ382" i="12"/>
  <c r="AB419" i="12"/>
  <c r="AQ402" i="12"/>
  <c r="M287" i="12"/>
  <c r="BA212" i="12"/>
  <c r="E336" i="12"/>
  <c r="K346" i="12"/>
  <c r="S10" i="12"/>
  <c r="E426" i="12"/>
  <c r="AB433" i="12"/>
  <c r="AI391" i="12"/>
  <c r="H160" i="12"/>
  <c r="AK343" i="12"/>
  <c r="L492" i="12"/>
  <c r="AQ435" i="12"/>
  <c r="AX242" i="12"/>
  <c r="E492" i="12"/>
  <c r="G309" i="12"/>
  <c r="AZ486" i="12"/>
  <c r="X462" i="12"/>
  <c r="T301" i="12"/>
  <c r="P72" i="12"/>
  <c r="G463" i="12"/>
  <c r="AO167" i="12"/>
  <c r="Y409" i="12"/>
  <c r="Q30" i="12"/>
  <c r="AA110" i="12"/>
  <c r="P392" i="12"/>
  <c r="AS452" i="12"/>
  <c r="AZ273" i="12"/>
  <c r="AT402" i="12"/>
  <c r="AE204" i="12"/>
  <c r="G20" i="12"/>
  <c r="E173" i="12"/>
  <c r="AL247" i="12"/>
  <c r="AU191" i="12"/>
  <c r="AF200" i="12"/>
  <c r="F382" i="12"/>
  <c r="G490" i="12"/>
  <c r="AS100" i="12"/>
  <c r="I322" i="12"/>
  <c r="G107" i="12"/>
  <c r="T112" i="12"/>
  <c r="G303" i="12"/>
  <c r="M221" i="12"/>
  <c r="K458" i="12"/>
  <c r="S171" i="12"/>
  <c r="AB243" i="12"/>
  <c r="AM184" i="12"/>
  <c r="G353" i="12"/>
  <c r="AI309" i="12"/>
  <c r="AP337" i="12"/>
  <c r="AM468" i="12"/>
  <c r="L258" i="12"/>
  <c r="Q194" i="12"/>
  <c r="L64" i="12"/>
  <c r="AU331" i="12"/>
  <c r="AB197" i="12"/>
  <c r="AH237" i="12"/>
  <c r="AY181" i="12"/>
  <c r="X133" i="12"/>
  <c r="Y206" i="12"/>
  <c r="AM179" i="12"/>
  <c r="R278" i="12"/>
  <c r="U439" i="12"/>
  <c r="AL256" i="12"/>
  <c r="T102" i="12"/>
  <c r="K294" i="12"/>
  <c r="AE191" i="12"/>
  <c r="T488" i="12"/>
  <c r="AC46" i="12"/>
  <c r="S327" i="12"/>
  <c r="F402" i="12"/>
  <c r="AF452" i="12"/>
  <c r="D93" i="12"/>
  <c r="AW45" i="12"/>
  <c r="AK475" i="12"/>
  <c r="M463" i="12"/>
  <c r="AF86" i="12"/>
  <c r="AS75" i="12"/>
  <c r="Z443" i="12"/>
  <c r="AV317" i="12"/>
  <c r="O60" i="12"/>
  <c r="BA358" i="12"/>
  <c r="AF123" i="12"/>
  <c r="AD155" i="12"/>
  <c r="E357" i="12"/>
  <c r="Y168" i="12"/>
  <c r="AS123" i="12"/>
  <c r="T389" i="12"/>
  <c r="AI306" i="12"/>
  <c r="W494" i="12"/>
  <c r="AT371" i="12"/>
  <c r="E125" i="12"/>
  <c r="AQ148" i="12"/>
  <c r="AH421" i="12"/>
  <c r="P93" i="12"/>
  <c r="AV418" i="12"/>
  <c r="AN386" i="12"/>
  <c r="AI211" i="12"/>
  <c r="AV132" i="12"/>
  <c r="AI432" i="12"/>
  <c r="S255" i="12"/>
  <c r="R36" i="12"/>
  <c r="I72" i="12"/>
  <c r="G67" i="12"/>
  <c r="AJ329" i="12"/>
  <c r="AJ412" i="12"/>
  <c r="AL284" i="12"/>
  <c r="J355" i="12"/>
  <c r="AJ436" i="12"/>
  <c r="E116" i="12"/>
  <c r="AC171" i="12"/>
  <c r="U272" i="12"/>
  <c r="U189" i="12"/>
  <c r="P397" i="12"/>
  <c r="AC253" i="12"/>
  <c r="AA497" i="12"/>
  <c r="Z256" i="12"/>
  <c r="AX359" i="12"/>
  <c r="AV99" i="12"/>
  <c r="AQ256" i="12"/>
  <c r="AL368" i="12"/>
  <c r="F103" i="12"/>
  <c r="G236" i="12"/>
  <c r="AK311" i="12"/>
  <c r="AX433" i="12"/>
  <c r="AF278" i="12"/>
  <c r="W241" i="12"/>
  <c r="AV397" i="12"/>
  <c r="V258" i="12"/>
  <c r="AU317" i="12"/>
  <c r="Q3" i="12"/>
  <c r="AQ456" i="12"/>
  <c r="G197" i="12"/>
  <c r="N28" i="12"/>
  <c r="L150" i="12"/>
  <c r="AQ263" i="12"/>
  <c r="AO188" i="12"/>
  <c r="BA152" i="12"/>
  <c r="F420" i="12"/>
  <c r="AH203" i="12"/>
  <c r="AD165" i="12"/>
  <c r="AG474" i="12"/>
  <c r="G24" i="12"/>
  <c r="AM110" i="12"/>
  <c r="Q333" i="12"/>
  <c r="AF9" i="12"/>
  <c r="Q205" i="12"/>
  <c r="T434" i="12"/>
  <c r="AH462" i="12"/>
  <c r="AV57" i="12"/>
  <c r="AQ292" i="12"/>
  <c r="AW150" i="12"/>
  <c r="N396" i="12"/>
  <c r="O164" i="12"/>
  <c r="AP471" i="12"/>
  <c r="AM133" i="12"/>
  <c r="S184" i="12"/>
  <c r="AD82" i="12"/>
  <c r="AH317" i="12"/>
  <c r="N54" i="12"/>
  <c r="AE117" i="12"/>
  <c r="AU249" i="12"/>
  <c r="AU202" i="12"/>
  <c r="AT434" i="12"/>
  <c r="AG364" i="12"/>
  <c r="AV486" i="12"/>
  <c r="AC445" i="12"/>
  <c r="AY267" i="12"/>
  <c r="N202" i="12"/>
  <c r="Y251" i="12"/>
  <c r="H388" i="12"/>
  <c r="M392" i="12"/>
  <c r="AF285" i="12"/>
  <c r="AQ138" i="12"/>
  <c r="X92" i="12"/>
  <c r="AV117" i="12"/>
  <c r="AK65" i="12"/>
  <c r="J264" i="12"/>
  <c r="AK166" i="12"/>
  <c r="Q293" i="12"/>
  <c r="AR449" i="12"/>
  <c r="N89" i="12"/>
  <c r="O45" i="12"/>
  <c r="AH217" i="12"/>
  <c r="P97" i="12"/>
  <c r="AG366" i="12"/>
  <c r="AN43" i="12"/>
  <c r="AS214" i="12"/>
  <c r="I466" i="12"/>
  <c r="AI35" i="12"/>
  <c r="AT330" i="12"/>
  <c r="G373" i="12"/>
  <c r="BA487" i="12"/>
  <c r="X498" i="12"/>
  <c r="AQ191" i="12"/>
  <c r="AV277" i="12"/>
  <c r="AX422" i="12"/>
  <c r="AM140" i="12"/>
  <c r="AG26" i="12"/>
  <c r="AE98" i="12"/>
  <c r="AZ228" i="12"/>
  <c r="M5" i="12"/>
  <c r="D405" i="12"/>
  <c r="R419" i="12"/>
  <c r="AX450" i="12"/>
  <c r="AD233" i="12"/>
  <c r="AE335" i="12"/>
  <c r="BA425" i="12"/>
  <c r="H205" i="12"/>
  <c r="J109" i="12"/>
  <c r="AP353" i="12"/>
  <c r="O436" i="12"/>
  <c r="AE14" i="12"/>
  <c r="T338" i="12"/>
  <c r="AC70" i="12"/>
  <c r="AJ99" i="12"/>
  <c r="N415" i="12"/>
  <c r="AU81" i="12"/>
  <c r="AQ463" i="12"/>
  <c r="AZ158" i="12"/>
  <c r="AJ274" i="12"/>
  <c r="O263" i="12"/>
  <c r="AZ89" i="12"/>
  <c r="H16" i="12"/>
  <c r="AH112" i="12"/>
  <c r="AH381" i="12"/>
  <c r="R54" i="12"/>
  <c r="AG151" i="12"/>
  <c r="AO83" i="12"/>
  <c r="AS165" i="12"/>
  <c r="AR180" i="12"/>
  <c r="K282" i="12"/>
  <c r="R401" i="12"/>
  <c r="AB402" i="12"/>
  <c r="AR17" i="12"/>
  <c r="N491" i="12"/>
  <c r="P340" i="12"/>
  <c r="AB158" i="12"/>
  <c r="AH56" i="12"/>
  <c r="AP441" i="12"/>
  <c r="T323" i="12"/>
  <c r="AT364" i="12"/>
  <c r="I102" i="12"/>
  <c r="AH489" i="12"/>
  <c r="D429" i="12"/>
  <c r="Z362" i="12"/>
  <c r="AT255" i="12"/>
  <c r="AD251" i="12"/>
  <c r="AQ173" i="12"/>
  <c r="S215" i="12"/>
  <c r="R191" i="12"/>
  <c r="L411" i="12"/>
  <c r="AB125" i="12"/>
  <c r="V49" i="12"/>
  <c r="H382" i="12"/>
  <c r="AD106" i="12"/>
  <c r="AW74" i="12"/>
  <c r="AE11" i="12"/>
  <c r="D79" i="12"/>
  <c r="AF29" i="12"/>
  <c r="Q188" i="12"/>
  <c r="AZ14" i="12"/>
  <c r="AY149" i="12"/>
  <c r="K39" i="12"/>
  <c r="S124" i="12"/>
  <c r="AU300" i="12"/>
  <c r="AP163" i="12"/>
  <c r="Z88" i="12"/>
  <c r="E8" i="12"/>
  <c r="L198" i="12"/>
  <c r="AP463" i="12"/>
  <c r="AZ318" i="12"/>
  <c r="AO360" i="12"/>
  <c r="AP53" i="12"/>
  <c r="AS380" i="12"/>
  <c r="AV427" i="12"/>
  <c r="H51" i="12"/>
  <c r="G156" i="12"/>
  <c r="R337" i="12"/>
  <c r="AN461" i="12"/>
  <c r="AI480" i="12"/>
  <c r="R84" i="12"/>
  <c r="AC323" i="12"/>
  <c r="M320" i="12"/>
  <c r="AC26" i="12"/>
  <c r="X120" i="12"/>
  <c r="AP391" i="12"/>
  <c r="AB23" i="12"/>
  <c r="AW3" i="12"/>
  <c r="AG458" i="12"/>
  <c r="U430" i="12"/>
  <c r="J456" i="12"/>
  <c r="AM191" i="12"/>
  <c r="W208" i="12"/>
  <c r="AC278" i="12"/>
  <c r="I162" i="12"/>
  <c r="O101" i="12"/>
  <c r="AV259" i="12"/>
  <c r="AM494" i="12"/>
  <c r="AG235" i="12"/>
  <c r="AX216" i="12"/>
  <c r="AY139" i="12"/>
  <c r="W246" i="12"/>
  <c r="N198" i="12"/>
  <c r="N315" i="12"/>
  <c r="S272" i="12"/>
  <c r="S385" i="12"/>
  <c r="W303" i="12"/>
  <c r="W238" i="12"/>
  <c r="AV219" i="12"/>
  <c r="K384" i="12"/>
  <c r="AU363" i="12"/>
  <c r="AL468" i="12"/>
  <c r="AX381" i="12"/>
  <c r="AR277" i="12"/>
  <c r="M92" i="12"/>
  <c r="AK71" i="12"/>
  <c r="Q308" i="12"/>
  <c r="K63" i="12"/>
  <c r="AQ83" i="12"/>
  <c r="I394" i="12"/>
  <c r="AX11" i="12"/>
  <c r="J217" i="12"/>
  <c r="Y33" i="12"/>
  <c r="X457" i="12"/>
  <c r="AS371" i="12"/>
  <c r="X474" i="12"/>
  <c r="T52" i="12"/>
  <c r="AO165" i="12"/>
  <c r="N364" i="12"/>
  <c r="P426" i="12"/>
  <c r="AX415" i="12"/>
  <c r="AX489" i="12"/>
  <c r="Y234" i="12"/>
  <c r="AE397" i="12"/>
  <c r="D19" i="12"/>
  <c r="V360" i="12"/>
  <c r="AV84" i="12"/>
  <c r="W432" i="12"/>
  <c r="AQ66" i="12"/>
  <c r="S227" i="12"/>
  <c r="AR495" i="12"/>
  <c r="AL301" i="12"/>
  <c r="AS368" i="12"/>
  <c r="AS212" i="12"/>
  <c r="E285" i="12"/>
  <c r="AA470" i="12"/>
  <c r="AP430" i="12"/>
  <c r="AI142" i="12"/>
  <c r="AS101" i="12"/>
  <c r="AR187" i="12"/>
  <c r="AR464" i="12"/>
  <c r="AY259" i="12"/>
  <c r="AE360" i="12"/>
  <c r="AG354" i="12"/>
  <c r="L350" i="12"/>
  <c r="R112" i="12"/>
  <c r="V4" i="12"/>
  <c r="AK269" i="12"/>
  <c r="AG35" i="12"/>
  <c r="W135" i="12"/>
  <c r="AW447" i="12"/>
  <c r="V294" i="12"/>
  <c r="AT11" i="12"/>
  <c r="AZ86" i="12"/>
  <c r="X275" i="12"/>
  <c r="AQ419" i="12"/>
  <c r="AM434" i="12"/>
  <c r="X281" i="12"/>
  <c r="V3" i="12"/>
  <c r="Z472" i="12"/>
  <c r="AF16" i="12"/>
  <c r="AJ251" i="12"/>
  <c r="W236" i="12"/>
  <c r="AI445" i="12"/>
  <c r="S387" i="12"/>
  <c r="AY42" i="12"/>
  <c r="AB141" i="12"/>
  <c r="AD456" i="12"/>
  <c r="Y175" i="12"/>
  <c r="Z399" i="12"/>
  <c r="D292" i="12"/>
  <c r="AT380" i="12"/>
  <c r="E83" i="12"/>
  <c r="M422" i="12"/>
  <c r="AQ437" i="12"/>
  <c r="W173" i="12"/>
  <c r="AS26" i="12"/>
  <c r="G59" i="12"/>
  <c r="AZ105" i="12"/>
  <c r="S173" i="12"/>
  <c r="Z341" i="12"/>
  <c r="AF465" i="12"/>
  <c r="Z477" i="12"/>
  <c r="M107" i="12"/>
  <c r="H398" i="12"/>
  <c r="X227" i="12"/>
  <c r="AE247" i="12"/>
  <c r="T491" i="12"/>
  <c r="F356" i="12"/>
  <c r="S500" i="12"/>
  <c r="AL263" i="12"/>
  <c r="AR79" i="12"/>
  <c r="E218" i="12"/>
  <c r="AQ92" i="12"/>
  <c r="AB61" i="12"/>
  <c r="AA305" i="12"/>
  <c r="Y384" i="12"/>
  <c r="I109" i="12"/>
  <c r="AR162" i="12"/>
  <c r="AL371" i="12"/>
  <c r="AY404" i="12"/>
  <c r="AI485" i="12"/>
  <c r="AV295" i="12"/>
  <c r="AV385" i="12"/>
  <c r="M409" i="12"/>
  <c r="AN458" i="12"/>
  <c r="P494" i="12"/>
  <c r="Q307" i="12"/>
  <c r="O274" i="12"/>
  <c r="I342" i="12"/>
  <c r="H369" i="12"/>
  <c r="AZ275" i="12"/>
  <c r="L502" i="12"/>
  <c r="Y186" i="12"/>
  <c r="I384" i="12"/>
  <c r="O49" i="12"/>
  <c r="AO212" i="12"/>
  <c r="AV425" i="12"/>
  <c r="AM243" i="12"/>
  <c r="M83" i="12"/>
  <c r="AN499" i="12"/>
  <c r="Z15" i="12"/>
  <c r="X50" i="12"/>
  <c r="AV123" i="12"/>
  <c r="AC229" i="12"/>
  <c r="AD282" i="12"/>
  <c r="AL132" i="12"/>
  <c r="AC107" i="12"/>
  <c r="AH13" i="12"/>
  <c r="Q114" i="12"/>
  <c r="AZ387" i="12"/>
  <c r="AW23" i="12"/>
  <c r="AO9" i="12"/>
  <c r="F71" i="12"/>
  <c r="Y62" i="12"/>
  <c r="AY119" i="12"/>
  <c r="X271" i="12"/>
  <c r="AM452" i="12"/>
  <c r="AL367" i="12"/>
  <c r="E474" i="12"/>
  <c r="AA179" i="12"/>
  <c r="AN28" i="12"/>
  <c r="AK397" i="12"/>
  <c r="M307" i="12"/>
  <c r="AW88" i="12"/>
  <c r="AZ78" i="12"/>
  <c r="AM49" i="12"/>
  <c r="AB476" i="12"/>
  <c r="Q126" i="12"/>
  <c r="D17" i="12"/>
  <c r="S472" i="12"/>
  <c r="AB340" i="12"/>
  <c r="P257" i="12"/>
  <c r="AB496" i="12"/>
  <c r="N163" i="12"/>
  <c r="D77" i="12"/>
  <c r="AM408" i="12"/>
  <c r="T185" i="12"/>
  <c r="T104" i="12"/>
  <c r="AF95" i="12"/>
  <c r="AA147" i="12"/>
  <c r="U34" i="12"/>
  <c r="V191" i="12"/>
  <c r="M180" i="12"/>
  <c r="E55" i="12"/>
  <c r="K452" i="12"/>
  <c r="AA132" i="12"/>
  <c r="AM188" i="12"/>
  <c r="U187" i="12"/>
  <c r="O93" i="12"/>
  <c r="AU225" i="12"/>
  <c r="S427" i="12"/>
  <c r="AK242" i="12"/>
  <c r="Y369" i="12"/>
  <c r="R493" i="12"/>
  <c r="AK436" i="12"/>
  <c r="N372" i="12"/>
  <c r="AC204" i="12"/>
  <c r="E461" i="12"/>
  <c r="AM345" i="12"/>
  <c r="AK312" i="12"/>
  <c r="V216" i="12"/>
  <c r="Y309" i="12"/>
  <c r="D380" i="12"/>
  <c r="AF482" i="12"/>
  <c r="M148" i="12"/>
  <c r="AI471" i="12"/>
  <c r="AV94" i="12"/>
  <c r="P390" i="12"/>
  <c r="J321" i="12"/>
  <c r="AV257" i="12"/>
  <c r="AN405" i="12"/>
  <c r="N359" i="12"/>
  <c r="AR33" i="12"/>
  <c r="AZ421" i="12"/>
  <c r="AA4" i="12"/>
  <c r="AV372" i="12"/>
  <c r="J89" i="12"/>
  <c r="L479" i="12"/>
  <c r="AC240" i="12"/>
  <c r="AX166" i="12"/>
  <c r="D413" i="12"/>
  <c r="AX385" i="12"/>
  <c r="G299" i="12"/>
  <c r="G42" i="12"/>
  <c r="AL216" i="12"/>
  <c r="AI81" i="12"/>
  <c r="AQ286" i="12"/>
  <c r="J446" i="12"/>
  <c r="AP75" i="12"/>
  <c r="G326" i="12"/>
  <c r="AO27" i="12"/>
  <c r="AQ371" i="12"/>
  <c r="AY375" i="12"/>
  <c r="F278" i="12"/>
  <c r="R122" i="12"/>
  <c r="Y415" i="12"/>
  <c r="AZ343" i="12"/>
  <c r="D171" i="12"/>
  <c r="AS215" i="12"/>
  <c r="AK487" i="12"/>
  <c r="AZ328" i="12"/>
  <c r="AU226" i="12"/>
  <c r="M142" i="12"/>
  <c r="J152" i="12"/>
  <c r="AW449" i="12"/>
  <c r="F287" i="12"/>
  <c r="AS92" i="12"/>
  <c r="AY427" i="12"/>
  <c r="AB101" i="12"/>
  <c r="AC231" i="12"/>
  <c r="AT459" i="12"/>
  <c r="AC211" i="12"/>
  <c r="AX296" i="12"/>
  <c r="AB124" i="12"/>
  <c r="I176" i="12"/>
  <c r="AX98" i="12"/>
  <c r="AJ39" i="12"/>
  <c r="M442" i="12"/>
  <c r="W428" i="12"/>
  <c r="AQ413" i="12"/>
  <c r="AA185" i="12"/>
  <c r="BA371" i="12"/>
  <c r="S456" i="12"/>
  <c r="AS170" i="12"/>
  <c r="AN50" i="12"/>
  <c r="AW325" i="12"/>
  <c r="J161" i="12"/>
  <c r="J398" i="12"/>
  <c r="AL164" i="12"/>
  <c r="AZ294" i="12"/>
  <c r="AA289" i="12"/>
  <c r="AR315" i="12"/>
  <c r="S416" i="12"/>
  <c r="AV395" i="12"/>
  <c r="W123" i="12"/>
  <c r="AQ27" i="12"/>
  <c r="V401" i="12"/>
  <c r="AO263" i="12"/>
  <c r="X413" i="12"/>
  <c r="AD147" i="12"/>
  <c r="AP422" i="12"/>
  <c r="D426" i="12"/>
  <c r="I4" i="12"/>
  <c r="AQ399" i="12"/>
  <c r="Q434" i="12"/>
  <c r="AD466" i="12"/>
  <c r="AV47" i="12"/>
  <c r="AJ382" i="12"/>
  <c r="W144" i="12"/>
  <c r="Z139" i="12"/>
  <c r="U116" i="12"/>
  <c r="AA319" i="12"/>
  <c r="AU103" i="12"/>
  <c r="E28" i="12"/>
  <c r="E112" i="12"/>
  <c r="I232" i="12"/>
  <c r="Y476" i="12"/>
  <c r="T390" i="12"/>
  <c r="AR200" i="12"/>
  <c r="AU154" i="12"/>
  <c r="N283" i="12"/>
  <c r="AS341" i="12"/>
  <c r="AS364" i="12"/>
  <c r="X336" i="12"/>
  <c r="Y156" i="12"/>
  <c r="L412" i="12"/>
  <c r="F206" i="12"/>
  <c r="AI220" i="12"/>
  <c r="AL420" i="12"/>
  <c r="BA174" i="12"/>
  <c r="AX357" i="12"/>
  <c r="AX475" i="12"/>
  <c r="S419" i="12"/>
  <c r="AY47" i="12"/>
  <c r="AU237" i="12"/>
  <c r="AR261" i="12"/>
  <c r="AT489" i="12"/>
  <c r="AQ171" i="12"/>
  <c r="AJ12" i="12"/>
  <c r="P163" i="12"/>
  <c r="AA121" i="12"/>
  <c r="D52" i="12"/>
  <c r="K222" i="12"/>
  <c r="AE348" i="12"/>
  <c r="I199" i="12"/>
  <c r="AJ264" i="12"/>
  <c r="I115" i="12"/>
  <c r="S317" i="12"/>
  <c r="N16" i="12"/>
  <c r="AW431" i="12"/>
  <c r="AN138" i="12"/>
  <c r="AK472" i="12"/>
  <c r="Z79" i="12"/>
  <c r="AA66" i="12"/>
  <c r="D166" i="12"/>
  <c r="AW397" i="12"/>
  <c r="D96" i="12"/>
  <c r="N252" i="12"/>
  <c r="AH129" i="12"/>
  <c r="J431" i="12"/>
  <c r="AU392" i="12"/>
  <c r="AX96" i="12"/>
  <c r="AP388" i="12"/>
  <c r="AN375" i="12"/>
  <c r="AX24" i="12"/>
  <c r="AS72" i="12"/>
  <c r="AH183" i="12"/>
  <c r="P218" i="12"/>
  <c r="AV364" i="12"/>
  <c r="AT286" i="12"/>
  <c r="R73" i="12"/>
  <c r="AO166" i="12"/>
  <c r="AP82" i="12"/>
  <c r="S294" i="12"/>
  <c r="O420" i="12"/>
  <c r="AS201" i="12"/>
  <c r="F35" i="12"/>
  <c r="U456" i="12"/>
  <c r="N474" i="12"/>
  <c r="V98" i="12"/>
  <c r="I304" i="12"/>
  <c r="AH19" i="12"/>
  <c r="G114" i="12"/>
  <c r="AI502" i="12"/>
  <c r="AM364" i="12"/>
  <c r="N306" i="12"/>
  <c r="AC112" i="12"/>
  <c r="L466" i="12"/>
  <c r="AF383" i="12"/>
  <c r="BA4" i="12"/>
  <c r="AJ313" i="12"/>
  <c r="AN150" i="12"/>
  <c r="AQ203" i="12"/>
  <c r="L178" i="12"/>
  <c r="AB320" i="12"/>
  <c r="AJ226" i="12"/>
  <c r="G66" i="12"/>
  <c r="AG246" i="12"/>
  <c r="AA153" i="12"/>
  <c r="AA210" i="12"/>
  <c r="T386" i="12"/>
  <c r="BA195" i="12"/>
  <c r="AV405" i="12"/>
  <c r="AV67" i="12"/>
  <c r="AI412" i="12"/>
  <c r="W72" i="12"/>
  <c r="K245" i="12"/>
  <c r="AD60" i="12"/>
  <c r="AL15" i="12"/>
  <c r="AL409" i="12"/>
  <c r="AM436" i="12"/>
  <c r="AP129" i="12"/>
  <c r="O28" i="12"/>
  <c r="V376" i="12"/>
  <c r="AL127" i="12"/>
  <c r="E237" i="12"/>
  <c r="AC203" i="12"/>
  <c r="K374" i="12"/>
  <c r="AT48" i="12"/>
  <c r="AY131" i="12"/>
  <c r="AZ401" i="12"/>
  <c r="AI148" i="12"/>
  <c r="AT23" i="12"/>
  <c r="V288" i="12"/>
  <c r="X78" i="12"/>
  <c r="AR289" i="12"/>
  <c r="BA467" i="12"/>
  <c r="R399" i="12"/>
  <c r="AU199" i="12"/>
  <c r="AY459" i="12"/>
  <c r="X341" i="12"/>
  <c r="J274" i="12"/>
  <c r="T31" i="12"/>
  <c r="AK161" i="12"/>
  <c r="P279" i="12"/>
  <c r="Z363" i="12"/>
  <c r="R168" i="12"/>
  <c r="AA86" i="12"/>
  <c r="AT490" i="12"/>
  <c r="J95" i="12"/>
  <c r="AH266" i="12"/>
  <c r="M228" i="12"/>
  <c r="O223" i="12"/>
  <c r="AH149" i="12"/>
  <c r="Z379" i="12"/>
  <c r="AW450" i="12"/>
  <c r="AF423" i="12"/>
  <c r="G19" i="12"/>
  <c r="T29" i="12"/>
  <c r="AZ242" i="12"/>
  <c r="Z330" i="12"/>
  <c r="Z325" i="12"/>
  <c r="AX281" i="12"/>
  <c r="AX70" i="12"/>
  <c r="V343" i="12"/>
  <c r="O356" i="12"/>
  <c r="O44" i="12"/>
  <c r="Z301" i="12"/>
  <c r="AI317" i="12"/>
  <c r="U255" i="12"/>
  <c r="AK190" i="12"/>
  <c r="AP178" i="12"/>
  <c r="L76" i="12"/>
  <c r="P443" i="12"/>
  <c r="T492" i="12"/>
  <c r="K43" i="12"/>
  <c r="AI495" i="12"/>
  <c r="AV381" i="12"/>
  <c r="AO476" i="12"/>
  <c r="AO461" i="12"/>
  <c r="D119" i="12"/>
  <c r="O189" i="12"/>
  <c r="J271" i="12"/>
  <c r="AY323" i="12"/>
  <c r="H113" i="12"/>
  <c r="I427" i="12"/>
  <c r="AH265" i="12"/>
  <c r="K40" i="12"/>
  <c r="AP11" i="12"/>
  <c r="AN308" i="12"/>
  <c r="AV483" i="12"/>
  <c r="AR249" i="12"/>
  <c r="AS141" i="12"/>
  <c r="AQ70" i="12"/>
  <c r="AL71" i="12"/>
  <c r="AU423" i="12"/>
  <c r="P404" i="12"/>
  <c r="AS114" i="12"/>
  <c r="N381" i="12"/>
  <c r="AV53" i="12"/>
  <c r="AL299" i="12"/>
  <c r="G221" i="12"/>
  <c r="H353" i="12"/>
  <c r="S291" i="12"/>
  <c r="F338" i="12"/>
  <c r="Q405" i="12"/>
  <c r="Z112" i="12"/>
  <c r="AW218" i="12"/>
  <c r="Z380" i="12"/>
  <c r="AT310" i="12"/>
  <c r="AY377" i="12"/>
  <c r="L96" i="12"/>
  <c r="E456" i="12"/>
  <c r="I469" i="12"/>
  <c r="R194" i="12"/>
  <c r="AS457" i="12"/>
  <c r="T431" i="12"/>
  <c r="W235" i="12"/>
  <c r="AV491" i="12"/>
  <c r="H280" i="12"/>
  <c r="AE187" i="12"/>
  <c r="AJ346" i="12"/>
  <c r="AN304" i="12"/>
  <c r="AR434" i="12"/>
  <c r="D54" i="12"/>
  <c r="AP80" i="12"/>
  <c r="AY199" i="12"/>
  <c r="AO93" i="12"/>
  <c r="AA187" i="12"/>
  <c r="M288" i="12"/>
  <c r="L14" i="12"/>
  <c r="Y491" i="12"/>
  <c r="H129" i="12"/>
  <c r="AR201" i="12"/>
  <c r="H349" i="12"/>
  <c r="S135" i="12"/>
  <c r="AR119" i="12"/>
  <c r="AS230" i="12"/>
  <c r="AT200" i="12"/>
  <c r="R440" i="12"/>
  <c r="AT441" i="12"/>
  <c r="AZ168" i="12"/>
  <c r="AJ153" i="12"/>
  <c r="G238" i="12"/>
  <c r="AP468" i="12"/>
  <c r="BA107" i="12"/>
  <c r="Y2" i="12"/>
  <c r="AO495" i="12"/>
  <c r="AU501" i="12"/>
  <c r="W479" i="12"/>
  <c r="V460" i="12"/>
  <c r="AU63" i="12"/>
  <c r="AS241" i="12"/>
  <c r="L312" i="12"/>
  <c r="D458" i="12"/>
  <c r="AD326" i="12"/>
  <c r="AJ247" i="12"/>
  <c r="AA366" i="12"/>
  <c r="L427" i="12"/>
  <c r="BA36" i="12"/>
  <c r="F183" i="12"/>
  <c r="AY415" i="12"/>
  <c r="AT260" i="12"/>
  <c r="AH39" i="12"/>
  <c r="AA281" i="12"/>
  <c r="AR31" i="12"/>
  <c r="L249" i="12"/>
  <c r="Z247" i="12"/>
  <c r="I125" i="12"/>
  <c r="Y350" i="12"/>
  <c r="Z43" i="12"/>
  <c r="AD13" i="12"/>
  <c r="V359" i="12"/>
  <c r="H98" i="12"/>
  <c r="J123" i="12"/>
  <c r="AG70" i="12"/>
  <c r="AF15" i="12"/>
  <c r="AB142" i="12"/>
  <c r="AQ146" i="12"/>
  <c r="O440" i="12"/>
  <c r="P165" i="12"/>
  <c r="AF105" i="12"/>
  <c r="G387" i="12"/>
  <c r="Z305" i="12"/>
  <c r="AJ114" i="12"/>
  <c r="U29" i="12"/>
  <c r="AG42" i="12"/>
  <c r="AT442" i="12"/>
  <c r="AY346" i="12"/>
  <c r="AR222" i="12"/>
  <c r="AS186" i="12"/>
  <c r="T105" i="12"/>
  <c r="AK470" i="12"/>
  <c r="AQ386" i="12"/>
  <c r="Z172" i="12"/>
  <c r="AB289" i="12"/>
  <c r="W237" i="12"/>
  <c r="AL181" i="12"/>
  <c r="AP438" i="12"/>
  <c r="I249" i="12"/>
  <c r="F343" i="12"/>
  <c r="AD310" i="12"/>
  <c r="AO288" i="12"/>
  <c r="X136" i="12"/>
  <c r="R115" i="12"/>
  <c r="Z410" i="12"/>
  <c r="X243" i="12"/>
  <c r="E281" i="12"/>
  <c r="AR429" i="12"/>
  <c r="AT240" i="12"/>
  <c r="W349" i="12"/>
  <c r="AD393" i="12"/>
  <c r="Y177" i="12"/>
  <c r="K369" i="12"/>
  <c r="AY433" i="12"/>
  <c r="R267" i="12"/>
  <c r="L168" i="12"/>
  <c r="AW153" i="12"/>
  <c r="J108" i="12"/>
  <c r="R362" i="12"/>
  <c r="I66" i="12"/>
  <c r="AX485" i="12"/>
  <c r="H78" i="12"/>
  <c r="AK95" i="12"/>
  <c r="G359" i="12"/>
  <c r="AU411" i="12"/>
  <c r="U168" i="12"/>
  <c r="AP109" i="12"/>
  <c r="AG205" i="12"/>
  <c r="S35" i="12"/>
  <c r="AP418" i="12"/>
  <c r="AY353" i="12"/>
  <c r="U213" i="12"/>
  <c r="F327" i="12"/>
  <c r="K17" i="12"/>
  <c r="AA501" i="12"/>
  <c r="AJ9" i="12"/>
  <c r="Z267" i="12"/>
  <c r="AF178" i="12"/>
  <c r="G322" i="12"/>
  <c r="AM249" i="12"/>
  <c r="X315" i="12"/>
  <c r="R148" i="12"/>
  <c r="AM321" i="12"/>
  <c r="R152" i="12"/>
  <c r="AH475" i="12"/>
  <c r="AU78" i="12"/>
  <c r="M20" i="12"/>
  <c r="Q482" i="12"/>
  <c r="AM261" i="12"/>
  <c r="BA495" i="12"/>
  <c r="AA493" i="12"/>
  <c r="M201" i="12"/>
  <c r="AH93" i="12"/>
  <c r="AN101" i="12"/>
  <c r="N147" i="12"/>
  <c r="D118" i="12"/>
  <c r="Q335" i="12"/>
  <c r="AL336" i="12"/>
  <c r="F82" i="12"/>
  <c r="H93" i="12"/>
  <c r="AE412" i="12"/>
  <c r="R254" i="12"/>
  <c r="E481" i="12"/>
  <c r="AM55" i="12"/>
  <c r="AR389" i="12"/>
  <c r="AF384" i="12"/>
  <c r="O169" i="12"/>
  <c r="V456" i="12"/>
  <c r="AI87" i="12"/>
  <c r="AF408" i="12"/>
  <c r="H498" i="12"/>
  <c r="K146" i="12"/>
  <c r="P196" i="12"/>
  <c r="AN214" i="12"/>
  <c r="Z91" i="12"/>
  <c r="J125" i="12"/>
  <c r="S6" i="12"/>
  <c r="AS80" i="12"/>
  <c r="I366" i="12"/>
  <c r="AN398" i="12"/>
  <c r="AX146" i="12"/>
  <c r="AS344" i="12"/>
  <c r="AF65" i="12"/>
  <c r="AU261" i="12"/>
  <c r="AZ484" i="12"/>
  <c r="Q332" i="12"/>
  <c r="AY90" i="12"/>
  <c r="Q101" i="12"/>
  <c r="F266" i="12"/>
  <c r="AB276" i="12"/>
  <c r="H145" i="12"/>
  <c r="E304" i="12"/>
  <c r="AU173" i="12"/>
  <c r="AT430" i="12"/>
  <c r="H346" i="12"/>
  <c r="AA424" i="12"/>
  <c r="AK215" i="12"/>
  <c r="AG493" i="12"/>
  <c r="S280" i="12"/>
  <c r="X370" i="12"/>
  <c r="AO35" i="12"/>
  <c r="AP311" i="12"/>
  <c r="AY207" i="12"/>
  <c r="O13" i="12"/>
  <c r="AL131" i="12"/>
  <c r="AH29" i="12"/>
  <c r="H345" i="12"/>
  <c r="AC420" i="12"/>
  <c r="AA361" i="12"/>
  <c r="AA99" i="12"/>
  <c r="AJ151" i="12"/>
  <c r="AT408" i="12"/>
  <c r="K119" i="12"/>
  <c r="W480" i="12"/>
  <c r="AZ322" i="12"/>
  <c r="H209" i="12"/>
  <c r="AU142" i="12"/>
  <c r="AD451" i="12"/>
  <c r="AT429" i="12"/>
  <c r="AA298" i="12"/>
  <c r="AR358" i="12"/>
  <c r="AD225" i="12"/>
  <c r="D59" i="12"/>
  <c r="AY304" i="12"/>
  <c r="AA495" i="12"/>
  <c r="Y263" i="12"/>
  <c r="AR325" i="12"/>
  <c r="AU360" i="12"/>
  <c r="Y377" i="12"/>
  <c r="G427" i="12"/>
  <c r="AY110" i="12"/>
  <c r="R483" i="12"/>
  <c r="W422" i="12"/>
  <c r="S219" i="12"/>
  <c r="AB293" i="12"/>
  <c r="Q370" i="12"/>
  <c r="S343" i="12"/>
  <c r="N189" i="12"/>
  <c r="AT389" i="12"/>
  <c r="AR3" i="12"/>
  <c r="AY35" i="12"/>
  <c r="AZ120" i="12"/>
  <c r="AO220" i="12"/>
  <c r="F487" i="12"/>
  <c r="AD269" i="12"/>
  <c r="U150" i="12"/>
  <c r="Z69" i="12"/>
  <c r="J25" i="12"/>
  <c r="AW349" i="12"/>
  <c r="AG423" i="12"/>
  <c r="P130" i="12"/>
  <c r="AU49" i="12"/>
  <c r="Q269" i="12"/>
  <c r="U309" i="12"/>
  <c r="AZ27" i="12"/>
  <c r="Q100" i="12"/>
  <c r="AM47" i="12"/>
  <c r="R442" i="12"/>
  <c r="P123" i="12"/>
  <c r="N255" i="12"/>
  <c r="AU2" i="12"/>
  <c r="AN212" i="12"/>
  <c r="G323" i="12"/>
  <c r="AM329" i="12"/>
  <c r="N456" i="12"/>
  <c r="S57" i="12"/>
  <c r="I376" i="12"/>
  <c r="X257" i="12"/>
  <c r="U118" i="12"/>
  <c r="E195" i="12"/>
  <c r="AS422" i="12"/>
  <c r="AX57" i="12"/>
  <c r="BA327" i="12"/>
  <c r="AD264" i="12"/>
  <c r="AH196" i="12"/>
  <c r="AK7" i="12"/>
  <c r="AI77" i="12"/>
  <c r="E141" i="12"/>
  <c r="Z344" i="12"/>
  <c r="AI378" i="12"/>
  <c r="AW194" i="12"/>
  <c r="AM214" i="12"/>
  <c r="K112" i="12"/>
  <c r="AY33" i="12"/>
  <c r="AX27" i="12"/>
  <c r="AG445" i="12"/>
  <c r="I499" i="12"/>
  <c r="L236" i="12"/>
  <c r="T110" i="12"/>
  <c r="J169" i="12"/>
  <c r="AK138" i="12"/>
  <c r="T312" i="12"/>
  <c r="AK40" i="12"/>
  <c r="AQ322" i="12"/>
  <c r="AI354" i="12"/>
  <c r="AO320" i="12"/>
  <c r="Z193" i="12"/>
  <c r="AM368" i="12"/>
  <c r="AT146" i="12"/>
  <c r="AL182" i="12"/>
  <c r="AK438" i="12"/>
  <c r="E314" i="12"/>
  <c r="AE176" i="12"/>
  <c r="AF377" i="12"/>
  <c r="AW336" i="12"/>
  <c r="U370" i="12"/>
  <c r="AA92" i="12"/>
  <c r="AB111" i="12"/>
  <c r="W347" i="12"/>
  <c r="Z349" i="12"/>
  <c r="K381" i="12"/>
  <c r="T80" i="12"/>
  <c r="E36" i="12"/>
  <c r="AU322" i="12"/>
  <c r="N358" i="12"/>
  <c r="AA387" i="12"/>
  <c r="AV95" i="12"/>
  <c r="I231" i="12"/>
  <c r="AH347" i="12"/>
  <c r="L232" i="12"/>
  <c r="AX361" i="12"/>
  <c r="M40" i="12"/>
  <c r="X231" i="12"/>
  <c r="AC429" i="12"/>
  <c r="D421" i="12"/>
  <c r="I138" i="12"/>
  <c r="AF421" i="12"/>
  <c r="AQ153" i="12"/>
  <c r="T240" i="12"/>
  <c r="G44" i="12"/>
  <c r="AP336" i="12"/>
  <c r="AV265" i="12"/>
  <c r="AB66" i="12"/>
  <c r="AD146" i="12"/>
  <c r="W92" i="12"/>
  <c r="Y495" i="12"/>
  <c r="E375" i="12"/>
  <c r="AB15" i="12"/>
  <c r="AS70" i="12"/>
  <c r="R261" i="12"/>
  <c r="I200" i="12"/>
  <c r="AX251" i="12"/>
  <c r="I228" i="12"/>
  <c r="AC187" i="12"/>
  <c r="AC101" i="12"/>
  <c r="AF272" i="12"/>
  <c r="AS400" i="12"/>
  <c r="AM116" i="12"/>
  <c r="U216" i="12"/>
  <c r="M378" i="12"/>
  <c r="S97" i="12"/>
  <c r="E263" i="12"/>
  <c r="N424" i="12"/>
  <c r="AB168" i="12"/>
  <c r="AE451" i="12"/>
  <c r="AR35" i="12"/>
  <c r="AP49" i="12"/>
  <c r="M131" i="12"/>
  <c r="AL123" i="12"/>
  <c r="AW242" i="12"/>
  <c r="Y165" i="12"/>
  <c r="T286" i="12"/>
  <c r="AU7" i="12"/>
  <c r="AE447" i="12"/>
  <c r="AF322" i="12"/>
  <c r="F280" i="12"/>
  <c r="AT324" i="12"/>
  <c r="M227" i="12"/>
  <c r="S78" i="12"/>
  <c r="AZ478" i="12"/>
  <c r="AW193" i="12"/>
  <c r="H189" i="12"/>
  <c r="AW84" i="12"/>
  <c r="AW177" i="12"/>
  <c r="H152" i="12"/>
  <c r="M345" i="12"/>
  <c r="S53" i="12"/>
  <c r="AU243" i="12"/>
  <c r="AY499" i="12"/>
  <c r="AH141" i="12"/>
  <c r="AN252" i="12"/>
  <c r="L387" i="12"/>
  <c r="AX26" i="12"/>
  <c r="F401" i="12"/>
  <c r="BA15" i="12"/>
  <c r="I296" i="12"/>
  <c r="V480" i="12"/>
  <c r="U204" i="12"/>
  <c r="AI375" i="12"/>
  <c r="S55" i="12"/>
  <c r="AW459" i="12"/>
  <c r="M3" i="12"/>
  <c r="Z295" i="12"/>
  <c r="Q179" i="12"/>
  <c r="H281" i="12"/>
  <c r="BA5" i="12"/>
  <c r="AA332" i="12"/>
  <c r="AW350" i="12"/>
  <c r="AW157" i="12"/>
  <c r="J497" i="12"/>
  <c r="T279" i="12"/>
  <c r="M298" i="12"/>
  <c r="AH239" i="12"/>
  <c r="S249" i="12"/>
  <c r="X111" i="12"/>
  <c r="AU160" i="12"/>
  <c r="AU86" i="12"/>
  <c r="X293" i="12"/>
  <c r="BA235" i="12"/>
  <c r="AO430" i="12"/>
  <c r="BA361" i="12"/>
  <c r="AA288" i="12"/>
  <c r="AD475" i="12"/>
  <c r="V373" i="12"/>
  <c r="L414" i="12"/>
  <c r="AK88" i="12"/>
  <c r="AW16" i="12"/>
  <c r="U489" i="12"/>
  <c r="R106" i="12"/>
  <c r="K154" i="12"/>
  <c r="AG284" i="12"/>
  <c r="P439" i="12"/>
  <c r="K238" i="12"/>
  <c r="AQ330" i="12"/>
  <c r="O453" i="12"/>
  <c r="V350" i="12"/>
  <c r="W223" i="12"/>
  <c r="L491" i="12"/>
  <c r="AM350" i="12"/>
  <c r="V172" i="12"/>
  <c r="AH207" i="12"/>
  <c r="AH174" i="12"/>
  <c r="N64" i="12"/>
  <c r="AJ324" i="12"/>
  <c r="AX417" i="12"/>
  <c r="AK204" i="12"/>
  <c r="AS210" i="12"/>
  <c r="Y452" i="12"/>
  <c r="K259" i="12"/>
  <c r="X97" i="12"/>
  <c r="U56" i="12"/>
  <c r="AJ484" i="12"/>
  <c r="AH3" i="12"/>
  <c r="AP275" i="12"/>
  <c r="AM339" i="12"/>
  <c r="Z356" i="12"/>
  <c r="U159" i="12"/>
  <c r="AV266" i="12"/>
  <c r="AE174" i="12"/>
  <c r="AV192" i="12"/>
  <c r="AZ61" i="12"/>
  <c r="V170" i="12"/>
  <c r="N113" i="12"/>
  <c r="L322" i="12"/>
  <c r="AD184" i="12"/>
  <c r="E319" i="12"/>
  <c r="F322" i="12"/>
  <c r="AD6" i="12"/>
  <c r="F59" i="12"/>
  <c r="AY246" i="12"/>
  <c r="D49" i="12"/>
  <c r="AE265" i="12"/>
  <c r="AT7" i="12"/>
  <c r="O491" i="12"/>
  <c r="G43" i="12"/>
  <c r="R358" i="12"/>
  <c r="G202" i="12"/>
  <c r="AE112" i="12"/>
  <c r="D57" i="12"/>
  <c r="J23" i="12"/>
  <c r="W91" i="12"/>
  <c r="AT86" i="12"/>
  <c r="AE318" i="12"/>
  <c r="AN457" i="12"/>
  <c r="AY143" i="12"/>
  <c r="S186" i="12"/>
  <c r="F407" i="12"/>
  <c r="AR190" i="12"/>
  <c r="N314" i="12"/>
  <c r="AP347" i="12"/>
  <c r="D393" i="12"/>
  <c r="AM65" i="12"/>
  <c r="F366" i="12"/>
  <c r="Z457" i="12"/>
  <c r="AS37" i="12"/>
  <c r="T71" i="12"/>
  <c r="O136" i="12"/>
  <c r="AX483" i="12"/>
  <c r="T176" i="12"/>
  <c r="G65" i="12"/>
  <c r="AO279" i="12"/>
  <c r="S277" i="12"/>
  <c r="AJ452" i="12"/>
  <c r="X482" i="12"/>
  <c r="AF33" i="12"/>
  <c r="H297" i="12"/>
  <c r="AE461" i="12"/>
  <c r="AJ223" i="12"/>
  <c r="AW138" i="12"/>
  <c r="AW499" i="12"/>
  <c r="M8" i="12"/>
  <c r="AL428" i="12"/>
  <c r="M106" i="12"/>
  <c r="AK187" i="12"/>
  <c r="AN21" i="12"/>
  <c r="AC409" i="12"/>
  <c r="S92" i="12"/>
  <c r="AZ63" i="12"/>
  <c r="AV97" i="12"/>
  <c r="AI424" i="12"/>
  <c r="Q20" i="12"/>
  <c r="M475" i="12"/>
  <c r="AN83" i="12"/>
  <c r="AB99" i="12"/>
  <c r="AJ380" i="12"/>
  <c r="S150" i="12"/>
  <c r="AH405" i="12"/>
  <c r="AZ366" i="12"/>
  <c r="AF489" i="12"/>
  <c r="AT498" i="12"/>
  <c r="U83" i="12"/>
  <c r="AZ213" i="12"/>
  <c r="AZ66" i="12"/>
  <c r="AN115" i="12"/>
  <c r="K10" i="12"/>
  <c r="AS455" i="12"/>
  <c r="O99" i="12"/>
  <c r="T283" i="12"/>
  <c r="H187" i="12"/>
  <c r="AU221" i="12"/>
  <c r="F178" i="12"/>
  <c r="BA372" i="12"/>
  <c r="X161" i="12"/>
  <c r="L152" i="12"/>
  <c r="L151" i="12"/>
  <c r="Z122" i="12"/>
  <c r="AD176" i="12"/>
  <c r="AW298" i="12"/>
  <c r="K239" i="12"/>
  <c r="AX254" i="12"/>
  <c r="F258" i="12"/>
  <c r="AU129" i="12"/>
  <c r="AP34" i="12"/>
  <c r="AD376" i="12"/>
  <c r="F97" i="12"/>
  <c r="AP167" i="12"/>
  <c r="D28" i="12"/>
  <c r="D194" i="12"/>
  <c r="AK152" i="12"/>
  <c r="I156" i="12"/>
  <c r="AY272" i="12"/>
  <c r="AD388" i="12"/>
  <c r="AR348" i="12"/>
  <c r="AH105" i="12"/>
  <c r="AY235" i="12"/>
  <c r="AC51" i="12"/>
  <c r="F314" i="12"/>
  <c r="AN374" i="12"/>
  <c r="S101" i="12"/>
  <c r="G275" i="12"/>
  <c r="AD102" i="12"/>
  <c r="E362" i="12"/>
  <c r="W151" i="12"/>
  <c r="AS419" i="12"/>
  <c r="AU297" i="12"/>
  <c r="AJ138" i="12"/>
  <c r="U38" i="12"/>
  <c r="I47" i="12"/>
  <c r="AU161" i="12"/>
  <c r="AO223" i="12"/>
  <c r="AX244" i="12"/>
  <c r="D67" i="12"/>
  <c r="N112" i="12"/>
  <c r="AO444" i="12"/>
  <c r="F63" i="12"/>
  <c r="AF225" i="12"/>
  <c r="W384" i="12"/>
  <c r="J394" i="12"/>
  <c r="AD144" i="12"/>
  <c r="AY254" i="12"/>
  <c r="O348" i="12"/>
  <c r="S214" i="12"/>
  <c r="AX171" i="12"/>
  <c r="V489" i="12"/>
  <c r="AY336" i="12"/>
  <c r="X117" i="12"/>
  <c r="D433" i="12"/>
  <c r="T467" i="12"/>
  <c r="S67" i="12"/>
  <c r="AX186" i="12"/>
  <c r="AW463" i="12"/>
  <c r="AD383" i="12"/>
  <c r="AT14" i="12"/>
  <c r="P464" i="12"/>
  <c r="AM210" i="12"/>
  <c r="AJ185" i="12"/>
  <c r="K114" i="12"/>
  <c r="AJ278" i="12"/>
  <c r="BA475" i="12"/>
  <c r="W137" i="12"/>
  <c r="AT231" i="12"/>
  <c r="AD468" i="12"/>
  <c r="N258" i="12"/>
  <c r="X99" i="12"/>
  <c r="K321" i="12"/>
  <c r="Y471" i="12"/>
  <c r="E279" i="12"/>
  <c r="AB182" i="12"/>
  <c r="N398" i="12"/>
  <c r="T335" i="12"/>
  <c r="D497" i="12"/>
  <c r="Z491" i="12"/>
  <c r="AO483" i="12"/>
  <c r="AJ229" i="12"/>
  <c r="S437" i="12"/>
  <c r="J237" i="12"/>
  <c r="J159" i="12"/>
  <c r="X193" i="12"/>
  <c r="D165" i="12"/>
  <c r="AZ245" i="12"/>
  <c r="U5" i="12"/>
  <c r="W26" i="12"/>
  <c r="H43" i="12"/>
  <c r="G190" i="12"/>
  <c r="AA160" i="12"/>
  <c r="AY239" i="12"/>
  <c r="AB230" i="12"/>
  <c r="N502" i="12"/>
  <c r="AP138" i="12"/>
  <c r="E54" i="12"/>
  <c r="Y303" i="12"/>
  <c r="AN347" i="12"/>
  <c r="N404" i="12"/>
  <c r="AR265" i="12"/>
  <c r="S62" i="12"/>
  <c r="AF121" i="12"/>
  <c r="AT98" i="12"/>
  <c r="AG424" i="12"/>
  <c r="AV434" i="12"/>
  <c r="O231" i="12"/>
  <c r="M410" i="12"/>
  <c r="AY329" i="12"/>
  <c r="E142" i="12"/>
  <c r="AF501" i="12"/>
  <c r="Q252" i="12"/>
  <c r="AX420" i="12"/>
  <c r="AR483" i="12"/>
  <c r="Y492" i="12"/>
  <c r="AF142" i="12"/>
  <c r="W242" i="12"/>
  <c r="I416" i="12"/>
  <c r="R294" i="12"/>
  <c r="Q337" i="12"/>
  <c r="D448" i="12"/>
  <c r="AO489" i="12"/>
  <c r="O200" i="12"/>
  <c r="L351" i="12"/>
  <c r="AF311" i="12"/>
  <c r="U240" i="12"/>
  <c r="M318" i="12"/>
  <c r="AO437" i="12"/>
  <c r="F498" i="12"/>
  <c r="AP405" i="12"/>
  <c r="U329" i="12"/>
  <c r="AA262" i="12"/>
  <c r="U338" i="12"/>
  <c r="AO368" i="12"/>
  <c r="Z194" i="12"/>
  <c r="AU211" i="12"/>
  <c r="AR207" i="12"/>
  <c r="AK136" i="12"/>
  <c r="L254" i="12"/>
  <c r="AU303" i="12"/>
  <c r="AF498" i="12"/>
  <c r="M281" i="12"/>
  <c r="AD458" i="12"/>
  <c r="T205" i="12"/>
  <c r="AV60" i="12"/>
  <c r="AC220" i="12"/>
  <c r="AA127" i="12"/>
  <c r="AU449" i="12"/>
  <c r="N241" i="12"/>
  <c r="AL208" i="12"/>
  <c r="AP303" i="12"/>
  <c r="AT187" i="12"/>
  <c r="AP86" i="12"/>
  <c r="AM484" i="12"/>
  <c r="Y91" i="12"/>
  <c r="K207" i="12"/>
  <c r="AE430" i="12"/>
  <c r="K47" i="12"/>
  <c r="AG15" i="12"/>
  <c r="I44" i="12"/>
  <c r="AN231" i="12"/>
  <c r="AD479" i="12"/>
  <c r="AU100" i="12"/>
  <c r="AL183" i="12"/>
  <c r="AL101" i="12"/>
  <c r="AC225" i="12"/>
  <c r="AF429" i="12"/>
  <c r="I478" i="12"/>
  <c r="G41" i="12"/>
  <c r="F40" i="12"/>
  <c r="J194" i="12"/>
  <c r="AC69" i="12"/>
  <c r="W85" i="12"/>
  <c r="AF350" i="12"/>
  <c r="AV307" i="12"/>
  <c r="K437" i="12"/>
  <c r="AR446" i="12"/>
  <c r="J218" i="12"/>
  <c r="U469" i="12"/>
  <c r="P402" i="12"/>
  <c r="J84" i="12"/>
  <c r="E51" i="12"/>
  <c r="P57" i="12"/>
  <c r="F5" i="12"/>
  <c r="AN114" i="12"/>
  <c r="AV16" i="12"/>
  <c r="AS34" i="12"/>
  <c r="H218" i="12"/>
  <c r="P381" i="12"/>
  <c r="AF79" i="12"/>
  <c r="AY490" i="12"/>
  <c r="AB93" i="12"/>
  <c r="AF62" i="12"/>
  <c r="S451" i="12"/>
  <c r="T96" i="12"/>
  <c r="AW382" i="12"/>
  <c r="I446" i="12"/>
  <c r="AU196" i="12"/>
  <c r="AH423" i="12"/>
  <c r="V22" i="12"/>
  <c r="N52" i="12"/>
  <c r="G26" i="12"/>
  <c r="F72" i="12"/>
  <c r="AE253" i="12"/>
  <c r="AU69" i="12"/>
  <c r="AE399" i="12"/>
  <c r="D172" i="12"/>
  <c r="AD420" i="12"/>
  <c r="Y280" i="12"/>
  <c r="AV69" i="12"/>
  <c r="N45" i="12"/>
  <c r="AW277" i="12"/>
  <c r="AO433" i="12"/>
  <c r="AC62" i="12"/>
  <c r="AV116" i="12"/>
  <c r="AZ195" i="12"/>
  <c r="AO8" i="12"/>
  <c r="AR344" i="12"/>
  <c r="V218" i="12"/>
  <c r="AE317" i="12"/>
  <c r="W95" i="12"/>
  <c r="Y257" i="12"/>
  <c r="AM80" i="12"/>
  <c r="M321" i="12"/>
  <c r="AD307" i="12"/>
  <c r="AQ72" i="12"/>
  <c r="O186" i="12"/>
  <c r="T400" i="12"/>
  <c r="U228" i="12"/>
  <c r="AV444" i="12"/>
  <c r="AO225" i="12"/>
  <c r="AT446" i="12"/>
  <c r="R186" i="12"/>
  <c r="AI178" i="12"/>
  <c r="AG118" i="12"/>
  <c r="AD203" i="12"/>
  <c r="L421" i="12"/>
  <c r="I59" i="12"/>
  <c r="BA320" i="12"/>
  <c r="AO192" i="12"/>
  <c r="I34" i="12"/>
  <c r="AF242" i="12"/>
  <c r="Q271" i="12"/>
  <c r="AL305" i="12"/>
  <c r="Q474" i="12"/>
  <c r="V453" i="12"/>
  <c r="G3" i="12"/>
  <c r="AW244" i="12"/>
  <c r="L189" i="12"/>
  <c r="AM280" i="12"/>
  <c r="AM354" i="12"/>
  <c r="AG196" i="12"/>
  <c r="S405" i="12"/>
  <c r="AL162" i="12"/>
  <c r="AR487" i="12"/>
  <c r="Z294" i="12"/>
  <c r="AS41" i="12"/>
  <c r="G412" i="12"/>
  <c r="AX149" i="12"/>
  <c r="AN162" i="12"/>
  <c r="AP442" i="12"/>
  <c r="R487" i="12"/>
  <c r="AG322" i="12"/>
  <c r="AY218" i="12"/>
  <c r="K390" i="12"/>
  <c r="AI19" i="12"/>
  <c r="O131" i="12"/>
  <c r="AB149" i="12"/>
  <c r="AC257" i="12"/>
  <c r="Q362" i="12"/>
  <c r="AE410" i="12"/>
  <c r="W421" i="12"/>
  <c r="Q372" i="12"/>
  <c r="AT236" i="12"/>
  <c r="H473" i="12"/>
  <c r="R463" i="12"/>
  <c r="AW474" i="12"/>
  <c r="AR482" i="12"/>
  <c r="M120" i="12"/>
  <c r="AY124" i="12"/>
  <c r="AW359" i="12"/>
  <c r="AX61" i="12"/>
  <c r="AI68" i="12"/>
  <c r="AA148" i="12"/>
  <c r="AS444" i="12"/>
  <c r="AQ9" i="12"/>
  <c r="L66" i="12"/>
  <c r="AQ175" i="12"/>
  <c r="AO332" i="12"/>
  <c r="J334" i="12"/>
  <c r="AI127" i="12"/>
  <c r="AQ29" i="12"/>
  <c r="AN93" i="12"/>
  <c r="AQ387" i="12"/>
  <c r="Y201" i="12"/>
  <c r="AW69" i="12"/>
  <c r="AE366" i="12"/>
  <c r="T93" i="12"/>
  <c r="AD478" i="12"/>
  <c r="AZ303" i="12"/>
  <c r="AU280" i="12"/>
  <c r="AA196" i="12"/>
  <c r="G476" i="12"/>
  <c r="AJ162" i="12"/>
  <c r="K265" i="12"/>
  <c r="AS281" i="12"/>
  <c r="AH68" i="12"/>
  <c r="D133" i="12"/>
  <c r="AB216" i="12"/>
  <c r="AE449" i="12"/>
  <c r="AA265" i="12"/>
  <c r="AI491" i="12"/>
  <c r="Z302" i="12"/>
  <c r="AZ95" i="12"/>
  <c r="AX76" i="12"/>
  <c r="AK409" i="12"/>
  <c r="D372" i="12"/>
  <c r="U466" i="12"/>
  <c r="AF235" i="12"/>
  <c r="U100" i="12"/>
  <c r="E224" i="12"/>
  <c r="L61" i="12"/>
  <c r="T53" i="12"/>
  <c r="AK342" i="12"/>
  <c r="Y133" i="12"/>
  <c r="I396" i="12"/>
  <c r="Y220" i="12"/>
  <c r="L70" i="12"/>
  <c r="I6" i="12"/>
  <c r="AR411" i="12"/>
  <c r="E466" i="12"/>
  <c r="AH246" i="12"/>
  <c r="AO314" i="12"/>
  <c r="P351" i="12"/>
  <c r="AH331" i="12"/>
  <c r="BA329" i="12"/>
  <c r="AB33" i="12"/>
  <c r="AI300" i="12"/>
  <c r="AY468" i="12"/>
  <c r="Y169" i="12"/>
  <c r="M368" i="12"/>
  <c r="AG201" i="12"/>
  <c r="AU461" i="12"/>
  <c r="Q461" i="12"/>
  <c r="G149" i="12"/>
  <c r="S111" i="12"/>
  <c r="AJ16" i="12"/>
  <c r="AD407" i="12"/>
  <c r="AN201" i="12"/>
  <c r="AY27" i="12"/>
  <c r="AE416" i="12"/>
  <c r="BA44" i="12"/>
  <c r="I324" i="12"/>
  <c r="AM391" i="12"/>
  <c r="W395" i="12"/>
  <c r="AK403" i="12"/>
  <c r="R355" i="12"/>
  <c r="J457" i="12"/>
  <c r="AY331" i="12"/>
  <c r="AW481" i="12"/>
  <c r="D40" i="12"/>
  <c r="Z429" i="12"/>
  <c r="AQ501" i="12"/>
  <c r="AN355" i="12"/>
  <c r="AR295" i="12"/>
  <c r="W341" i="12"/>
  <c r="AL86" i="12"/>
  <c r="E246" i="12"/>
  <c r="AD356" i="12"/>
  <c r="V74" i="12"/>
  <c r="AW196" i="12"/>
  <c r="AK153" i="12"/>
  <c r="AU298" i="12"/>
  <c r="AB57" i="12"/>
  <c r="AM467" i="12"/>
  <c r="J382" i="12"/>
  <c r="AZ280" i="12"/>
  <c r="D494" i="12"/>
  <c r="G228" i="12"/>
  <c r="W474" i="12"/>
  <c r="AB392" i="12"/>
  <c r="AF181" i="12"/>
  <c r="AF401" i="12"/>
  <c r="AP107" i="12"/>
  <c r="AH313" i="12"/>
  <c r="BA84" i="12"/>
  <c r="X125" i="12"/>
  <c r="AD121" i="12"/>
  <c r="AX499" i="12"/>
  <c r="W37" i="12"/>
  <c r="AR96" i="12"/>
  <c r="AU428" i="12"/>
  <c r="T373" i="12"/>
  <c r="AE401" i="12"/>
  <c r="W493" i="12"/>
  <c r="G49" i="12"/>
  <c r="AO224" i="12"/>
  <c r="AT250" i="12"/>
  <c r="H200" i="12"/>
  <c r="AT127" i="12"/>
  <c r="AK180" i="12"/>
  <c r="AP344" i="12"/>
  <c r="AH82" i="12"/>
  <c r="N435" i="12"/>
  <c r="X441" i="12"/>
  <c r="R86" i="12"/>
  <c r="V440" i="12"/>
  <c r="J3" i="12"/>
  <c r="AJ32" i="12"/>
  <c r="X140" i="12"/>
  <c r="AO275" i="12"/>
  <c r="R315" i="12"/>
  <c r="Z254" i="12"/>
  <c r="AU235" i="12"/>
  <c r="Q266" i="12"/>
  <c r="P187" i="12"/>
  <c r="K65" i="12"/>
  <c r="AI221" i="12"/>
  <c r="AM127" i="12"/>
  <c r="AI352" i="12"/>
  <c r="N319" i="12"/>
  <c r="AR291" i="12"/>
  <c r="M152" i="12"/>
  <c r="AR370" i="12"/>
  <c r="Z293" i="12"/>
  <c r="AJ254" i="12"/>
  <c r="Z95" i="12"/>
  <c r="AP433" i="12"/>
  <c r="N361" i="12"/>
  <c r="J12" i="12"/>
  <c r="M18" i="12"/>
  <c r="AP293" i="12"/>
  <c r="AM387" i="12"/>
  <c r="AL155" i="12"/>
  <c r="N289" i="12"/>
  <c r="AX87" i="12"/>
  <c r="J252" i="12"/>
  <c r="T313" i="12"/>
  <c r="AS315" i="12"/>
  <c r="AK285" i="12"/>
  <c r="AJ298" i="12"/>
  <c r="AJ432" i="12"/>
  <c r="E42" i="12"/>
  <c r="J27" i="12"/>
  <c r="AW272" i="12"/>
  <c r="AC282" i="12"/>
  <c r="O95" i="12"/>
  <c r="AL480" i="12"/>
  <c r="AK6" i="12"/>
  <c r="X80" i="12"/>
  <c r="T496" i="12"/>
  <c r="AG189" i="12"/>
  <c r="AU350" i="12"/>
  <c r="J285" i="12"/>
  <c r="U149" i="12"/>
  <c r="AD240" i="12"/>
  <c r="X85" i="12"/>
  <c r="AM457" i="12"/>
  <c r="AU372" i="12"/>
  <c r="D341" i="12"/>
  <c r="Z252" i="12"/>
  <c r="AP487" i="12"/>
  <c r="U211" i="12"/>
  <c r="AE339" i="12"/>
  <c r="S50" i="12"/>
  <c r="N340" i="12"/>
  <c r="AC195" i="12"/>
  <c r="AK31" i="12"/>
  <c r="I95" i="12"/>
  <c r="E318" i="12"/>
  <c r="F313" i="12"/>
  <c r="T475" i="12"/>
  <c r="AD54" i="12"/>
  <c r="AK288" i="12"/>
  <c r="Y254" i="12"/>
  <c r="AF371" i="12"/>
  <c r="F318" i="12"/>
  <c r="T133" i="12"/>
  <c r="AQ370" i="12"/>
  <c r="Q218" i="12"/>
  <c r="AD275" i="12"/>
  <c r="K269" i="12"/>
  <c r="X58" i="12"/>
  <c r="AW426" i="12"/>
  <c r="AH493" i="12"/>
  <c r="AU485" i="12"/>
  <c r="AN482" i="12"/>
  <c r="AK393" i="12"/>
  <c r="AQ338" i="12"/>
  <c r="L59" i="12"/>
  <c r="AI101" i="12"/>
  <c r="AW438" i="12"/>
  <c r="U284" i="12"/>
  <c r="AH319" i="12"/>
  <c r="AD274" i="12"/>
  <c r="AU68" i="12"/>
  <c r="AA455" i="12"/>
  <c r="W188" i="12"/>
  <c r="AI185" i="12"/>
  <c r="AE151" i="12"/>
  <c r="AZ12" i="12"/>
  <c r="V374" i="12"/>
  <c r="AV312" i="12"/>
  <c r="AK422" i="12"/>
  <c r="V186" i="12"/>
  <c r="S422" i="12"/>
  <c r="AS3" i="12"/>
  <c r="AD131" i="12"/>
  <c r="P90" i="12"/>
  <c r="AJ431" i="12"/>
  <c r="D381" i="12"/>
  <c r="AX225" i="12"/>
  <c r="AR366" i="12"/>
  <c r="AC263" i="12"/>
  <c r="J158" i="12"/>
  <c r="J247" i="12"/>
  <c r="AY418" i="12"/>
  <c r="AV382" i="12"/>
  <c r="AU408" i="12"/>
  <c r="AR10" i="12"/>
  <c r="O308" i="12"/>
  <c r="AI45" i="12"/>
  <c r="Z451" i="12"/>
  <c r="X153" i="12"/>
  <c r="AJ137" i="12"/>
  <c r="W268" i="12"/>
  <c r="S147" i="12"/>
  <c r="AG221" i="12"/>
  <c r="AO211" i="12"/>
  <c r="O388" i="12"/>
  <c r="AP51" i="12"/>
  <c r="I143" i="12"/>
  <c r="V198" i="12"/>
  <c r="AF389" i="12"/>
  <c r="AR56" i="12"/>
  <c r="Q348" i="12"/>
  <c r="AB36" i="12"/>
  <c r="AI273" i="12"/>
  <c r="AH446" i="12"/>
  <c r="H484" i="12"/>
  <c r="AW158" i="12"/>
  <c r="H456" i="12"/>
  <c r="AR109" i="12"/>
  <c r="AR385" i="12"/>
  <c r="V226" i="12"/>
  <c r="AF417" i="12"/>
  <c r="L299" i="12"/>
  <c r="AA251" i="12"/>
  <c r="BA268" i="12"/>
  <c r="V312" i="12"/>
  <c r="AR283" i="12"/>
  <c r="AW378" i="12"/>
  <c r="U146" i="12"/>
  <c r="AP479" i="12"/>
  <c r="V236" i="12"/>
  <c r="P173" i="12"/>
  <c r="AO6" i="12"/>
  <c r="AM353" i="12"/>
  <c r="N155" i="12"/>
  <c r="AM361" i="12"/>
  <c r="AW270" i="12"/>
  <c r="N33" i="12"/>
  <c r="AL416" i="12"/>
  <c r="AX212" i="12"/>
  <c r="AV408" i="12"/>
  <c r="AI89" i="12"/>
  <c r="E133" i="12"/>
  <c r="W32" i="12"/>
  <c r="Z364" i="12"/>
  <c r="BA447" i="12"/>
  <c r="U279" i="12"/>
  <c r="AP342" i="12"/>
  <c r="Z321" i="12"/>
  <c r="R298" i="12"/>
  <c r="U273" i="12"/>
  <c r="BA46" i="12"/>
  <c r="AA222" i="12"/>
  <c r="E476" i="12"/>
  <c r="AY413" i="12"/>
  <c r="AI384" i="12"/>
  <c r="AH161" i="12"/>
  <c r="AI442" i="12"/>
  <c r="AU73" i="12"/>
  <c r="AV61" i="12"/>
  <c r="BA92" i="12"/>
  <c r="AN171" i="12"/>
  <c r="S5" i="12"/>
  <c r="AE352" i="12"/>
  <c r="Y63" i="12"/>
  <c r="F120" i="12"/>
  <c r="AY349" i="12"/>
  <c r="AP294" i="12"/>
  <c r="AY496" i="12"/>
  <c r="G277" i="12"/>
  <c r="U8" i="12"/>
  <c r="J396" i="12"/>
  <c r="F353" i="12"/>
  <c r="F231" i="12"/>
  <c r="R321" i="12"/>
  <c r="AV147" i="12"/>
  <c r="R370" i="12"/>
  <c r="BA177" i="12"/>
  <c r="AS39" i="12"/>
  <c r="AK317" i="12"/>
  <c r="N288" i="12"/>
  <c r="Z310" i="12"/>
  <c r="AY96" i="12"/>
  <c r="AS289" i="12"/>
  <c r="AT312" i="12"/>
  <c r="AB258" i="12"/>
  <c r="AE328" i="12"/>
  <c r="H386" i="12"/>
  <c r="AD222" i="12"/>
  <c r="AZ369" i="12"/>
  <c r="I84" i="12"/>
  <c r="N206" i="12"/>
  <c r="I134" i="12"/>
  <c r="F205" i="12"/>
  <c r="AO206" i="12"/>
  <c r="Y460" i="12"/>
  <c r="AP115" i="12"/>
  <c r="T184" i="12"/>
  <c r="BA161" i="12"/>
  <c r="Q281" i="12"/>
  <c r="AE502" i="12"/>
  <c r="AQ62" i="12"/>
  <c r="AU177" i="12"/>
  <c r="M73" i="12"/>
  <c r="AB393" i="12"/>
  <c r="AZ351" i="12"/>
  <c r="AQ359" i="12"/>
  <c r="AJ123" i="12"/>
  <c r="AR92" i="12"/>
  <c r="S39" i="12"/>
  <c r="Z383" i="12"/>
  <c r="AO132" i="12"/>
  <c r="AK294" i="12"/>
  <c r="K330" i="12"/>
  <c r="AQ492" i="12"/>
  <c r="AD21" i="12"/>
  <c r="J306" i="12"/>
  <c r="AS98" i="12"/>
  <c r="AR231" i="12"/>
  <c r="AK177" i="12"/>
  <c r="AN13" i="12"/>
  <c r="Z180" i="12"/>
  <c r="E58" i="12"/>
  <c r="AK125" i="12"/>
  <c r="AE50" i="12"/>
  <c r="AE126" i="12"/>
  <c r="AM208" i="12"/>
  <c r="AV220" i="12"/>
  <c r="Z174" i="12"/>
  <c r="AX338" i="12"/>
  <c r="AZ56" i="12"/>
  <c r="AK267" i="12"/>
  <c r="AQ444" i="12"/>
  <c r="J311" i="12"/>
  <c r="AB146" i="12"/>
  <c r="H306" i="12"/>
  <c r="AB184" i="12"/>
  <c r="AC113" i="12"/>
  <c r="AE97" i="12"/>
  <c r="AX245" i="12"/>
  <c r="AK24" i="12"/>
  <c r="L161" i="12"/>
  <c r="U140" i="12"/>
  <c r="AJ411" i="12"/>
  <c r="AE104" i="12"/>
  <c r="AM183" i="12"/>
  <c r="AK405" i="12"/>
  <c r="W336" i="12"/>
  <c r="AK483" i="12"/>
  <c r="R242" i="12"/>
  <c r="F126" i="12"/>
  <c r="AY217" i="12"/>
  <c r="G276" i="12"/>
  <c r="AN370" i="12"/>
  <c r="AI119" i="12"/>
  <c r="O354" i="12"/>
  <c r="AI111" i="12"/>
  <c r="AK257" i="12"/>
  <c r="D328" i="12"/>
  <c r="M451" i="12"/>
  <c r="V109" i="12"/>
  <c r="AB329" i="12"/>
  <c r="N117" i="12"/>
  <c r="AL279" i="12"/>
  <c r="AZ278" i="12"/>
  <c r="I305" i="12"/>
  <c r="K82" i="12"/>
  <c r="H214" i="12"/>
  <c r="J103" i="12"/>
  <c r="H326" i="12"/>
  <c r="AC252" i="12"/>
  <c r="AB277" i="12"/>
  <c r="AH252" i="12"/>
  <c r="AV108" i="12"/>
  <c r="L359" i="12"/>
  <c r="AO107" i="12"/>
  <c r="AV448" i="12"/>
  <c r="AL385" i="12"/>
  <c r="G132" i="12"/>
  <c r="AD336" i="12"/>
  <c r="AP425" i="12"/>
  <c r="AI494" i="12"/>
  <c r="AQ485" i="12"/>
  <c r="H274" i="12"/>
  <c r="AT13" i="12"/>
  <c r="AK39" i="12"/>
  <c r="R390" i="12"/>
  <c r="AV160" i="12"/>
  <c r="AX177" i="12"/>
  <c r="W383" i="12"/>
  <c r="AN146" i="12"/>
  <c r="AP24" i="12"/>
  <c r="AB62" i="12"/>
  <c r="AC35" i="12"/>
  <c r="H293" i="12"/>
  <c r="AC402" i="12"/>
  <c r="I29" i="12"/>
  <c r="AJ221" i="12"/>
  <c r="O47" i="12"/>
  <c r="AC61" i="12"/>
  <c r="W78" i="12"/>
  <c r="AP439" i="12"/>
  <c r="AV19" i="12"/>
  <c r="X138" i="12"/>
  <c r="AA477" i="12"/>
  <c r="P153" i="12"/>
  <c r="AQ438" i="12"/>
  <c r="AT45" i="12"/>
  <c r="R465" i="12"/>
  <c r="AG490" i="12"/>
  <c r="Z348" i="12"/>
  <c r="J15" i="12"/>
  <c r="AM308" i="12"/>
  <c r="AO137" i="12"/>
  <c r="R376" i="12"/>
  <c r="AS172" i="12"/>
  <c r="T6" i="12"/>
  <c r="AQ446" i="12"/>
  <c r="AI380" i="12"/>
  <c r="AW259" i="12"/>
  <c r="X383" i="12"/>
  <c r="M330" i="12"/>
  <c r="AH25" i="12"/>
  <c r="Q419" i="12"/>
  <c r="X220" i="12"/>
  <c r="X399" i="12"/>
  <c r="T99" i="12"/>
  <c r="AP476" i="12"/>
  <c r="R146" i="12"/>
  <c r="AV379" i="12"/>
  <c r="F185" i="12"/>
  <c r="AW248" i="12"/>
  <c r="BA247" i="12"/>
  <c r="AU492" i="12"/>
  <c r="BA402" i="12"/>
  <c r="D173" i="12"/>
  <c r="AU106" i="12"/>
  <c r="P334" i="12"/>
  <c r="G242" i="12"/>
  <c r="M367" i="12"/>
  <c r="AU83" i="12"/>
  <c r="AH250" i="12"/>
  <c r="AA411" i="12"/>
  <c r="AN211" i="12"/>
  <c r="AS127" i="12"/>
  <c r="X48" i="12"/>
  <c r="F456" i="12"/>
  <c r="AS301" i="12"/>
  <c r="X283" i="12"/>
  <c r="L324" i="12"/>
  <c r="AK128" i="12"/>
  <c r="AH130" i="12"/>
  <c r="L162" i="12"/>
  <c r="AI333" i="12"/>
  <c r="AN282" i="12"/>
  <c r="V127" i="12"/>
  <c r="G304" i="12"/>
  <c r="F268" i="12"/>
  <c r="AX248" i="12"/>
  <c r="V395" i="12"/>
  <c r="H176" i="12"/>
  <c r="L371" i="12"/>
  <c r="AG88" i="12"/>
  <c r="AD483" i="12"/>
  <c r="AW268" i="12"/>
  <c r="W324" i="12"/>
  <c r="AP112" i="12"/>
  <c r="M79" i="12"/>
  <c r="AX205" i="12"/>
  <c r="AD418" i="12"/>
  <c r="AS350" i="12"/>
  <c r="Z67" i="12"/>
  <c r="AA324" i="12"/>
  <c r="W382" i="12"/>
  <c r="U155" i="12"/>
  <c r="K227" i="12"/>
  <c r="AG237" i="12"/>
  <c r="AG257" i="12"/>
  <c r="AF176" i="12"/>
  <c r="AE295" i="12"/>
  <c r="D178" i="12"/>
  <c r="F485" i="12"/>
  <c r="H167" i="12"/>
  <c r="AL249" i="12"/>
  <c r="F211" i="12"/>
  <c r="AJ273" i="12"/>
  <c r="Z178" i="12"/>
  <c r="AV501" i="12"/>
  <c r="S242" i="12"/>
  <c r="AB280" i="12"/>
  <c r="P371" i="12"/>
  <c r="AT263" i="12"/>
  <c r="V161" i="12"/>
  <c r="AG128" i="12"/>
  <c r="Y459" i="12"/>
  <c r="AB498" i="12"/>
  <c r="F90" i="12"/>
  <c r="W86" i="12"/>
  <c r="AZ117" i="12"/>
  <c r="F112" i="12"/>
  <c r="M401" i="12"/>
  <c r="AV193" i="12"/>
  <c r="AQ439" i="12"/>
  <c r="AO284" i="12"/>
  <c r="AG502" i="12"/>
  <c r="U7" i="12"/>
  <c r="AK151" i="12"/>
  <c r="W446" i="12"/>
  <c r="AY83" i="12"/>
  <c r="V199" i="12"/>
  <c r="AR129" i="12"/>
  <c r="AZ138" i="12"/>
  <c r="R414" i="12"/>
  <c r="U289" i="12"/>
  <c r="AZ239" i="12"/>
  <c r="O371" i="12"/>
  <c r="AA325" i="12"/>
  <c r="AV110" i="12"/>
  <c r="AG83" i="12"/>
  <c r="O460" i="12"/>
  <c r="AJ40" i="12"/>
  <c r="BA238" i="12"/>
  <c r="AY258" i="12"/>
  <c r="AK354" i="12"/>
  <c r="K493" i="12"/>
  <c r="U70" i="12"/>
  <c r="AD88" i="12"/>
  <c r="AM226" i="12"/>
  <c r="AF497" i="12"/>
  <c r="D419" i="12"/>
  <c r="AY54" i="12"/>
  <c r="AL148" i="12"/>
  <c r="AJ390" i="12"/>
  <c r="G160" i="12"/>
  <c r="L379" i="12"/>
  <c r="Z206" i="12"/>
  <c r="AN154" i="12"/>
  <c r="AR268" i="12"/>
  <c r="AZ118" i="12"/>
  <c r="H442" i="12"/>
  <c r="S283" i="12"/>
  <c r="AC491" i="12"/>
  <c r="AN496" i="12"/>
  <c r="AL214" i="12"/>
  <c r="AE448" i="12"/>
  <c r="AF380" i="12"/>
  <c r="AU174" i="12"/>
  <c r="AB167" i="12"/>
  <c r="I410" i="12"/>
  <c r="Q38" i="12"/>
  <c r="AN441" i="12"/>
  <c r="N253" i="12"/>
  <c r="J242" i="12"/>
  <c r="AH346" i="12"/>
  <c r="G424" i="12"/>
  <c r="D62" i="12"/>
  <c r="G410" i="12"/>
  <c r="AI292" i="12"/>
  <c r="AJ385" i="12"/>
  <c r="AG254" i="12"/>
  <c r="S446" i="12"/>
  <c r="AI339" i="12"/>
  <c r="AX169" i="12"/>
  <c r="D302" i="12"/>
  <c r="AA335" i="12"/>
  <c r="AW144" i="12"/>
  <c r="AU26" i="12"/>
  <c r="AL167" i="12"/>
  <c r="AL331" i="12"/>
  <c r="AO468" i="12"/>
  <c r="AP267" i="12"/>
  <c r="AX408" i="12"/>
  <c r="AK310" i="12"/>
  <c r="W407" i="12"/>
  <c r="AZ244" i="12"/>
  <c r="AB68" i="12"/>
  <c r="AD422" i="12"/>
  <c r="W451" i="12"/>
  <c r="AF144" i="12"/>
  <c r="AM177" i="12"/>
  <c r="W82" i="12"/>
  <c r="BA207" i="12"/>
  <c r="N82" i="12"/>
  <c r="AX184" i="12"/>
  <c r="AX341" i="12"/>
  <c r="AX346" i="12"/>
  <c r="AU468" i="12"/>
  <c r="AF196" i="12"/>
  <c r="W249" i="12"/>
  <c r="F352" i="12"/>
  <c r="U31" i="12"/>
  <c r="T278" i="12"/>
  <c r="Y94" i="12"/>
  <c r="AI88" i="12"/>
  <c r="N266" i="12"/>
  <c r="AI289" i="12"/>
  <c r="F28" i="12"/>
  <c r="Q318" i="12"/>
  <c r="V228" i="12"/>
  <c r="AB176" i="12"/>
  <c r="G90" i="12"/>
  <c r="AJ13" i="12"/>
  <c r="AN349" i="12"/>
  <c r="M162" i="12"/>
  <c r="I436" i="12"/>
  <c r="AJ66" i="12"/>
  <c r="R59" i="12"/>
  <c r="N408" i="12"/>
  <c r="AV394" i="12"/>
  <c r="U161" i="12"/>
  <c r="AW35" i="12"/>
  <c r="Y47" i="12"/>
  <c r="AL90" i="12"/>
  <c r="AY60" i="12"/>
  <c r="AE119" i="12"/>
  <c r="AF303" i="12"/>
  <c r="N336" i="12"/>
  <c r="L202" i="12"/>
  <c r="T412" i="12"/>
  <c r="F146" i="12"/>
  <c r="W232" i="12"/>
  <c r="AO159" i="12"/>
  <c r="K20" i="12"/>
  <c r="AJ20" i="12"/>
  <c r="AM464" i="12"/>
  <c r="AS307" i="12"/>
  <c r="D465" i="12"/>
  <c r="T43" i="12"/>
  <c r="AU409" i="12"/>
  <c r="J210" i="12"/>
  <c r="AC108" i="12"/>
  <c r="X419" i="12"/>
  <c r="AE192" i="12"/>
  <c r="AT372" i="12"/>
  <c r="J282" i="12"/>
  <c r="H220" i="12"/>
  <c r="N457" i="12"/>
  <c r="AX230" i="12"/>
  <c r="AU22" i="12"/>
  <c r="AP26" i="12"/>
  <c r="U444" i="12"/>
  <c r="AY269" i="12"/>
  <c r="AT469" i="12"/>
  <c r="N169" i="12"/>
  <c r="I97" i="12"/>
  <c r="X366" i="12"/>
  <c r="D181" i="12"/>
  <c r="T79" i="12"/>
  <c r="AL393" i="12"/>
  <c r="U248" i="12"/>
  <c r="AV351" i="12"/>
  <c r="BA395" i="12"/>
  <c r="M398" i="12"/>
  <c r="D411" i="12"/>
  <c r="T399" i="12"/>
  <c r="AZ304" i="12"/>
  <c r="AF78" i="12"/>
  <c r="D321" i="12"/>
  <c r="AG116" i="12"/>
  <c r="Z371" i="12"/>
  <c r="AF58" i="12"/>
  <c r="AL124" i="12"/>
  <c r="AK206" i="12"/>
  <c r="AQ58" i="12"/>
  <c r="AU339" i="12"/>
  <c r="AX123" i="12"/>
  <c r="Z272" i="12"/>
  <c r="AR142" i="12"/>
  <c r="AN243" i="12"/>
  <c r="S121" i="12"/>
  <c r="AX40" i="12"/>
  <c r="AE190" i="12"/>
  <c r="AC322" i="12"/>
  <c r="Z360" i="12"/>
  <c r="P115" i="12"/>
  <c r="G270" i="12"/>
  <c r="Z52" i="12"/>
  <c r="AF386" i="12"/>
  <c r="E95" i="12"/>
  <c r="AN56" i="12"/>
  <c r="V164" i="12"/>
  <c r="AV319" i="12"/>
  <c r="AR451" i="12"/>
  <c r="AI106" i="12"/>
  <c r="N12" i="12"/>
  <c r="AS259" i="12"/>
  <c r="H260" i="12"/>
  <c r="D379" i="12"/>
  <c r="AN33" i="12"/>
  <c r="AI138" i="12"/>
  <c r="AN86" i="12"/>
  <c r="N209" i="12"/>
  <c r="L175" i="12"/>
  <c r="N375" i="12"/>
  <c r="K480" i="12"/>
  <c r="H120" i="12"/>
  <c r="AS411" i="12"/>
  <c r="AL50" i="12"/>
  <c r="AZ427" i="12"/>
  <c r="Y484" i="12"/>
  <c r="G431" i="12"/>
  <c r="AL303" i="12"/>
  <c r="AT238" i="12"/>
  <c r="AL258" i="12"/>
  <c r="M251" i="12"/>
  <c r="U81" i="12"/>
  <c r="Z415" i="12"/>
  <c r="T197" i="12"/>
  <c r="AR254" i="12"/>
  <c r="AW348" i="12"/>
  <c r="AH285" i="12"/>
  <c r="AZ48" i="12"/>
  <c r="AY475" i="12"/>
  <c r="AK339" i="12"/>
  <c r="AE194" i="12"/>
  <c r="N30" i="12"/>
  <c r="S226" i="12"/>
  <c r="O305" i="12"/>
  <c r="S134" i="12"/>
  <c r="P121" i="12"/>
  <c r="AY398" i="12"/>
  <c r="E23" i="12"/>
  <c r="I488" i="12"/>
  <c r="Z177" i="12"/>
  <c r="M111" i="12"/>
  <c r="AX138" i="12"/>
  <c r="T124" i="12"/>
  <c r="AB202" i="12"/>
  <c r="T126" i="12"/>
  <c r="AT147" i="12"/>
  <c r="AP277" i="12"/>
  <c r="AT414" i="12"/>
  <c r="H459" i="12"/>
  <c r="AA67" i="12"/>
  <c r="Z409" i="12"/>
  <c r="AS308" i="12"/>
  <c r="AT72" i="12"/>
  <c r="I442" i="12"/>
  <c r="Q445" i="12"/>
  <c r="AA469" i="12"/>
  <c r="O15" i="12"/>
  <c r="O36" i="12"/>
  <c r="E460" i="12"/>
  <c r="AT323" i="12"/>
  <c r="AD127" i="12"/>
  <c r="AH192" i="12"/>
  <c r="AT52" i="12"/>
  <c r="I187" i="12"/>
  <c r="D268" i="12"/>
  <c r="AX378" i="12"/>
  <c r="T454" i="12"/>
  <c r="AA141" i="12"/>
  <c r="AD143" i="12"/>
  <c r="AV207" i="12"/>
  <c r="W190" i="12"/>
  <c r="AW181" i="12"/>
  <c r="L413" i="12"/>
  <c r="T236" i="12"/>
  <c r="O293" i="12"/>
  <c r="AX194" i="12"/>
  <c r="AX235" i="12"/>
  <c r="AC155" i="12"/>
  <c r="AA31" i="12"/>
  <c r="V148" i="12"/>
  <c r="AQ197" i="12"/>
  <c r="S450" i="12"/>
  <c r="F165" i="12"/>
  <c r="AJ376" i="12"/>
  <c r="AK150" i="12"/>
  <c r="AZ461" i="12"/>
  <c r="AR68" i="12"/>
  <c r="AN480" i="12"/>
  <c r="F417" i="12"/>
  <c r="W285" i="12"/>
  <c r="J32" i="12"/>
  <c r="N149" i="12"/>
  <c r="AG160" i="12"/>
  <c r="AV156" i="12"/>
  <c r="T180" i="12"/>
  <c r="AY227" i="12"/>
  <c r="AG356" i="12"/>
  <c r="AR262" i="12"/>
  <c r="Y355" i="12"/>
  <c r="K277" i="12"/>
  <c r="T209" i="12"/>
  <c r="Z490" i="12"/>
  <c r="U23" i="12"/>
  <c r="H246" i="12"/>
  <c r="H377" i="12"/>
  <c r="AZ414" i="12"/>
  <c r="AL195" i="12"/>
  <c r="AK266" i="12"/>
  <c r="V55" i="12"/>
  <c r="D89" i="12"/>
  <c r="AP21" i="12"/>
  <c r="AP158" i="12"/>
  <c r="N426" i="12"/>
  <c r="AJ44" i="12"/>
  <c r="AD402" i="12"/>
  <c r="R305" i="12"/>
  <c r="AB477" i="12"/>
  <c r="AV23" i="12"/>
  <c r="AR443" i="12"/>
  <c r="L355" i="12"/>
  <c r="E168" i="12"/>
  <c r="AW458" i="12"/>
  <c r="O126" i="12"/>
  <c r="K379" i="12"/>
  <c r="Q488" i="12"/>
  <c r="AM111" i="12"/>
  <c r="AE81" i="12"/>
  <c r="N417" i="12"/>
  <c r="D227" i="12"/>
  <c r="AJ461" i="12"/>
  <c r="AV358" i="12"/>
  <c r="AG176" i="12"/>
  <c r="AM230" i="12"/>
  <c r="AS102" i="12"/>
  <c r="AG449" i="12"/>
  <c r="AL276" i="12"/>
  <c r="Q185" i="12"/>
  <c r="AO262" i="12"/>
  <c r="F127" i="12"/>
  <c r="I74" i="12"/>
  <c r="AV12" i="12"/>
  <c r="V439" i="12"/>
  <c r="AI40" i="12"/>
  <c r="AC422" i="12"/>
  <c r="AD17" i="12"/>
  <c r="Z370" i="12"/>
  <c r="K434" i="12"/>
  <c r="BA163" i="12"/>
  <c r="S400" i="12"/>
  <c r="O75" i="12"/>
  <c r="L289" i="12"/>
  <c r="AF90" i="12"/>
  <c r="AQ124" i="12"/>
  <c r="J405" i="12"/>
  <c r="M49" i="12"/>
  <c r="AF249" i="12"/>
  <c r="AY497" i="12"/>
  <c r="M466" i="12"/>
  <c r="AD41" i="12"/>
  <c r="P474" i="12"/>
  <c r="AK482" i="12"/>
  <c r="BA209" i="12"/>
  <c r="Q374" i="12"/>
  <c r="AY486" i="12"/>
  <c r="AC465" i="12"/>
  <c r="O166" i="12"/>
  <c r="Q437" i="12"/>
  <c r="AC105" i="12"/>
  <c r="Q15" i="12"/>
  <c r="W213" i="12"/>
  <c r="BA436" i="12"/>
  <c r="AU228" i="12"/>
  <c r="Z290" i="12"/>
  <c r="AN471" i="12"/>
  <c r="AY345" i="12"/>
  <c r="AQ436" i="12"/>
  <c r="F96" i="12"/>
  <c r="D143" i="12"/>
  <c r="AT51" i="12"/>
  <c r="AU152" i="12"/>
  <c r="AV263" i="12"/>
  <c r="BA20" i="12"/>
  <c r="AM431" i="12"/>
  <c r="AD161" i="12"/>
  <c r="AV439" i="12"/>
  <c r="AI25" i="12"/>
  <c r="AS21" i="12"/>
  <c r="AG8" i="12"/>
  <c r="AV150" i="12"/>
  <c r="AT501" i="12"/>
  <c r="AJ235" i="12"/>
  <c r="AL388" i="12"/>
  <c r="K53" i="12"/>
  <c r="AF496" i="12"/>
  <c r="AK346" i="12"/>
  <c r="V193" i="12"/>
  <c r="AZ404" i="12"/>
  <c r="AY115" i="12"/>
  <c r="V270" i="12"/>
  <c r="G222" i="12"/>
  <c r="R230" i="12"/>
  <c r="AB138" i="12"/>
  <c r="Q182" i="12"/>
  <c r="AX176" i="12"/>
  <c r="Q334" i="12"/>
  <c r="L42" i="12"/>
  <c r="AZ227" i="12"/>
  <c r="X400" i="12"/>
  <c r="AF289" i="12"/>
  <c r="AP118" i="12"/>
  <c r="S86" i="12"/>
  <c r="E177" i="12"/>
  <c r="R157" i="12"/>
  <c r="AH76" i="12"/>
  <c r="AC146" i="12"/>
  <c r="M416" i="12"/>
  <c r="N204" i="12"/>
  <c r="AY308" i="12"/>
  <c r="BA216" i="12"/>
  <c r="AI60" i="12"/>
  <c r="AM373" i="12"/>
  <c r="E370" i="12"/>
  <c r="J426" i="12"/>
  <c r="U286" i="12"/>
  <c r="AC173" i="12"/>
  <c r="AX38" i="12"/>
  <c r="M205" i="12"/>
  <c r="AC362" i="12"/>
  <c r="BA73" i="12"/>
  <c r="AM43" i="12"/>
  <c r="AV151" i="12"/>
  <c r="F26" i="12"/>
  <c r="K338" i="12"/>
  <c r="O171" i="12"/>
  <c r="Z345" i="12"/>
  <c r="AB431" i="12"/>
  <c r="AA344" i="12"/>
  <c r="P306" i="12"/>
  <c r="BA469" i="12"/>
  <c r="AA297" i="12"/>
  <c r="AS286" i="12"/>
  <c r="M222" i="12"/>
  <c r="AN290" i="12"/>
  <c r="BA133" i="12"/>
  <c r="K181" i="12"/>
  <c r="AU282" i="12"/>
  <c r="Z376" i="12"/>
  <c r="AW96" i="12"/>
  <c r="AF316" i="12"/>
  <c r="I428" i="12"/>
  <c r="AK254" i="12"/>
  <c r="AS327" i="12"/>
  <c r="AK323" i="12"/>
  <c r="AO41" i="12"/>
  <c r="BA158" i="12"/>
  <c r="P245" i="12"/>
  <c r="L377" i="12"/>
  <c r="AP132" i="12"/>
  <c r="H417" i="12"/>
  <c r="AW245" i="12"/>
  <c r="N213" i="12"/>
  <c r="L24" i="12"/>
  <c r="AA70" i="12"/>
  <c r="AZ372" i="12"/>
  <c r="AP78" i="12"/>
  <c r="AO264" i="12"/>
  <c r="AK413" i="12"/>
  <c r="AI257" i="12"/>
  <c r="K414" i="12"/>
  <c r="AC399" i="12"/>
  <c r="AT432" i="12"/>
  <c r="D289" i="12"/>
  <c r="AO136" i="12"/>
  <c r="AS450" i="12"/>
  <c r="AS249" i="12"/>
  <c r="Y370" i="12"/>
  <c r="AQ325" i="12"/>
  <c r="V149" i="12"/>
  <c r="AW43" i="12"/>
  <c r="AU205" i="12"/>
  <c r="U185" i="12"/>
  <c r="T321" i="12"/>
  <c r="AY386" i="12"/>
  <c r="U103" i="12"/>
  <c r="L39" i="12"/>
  <c r="AW263" i="12"/>
  <c r="AU137" i="12"/>
  <c r="AG47" i="12"/>
  <c r="Q151" i="12"/>
  <c r="AW159" i="12"/>
  <c r="AD309" i="12"/>
  <c r="AU220" i="12"/>
  <c r="AT292" i="12"/>
  <c r="D387" i="12"/>
  <c r="F225" i="12"/>
  <c r="K143" i="12"/>
  <c r="V197" i="12"/>
  <c r="AQ320" i="12"/>
  <c r="AL270" i="12"/>
  <c r="AZ446" i="12"/>
  <c r="AL450" i="12"/>
  <c r="L243" i="12"/>
  <c r="M233" i="12"/>
  <c r="AV264" i="12"/>
  <c r="AG191" i="12"/>
  <c r="BA460" i="12"/>
  <c r="G461" i="12"/>
  <c r="Q492" i="12"/>
  <c r="Q67" i="12"/>
  <c r="W271" i="12"/>
  <c r="AO222" i="12"/>
  <c r="AU130" i="12"/>
  <c r="AQ220" i="12"/>
  <c r="AV401" i="12"/>
  <c r="AN71" i="12"/>
  <c r="F388" i="12"/>
  <c r="X318" i="12"/>
  <c r="I373" i="12"/>
  <c r="AE492" i="12"/>
  <c r="I117" i="12"/>
  <c r="AA462" i="12"/>
  <c r="AX15" i="12"/>
  <c r="X245" i="12"/>
  <c r="M272" i="12"/>
  <c r="Y157" i="12"/>
  <c r="O286" i="12"/>
  <c r="L441" i="12"/>
  <c r="M133" i="12"/>
  <c r="F190" i="12"/>
  <c r="N261" i="12"/>
  <c r="AU193" i="12"/>
  <c r="AC194" i="12"/>
  <c r="AS283" i="12"/>
  <c r="W187" i="12"/>
  <c r="M471" i="12"/>
  <c r="AF118" i="12"/>
  <c r="AF219" i="12"/>
  <c r="R336" i="12"/>
  <c r="M492" i="12"/>
  <c r="AU125" i="12"/>
  <c r="AO307" i="12"/>
  <c r="AG325" i="12"/>
  <c r="AF340" i="12"/>
  <c r="AJ54" i="12"/>
  <c r="F349" i="12"/>
  <c r="F147" i="12"/>
  <c r="AZ264" i="12"/>
  <c r="M361" i="12"/>
  <c r="M128" i="12"/>
  <c r="M428" i="12"/>
  <c r="AU240" i="12"/>
  <c r="BA409" i="12"/>
  <c r="AF115" i="12"/>
  <c r="D236" i="12"/>
  <c r="AB17" i="12"/>
  <c r="D107" i="12"/>
  <c r="U403" i="12"/>
  <c r="AE299" i="12"/>
  <c r="E71" i="12"/>
  <c r="V269" i="12"/>
  <c r="AA409" i="12"/>
  <c r="AM498" i="12"/>
  <c r="V246" i="12"/>
  <c r="AO189" i="12"/>
  <c r="AI311" i="12"/>
  <c r="AK293" i="12"/>
  <c r="U364" i="12"/>
  <c r="AA173" i="12"/>
  <c r="AE58" i="12"/>
  <c r="W225" i="12"/>
  <c r="Q219" i="12"/>
  <c r="AZ104" i="12"/>
  <c r="O406" i="12"/>
  <c r="W289" i="12"/>
  <c r="AT352" i="12"/>
  <c r="AV127" i="12"/>
  <c r="Y298" i="12"/>
  <c r="D184" i="12"/>
  <c r="E184" i="12"/>
  <c r="AI481" i="12"/>
  <c r="AW173" i="12"/>
  <c r="J34" i="12"/>
  <c r="AY342" i="12"/>
  <c r="AA365" i="12"/>
  <c r="Y68" i="12"/>
  <c r="AL56" i="12"/>
  <c r="R429" i="12"/>
  <c r="AP190" i="12"/>
  <c r="J276" i="12"/>
  <c r="T85" i="12"/>
  <c r="T239" i="12"/>
  <c r="AW478" i="12"/>
  <c r="AL80" i="12"/>
  <c r="AY118" i="12"/>
  <c r="AD181" i="12"/>
  <c r="L443" i="12"/>
  <c r="D375" i="12"/>
  <c r="AL464" i="12"/>
  <c r="X490" i="12"/>
  <c r="AR418" i="12"/>
  <c r="T309" i="12"/>
  <c r="I331" i="12"/>
  <c r="S342" i="12"/>
  <c r="R452" i="12"/>
  <c r="N9" i="12"/>
  <c r="BA203" i="12"/>
  <c r="Z87" i="12"/>
  <c r="P35" i="12"/>
  <c r="O198" i="12"/>
  <c r="T420" i="12"/>
  <c r="AQ375" i="12"/>
  <c r="D149" i="12"/>
  <c r="H133" i="12"/>
  <c r="AF376" i="12"/>
  <c r="BA137" i="12"/>
  <c r="AP73" i="12"/>
  <c r="AC60" i="12"/>
  <c r="H248" i="12"/>
  <c r="T174" i="12"/>
  <c r="AO375" i="12"/>
  <c r="AF157" i="12"/>
  <c r="AX467" i="12"/>
  <c r="AA200" i="12"/>
  <c r="AV459" i="12"/>
  <c r="S237" i="12"/>
  <c r="W392" i="12"/>
  <c r="E493" i="12"/>
  <c r="AP373" i="12"/>
  <c r="AA422" i="12"/>
  <c r="S435" i="12"/>
  <c r="AI272" i="12"/>
  <c r="F249" i="12"/>
  <c r="D364" i="12"/>
  <c r="AV380" i="12"/>
  <c r="L400" i="12"/>
  <c r="AH226" i="12"/>
  <c r="Z11" i="12"/>
  <c r="D87" i="12"/>
  <c r="AT343" i="12"/>
  <c r="AT228" i="12"/>
  <c r="AE28" i="12"/>
  <c r="S159" i="12"/>
  <c r="G212" i="12"/>
  <c r="AC129" i="12"/>
  <c r="F11" i="12"/>
  <c r="AR57" i="12"/>
  <c r="AT63" i="12"/>
  <c r="AS318" i="12"/>
  <c r="S20" i="12"/>
  <c r="AM406" i="12"/>
  <c r="S243" i="12"/>
  <c r="AY439" i="12"/>
  <c r="AJ465" i="12"/>
  <c r="I204" i="12"/>
  <c r="L475" i="12"/>
  <c r="AO85" i="12"/>
  <c r="AV424" i="12"/>
  <c r="W495" i="12"/>
  <c r="P11" i="12"/>
  <c r="AY410" i="12"/>
  <c r="AZ253" i="12"/>
  <c r="P143" i="12"/>
  <c r="AG417" i="12"/>
  <c r="AQ81" i="12"/>
  <c r="O46" i="12"/>
  <c r="AA7" i="12"/>
  <c r="BA155" i="12"/>
  <c r="U235" i="12"/>
  <c r="AM62" i="12"/>
  <c r="V287" i="12"/>
  <c r="BA370" i="12"/>
  <c r="AN238" i="12"/>
  <c r="X197" i="12"/>
  <c r="J357" i="12"/>
  <c r="AP488" i="12"/>
  <c r="H409" i="12"/>
  <c r="AF182" i="12"/>
  <c r="AE142" i="12"/>
  <c r="AK485" i="12"/>
  <c r="R192" i="12"/>
  <c r="AU283" i="12"/>
  <c r="AE44" i="12"/>
  <c r="P318" i="12"/>
  <c r="W35" i="12"/>
  <c r="AJ459" i="12"/>
  <c r="AT38" i="12"/>
  <c r="L476" i="12"/>
  <c r="AW195" i="12"/>
  <c r="AC272" i="12"/>
  <c r="AB488" i="12"/>
  <c r="BA236" i="12"/>
  <c r="S210" i="12"/>
  <c r="F222" i="12"/>
  <c r="F297" i="12"/>
  <c r="AO300" i="12"/>
  <c r="I481" i="12"/>
  <c r="AE342" i="12"/>
  <c r="AN267" i="12"/>
  <c r="AA360" i="12"/>
  <c r="AI496" i="12"/>
  <c r="W101" i="12"/>
  <c r="Z28" i="12"/>
  <c r="AI159" i="12"/>
  <c r="T439" i="12"/>
  <c r="AR469" i="12"/>
  <c r="K149" i="12"/>
  <c r="AI116" i="12"/>
  <c r="AG318" i="12"/>
  <c r="AE5" i="12"/>
  <c r="R17" i="12"/>
  <c r="AQ403" i="12"/>
  <c r="AZ25" i="12"/>
  <c r="AR12" i="12"/>
  <c r="K392" i="12"/>
  <c r="U39" i="12"/>
  <c r="AY425" i="12"/>
  <c r="Z323" i="12"/>
  <c r="AC91" i="12"/>
  <c r="AG207" i="12"/>
  <c r="AO215" i="12"/>
  <c r="BA213" i="12"/>
  <c r="Y79" i="12"/>
  <c r="AU483" i="12"/>
  <c r="AO233" i="12"/>
  <c r="S37" i="12"/>
  <c r="W457" i="12"/>
  <c r="AJ399" i="12"/>
  <c r="AF167" i="12"/>
  <c r="AD412" i="12"/>
  <c r="AS81" i="12"/>
  <c r="Y359" i="12"/>
  <c r="Y244" i="12"/>
  <c r="AI172" i="12"/>
  <c r="O53" i="12"/>
  <c r="AK299" i="12"/>
  <c r="AB35" i="12"/>
  <c r="AX369" i="12"/>
  <c r="AH335" i="12"/>
  <c r="AX390" i="12"/>
  <c r="AX228" i="12"/>
  <c r="L267" i="12"/>
  <c r="R82" i="12"/>
  <c r="I395" i="12"/>
  <c r="AK428" i="12"/>
  <c r="AQ61" i="12"/>
  <c r="AH200" i="12"/>
  <c r="M125" i="12"/>
  <c r="P87" i="12"/>
  <c r="O361" i="12"/>
  <c r="V20" i="12"/>
  <c r="X359" i="12"/>
  <c r="AN77" i="12"/>
  <c r="R345" i="12"/>
  <c r="J53" i="12"/>
  <c r="M39" i="12"/>
  <c r="M202" i="12"/>
  <c r="S205" i="12"/>
  <c r="G157" i="12"/>
  <c r="V54" i="12"/>
  <c r="AS226" i="12"/>
  <c r="AF279" i="12"/>
  <c r="AS332" i="12"/>
  <c r="K213" i="12"/>
  <c r="AQ368" i="12"/>
  <c r="I398" i="12"/>
  <c r="W288" i="12"/>
  <c r="AV433" i="12"/>
  <c r="M75" i="12"/>
  <c r="F286" i="12"/>
  <c r="AI163" i="12"/>
  <c r="AB338" i="12"/>
  <c r="AW401" i="12"/>
  <c r="AA93" i="12"/>
  <c r="K382" i="12"/>
  <c r="K501" i="12"/>
  <c r="Q317" i="12"/>
  <c r="W73" i="12"/>
  <c r="K488" i="12"/>
  <c r="V14" i="12"/>
  <c r="R29" i="12"/>
  <c r="K466" i="12"/>
  <c r="X355" i="12"/>
  <c r="AO219" i="12"/>
  <c r="T200" i="12"/>
  <c r="H439" i="12"/>
  <c r="AX135" i="12"/>
  <c r="AE239" i="12"/>
  <c r="E158" i="12"/>
  <c r="R478" i="12"/>
  <c r="AP64" i="12"/>
  <c r="AC396" i="12"/>
  <c r="T196" i="12"/>
  <c r="AO64" i="12"/>
  <c r="AI406" i="12"/>
  <c r="BA444" i="12"/>
  <c r="R436" i="12"/>
  <c r="AM266" i="12"/>
  <c r="AD450" i="12"/>
  <c r="R185" i="12"/>
  <c r="AD81" i="12"/>
  <c r="AD295" i="12"/>
  <c r="E374" i="12"/>
  <c r="AS493" i="12"/>
  <c r="X31" i="12"/>
  <c r="AY428" i="12"/>
  <c r="O441" i="12"/>
  <c r="AO500" i="12"/>
  <c r="AT225" i="12"/>
  <c r="R241" i="12"/>
  <c r="AK320" i="12"/>
  <c r="N486" i="12"/>
  <c r="W197" i="12"/>
  <c r="E423" i="12"/>
  <c r="Y469" i="12"/>
  <c r="AZ396" i="12"/>
  <c r="AB286" i="12"/>
  <c r="V137" i="12"/>
  <c r="AP162" i="12"/>
  <c r="AY456" i="12"/>
  <c r="AU255" i="12"/>
  <c r="R214" i="12"/>
  <c r="K57" i="12"/>
  <c r="G367" i="12"/>
  <c r="I259" i="12"/>
  <c r="Q390" i="12"/>
  <c r="AY36" i="12"/>
  <c r="AG277" i="12"/>
  <c r="S246" i="12"/>
  <c r="V184" i="12"/>
  <c r="V181" i="12"/>
  <c r="AC300" i="12"/>
  <c r="H217" i="12"/>
  <c r="W462" i="12"/>
  <c r="I130" i="12"/>
  <c r="Q231" i="12"/>
  <c r="AH348" i="12"/>
  <c r="P25" i="12"/>
  <c r="K416" i="12"/>
  <c r="AV221" i="12"/>
  <c r="L20" i="12"/>
  <c r="E333" i="12"/>
  <c r="AL136" i="12"/>
  <c r="J369" i="12"/>
  <c r="V107" i="12"/>
  <c r="S321" i="12"/>
  <c r="AK420" i="12"/>
  <c r="E298" i="12"/>
  <c r="V477" i="12"/>
  <c r="W71" i="12"/>
  <c r="P288" i="12"/>
  <c r="AS472" i="12"/>
  <c r="P395" i="12"/>
  <c r="U317" i="12"/>
  <c r="AA144" i="12"/>
  <c r="AS347" i="12"/>
  <c r="J244" i="12"/>
  <c r="AK443" i="12"/>
  <c r="O490" i="12"/>
  <c r="T451" i="12"/>
  <c r="L184" i="12"/>
  <c r="AL236" i="12"/>
  <c r="AV50" i="12"/>
  <c r="Z230" i="12"/>
  <c r="AF83" i="12"/>
  <c r="V307" i="12"/>
  <c r="AN468" i="12"/>
  <c r="AL286" i="12"/>
  <c r="AF356" i="12"/>
  <c r="N282" i="12"/>
  <c r="N323" i="12"/>
  <c r="N44" i="12"/>
  <c r="AP74" i="12"/>
  <c r="Q86" i="12"/>
  <c r="AP196" i="12"/>
  <c r="AD355" i="12"/>
  <c r="AB390" i="12"/>
  <c r="Z317" i="12"/>
  <c r="AW207" i="12"/>
  <c r="S454" i="12"/>
  <c r="M263" i="12"/>
  <c r="AA383" i="12"/>
  <c r="AZ60" i="12"/>
  <c r="AP360" i="12"/>
  <c r="Y224" i="12"/>
  <c r="AB3" i="12"/>
  <c r="R314" i="12"/>
  <c r="BA81" i="12"/>
  <c r="O334" i="12"/>
  <c r="AZ434" i="12"/>
  <c r="AS202" i="12"/>
  <c r="AM257" i="12"/>
  <c r="AW453" i="12"/>
  <c r="AD20" i="12"/>
  <c r="AZ125" i="12"/>
  <c r="R89" i="12"/>
  <c r="J267" i="12"/>
  <c r="E120" i="12"/>
  <c r="E41" i="12"/>
  <c r="F414" i="12"/>
  <c r="AY376" i="12"/>
  <c r="AA406" i="12"/>
  <c r="AD7" i="12"/>
  <c r="F148" i="12"/>
  <c r="AQ53" i="12"/>
  <c r="AT4" i="12"/>
  <c r="AR21" i="12"/>
  <c r="AQ68" i="12"/>
  <c r="AO160" i="12"/>
  <c r="F230" i="12"/>
  <c r="BA63" i="12"/>
  <c r="E143" i="12"/>
  <c r="F4" i="12"/>
  <c r="J409" i="12"/>
  <c r="AH78" i="12"/>
  <c r="V123" i="12"/>
  <c r="AE57" i="12"/>
  <c r="I381" i="12"/>
  <c r="O213" i="12"/>
  <c r="D36" i="12"/>
  <c r="AD347" i="12"/>
  <c r="AN352" i="12"/>
  <c r="AG100" i="12"/>
  <c r="AE248" i="12"/>
  <c r="AQ264" i="12"/>
  <c r="S43" i="12"/>
  <c r="N69" i="12"/>
  <c r="M195" i="12"/>
  <c r="AK501" i="12"/>
  <c r="H191" i="12"/>
  <c r="Z468" i="12"/>
  <c r="AY190" i="12"/>
  <c r="AV496" i="12"/>
  <c r="AN306" i="12"/>
  <c r="AO204" i="12"/>
  <c r="D317" i="12"/>
  <c r="AI344" i="12"/>
  <c r="AT82" i="12"/>
  <c r="D402" i="12"/>
  <c r="T151" i="12"/>
  <c r="AB394" i="12"/>
  <c r="T182" i="12"/>
  <c r="F34" i="12"/>
  <c r="AZ305" i="12"/>
  <c r="H72" i="12"/>
  <c r="AH98" i="12"/>
  <c r="K325" i="12"/>
  <c r="G39" i="12"/>
  <c r="AX347" i="12"/>
  <c r="AM190" i="12"/>
  <c r="AP367" i="12"/>
  <c r="AW338" i="12"/>
  <c r="D47" i="12"/>
  <c r="AO217" i="12"/>
  <c r="H125" i="12"/>
  <c r="L132" i="12"/>
  <c r="AQ188" i="12"/>
  <c r="AP147" i="12"/>
  <c r="V462" i="12"/>
  <c r="AM150" i="12"/>
  <c r="AL484" i="12"/>
  <c r="V262" i="12"/>
  <c r="U280" i="12"/>
  <c r="X309" i="12"/>
  <c r="AU490" i="12"/>
  <c r="Y458" i="12"/>
  <c r="R129" i="12"/>
  <c r="AJ172" i="12"/>
  <c r="F416" i="12"/>
  <c r="T238" i="12"/>
  <c r="AF24" i="12"/>
  <c r="D274" i="12"/>
  <c r="N68" i="12"/>
  <c r="AZ382" i="12"/>
  <c r="AR364" i="12"/>
  <c r="Y237" i="12"/>
  <c r="AU30" i="12"/>
  <c r="AS474" i="12"/>
  <c r="AY465" i="12"/>
  <c r="AF14" i="12"/>
  <c r="AO241" i="12"/>
  <c r="AE184" i="12"/>
  <c r="AB425" i="12"/>
  <c r="AU406" i="12"/>
  <c r="AA346" i="12"/>
  <c r="D81" i="12"/>
  <c r="G260" i="12"/>
  <c r="I451" i="12"/>
  <c r="AL229" i="12"/>
  <c r="AM356" i="12"/>
  <c r="AC306" i="12"/>
  <c r="Q463" i="12"/>
  <c r="AU315" i="12"/>
  <c r="AQ499" i="12"/>
  <c r="V190" i="12"/>
  <c r="J290" i="12"/>
  <c r="AK105" i="12"/>
  <c r="AK98" i="12"/>
  <c r="X46" i="12"/>
  <c r="AS146" i="12"/>
  <c r="J330" i="12"/>
  <c r="P34" i="12"/>
  <c r="I315" i="12"/>
  <c r="AS167" i="12"/>
  <c r="AX69" i="12"/>
  <c r="H286" i="12"/>
  <c r="Q243" i="12"/>
  <c r="H333" i="12"/>
  <c r="AC65" i="12"/>
  <c r="AP230" i="12"/>
  <c r="AD19" i="12"/>
  <c r="AK68" i="12"/>
  <c r="AA257" i="12"/>
  <c r="V15" i="12"/>
  <c r="O217" i="12"/>
  <c r="AN289" i="12"/>
  <c r="AX217" i="12"/>
  <c r="J358" i="12"/>
  <c r="L194" i="12"/>
  <c r="BA280" i="12"/>
  <c r="H252" i="12"/>
  <c r="AZ340" i="12"/>
  <c r="U477" i="12"/>
  <c r="H446" i="12"/>
  <c r="Z63" i="12"/>
  <c r="F379" i="12"/>
  <c r="AV419" i="12"/>
  <c r="Z404" i="12"/>
  <c r="V492" i="12"/>
  <c r="X273" i="12"/>
  <c r="R50" i="12"/>
  <c r="V259" i="12"/>
  <c r="G287" i="12"/>
  <c r="AL109" i="12"/>
  <c r="E373" i="12"/>
  <c r="AZ99" i="12"/>
  <c r="AJ429" i="12"/>
  <c r="AW56" i="12"/>
  <c r="AA216" i="12"/>
  <c r="AJ193" i="12"/>
  <c r="AL215" i="12"/>
  <c r="AZ173" i="12"/>
  <c r="AW67" i="12"/>
  <c r="F478" i="12"/>
  <c r="Q436" i="12"/>
  <c r="W106" i="12"/>
  <c r="V322" i="12"/>
  <c r="AA136" i="12"/>
  <c r="AO354" i="12"/>
  <c r="AF317" i="12"/>
  <c r="AD199" i="12"/>
  <c r="AX498" i="12"/>
  <c r="BA326" i="12"/>
  <c r="AO267" i="12"/>
  <c r="M309" i="12"/>
  <c r="M301" i="12"/>
  <c r="N109" i="12"/>
  <c r="AT221" i="12"/>
  <c r="AB291" i="12"/>
  <c r="AZ259" i="12"/>
  <c r="Q48" i="12"/>
  <c r="AM218" i="12"/>
  <c r="K377" i="12"/>
  <c r="G18" i="12"/>
  <c r="AV125" i="12"/>
  <c r="AP90" i="12"/>
  <c r="E152" i="12"/>
  <c r="AJ460" i="12"/>
  <c r="AN424" i="12"/>
  <c r="X294" i="12"/>
  <c r="AT66" i="12"/>
  <c r="AJ340" i="12"/>
  <c r="AR196" i="12"/>
  <c r="AZ442" i="12"/>
  <c r="AL333" i="12"/>
  <c r="AG211" i="12"/>
  <c r="X286" i="12"/>
  <c r="G500" i="12"/>
  <c r="G245" i="12"/>
  <c r="T207" i="12"/>
  <c r="AE271" i="12"/>
  <c r="AA364" i="12"/>
  <c r="AY13" i="12"/>
  <c r="I79" i="12"/>
  <c r="W191" i="12"/>
  <c r="AC232" i="12"/>
  <c r="K252" i="12"/>
  <c r="AF180" i="12"/>
  <c r="G414" i="12"/>
  <c r="AX148" i="12"/>
  <c r="H49" i="12"/>
  <c r="Q440" i="12"/>
  <c r="V448" i="12"/>
  <c r="L477" i="12"/>
  <c r="AV460" i="12"/>
  <c r="AD14" i="12"/>
  <c r="U238" i="12"/>
  <c r="AZ186" i="12"/>
  <c r="I99" i="12"/>
  <c r="G155" i="12"/>
  <c r="AM375" i="12"/>
  <c r="AT304" i="12"/>
  <c r="O291" i="12"/>
  <c r="E135" i="12"/>
  <c r="AC387" i="12"/>
  <c r="E417" i="12"/>
  <c r="T15" i="12"/>
  <c r="AX39" i="12"/>
  <c r="BA442" i="12"/>
  <c r="AC499" i="12"/>
  <c r="AH27" i="12"/>
  <c r="R77" i="12"/>
  <c r="AI226" i="12"/>
  <c r="F377" i="12"/>
  <c r="J494" i="12"/>
  <c r="K441" i="12"/>
  <c r="N212" i="12"/>
  <c r="AB266" i="12"/>
  <c r="AJ85" i="12"/>
  <c r="AX451" i="12"/>
  <c r="AT56" i="12"/>
  <c r="AE465" i="12"/>
  <c r="X115" i="12"/>
  <c r="W400" i="12"/>
  <c r="AP195" i="12"/>
  <c r="AL293" i="12"/>
  <c r="V417" i="12"/>
  <c r="AE273" i="12"/>
  <c r="S102" i="12"/>
  <c r="AS60" i="12"/>
  <c r="E395" i="12"/>
  <c r="H85" i="12"/>
  <c r="AH334" i="12"/>
  <c r="AP444" i="12"/>
  <c r="AS128" i="12"/>
  <c r="AR404" i="12"/>
  <c r="M42" i="12"/>
  <c r="AN59" i="12"/>
  <c r="AW58" i="12"/>
  <c r="AX398" i="12"/>
  <c r="Q302" i="12"/>
  <c r="AE41" i="12"/>
  <c r="AH379" i="12"/>
  <c r="V166" i="12"/>
  <c r="AE491" i="12"/>
  <c r="AW495" i="12"/>
  <c r="AM288" i="12"/>
  <c r="D384" i="12"/>
  <c r="Y172" i="12"/>
  <c r="T298" i="12"/>
  <c r="H427" i="12"/>
  <c r="H301" i="12"/>
  <c r="N158" i="12"/>
  <c r="AD500" i="12"/>
  <c r="AH144" i="12"/>
  <c r="AL472" i="12"/>
  <c r="Q329" i="12"/>
  <c r="G240" i="12"/>
  <c r="AB365" i="12"/>
  <c r="AU325" i="12"/>
  <c r="Z37" i="12"/>
  <c r="U296" i="12"/>
  <c r="AG107" i="12"/>
  <c r="Y130" i="12"/>
  <c r="AC378" i="12"/>
  <c r="AA354" i="12"/>
  <c r="AO46" i="12"/>
  <c r="AZ106" i="12"/>
  <c r="AC418" i="12"/>
  <c r="Z132" i="12"/>
  <c r="M207" i="12"/>
  <c r="P345" i="12"/>
  <c r="G408" i="12"/>
  <c r="P434" i="12"/>
  <c r="V342" i="12"/>
  <c r="Q258" i="12"/>
  <c r="G369" i="12"/>
  <c r="AV342" i="12"/>
  <c r="X456" i="12"/>
  <c r="P476" i="12"/>
  <c r="U126" i="12"/>
  <c r="I20" i="12"/>
  <c r="AV406" i="12"/>
  <c r="K6" i="12"/>
  <c r="E295" i="12"/>
  <c r="AU197" i="12"/>
  <c r="BA431" i="12"/>
  <c r="AF381" i="12"/>
  <c r="H372" i="12"/>
  <c r="AR310" i="12"/>
  <c r="AH216" i="12"/>
  <c r="AG388" i="12"/>
  <c r="AW228" i="12"/>
  <c r="AI371" i="12"/>
  <c r="V493" i="12"/>
  <c r="AL41" i="12"/>
  <c r="AD480" i="12"/>
  <c r="AT394" i="12"/>
  <c r="AJ261" i="12"/>
  <c r="V155" i="12"/>
  <c r="H447" i="12"/>
  <c r="AK492" i="12"/>
  <c r="AA202" i="12"/>
  <c r="F400" i="12"/>
  <c r="R495" i="12"/>
  <c r="P69" i="12"/>
  <c r="N399" i="12"/>
  <c r="AU268" i="12"/>
  <c r="AG367" i="12"/>
  <c r="AW208" i="12"/>
  <c r="AL58" i="12"/>
  <c r="AK369" i="12"/>
  <c r="AB321" i="12"/>
  <c r="K76" i="12"/>
  <c r="K38" i="12"/>
  <c r="AM108" i="12"/>
  <c r="AA355" i="12"/>
  <c r="P56" i="12"/>
  <c r="AN445" i="12"/>
  <c r="X185" i="12"/>
  <c r="M452" i="12"/>
  <c r="O306" i="12"/>
  <c r="AN217" i="12"/>
  <c r="W318" i="12"/>
  <c r="AY407" i="12"/>
  <c r="AR345" i="12"/>
  <c r="L349" i="12"/>
  <c r="N2" i="12"/>
  <c r="N303" i="12"/>
  <c r="R24" i="12"/>
  <c r="K224" i="12"/>
  <c r="O143" i="12"/>
  <c r="R132" i="12"/>
  <c r="AE118" i="12"/>
  <c r="N384" i="12"/>
  <c r="AW361" i="12"/>
  <c r="V365" i="12"/>
  <c r="AF308" i="12"/>
  <c r="AF456" i="12"/>
  <c r="AI303" i="12"/>
  <c r="BA316" i="12"/>
  <c r="AJ106" i="12"/>
  <c r="X98" i="12"/>
  <c r="AS187" i="12"/>
  <c r="AK232" i="12"/>
  <c r="AX331" i="12"/>
  <c r="AQ161" i="12"/>
  <c r="K127" i="12"/>
  <c r="Y110" i="12"/>
  <c r="Q223" i="12"/>
  <c r="AG6" i="12"/>
  <c r="I306" i="12"/>
  <c r="AG154" i="12"/>
  <c r="V23" i="12"/>
  <c r="AY403" i="12"/>
  <c r="R246" i="12"/>
  <c r="AA286" i="12"/>
  <c r="AI278" i="12"/>
  <c r="AK459" i="12"/>
  <c r="O448" i="12"/>
  <c r="G94" i="12"/>
  <c r="AR355" i="12"/>
  <c r="K378" i="12"/>
  <c r="G422" i="12"/>
  <c r="I437" i="12"/>
  <c r="AR388" i="12"/>
  <c r="J445" i="12"/>
  <c r="AC354" i="12"/>
  <c r="AU31" i="12"/>
  <c r="K142" i="12"/>
  <c r="AS330" i="12"/>
  <c r="AR78" i="12"/>
  <c r="AH341" i="12"/>
  <c r="N201" i="12"/>
  <c r="AB337" i="12"/>
  <c r="AQ71" i="12"/>
  <c r="AL259" i="12"/>
  <c r="AI340" i="12"/>
  <c r="AN250" i="12"/>
  <c r="AR14" i="12"/>
  <c r="Q449" i="12"/>
  <c r="AD492" i="12"/>
  <c r="T371" i="12"/>
  <c r="D217" i="12"/>
  <c r="AU245" i="12"/>
  <c r="E397" i="12"/>
  <c r="AC254" i="12"/>
  <c r="AA166" i="12"/>
  <c r="AJ24" i="12"/>
  <c r="R333" i="12"/>
  <c r="U308" i="12"/>
  <c r="AC437" i="12"/>
  <c r="AS266" i="12"/>
  <c r="AR136" i="12"/>
  <c r="BA309" i="12"/>
  <c r="H384" i="12"/>
  <c r="J498" i="12"/>
  <c r="U365" i="12"/>
  <c r="U250" i="12"/>
  <c r="AO401" i="12"/>
  <c r="Q90" i="12"/>
  <c r="AL300" i="12"/>
  <c r="AB161" i="12"/>
  <c r="AQ157" i="12"/>
  <c r="AR88" i="12"/>
  <c r="Q72" i="12"/>
  <c r="AI363" i="12"/>
  <c r="G80" i="12"/>
  <c r="L90" i="12"/>
  <c r="AZ90" i="12"/>
  <c r="AQ108" i="12"/>
  <c r="L450" i="12"/>
  <c r="V220" i="12"/>
  <c r="M501" i="12"/>
  <c r="AN487" i="12"/>
  <c r="M389" i="12"/>
  <c r="AV92" i="12"/>
  <c r="AL494" i="12"/>
  <c r="E198" i="12"/>
  <c r="Y422" i="12"/>
  <c r="BA289" i="12"/>
  <c r="U164" i="12"/>
  <c r="AH389" i="12"/>
  <c r="D241" i="12"/>
  <c r="AM17" i="12"/>
  <c r="AY31" i="12"/>
  <c r="O493" i="12"/>
  <c r="AS131" i="12"/>
  <c r="AO115" i="12"/>
  <c r="BA7" i="12"/>
  <c r="AE442" i="12"/>
  <c r="I401" i="12"/>
  <c r="P353" i="12"/>
  <c r="AX421" i="12"/>
  <c r="N223" i="12"/>
  <c r="AB474" i="12"/>
  <c r="G143" i="12"/>
  <c r="AB347" i="12"/>
  <c r="U359" i="12"/>
  <c r="D389" i="12"/>
  <c r="I236" i="12"/>
  <c r="R135" i="12"/>
  <c r="AX448" i="12"/>
  <c r="P242" i="12"/>
  <c r="Z262" i="12"/>
  <c r="V108" i="12"/>
  <c r="AI240" i="12"/>
  <c r="M114" i="12"/>
  <c r="AA246" i="12"/>
  <c r="N175" i="12"/>
  <c r="AX152" i="12"/>
  <c r="E206" i="12"/>
  <c r="AO186" i="12"/>
  <c r="AV435" i="12"/>
  <c r="AU134" i="12"/>
  <c r="T123" i="12"/>
  <c r="AQ369" i="12"/>
  <c r="AO126" i="12"/>
  <c r="F335" i="12"/>
  <c r="W217" i="12"/>
  <c r="X249" i="12"/>
  <c r="Z439" i="12"/>
  <c r="Q487" i="12"/>
  <c r="AT348" i="12"/>
  <c r="AA460" i="12"/>
  <c r="G70" i="12"/>
  <c r="AY333" i="12"/>
  <c r="L469" i="12"/>
  <c r="AP398" i="12"/>
  <c r="X376" i="12"/>
  <c r="AA117" i="12"/>
  <c r="AP320" i="12"/>
  <c r="H206" i="12"/>
  <c r="AM98" i="12"/>
  <c r="AO358" i="12"/>
  <c r="W300" i="12"/>
  <c r="AV488" i="12"/>
  <c r="AG492" i="12"/>
  <c r="AH338" i="12"/>
  <c r="N128" i="12"/>
  <c r="AJ161" i="12"/>
  <c r="S467" i="12"/>
  <c r="AI401" i="12"/>
  <c r="AD51" i="12"/>
  <c r="G388" i="12"/>
  <c r="AY441" i="12"/>
  <c r="AQ219" i="12"/>
  <c r="U76" i="12"/>
  <c r="O413" i="12"/>
  <c r="X116" i="12"/>
  <c r="AY500" i="12"/>
  <c r="BA110" i="12"/>
  <c r="H494" i="12"/>
  <c r="AI22" i="12"/>
  <c r="U413" i="12"/>
  <c r="AJ35" i="12"/>
  <c r="AQ502" i="12"/>
  <c r="AP300" i="12"/>
  <c r="AZ197" i="12"/>
  <c r="AR470" i="12"/>
  <c r="AI479" i="12"/>
  <c r="U170" i="12"/>
  <c r="V70" i="12"/>
  <c r="U60" i="12"/>
  <c r="AD27" i="12"/>
  <c r="AD160" i="12"/>
  <c r="M86" i="12"/>
  <c r="I103" i="12"/>
  <c r="E247" i="12"/>
  <c r="AS492" i="12"/>
  <c r="AF447" i="12"/>
  <c r="Y142" i="12"/>
  <c r="G324" i="12"/>
  <c r="AX111" i="12"/>
  <c r="J440" i="12"/>
  <c r="AG432" i="12"/>
  <c r="J300" i="12"/>
  <c r="R209" i="12"/>
  <c r="AE380" i="12"/>
  <c r="M377" i="12"/>
  <c r="O378" i="12"/>
  <c r="U292" i="12"/>
  <c r="AV347" i="12"/>
  <c r="D179" i="12"/>
  <c r="P17" i="12"/>
  <c r="M215" i="12"/>
  <c r="AZ347" i="12"/>
  <c r="AP381" i="12"/>
  <c r="AI39" i="12"/>
  <c r="O207" i="12"/>
  <c r="BA62" i="12"/>
  <c r="K140" i="12"/>
  <c r="Z50" i="12"/>
  <c r="AE21" i="12"/>
  <c r="G28" i="12"/>
  <c r="AR243" i="12"/>
  <c r="AY435" i="12"/>
  <c r="L241" i="12"/>
  <c r="AD164" i="12"/>
  <c r="AJ65" i="12"/>
  <c r="AP214" i="12"/>
  <c r="R255" i="12"/>
  <c r="L3" i="12"/>
  <c r="I112" i="12"/>
  <c r="Q247" i="12"/>
  <c r="AK322" i="12"/>
  <c r="AE307" i="12"/>
  <c r="BA249" i="12"/>
  <c r="Z277" i="12"/>
  <c r="AH449" i="12"/>
  <c r="AA317" i="12"/>
  <c r="U384" i="12"/>
  <c r="AR191" i="12"/>
  <c r="U473" i="12"/>
  <c r="X496" i="12"/>
  <c r="G161" i="12"/>
  <c r="AG412" i="12"/>
  <c r="V415" i="12"/>
  <c r="AW105" i="12"/>
  <c r="G88" i="12"/>
  <c r="F86" i="12"/>
  <c r="AD362" i="12"/>
  <c r="AQ244" i="12"/>
  <c r="L140" i="12"/>
  <c r="U64" i="12"/>
  <c r="AK381" i="12"/>
  <c r="AO201" i="12"/>
  <c r="AG24" i="12"/>
  <c r="G311" i="12"/>
  <c r="X201" i="12"/>
  <c r="L490" i="12"/>
  <c r="AG290" i="12"/>
  <c r="Q208" i="12"/>
  <c r="L134" i="12"/>
  <c r="X205" i="12"/>
  <c r="AL104" i="12"/>
  <c r="D319" i="12"/>
  <c r="X468" i="12"/>
  <c r="AK3" i="12"/>
  <c r="AQ270" i="12"/>
  <c r="AL461" i="12"/>
  <c r="E403" i="12"/>
  <c r="AZ151" i="12"/>
  <c r="AP125" i="12"/>
  <c r="X202" i="12"/>
  <c r="AZ319" i="12"/>
  <c r="D56" i="12"/>
  <c r="AK284" i="12"/>
  <c r="AS438" i="12"/>
  <c r="AC285" i="12"/>
  <c r="AP411" i="12"/>
  <c r="AM84" i="12"/>
  <c r="H83" i="12"/>
  <c r="AZ268" i="12"/>
  <c r="N20" i="12"/>
  <c r="AD471" i="12"/>
  <c r="AN332" i="12"/>
  <c r="O203" i="12"/>
  <c r="AB478" i="12"/>
  <c r="AP475" i="12"/>
  <c r="AW320" i="12"/>
  <c r="AP291" i="12"/>
  <c r="Z119" i="12"/>
  <c r="AV468" i="12"/>
  <c r="AD242" i="12"/>
  <c r="AI165" i="12"/>
  <c r="V255" i="12"/>
  <c r="AH402" i="12"/>
  <c r="AU98" i="12"/>
  <c r="O216" i="12"/>
  <c r="AK158" i="12"/>
  <c r="Y434" i="12"/>
  <c r="AV44" i="12"/>
  <c r="AG437" i="12"/>
  <c r="I300" i="12"/>
  <c r="H232" i="12"/>
  <c r="M242" i="12"/>
  <c r="BA52" i="12"/>
  <c r="AL23" i="12"/>
  <c r="D415" i="12"/>
  <c r="AA223" i="12"/>
  <c r="H313" i="12"/>
  <c r="V325" i="12"/>
  <c r="AD214" i="12"/>
  <c r="Z137" i="12"/>
  <c r="AL439" i="12"/>
  <c r="AY168" i="12"/>
  <c r="X302" i="12"/>
  <c r="AJ27" i="12"/>
  <c r="AV29" i="12"/>
  <c r="M26" i="12"/>
  <c r="AM378" i="12"/>
  <c r="AH464" i="12"/>
  <c r="AV276" i="12"/>
  <c r="AJ414" i="12"/>
  <c r="Z151" i="12"/>
  <c r="D367" i="12"/>
  <c r="L472" i="12"/>
  <c r="U84" i="12"/>
  <c r="X167" i="12"/>
  <c r="F497" i="12"/>
  <c r="AR391" i="12"/>
  <c r="R223" i="12"/>
  <c r="Y493" i="12"/>
  <c r="AA391" i="12"/>
  <c r="U333" i="12"/>
  <c r="E380" i="12"/>
  <c r="AD50" i="12"/>
  <c r="AM204" i="12"/>
  <c r="AP235" i="12"/>
  <c r="AJ3" i="12"/>
  <c r="AS97" i="12"/>
  <c r="AM303" i="12"/>
  <c r="AN348" i="12"/>
  <c r="AT92" i="12"/>
  <c r="N355" i="12"/>
  <c r="AE215" i="12"/>
  <c r="P207" i="12"/>
  <c r="R40" i="12"/>
  <c r="AY152" i="12"/>
  <c r="AG206" i="12"/>
  <c r="D453" i="12"/>
  <c r="AT68" i="12"/>
  <c r="P268" i="12"/>
  <c r="P98" i="12"/>
  <c r="AH294" i="12"/>
  <c r="H156" i="12"/>
  <c r="AU287" i="12"/>
  <c r="O458" i="12"/>
  <c r="L101" i="12"/>
  <c r="M447" i="12"/>
  <c r="P20" i="12"/>
  <c r="O176" i="12"/>
  <c r="AT175" i="12"/>
  <c r="AE160" i="12"/>
  <c r="AJ109" i="12"/>
  <c r="AZ296" i="12"/>
  <c r="H270" i="12"/>
  <c r="G411" i="12"/>
  <c r="AA403" i="12"/>
  <c r="I22" i="12"/>
  <c r="AV367" i="12"/>
  <c r="AQ282" i="12"/>
  <c r="L112" i="12"/>
  <c r="AA467" i="12"/>
  <c r="Z442" i="12"/>
  <c r="AD321" i="12"/>
  <c r="T245" i="12"/>
  <c r="AQ378" i="12"/>
  <c r="AU263" i="12"/>
  <c r="AN122" i="12"/>
  <c r="M37" i="12"/>
  <c r="O417" i="12"/>
  <c r="AI8" i="12"/>
  <c r="S141" i="12"/>
  <c r="AS256" i="12"/>
  <c r="AB145" i="12"/>
  <c r="Q357" i="12"/>
  <c r="Q413" i="12"/>
  <c r="U15" i="12"/>
  <c r="K428" i="12"/>
  <c r="S425" i="12"/>
  <c r="AB397" i="12"/>
  <c r="D482" i="12"/>
  <c r="AG438" i="12"/>
  <c r="AC141" i="12"/>
  <c r="S47" i="12"/>
  <c r="AK28" i="12"/>
  <c r="W394" i="12"/>
  <c r="AP126" i="12"/>
  <c r="O278" i="12"/>
  <c r="AG390" i="12"/>
  <c r="D436" i="12"/>
  <c r="O486" i="12"/>
  <c r="BA233" i="12"/>
  <c r="AO232" i="12"/>
  <c r="AZ11" i="12"/>
  <c r="AO331" i="12"/>
  <c r="J30" i="12"/>
  <c r="R159" i="12"/>
  <c r="O397" i="12"/>
  <c r="V33" i="12"/>
  <c r="AB385" i="12"/>
  <c r="AN337" i="12"/>
  <c r="AF351" i="12"/>
  <c r="BA75" i="12"/>
  <c r="AC469" i="12"/>
  <c r="E265" i="12"/>
  <c r="AX294" i="12"/>
  <c r="BA440" i="12"/>
  <c r="AR302" i="12"/>
  <c r="AH328" i="12"/>
  <c r="R60" i="12"/>
  <c r="O377" i="12"/>
  <c r="G21" i="12"/>
  <c r="S133" i="12"/>
  <c r="Z495" i="12"/>
  <c r="AO325" i="12"/>
  <c r="AQ315" i="12"/>
  <c r="G376" i="12"/>
  <c r="AM428" i="12"/>
  <c r="AR357" i="12"/>
  <c r="AA438" i="12"/>
  <c r="AF290" i="12"/>
  <c r="N293" i="12"/>
  <c r="T2" i="12"/>
  <c r="AL48" i="12"/>
  <c r="O488" i="12"/>
  <c r="U148" i="12"/>
  <c r="AU440" i="12"/>
  <c r="AD294" i="12"/>
  <c r="M144" i="12"/>
  <c r="D487" i="12"/>
  <c r="O124" i="12"/>
  <c r="M22" i="12"/>
  <c r="AP45" i="12"/>
  <c r="V353" i="12"/>
  <c r="AR20" i="12"/>
  <c r="AQ95" i="12"/>
  <c r="AT477" i="12"/>
  <c r="G47" i="12"/>
  <c r="L169" i="12"/>
  <c r="BA304" i="12"/>
  <c r="H168" i="12"/>
  <c r="AY10" i="12"/>
  <c r="G177" i="12"/>
  <c r="AE436" i="12"/>
  <c r="AZ28" i="12"/>
  <c r="BA201" i="12"/>
  <c r="AJ270" i="12"/>
  <c r="AL491" i="12"/>
  <c r="AL327" i="12"/>
  <c r="AW154" i="12"/>
  <c r="AK20" i="12"/>
  <c r="AH476" i="12"/>
  <c r="AF5" i="12"/>
  <c r="T89" i="12"/>
  <c r="D318" i="12"/>
  <c r="AY279" i="12"/>
  <c r="AG66" i="12"/>
  <c r="N362" i="12"/>
  <c r="Y121" i="12"/>
  <c r="AT302" i="12"/>
  <c r="AX126" i="12"/>
  <c r="F424" i="12"/>
  <c r="L494" i="12"/>
  <c r="U387" i="12"/>
  <c r="Q187" i="12"/>
  <c r="R53" i="12"/>
  <c r="AU394" i="12"/>
  <c r="AG302" i="12"/>
  <c r="AK353" i="12"/>
  <c r="AW206" i="12"/>
  <c r="AM88" i="12"/>
  <c r="AV43" i="12"/>
  <c r="AD441" i="12"/>
  <c r="E229" i="12"/>
  <c r="K489" i="12"/>
  <c r="N186" i="12"/>
  <c r="AT216" i="12"/>
  <c r="AJ101" i="12"/>
  <c r="R280" i="12"/>
  <c r="F410" i="12"/>
  <c r="AZ202" i="12"/>
  <c r="S130" i="12"/>
  <c r="AN479" i="12"/>
  <c r="AD446" i="12"/>
  <c r="I470" i="12"/>
  <c r="AY108" i="12"/>
  <c r="S109" i="12"/>
  <c r="AY454" i="12"/>
  <c r="Q37" i="12"/>
  <c r="U388" i="12"/>
  <c r="T442" i="12"/>
  <c r="P452" i="12"/>
  <c r="AY198" i="12"/>
  <c r="F422" i="12"/>
  <c r="AI177" i="12"/>
  <c r="AC293" i="12"/>
  <c r="Y261" i="12"/>
  <c r="G249" i="12"/>
  <c r="K337" i="12"/>
  <c r="X357" i="12"/>
  <c r="AQ431" i="12"/>
  <c r="AR368" i="12"/>
  <c r="AX134" i="12"/>
  <c r="AQ240" i="12"/>
  <c r="AI394" i="12"/>
  <c r="S433" i="12"/>
  <c r="AE250" i="12"/>
  <c r="AP225" i="12"/>
  <c r="N452" i="12"/>
  <c r="S251" i="12"/>
  <c r="H31" i="12"/>
  <c r="P438" i="12"/>
  <c r="AA37" i="12"/>
  <c r="BA171" i="12"/>
  <c r="D327" i="12"/>
  <c r="AX234" i="12"/>
  <c r="S493" i="12"/>
  <c r="AX434" i="12"/>
  <c r="AL172" i="12"/>
  <c r="O86" i="12"/>
  <c r="AO431" i="12"/>
  <c r="O4" i="12"/>
  <c r="AJ181" i="12"/>
  <c r="M430" i="12"/>
  <c r="Q172" i="12"/>
  <c r="AD346" i="12"/>
  <c r="AL493" i="12"/>
  <c r="AG204" i="12"/>
  <c r="I408" i="12"/>
  <c r="AM397" i="12"/>
  <c r="AM164" i="12"/>
  <c r="AN49" i="12"/>
  <c r="AN125" i="12"/>
  <c r="AI222" i="12"/>
  <c r="Y219" i="12"/>
  <c r="T25" i="12"/>
  <c r="AA125" i="12"/>
  <c r="X189" i="12"/>
  <c r="E50" i="12"/>
  <c r="V403" i="12"/>
  <c r="D126" i="12"/>
  <c r="AC134" i="12"/>
  <c r="AZ42" i="12"/>
  <c r="AB326" i="12"/>
  <c r="AB192" i="12"/>
  <c r="AD192" i="12"/>
  <c r="D113" i="12"/>
  <c r="L125" i="12"/>
  <c r="AH477" i="12"/>
  <c r="AU292" i="12"/>
  <c r="I392" i="12"/>
  <c r="AD453" i="12"/>
  <c r="D4" i="12"/>
  <c r="N290" i="12"/>
  <c r="V104" i="12"/>
  <c r="AT3" i="12"/>
  <c r="AT365" i="12"/>
  <c r="AA345" i="12"/>
  <c r="AN452" i="12"/>
  <c r="M289" i="12"/>
  <c r="AS44" i="12"/>
  <c r="AQ475" i="12"/>
  <c r="W248" i="12"/>
  <c r="AT416" i="12"/>
  <c r="R339" i="12"/>
  <c r="Q396" i="12"/>
  <c r="AS129" i="12"/>
  <c r="AE146" i="12"/>
  <c r="AY479" i="12"/>
  <c r="AW47" i="12"/>
  <c r="AM48" i="12"/>
  <c r="S393" i="12"/>
  <c r="AO259" i="12"/>
  <c r="AP269" i="12"/>
  <c r="AI484" i="12"/>
  <c r="T285" i="12"/>
  <c r="Q60" i="12"/>
  <c r="BA51" i="12"/>
  <c r="AF156" i="12"/>
  <c r="AE486" i="12"/>
  <c r="AC309" i="12"/>
  <c r="AI493" i="12"/>
  <c r="AY356" i="12"/>
  <c r="H344" i="12"/>
  <c r="X448" i="12"/>
  <c r="AU341" i="12"/>
  <c r="V338" i="12"/>
  <c r="AF81" i="12"/>
  <c r="Z118" i="12"/>
  <c r="V146" i="12"/>
  <c r="S310" i="12"/>
  <c r="AJ307" i="12"/>
  <c r="AB451" i="12"/>
  <c r="E238" i="12"/>
  <c r="W441" i="12"/>
  <c r="AJ78" i="12"/>
  <c r="D45" i="12"/>
  <c r="AO20" i="12"/>
  <c r="AM370" i="12"/>
  <c r="Q326" i="12"/>
  <c r="AZ109" i="12"/>
  <c r="Z227" i="12"/>
  <c r="H404" i="12"/>
  <c r="F305" i="12"/>
  <c r="I135" i="12"/>
  <c r="BA39" i="12"/>
  <c r="AZ274" i="12"/>
  <c r="J477" i="12"/>
  <c r="X401" i="12"/>
  <c r="V449" i="12"/>
  <c r="Z420" i="12"/>
  <c r="N386" i="12"/>
  <c r="AK332" i="12"/>
  <c r="I243" i="12"/>
  <c r="Z447" i="12"/>
  <c r="AL240" i="12"/>
  <c r="H271" i="12"/>
  <c r="W414" i="12"/>
  <c r="AX161" i="12"/>
  <c r="J295" i="12"/>
  <c r="AD15" i="12"/>
  <c r="AM156" i="12"/>
  <c r="I192" i="12"/>
  <c r="Z392" i="12"/>
  <c r="P383" i="12"/>
  <c r="F164" i="12"/>
  <c r="W364" i="12"/>
  <c r="AD391" i="12"/>
  <c r="L188" i="12"/>
  <c r="K164" i="12"/>
  <c r="AC433" i="12"/>
  <c r="AA351" i="12"/>
  <c r="AF51" i="12"/>
  <c r="AZ276" i="12"/>
  <c r="G98" i="12"/>
  <c r="L336" i="12"/>
  <c r="Z33" i="12"/>
  <c r="K151" i="12"/>
  <c r="Y241" i="12"/>
  <c r="AW280" i="12"/>
  <c r="E262" i="12"/>
  <c r="X346" i="12"/>
  <c r="AC121" i="12"/>
  <c r="J453" i="12"/>
  <c r="R325" i="12"/>
  <c r="E39" i="12"/>
  <c r="G13" i="12"/>
  <c r="AH370" i="12"/>
  <c r="Y162" i="12"/>
  <c r="BA86" i="12"/>
  <c r="N357" i="12"/>
  <c r="AB89" i="12"/>
  <c r="F273" i="12"/>
  <c r="AT484" i="12"/>
  <c r="AB196" i="12"/>
  <c r="AO12" i="12"/>
  <c r="O455" i="12"/>
  <c r="AK115" i="12"/>
  <c r="U467" i="12"/>
  <c r="Y470" i="12"/>
  <c r="AW134" i="12"/>
  <c r="AD481" i="12"/>
  <c r="Y488" i="12"/>
  <c r="AQ158" i="12"/>
  <c r="AO365" i="12"/>
  <c r="AG500" i="12"/>
  <c r="Z215" i="12"/>
  <c r="S458" i="12"/>
  <c r="AO281" i="12"/>
  <c r="BA359" i="12"/>
  <c r="P419" i="12"/>
  <c r="AI115" i="12"/>
  <c r="Y287" i="12"/>
  <c r="AB426" i="12"/>
  <c r="AD227" i="12"/>
  <c r="AJ328" i="12"/>
  <c r="O341" i="12"/>
  <c r="BA482" i="12"/>
  <c r="AW485" i="12"/>
  <c r="AW445" i="12"/>
  <c r="AU167" i="12"/>
  <c r="AG192" i="12"/>
  <c r="AV255" i="12"/>
  <c r="S463" i="12"/>
  <c r="AY330" i="12"/>
  <c r="Z144" i="12"/>
  <c r="R25" i="12"/>
  <c r="AC349" i="12"/>
  <c r="AN301" i="12"/>
  <c r="AY250" i="12"/>
  <c r="V324" i="12"/>
  <c r="AR60" i="12"/>
  <c r="K136" i="12"/>
  <c r="AX28" i="12"/>
  <c r="AD44" i="12"/>
  <c r="AH414" i="12"/>
  <c r="O132" i="12"/>
  <c r="X75" i="12"/>
  <c r="T159" i="12"/>
  <c r="AS93" i="12"/>
  <c r="BA215" i="12"/>
  <c r="AT145" i="12"/>
  <c r="AU178" i="12"/>
  <c r="T121" i="12"/>
  <c r="M483" i="12"/>
  <c r="AN310" i="12"/>
  <c r="I390" i="12"/>
  <c r="AU207" i="12"/>
  <c r="AD284" i="12"/>
  <c r="AR485" i="12"/>
  <c r="E192" i="12"/>
  <c r="U416" i="12"/>
  <c r="U402" i="12"/>
  <c r="AX30" i="12"/>
  <c r="V278" i="12"/>
  <c r="AO454" i="12"/>
  <c r="AY70" i="12"/>
  <c r="U47" i="12"/>
  <c r="D310" i="12"/>
  <c r="AW235" i="12"/>
  <c r="L405" i="12"/>
  <c r="I83" i="12"/>
  <c r="AS488" i="12"/>
  <c r="F118" i="12"/>
  <c r="AE67" i="12"/>
  <c r="AW317" i="12"/>
  <c r="AV314" i="12"/>
  <c r="N242" i="12"/>
  <c r="AF442" i="12"/>
  <c r="I361" i="12"/>
  <c r="AA47" i="12"/>
  <c r="P325" i="12"/>
  <c r="Q139" i="12"/>
  <c r="AE417" i="12"/>
  <c r="L463" i="12"/>
  <c r="AP437" i="12"/>
  <c r="K419" i="12"/>
  <c r="AG181" i="12"/>
  <c r="AI304" i="12"/>
  <c r="S423" i="12"/>
  <c r="G434" i="12"/>
  <c r="AP243" i="12"/>
  <c r="AG420" i="12"/>
  <c r="AX293" i="12"/>
  <c r="AK209" i="12"/>
  <c r="AL492" i="12"/>
  <c r="AZ438" i="12"/>
  <c r="AT273" i="12"/>
  <c r="AT208" i="12"/>
  <c r="AZ289" i="12"/>
  <c r="Z389" i="12"/>
  <c r="AZ87" i="12"/>
  <c r="Z444" i="12"/>
  <c r="AU257" i="12"/>
  <c r="U245" i="12"/>
  <c r="AW121" i="12"/>
  <c r="AY174" i="12"/>
  <c r="J120" i="12"/>
  <c r="D325" i="12"/>
  <c r="BA19" i="12"/>
  <c r="AU61" i="12"/>
  <c r="X56" i="12"/>
  <c r="P363" i="12"/>
  <c r="AI325" i="12"/>
  <c r="AY155" i="12"/>
  <c r="AD119" i="12"/>
  <c r="AM101" i="12"/>
  <c r="AL3" i="12"/>
  <c r="G274" i="12"/>
  <c r="AH61" i="12"/>
  <c r="O23" i="12"/>
  <c r="S148" i="12"/>
  <c r="AW491" i="12"/>
  <c r="W483" i="12"/>
  <c r="AL114" i="12"/>
  <c r="AQ5" i="12"/>
  <c r="AB489" i="12"/>
  <c r="I98" i="12"/>
  <c r="V302" i="12"/>
  <c r="AQ65" i="12"/>
  <c r="AT266" i="12"/>
  <c r="U17" i="12"/>
  <c r="AY117" i="12"/>
  <c r="AH396" i="12"/>
  <c r="R43" i="12"/>
  <c r="O310" i="12"/>
  <c r="L214" i="12"/>
  <c r="AA255" i="12"/>
  <c r="AO99" i="12"/>
  <c r="AQ137" i="12"/>
  <c r="T355" i="12"/>
  <c r="AJ474" i="12"/>
  <c r="AG174" i="12"/>
  <c r="U175" i="12"/>
  <c r="Y389" i="12"/>
  <c r="AX267" i="12"/>
  <c r="AR117" i="12"/>
  <c r="K111" i="12"/>
  <c r="AG483" i="12"/>
  <c r="U501" i="12"/>
  <c r="AZ376" i="12"/>
  <c r="AB207" i="12"/>
  <c r="D230" i="12"/>
  <c r="Z72" i="12"/>
  <c r="AY20" i="12"/>
  <c r="AN11" i="12"/>
  <c r="AJ260" i="12"/>
  <c r="AY176" i="12"/>
  <c r="AG242" i="12"/>
  <c r="W49" i="12"/>
  <c r="O321" i="12"/>
  <c r="AJ310" i="12"/>
  <c r="AP382" i="12"/>
  <c r="AA489" i="12"/>
  <c r="AB150" i="12"/>
  <c r="AD389" i="12"/>
  <c r="AV164" i="12"/>
  <c r="AR103" i="12"/>
  <c r="AV454" i="12"/>
  <c r="V124" i="12"/>
  <c r="R329" i="12"/>
  <c r="AK429" i="12"/>
  <c r="AB8" i="12"/>
  <c r="P241" i="12"/>
  <c r="BA486" i="12"/>
  <c r="AI453" i="12"/>
  <c r="AU56" i="12"/>
  <c r="G234" i="12"/>
  <c r="S347" i="12"/>
  <c r="K231" i="12"/>
  <c r="AM344" i="12"/>
  <c r="L28" i="12"/>
  <c r="AQ207" i="12"/>
  <c r="AA343" i="12"/>
  <c r="G328" i="12"/>
  <c r="AB407" i="12"/>
  <c r="AU424" i="12"/>
  <c r="AE374" i="12"/>
  <c r="AB331" i="12"/>
  <c r="AR111" i="12"/>
  <c r="Q314" i="12"/>
  <c r="F306" i="12"/>
  <c r="E479" i="12"/>
  <c r="T474" i="12"/>
  <c r="AM161" i="12"/>
  <c r="N422" i="12"/>
  <c r="AT357" i="12"/>
  <c r="AG215" i="12"/>
  <c r="Z292" i="12"/>
  <c r="AO108" i="12"/>
  <c r="AQ24" i="12"/>
  <c r="U448" i="12"/>
  <c r="AW131" i="12"/>
  <c r="AY391" i="12"/>
  <c r="P370" i="12"/>
  <c r="AR26" i="12"/>
  <c r="AV75" i="12"/>
  <c r="Z17" i="12"/>
  <c r="K121" i="12"/>
  <c r="Z433" i="12"/>
  <c r="AK480" i="12"/>
  <c r="AE304" i="12"/>
  <c r="AC313" i="12"/>
  <c r="AB387" i="12"/>
  <c r="AL49" i="12"/>
  <c r="AQ449" i="12"/>
  <c r="Q288" i="12"/>
  <c r="AB60" i="12"/>
  <c r="E145" i="12"/>
  <c r="AX179" i="12"/>
  <c r="O299" i="12"/>
  <c r="AU346" i="12"/>
  <c r="AG148" i="12"/>
  <c r="AF267" i="12"/>
  <c r="U90" i="12"/>
  <c r="K421" i="12"/>
  <c r="AV350" i="12"/>
  <c r="AF269" i="12"/>
  <c r="AG200" i="12"/>
  <c r="AJ88" i="12"/>
  <c r="AI443" i="12"/>
  <c r="Q380" i="12"/>
  <c r="N487" i="12"/>
  <c r="F179" i="12"/>
  <c r="BA256" i="12"/>
  <c r="AQ228" i="12"/>
  <c r="AL239" i="12"/>
  <c r="V116" i="12"/>
  <c r="O470" i="12"/>
  <c r="AJ455" i="12"/>
  <c r="AY393" i="12"/>
  <c r="H331" i="12"/>
  <c r="T45" i="12"/>
  <c r="H429" i="12"/>
  <c r="AH365" i="12"/>
  <c r="L146" i="12"/>
  <c r="AY72" i="12"/>
  <c r="M394" i="12"/>
  <c r="AZ341" i="12"/>
  <c r="G167" i="12"/>
  <c r="AG57" i="12"/>
  <c r="AN22" i="12"/>
  <c r="T315" i="12"/>
  <c r="L211" i="12"/>
  <c r="O418" i="12"/>
  <c r="AG265" i="12"/>
  <c r="Y465" i="12"/>
  <c r="AC401" i="12"/>
  <c r="AI230" i="12"/>
  <c r="AJ164" i="12"/>
  <c r="AJ196" i="12"/>
  <c r="U11" i="12"/>
  <c r="AI294" i="12"/>
  <c r="F37" i="12"/>
  <c r="W320" i="12"/>
  <c r="I142" i="12"/>
  <c r="F434" i="12"/>
  <c r="S45" i="12"/>
  <c r="AE92" i="12"/>
  <c r="AM338" i="12"/>
  <c r="AU259" i="12"/>
  <c r="N325" i="12"/>
  <c r="AV96" i="12"/>
  <c r="V118" i="12"/>
  <c r="S488" i="12"/>
  <c r="AN60" i="12"/>
  <c r="AX459" i="12"/>
  <c r="AT256" i="12"/>
  <c r="AZ172" i="12"/>
  <c r="U256" i="12"/>
  <c r="AO323" i="12"/>
  <c r="AG334" i="12"/>
  <c r="AP248" i="12"/>
  <c r="J500" i="12"/>
  <c r="X361" i="12"/>
  <c r="AG369" i="12"/>
  <c r="K12" i="12"/>
  <c r="AM176" i="12"/>
  <c r="O477" i="12"/>
  <c r="AG406" i="12"/>
  <c r="L235" i="12"/>
  <c r="AD290" i="12"/>
  <c r="AV497" i="12"/>
  <c r="AZ336" i="12"/>
  <c r="R330" i="12"/>
  <c r="AW253" i="12"/>
  <c r="AI125" i="12"/>
  <c r="AA184" i="12"/>
  <c r="E108" i="12"/>
  <c r="D232" i="12"/>
  <c r="AO38" i="12"/>
  <c r="T111" i="12"/>
  <c r="AR97" i="12"/>
  <c r="AY17" i="12"/>
  <c r="AU273" i="12"/>
  <c r="AY104" i="12"/>
  <c r="H276" i="12"/>
  <c r="Q378" i="12"/>
  <c r="AC166" i="12"/>
  <c r="AW434" i="12"/>
  <c r="D237" i="12"/>
  <c r="Q170" i="12"/>
  <c r="D51" i="12"/>
  <c r="AG168" i="12"/>
  <c r="AR460" i="12"/>
  <c r="AL383" i="12"/>
  <c r="S12" i="12"/>
  <c r="AK135" i="12"/>
  <c r="AW106" i="12"/>
  <c r="Z249" i="12"/>
  <c r="AX218" i="12"/>
  <c r="Z64" i="12"/>
  <c r="T62" i="12"/>
  <c r="AE101" i="12"/>
  <c r="AR380" i="12"/>
  <c r="U429" i="12"/>
  <c r="L182" i="12"/>
  <c r="AC50" i="12"/>
  <c r="Y485" i="12"/>
  <c r="T148" i="12"/>
  <c r="Y262" i="12"/>
  <c r="M179" i="12"/>
  <c r="AM430" i="12"/>
  <c r="I49" i="12"/>
  <c r="G344" i="12"/>
  <c r="AW152" i="12"/>
  <c r="I39" i="12"/>
  <c r="AB212" i="12"/>
  <c r="AW432" i="12"/>
  <c r="AT114" i="12"/>
  <c r="AU46" i="12"/>
  <c r="AY412" i="12"/>
  <c r="AW258" i="12"/>
  <c r="D266" i="12"/>
  <c r="AJ203" i="12"/>
  <c r="AO200" i="12"/>
  <c r="AM332" i="12"/>
  <c r="AU25" i="12"/>
  <c r="AP193" i="12"/>
  <c r="H435" i="12"/>
  <c r="AB455" i="12"/>
  <c r="AH243" i="12"/>
  <c r="AJ217" i="12"/>
  <c r="AJ291" i="12"/>
  <c r="T171" i="12"/>
  <c r="R343" i="12"/>
  <c r="AF212" i="12"/>
  <c r="AT419" i="12"/>
  <c r="Z386" i="12"/>
  <c r="AU455" i="12"/>
  <c r="G316" i="12"/>
  <c r="AX183" i="12"/>
  <c r="AS429" i="12"/>
  <c r="AM426" i="12"/>
  <c r="R127" i="12"/>
  <c r="AD358" i="12"/>
  <c r="AR398" i="12"/>
  <c r="S268" i="12"/>
  <c r="R431" i="12"/>
  <c r="O38" i="12"/>
  <c r="W166" i="12"/>
  <c r="AF23" i="12"/>
  <c r="AM27" i="12"/>
  <c r="AO359" i="12"/>
  <c r="AF246" i="12"/>
  <c r="AO112" i="12"/>
  <c r="Q275" i="12"/>
  <c r="M66" i="12"/>
  <c r="AS13" i="12"/>
  <c r="AA126" i="12"/>
  <c r="Y27" i="12"/>
  <c r="AK481" i="12"/>
  <c r="AD216" i="12"/>
  <c r="D360" i="12"/>
  <c r="AD447" i="12"/>
  <c r="V498" i="12"/>
  <c r="AG249" i="12"/>
  <c r="AV229" i="12"/>
  <c r="Q468" i="12"/>
  <c r="AF435" i="12"/>
  <c r="AS418" i="12"/>
  <c r="AP427" i="12"/>
  <c r="AU216" i="12"/>
  <c r="S370" i="12"/>
  <c r="AE45" i="12"/>
  <c r="BA78" i="12"/>
  <c r="AS253" i="12"/>
  <c r="AV251" i="12"/>
  <c r="AG150" i="12"/>
  <c r="U78" i="12"/>
  <c r="X393" i="12"/>
  <c r="T419" i="12"/>
  <c r="AI129" i="12"/>
  <c r="AZ467" i="12"/>
  <c r="AX106" i="12"/>
  <c r="Q98" i="12"/>
  <c r="AX375" i="12"/>
  <c r="AO303" i="12"/>
  <c r="N250" i="12"/>
  <c r="AH59" i="12"/>
  <c r="AT93" i="12"/>
  <c r="Z125" i="12"/>
  <c r="AP409" i="12"/>
  <c r="AV145" i="12"/>
  <c r="AJ318" i="12"/>
  <c r="AQ500" i="12"/>
  <c r="F58" i="12"/>
  <c r="I92" i="12"/>
  <c r="P491" i="12"/>
  <c r="AS378" i="12"/>
  <c r="G176" i="12"/>
  <c r="AN42" i="12"/>
  <c r="BA120" i="12"/>
  <c r="AA395" i="12"/>
  <c r="AL302" i="12"/>
  <c r="AK479" i="12"/>
  <c r="AY61" i="12"/>
  <c r="AX97" i="12"/>
  <c r="AN58" i="12"/>
  <c r="AY420" i="12"/>
  <c r="K438" i="12"/>
  <c r="AR501" i="12"/>
  <c r="Z261" i="12"/>
  <c r="AQ346" i="12"/>
  <c r="H251" i="12"/>
  <c r="M163" i="12"/>
  <c r="AB374" i="12"/>
  <c r="AL496" i="12"/>
  <c r="Z406" i="12"/>
  <c r="AC230" i="12"/>
  <c r="L115" i="12"/>
  <c r="X470" i="12"/>
  <c r="AT237" i="12"/>
  <c r="Q131" i="12"/>
  <c r="R388" i="12"/>
  <c r="AY406" i="12"/>
  <c r="G389" i="12"/>
  <c r="AW75" i="12"/>
  <c r="V63" i="12"/>
  <c r="AT470" i="12"/>
  <c r="AW403" i="12"/>
  <c r="K351" i="12"/>
  <c r="Y368" i="12"/>
  <c r="AB357" i="12"/>
  <c r="AW322" i="12"/>
  <c r="F171" i="12"/>
  <c r="AB242" i="12"/>
  <c r="AK207" i="12"/>
  <c r="I58" i="12"/>
  <c r="AZ300" i="12"/>
  <c r="AY183" i="12"/>
  <c r="V60" i="12"/>
  <c r="AL46" i="12"/>
  <c r="AC360" i="12"/>
  <c r="AC312" i="12"/>
  <c r="G484" i="12"/>
  <c r="AN340" i="12"/>
  <c r="AF160" i="12"/>
  <c r="O206" i="12"/>
  <c r="L386" i="12"/>
  <c r="AK276" i="12"/>
  <c r="AK159" i="12"/>
  <c r="AR352" i="12"/>
  <c r="AX33" i="12"/>
  <c r="S153" i="12"/>
  <c r="E199" i="12"/>
  <c r="AR381" i="12"/>
  <c r="J139" i="12"/>
  <c r="AV174" i="12"/>
  <c r="K328" i="12"/>
  <c r="AQ208" i="12"/>
  <c r="Y270" i="12"/>
  <c r="AA41" i="12"/>
  <c r="V487" i="12"/>
  <c r="AT198" i="12"/>
  <c r="AF411" i="12"/>
  <c r="AF187" i="12"/>
  <c r="D2" i="12"/>
  <c r="F193" i="12"/>
  <c r="AC268" i="12"/>
  <c r="AH71" i="12"/>
  <c r="AP465" i="12"/>
  <c r="AT443" i="12"/>
  <c r="O29" i="12"/>
  <c r="K289" i="12"/>
  <c r="R461" i="12"/>
  <c r="R462" i="12"/>
  <c r="AD296" i="12"/>
  <c r="AZ475" i="12"/>
  <c r="AZ49" i="12"/>
  <c r="R471" i="12"/>
  <c r="S253" i="12"/>
  <c r="U311" i="12"/>
  <c r="AN356" i="12"/>
  <c r="V485" i="12"/>
  <c r="U71" i="12"/>
  <c r="AX122" i="12"/>
  <c r="AE450" i="12"/>
  <c r="Q31" i="12"/>
  <c r="Z454" i="12"/>
  <c r="AX366" i="12"/>
  <c r="AP145" i="12"/>
  <c r="AG467" i="12"/>
  <c r="AR397" i="12"/>
  <c r="AL365" i="12"/>
  <c r="U53" i="12"/>
  <c r="AS219" i="12"/>
  <c r="AK145" i="12"/>
  <c r="H201" i="12"/>
  <c r="AO172" i="12"/>
  <c r="AU119" i="12"/>
  <c r="BA422" i="12"/>
  <c r="F375" i="12"/>
  <c r="D450" i="12"/>
  <c r="AD444" i="12"/>
  <c r="F445" i="12"/>
  <c r="F308" i="12"/>
  <c r="AL89" i="12"/>
  <c r="AB294" i="12"/>
  <c r="AI419" i="12"/>
  <c r="AF48" i="12"/>
  <c r="O98" i="12"/>
  <c r="I370" i="12"/>
  <c r="AV267" i="12"/>
  <c r="E330" i="12"/>
  <c r="AY242" i="12"/>
  <c r="AB87" i="12"/>
  <c r="N444" i="12"/>
  <c r="M299" i="12"/>
  <c r="AY247" i="12"/>
  <c r="O112" i="12"/>
  <c r="AA415" i="12"/>
  <c r="P296" i="12"/>
  <c r="R416" i="12"/>
  <c r="AL398" i="12"/>
  <c r="AX280" i="12"/>
  <c r="AX16" i="12"/>
  <c r="AT384" i="12"/>
  <c r="AD135" i="12"/>
  <c r="L50" i="12"/>
  <c r="AN284" i="12"/>
  <c r="AM418" i="12"/>
  <c r="AO191" i="12"/>
  <c r="E451" i="12"/>
  <c r="L45" i="12"/>
  <c r="AC270" i="12"/>
  <c r="AX356" i="12"/>
  <c r="T322" i="12"/>
  <c r="R451" i="12"/>
  <c r="M157" i="12"/>
  <c r="AQ118" i="12"/>
  <c r="G126" i="12"/>
  <c r="O219" i="12"/>
  <c r="AV366" i="12"/>
  <c r="L213" i="12"/>
  <c r="AH426" i="12"/>
  <c r="V330" i="12"/>
  <c r="H48" i="12"/>
  <c r="AX188" i="12"/>
  <c r="S496" i="12"/>
  <c r="K62" i="12"/>
  <c r="Q265" i="12"/>
  <c r="AX147" i="12"/>
  <c r="I387" i="12"/>
  <c r="P265" i="12"/>
  <c r="W66" i="12"/>
  <c r="AH351" i="12"/>
  <c r="AS65" i="12"/>
  <c r="AM258" i="12"/>
  <c r="K15" i="12"/>
  <c r="AM223" i="12"/>
  <c r="AE202" i="12"/>
  <c r="K360" i="12"/>
  <c r="AK182" i="12"/>
  <c r="J268" i="12"/>
  <c r="H434" i="12"/>
  <c r="F464" i="12"/>
  <c r="AV206" i="12"/>
  <c r="AM477" i="12"/>
  <c r="T165" i="12"/>
  <c r="BA285" i="12"/>
  <c r="P291" i="12"/>
  <c r="AL163" i="12"/>
  <c r="L338" i="12"/>
  <c r="W162" i="12"/>
  <c r="J185" i="12"/>
  <c r="AK247" i="12"/>
  <c r="AY208" i="12"/>
  <c r="AH303" i="12"/>
  <c r="AL307" i="12"/>
  <c r="AZ37" i="12"/>
  <c r="AY162" i="12"/>
  <c r="AC439" i="12"/>
  <c r="AV80" i="12"/>
  <c r="AW347" i="12"/>
  <c r="AX392" i="12"/>
  <c r="AN18" i="12"/>
  <c r="U418" i="12"/>
  <c r="S289" i="12"/>
  <c r="AH301" i="12"/>
  <c r="AR450" i="12"/>
  <c r="AN88" i="12"/>
  <c r="D356" i="12"/>
  <c r="AQ64" i="12"/>
  <c r="K199" i="12"/>
  <c r="AL306" i="12"/>
  <c r="K389" i="12"/>
  <c r="O443" i="12"/>
  <c r="AP424" i="12"/>
  <c r="AP330" i="12"/>
  <c r="AL382" i="12"/>
  <c r="N57" i="12"/>
  <c r="AR152" i="12"/>
  <c r="AK263" i="12"/>
  <c r="V422" i="12"/>
  <c r="O173" i="12"/>
  <c r="G27" i="12"/>
  <c r="Y90" i="12"/>
  <c r="AZ143" i="12"/>
  <c r="AK220" i="12"/>
  <c r="AY300" i="12"/>
  <c r="AG481" i="12"/>
  <c r="Z189" i="12"/>
  <c r="D277" i="12"/>
  <c r="J154" i="12"/>
  <c r="F463" i="12"/>
  <c r="X443" i="12"/>
  <c r="AC463" i="12"/>
  <c r="Y31" i="12"/>
  <c r="E19" i="12"/>
  <c r="AW442" i="12"/>
  <c r="AM16" i="12"/>
  <c r="AE406" i="12"/>
  <c r="AK416" i="12"/>
  <c r="AB55" i="12"/>
  <c r="I188" i="12"/>
  <c r="BA181" i="12"/>
  <c r="T476" i="12"/>
  <c r="AU232" i="12"/>
  <c r="J188" i="12"/>
  <c r="N427" i="12"/>
  <c r="AB434" i="12"/>
  <c r="AC497" i="12"/>
  <c r="BA50" i="12"/>
  <c r="Z299" i="12"/>
  <c r="H329" i="12"/>
  <c r="AZ167" i="12"/>
  <c r="AW411" i="12"/>
  <c r="I452" i="12"/>
  <c r="AU391" i="12"/>
  <c r="AT96" i="12"/>
  <c r="S305" i="12"/>
  <c r="R328" i="12"/>
  <c r="M474" i="12"/>
  <c r="P99" i="12"/>
  <c r="J449" i="12"/>
  <c r="AE105" i="12"/>
  <c r="AH37" i="12"/>
  <c r="E17" i="12"/>
  <c r="AV423" i="12"/>
  <c r="AK407" i="12"/>
  <c r="E134" i="12"/>
  <c r="R360" i="12"/>
  <c r="X339" i="12"/>
  <c r="G356" i="12"/>
  <c r="P59" i="12"/>
  <c r="AA352" i="12"/>
  <c r="AG2" i="12"/>
  <c r="AB399" i="12"/>
  <c r="N217" i="12"/>
  <c r="AY354" i="12"/>
  <c r="F237" i="12"/>
  <c r="V331" i="12"/>
  <c r="P124" i="12"/>
  <c r="Y428" i="12"/>
  <c r="AC104" i="12"/>
  <c r="AN434" i="12"/>
  <c r="AC482" i="12"/>
  <c r="AZ315" i="12"/>
  <c r="J234" i="12"/>
  <c r="AE55" i="12"/>
  <c r="AM388" i="12"/>
  <c r="T168" i="12"/>
  <c r="Z135" i="12"/>
  <c r="AB367" i="12"/>
  <c r="AJ149" i="12"/>
  <c r="AS437" i="12"/>
  <c r="AC10" i="12"/>
  <c r="X233" i="12"/>
  <c r="AS33" i="12"/>
  <c r="BA338" i="12"/>
  <c r="G200" i="12"/>
  <c r="S94" i="12"/>
  <c r="N192" i="12"/>
  <c r="AL452" i="12"/>
  <c r="O368" i="12"/>
  <c r="T206" i="12"/>
  <c r="AA156" i="12"/>
  <c r="M182" i="12"/>
  <c r="AG260" i="12"/>
  <c r="M160" i="12"/>
  <c r="I476" i="12"/>
  <c r="AO293" i="12"/>
  <c r="AT171" i="12"/>
  <c r="F95" i="12"/>
  <c r="AY470" i="12"/>
  <c r="AK174" i="12"/>
  <c r="P24" i="12"/>
  <c r="AP32" i="12"/>
  <c r="Q491" i="12"/>
  <c r="AW484" i="12"/>
  <c r="AF185" i="12"/>
  <c r="L373" i="12"/>
  <c r="X216" i="12"/>
  <c r="AY476" i="12"/>
  <c r="AA155" i="12"/>
  <c r="AV480" i="12"/>
  <c r="AV232" i="12"/>
  <c r="AF221" i="12"/>
  <c r="AU97" i="12"/>
  <c r="AU288" i="12"/>
  <c r="Q73" i="12"/>
  <c r="I334" i="12"/>
  <c r="P256" i="12"/>
  <c r="F105" i="12"/>
  <c r="K102" i="12"/>
  <c r="AE473" i="12"/>
  <c r="V125" i="12"/>
  <c r="AF299" i="12"/>
  <c r="AZ196" i="12"/>
  <c r="AF273" i="12"/>
  <c r="AL312" i="12"/>
  <c r="AY230" i="12"/>
  <c r="T227" i="12"/>
  <c r="I386" i="12"/>
  <c r="V495" i="12"/>
  <c r="AA446" i="12"/>
  <c r="N420" i="12"/>
  <c r="AS334" i="12"/>
  <c r="AK16" i="12"/>
  <c r="AO432" i="12"/>
  <c r="F423" i="12"/>
  <c r="AK202" i="12"/>
  <c r="AC334" i="12"/>
  <c r="AD136" i="12"/>
  <c r="AO285" i="12"/>
  <c r="AL115" i="12"/>
  <c r="AZ493" i="12"/>
  <c r="AW149" i="12"/>
  <c r="Z35" i="12"/>
  <c r="AT445" i="12"/>
  <c r="AL391" i="12"/>
  <c r="N180" i="12"/>
  <c r="AT207" i="12"/>
  <c r="AY278" i="12"/>
  <c r="AL328" i="12"/>
  <c r="M391" i="12"/>
  <c r="S31" i="12"/>
  <c r="AZ429" i="12"/>
  <c r="I403" i="12"/>
  <c r="AI18" i="12"/>
  <c r="D108" i="12"/>
  <c r="AN311" i="12"/>
  <c r="AW230" i="12"/>
  <c r="AH502" i="12"/>
  <c r="AV228" i="12"/>
  <c r="R206" i="12"/>
  <c r="Z148" i="12"/>
  <c r="N160" i="12"/>
  <c r="AC153" i="12"/>
  <c r="Y414" i="12"/>
  <c r="AN460" i="12"/>
  <c r="P314" i="12"/>
  <c r="O367" i="12"/>
  <c r="U438" i="12"/>
  <c r="AA134" i="12"/>
  <c r="W200" i="12"/>
  <c r="O232" i="12"/>
  <c r="AZ248" i="12"/>
  <c r="AB91" i="12"/>
  <c r="AG460" i="12"/>
  <c r="E300" i="12"/>
  <c r="U89" i="12"/>
  <c r="N40" i="12"/>
  <c r="AM478" i="12"/>
  <c r="AA502" i="12"/>
  <c r="W502" i="12"/>
  <c r="U409" i="12"/>
  <c r="AI6" i="12"/>
  <c r="R105" i="12"/>
  <c r="AP176" i="12"/>
  <c r="AY224" i="12"/>
  <c r="AU51" i="12"/>
  <c r="G144" i="12"/>
  <c r="V413" i="12"/>
  <c r="S100" i="12"/>
  <c r="P38" i="12"/>
  <c r="AV83" i="12"/>
  <c r="N63" i="12"/>
  <c r="AT448" i="12"/>
  <c r="M390" i="12"/>
  <c r="AH364" i="12"/>
  <c r="AQ168" i="12"/>
  <c r="AB382" i="12"/>
  <c r="AL487" i="12"/>
  <c r="AR18" i="12"/>
  <c r="Z308" i="12"/>
  <c r="N480" i="12"/>
  <c r="AB372" i="12"/>
  <c r="AW294" i="12"/>
  <c r="AQ380" i="12"/>
  <c r="L317" i="12"/>
  <c r="S76" i="12"/>
  <c r="AB486" i="12"/>
  <c r="D115" i="12"/>
  <c r="O34" i="12"/>
  <c r="J5" i="12"/>
  <c r="AO490" i="12"/>
  <c r="P164" i="12"/>
  <c r="Y274" i="12"/>
  <c r="Y490" i="12"/>
  <c r="AJ18" i="12"/>
  <c r="AQ406" i="12"/>
  <c r="L57" i="12"/>
  <c r="T169" i="12"/>
  <c r="AQ268" i="12"/>
  <c r="Y486" i="12"/>
  <c r="AZ391" i="12"/>
  <c r="AI204" i="12"/>
  <c r="I359" i="12"/>
  <c r="Q143" i="12"/>
  <c r="N138" i="12"/>
  <c r="J473" i="12"/>
  <c r="AA499" i="12"/>
  <c r="M94" i="12"/>
  <c r="AN407" i="12"/>
  <c r="AX100" i="12"/>
  <c r="E491" i="12"/>
  <c r="AF459" i="12"/>
  <c r="AT144" i="12"/>
  <c r="Y352" i="12"/>
  <c r="E323" i="12"/>
  <c r="E154" i="12"/>
  <c r="AH210" i="12"/>
  <c r="AC237" i="12"/>
  <c r="N80" i="12"/>
  <c r="AT401" i="12"/>
  <c r="AX353" i="12"/>
  <c r="AA3" i="12"/>
  <c r="N428" i="12"/>
  <c r="AA404" i="12"/>
  <c r="AT118" i="12"/>
  <c r="AY244" i="12"/>
  <c r="AE434" i="12"/>
  <c r="AC412" i="12"/>
  <c r="AL341" i="12"/>
  <c r="AN330" i="12"/>
  <c r="AN392" i="12"/>
  <c r="AS236" i="12"/>
  <c r="V92" i="12"/>
  <c r="J487" i="12"/>
  <c r="W2" i="12"/>
  <c r="J491" i="12"/>
  <c r="AP226" i="12"/>
  <c r="Y256" i="12"/>
  <c r="K249" i="12"/>
  <c r="BA356" i="12"/>
  <c r="AK280" i="12"/>
  <c r="X328" i="12"/>
  <c r="F77" i="12"/>
  <c r="Y497" i="12"/>
  <c r="I337" i="12"/>
  <c r="Z56" i="12"/>
  <c r="L123" i="12"/>
  <c r="O188" i="12"/>
  <c r="Q173" i="12"/>
  <c r="D258" i="12"/>
  <c r="I198" i="12"/>
  <c r="AA400" i="12"/>
  <c r="M460" i="12"/>
  <c r="AM489" i="12"/>
  <c r="AH90" i="12"/>
  <c r="AF495" i="12"/>
  <c r="J72" i="12"/>
  <c r="AY136" i="12"/>
  <c r="AY241" i="12"/>
  <c r="AT196" i="12"/>
  <c r="AT277" i="12"/>
  <c r="G22" i="12"/>
  <c r="T199" i="12"/>
  <c r="U457" i="12"/>
  <c r="AQ46" i="12"/>
  <c r="AK292" i="12"/>
  <c r="N50" i="12"/>
  <c r="AA8" i="12"/>
  <c r="AN312" i="12"/>
  <c r="AC247" i="12"/>
  <c r="N334" i="12"/>
  <c r="S190" i="12"/>
  <c r="AX192" i="12"/>
  <c r="AI65" i="12"/>
  <c r="T288" i="12"/>
  <c r="AV24" i="12"/>
  <c r="AR4" i="12"/>
  <c r="X100" i="12"/>
  <c r="AZ238" i="12"/>
  <c r="AO403" i="12"/>
  <c r="L316" i="12"/>
  <c r="AZ262" i="12"/>
  <c r="J337" i="12"/>
  <c r="G453" i="12"/>
  <c r="R182" i="12"/>
  <c r="AW225" i="12"/>
  <c r="I389" i="12"/>
  <c r="Z176" i="12"/>
  <c r="I174" i="12"/>
  <c r="M424" i="12"/>
  <c r="G325" i="12"/>
  <c r="AA231" i="12"/>
  <c r="S336" i="12"/>
  <c r="G360" i="12"/>
  <c r="AP499" i="12"/>
  <c r="J459" i="12"/>
  <c r="AZ473" i="12"/>
  <c r="AT177" i="12"/>
  <c r="AR124" i="12"/>
  <c r="D394" i="12"/>
  <c r="AY385" i="12"/>
  <c r="M341" i="12"/>
  <c r="BA109" i="12"/>
  <c r="O72" i="12"/>
  <c r="K336" i="12"/>
  <c r="AR150" i="12"/>
  <c r="AS50" i="12"/>
  <c r="V10" i="12"/>
  <c r="AQ265" i="12"/>
  <c r="AA320" i="12"/>
  <c r="AU248" i="12"/>
  <c r="AV189" i="12"/>
  <c r="U486" i="12"/>
  <c r="Z221" i="12"/>
  <c r="Z354" i="12"/>
  <c r="AT491" i="12"/>
  <c r="J283" i="12"/>
  <c r="AU432" i="12"/>
  <c r="L482" i="12"/>
  <c r="AW387" i="12"/>
  <c r="AY151" i="12"/>
  <c r="S359" i="12"/>
  <c r="AM355" i="12"/>
  <c r="AC363" i="12"/>
  <c r="AE440" i="12"/>
  <c r="AB122" i="12"/>
  <c r="E339" i="12"/>
  <c r="P382" i="12"/>
  <c r="R496" i="12"/>
  <c r="AI78" i="12"/>
  <c r="D91" i="12"/>
  <c r="Y102" i="12"/>
  <c r="AX18" i="12"/>
  <c r="Y284" i="12"/>
  <c r="Z131" i="12"/>
  <c r="AC492" i="12"/>
  <c r="AW19" i="12"/>
  <c r="I26" i="12"/>
  <c r="T138" i="12"/>
  <c r="AC135" i="12"/>
  <c r="E63" i="12"/>
  <c r="AU441" i="12"/>
  <c r="G279" i="12"/>
  <c r="G362" i="12"/>
  <c r="N333" i="12"/>
  <c r="O472" i="12"/>
  <c r="J349" i="12"/>
  <c r="AI108" i="12"/>
  <c r="AY202" i="12"/>
  <c r="AZ8" i="12"/>
  <c r="L446" i="12"/>
  <c r="Q471" i="12"/>
  <c r="AQ218" i="12"/>
  <c r="AV498" i="12"/>
  <c r="AA363" i="12"/>
  <c r="AW362" i="12"/>
  <c r="G272" i="12"/>
  <c r="M364" i="12"/>
  <c r="AA253" i="12"/>
  <c r="W485" i="12"/>
  <c r="O83" i="12"/>
  <c r="G454" i="12"/>
  <c r="V180" i="12"/>
  <c r="AA217" i="12"/>
  <c r="AA475" i="12"/>
  <c r="O70" i="12"/>
  <c r="AZ370" i="12"/>
  <c r="O369" i="12"/>
  <c r="L342" i="12"/>
  <c r="AC125" i="12"/>
  <c r="M71" i="12"/>
  <c r="AV392" i="12"/>
  <c r="AE454" i="12"/>
  <c r="AH470" i="12"/>
  <c r="AG109" i="12"/>
  <c r="AZ19" i="12"/>
  <c r="Y433" i="12"/>
  <c r="AG425" i="12"/>
  <c r="U106" i="12"/>
  <c r="AA491" i="12"/>
  <c r="T13" i="12"/>
  <c r="Z224" i="12"/>
  <c r="AF148" i="12"/>
  <c r="D200" i="12"/>
  <c r="P444" i="12"/>
  <c r="S167" i="12"/>
  <c r="L114" i="12"/>
  <c r="H184" i="12"/>
  <c r="AH11" i="12"/>
  <c r="AG410" i="12"/>
  <c r="AP213" i="12"/>
  <c r="AQ344" i="12"/>
  <c r="F243" i="12"/>
  <c r="R173" i="12"/>
  <c r="AY101" i="12"/>
  <c r="AD104" i="12"/>
  <c r="AC17" i="12"/>
  <c r="V19" i="12"/>
  <c r="AG52" i="12"/>
  <c r="AX62" i="12"/>
  <c r="W240" i="12"/>
  <c r="AO363" i="12"/>
  <c r="AD409" i="12"/>
  <c r="U52" i="12"/>
  <c r="BA68" i="12"/>
  <c r="D86" i="12"/>
  <c r="AY85" i="12"/>
  <c r="AC177" i="12"/>
  <c r="AK400" i="12"/>
  <c r="R178" i="12"/>
  <c r="AE37" i="12"/>
  <c r="AR475" i="12"/>
  <c r="AE212" i="12"/>
  <c r="AF379" i="12"/>
  <c r="AB24" i="12"/>
  <c r="P175" i="12"/>
  <c r="AN8" i="12"/>
  <c r="H316" i="12"/>
  <c r="AI153" i="12"/>
  <c r="Y56" i="12"/>
  <c r="V318" i="12"/>
  <c r="AP47" i="12"/>
  <c r="AT206" i="12"/>
  <c r="D83" i="12"/>
  <c r="AY193" i="12"/>
  <c r="AJ311" i="12"/>
  <c r="P285" i="12"/>
  <c r="AH191" i="12"/>
  <c r="AX20" i="12"/>
  <c r="AS232" i="12"/>
  <c r="D312" i="12"/>
  <c r="AP35" i="12"/>
  <c r="D137" i="12"/>
  <c r="N143" i="12"/>
  <c r="S278" i="12"/>
  <c r="Z104" i="12"/>
  <c r="AW423" i="12"/>
  <c r="W377" i="12"/>
  <c r="AP292" i="12"/>
  <c r="O9" i="12"/>
  <c r="AT94" i="12"/>
  <c r="AU379" i="12"/>
  <c r="S144" i="12"/>
  <c r="AL354" i="12"/>
  <c r="AY114" i="12"/>
  <c r="V37" i="12"/>
  <c r="V234" i="12"/>
  <c r="Z113" i="12"/>
  <c r="W460" i="12"/>
  <c r="Q96" i="12"/>
  <c r="G4" i="12"/>
  <c r="R150" i="12"/>
  <c r="S230" i="12"/>
  <c r="AF17" i="12"/>
  <c r="K357" i="12"/>
  <c r="AN80" i="12"/>
  <c r="F367" i="12"/>
  <c r="J245" i="12"/>
  <c r="AE76" i="12"/>
  <c r="AT173" i="12"/>
  <c r="AS18" i="12"/>
  <c r="R356" i="12"/>
  <c r="AD413" i="12"/>
  <c r="AZ59" i="12"/>
  <c r="X221" i="12"/>
  <c r="S439" i="12"/>
  <c r="T246" i="12"/>
  <c r="AI389" i="12"/>
  <c r="AS83" i="12"/>
  <c r="AU407" i="12"/>
  <c r="G145" i="12"/>
  <c r="I281" i="12"/>
  <c r="AX367" i="12"/>
  <c r="S281" i="12"/>
  <c r="AK203" i="12"/>
  <c r="AW49" i="12"/>
  <c r="AP43" i="12"/>
  <c r="AO18" i="12"/>
  <c r="M348" i="12"/>
  <c r="AZ159" i="12"/>
  <c r="AA81" i="12"/>
  <c r="AO348" i="12"/>
  <c r="AO388" i="12"/>
  <c r="N369" i="12"/>
  <c r="P4" i="12"/>
  <c r="AD100" i="12"/>
  <c r="AD38" i="12"/>
  <c r="AT246" i="12"/>
  <c r="AW489" i="12"/>
  <c r="AP62" i="12"/>
  <c r="AK355" i="12"/>
  <c r="AZ261" i="12"/>
  <c r="AS370" i="12"/>
  <c r="AE372" i="12"/>
  <c r="AA389" i="12"/>
  <c r="P472" i="12"/>
  <c r="D346" i="12"/>
  <c r="AN436" i="12"/>
  <c r="M211" i="12"/>
  <c r="AM144" i="12"/>
  <c r="E197" i="12"/>
  <c r="AG208" i="12"/>
  <c r="AX454" i="12"/>
  <c r="AV363" i="12"/>
  <c r="AL424" i="12"/>
  <c r="K495" i="12"/>
  <c r="AG324" i="12"/>
  <c r="AR48" i="12"/>
  <c r="F62" i="12"/>
  <c r="AP181" i="12"/>
  <c r="L489" i="12"/>
  <c r="AJ243" i="12"/>
  <c r="AN259" i="12"/>
  <c r="AM254" i="12"/>
  <c r="X79" i="12"/>
  <c r="AR331" i="12"/>
  <c r="AY446" i="12"/>
  <c r="P95" i="12"/>
  <c r="AX229" i="12"/>
  <c r="AU209" i="12"/>
  <c r="AM252" i="12"/>
  <c r="J86" i="12"/>
  <c r="AG252" i="12"/>
  <c r="I369" i="12"/>
  <c r="X365" i="12"/>
  <c r="AT285" i="12"/>
  <c r="L196" i="12"/>
  <c r="AA225" i="12"/>
  <c r="AI206" i="12"/>
  <c r="AE70" i="12"/>
  <c r="W3" i="12"/>
  <c r="E442" i="12"/>
  <c r="V446" i="12"/>
  <c r="AG316" i="12"/>
  <c r="X241" i="12"/>
  <c r="AX292" i="12"/>
  <c r="AQ422" i="12"/>
  <c r="U156" i="12"/>
  <c r="P234" i="12"/>
  <c r="AB186" i="12"/>
  <c r="U133" i="12"/>
  <c r="Y295" i="12"/>
  <c r="S232" i="12"/>
  <c r="BA223" i="12"/>
  <c r="AL404" i="12"/>
  <c r="AI23" i="12"/>
  <c r="AE258" i="12"/>
  <c r="BA477" i="12"/>
  <c r="AR126" i="12"/>
  <c r="AY422" i="12"/>
  <c r="R476" i="12"/>
  <c r="AV292" i="12"/>
  <c r="AR149" i="12"/>
  <c r="AL421" i="12"/>
  <c r="O426" i="12"/>
  <c r="AO355" i="12"/>
  <c r="AS495" i="12"/>
  <c r="X236" i="12"/>
  <c r="I108" i="12"/>
  <c r="AF220" i="12"/>
  <c r="E396" i="12"/>
  <c r="AJ163" i="12"/>
  <c r="AJ134" i="12"/>
  <c r="H134" i="12"/>
  <c r="G17" i="12"/>
  <c r="AC85" i="12"/>
  <c r="AR447" i="12"/>
  <c r="L35" i="12"/>
  <c r="AT426" i="12"/>
  <c r="AY175" i="12"/>
  <c r="AC133" i="12"/>
  <c r="V363" i="12"/>
  <c r="E430" i="12"/>
  <c r="E332" i="12"/>
  <c r="BA138" i="12"/>
  <c r="D495" i="12"/>
  <c r="AF274" i="12"/>
  <c r="H278" i="12"/>
  <c r="AC434" i="12"/>
  <c r="X42" i="12"/>
  <c r="AF106" i="12"/>
  <c r="E457" i="12"/>
  <c r="I314" i="12"/>
  <c r="AL126" i="12"/>
  <c r="AD208" i="12"/>
  <c r="F116" i="12"/>
  <c r="AJ271" i="12"/>
  <c r="D333" i="12"/>
  <c r="T445" i="12"/>
  <c r="BA351" i="12"/>
  <c r="O302" i="12"/>
  <c r="J149" i="12"/>
  <c r="AQ276" i="12"/>
  <c r="Q150" i="12"/>
  <c r="W204" i="12"/>
  <c r="T416" i="12"/>
  <c r="AM203" i="12"/>
  <c r="AR193" i="12"/>
  <c r="Y43" i="12"/>
  <c r="M355" i="12"/>
  <c r="AP346" i="12"/>
  <c r="U186" i="12"/>
  <c r="AT497" i="12"/>
  <c r="N99" i="12"/>
  <c r="AX472" i="12"/>
  <c r="AS27" i="12"/>
  <c r="AI413" i="12"/>
  <c r="AS14" i="12"/>
  <c r="AQ289" i="12"/>
  <c r="AY291" i="12"/>
  <c r="AJ50" i="12"/>
  <c r="O484" i="12"/>
  <c r="AC470" i="12"/>
  <c r="AX317" i="12"/>
  <c r="AB405" i="12"/>
  <c r="AJ435" i="12"/>
  <c r="AL66" i="12"/>
  <c r="Z374" i="12"/>
  <c r="AR326" i="12"/>
  <c r="AG210" i="12"/>
  <c r="S149" i="12"/>
  <c r="Q262" i="12"/>
  <c r="H65" i="12"/>
  <c r="AS113" i="12"/>
  <c r="D75" i="12"/>
  <c r="AJ378" i="12"/>
  <c r="J129" i="12"/>
  <c r="AC215" i="12"/>
  <c r="AM256" i="12"/>
  <c r="M97" i="12"/>
  <c r="AN495" i="12"/>
  <c r="AC423" i="12"/>
  <c r="Y400" i="12"/>
  <c r="AM212" i="12"/>
  <c r="AV186" i="12"/>
  <c r="AA410" i="12"/>
  <c r="G288" i="12"/>
  <c r="AI390" i="12"/>
  <c r="L330" i="12"/>
  <c r="Q478" i="12"/>
  <c r="V140" i="12"/>
  <c r="AP28" i="12"/>
  <c r="V429" i="12"/>
  <c r="AW46" i="12"/>
  <c r="AW246" i="12"/>
  <c r="AP200" i="12"/>
  <c r="M140" i="12"/>
  <c r="X487" i="12"/>
  <c r="Z107" i="12"/>
  <c r="P107" i="12"/>
  <c r="AN397" i="12"/>
  <c r="AG451" i="12"/>
  <c r="S501" i="12"/>
  <c r="AJ269" i="12"/>
  <c r="AZ358" i="12"/>
  <c r="AU362" i="12"/>
  <c r="AG496" i="12"/>
  <c r="N342" i="12"/>
  <c r="L467" i="12"/>
  <c r="AD2" i="12"/>
  <c r="AA108" i="12"/>
  <c r="AB82" i="12"/>
  <c r="Z99" i="12"/>
  <c r="AC93" i="12"/>
  <c r="AY120" i="12"/>
  <c r="E101" i="12"/>
  <c r="Q109" i="12"/>
  <c r="AG484" i="12"/>
  <c r="AG39" i="12"/>
  <c r="AU319" i="12"/>
  <c r="T368" i="12"/>
  <c r="O209" i="12"/>
  <c r="AW10" i="12"/>
  <c r="AZ127" i="12"/>
  <c r="AJ466" i="12"/>
  <c r="AZ179" i="12"/>
  <c r="BA191" i="12"/>
  <c r="Z459" i="12"/>
  <c r="AP299" i="12"/>
  <c r="AL199" i="12"/>
  <c r="AW184" i="12"/>
  <c r="M189" i="12"/>
  <c r="AZ98" i="12"/>
  <c r="AN199" i="12"/>
  <c r="P219" i="12"/>
  <c r="U123" i="12"/>
  <c r="AE26" i="12"/>
  <c r="AF284" i="12"/>
  <c r="W17" i="12"/>
  <c r="Q102" i="12"/>
  <c r="V235" i="12"/>
  <c r="AI124" i="12"/>
  <c r="AC49" i="12"/>
  <c r="N263" i="12"/>
  <c r="AB288" i="12"/>
  <c r="AK210" i="12"/>
  <c r="AE277" i="12"/>
  <c r="G262" i="12"/>
  <c r="AY3" i="12"/>
  <c r="AS391" i="12"/>
  <c r="AH103" i="12"/>
  <c r="AD252" i="12"/>
  <c r="AA183" i="12"/>
  <c r="AR59" i="12"/>
  <c r="X131" i="12"/>
  <c r="K383" i="12"/>
  <c r="X239" i="12"/>
  <c r="H477" i="12"/>
  <c r="AP385" i="12"/>
  <c r="K444" i="12"/>
  <c r="AN98" i="12"/>
  <c r="AA124" i="12"/>
  <c r="P160" i="12"/>
  <c r="AT466" i="12"/>
  <c r="AJ139" i="12"/>
  <c r="AN488" i="12"/>
  <c r="AL117" i="12"/>
  <c r="AR125" i="12"/>
  <c r="N136" i="12"/>
  <c r="AW175" i="12"/>
  <c r="AA193" i="12"/>
  <c r="AP6" i="12"/>
  <c r="N470" i="12"/>
  <c r="AT30" i="12"/>
  <c r="AG37" i="12"/>
  <c r="AD386" i="12"/>
  <c r="AQ160" i="12"/>
  <c r="AB443" i="12"/>
  <c r="AH463" i="12"/>
  <c r="AG145" i="12"/>
  <c r="X61" i="12"/>
  <c r="U440" i="12"/>
  <c r="AH399" i="12"/>
  <c r="O56" i="12"/>
  <c r="D251" i="12"/>
  <c r="AW441" i="12"/>
  <c r="Y441" i="12"/>
  <c r="AF474" i="12"/>
  <c r="AN394" i="12"/>
  <c r="Y14" i="12"/>
  <c r="R263" i="12"/>
  <c r="AC348" i="12"/>
  <c r="AO316" i="12"/>
  <c r="F354" i="12"/>
  <c r="AA443" i="12"/>
  <c r="E269" i="12"/>
  <c r="AN94" i="12"/>
  <c r="W434" i="12"/>
  <c r="T340" i="12"/>
  <c r="K339" i="12"/>
  <c r="AF109" i="12"/>
  <c r="D112" i="12"/>
  <c r="AM446" i="12"/>
  <c r="Q484" i="12"/>
  <c r="AD123" i="12"/>
  <c r="AY252" i="12"/>
  <c r="AA87" i="12"/>
  <c r="P467" i="12"/>
  <c r="AP150" i="12"/>
  <c r="L30" i="12"/>
  <c r="AO163" i="12"/>
  <c r="J299" i="12"/>
  <c r="AF190" i="12"/>
  <c r="J148" i="12"/>
  <c r="AE179" i="12"/>
  <c r="AK160" i="12"/>
  <c r="AR110" i="12"/>
  <c r="AS263" i="12"/>
  <c r="AH73" i="12"/>
  <c r="K248" i="12"/>
  <c r="AH4" i="12"/>
  <c r="AZ134" i="12"/>
  <c r="AX425" i="12"/>
  <c r="Q282" i="12"/>
  <c r="AO140" i="12"/>
  <c r="AB501" i="12"/>
  <c r="AG152" i="12"/>
  <c r="Z358" i="12"/>
  <c r="Y338" i="12"/>
  <c r="U373" i="12"/>
  <c r="AV421" i="12"/>
  <c r="AH312" i="12"/>
  <c r="AX437" i="12"/>
  <c r="AW256" i="12"/>
  <c r="AQ355" i="12"/>
  <c r="V231" i="12"/>
  <c r="Z209" i="12"/>
  <c r="AN191" i="12"/>
  <c r="AB343" i="12"/>
  <c r="L105" i="12"/>
  <c r="W164" i="12"/>
  <c r="AR9" i="12"/>
  <c r="BA341" i="12"/>
  <c r="AA311" i="12"/>
  <c r="BA476" i="12"/>
  <c r="AW339" i="12"/>
  <c r="AP191" i="12"/>
  <c r="K388" i="12"/>
  <c r="X156" i="12"/>
  <c r="AB257" i="12"/>
  <c r="AW197" i="12"/>
  <c r="AO146" i="12"/>
  <c r="AC394" i="12"/>
  <c r="AH474" i="12"/>
  <c r="M196" i="12"/>
  <c r="AT160" i="12"/>
  <c r="N317" i="12"/>
  <c r="F285" i="12"/>
  <c r="AF395" i="12"/>
  <c r="R62" i="12"/>
  <c r="J196" i="12"/>
  <c r="E61" i="12"/>
  <c r="AL442" i="12"/>
  <c r="W390" i="12"/>
  <c r="AZ32" i="12"/>
  <c r="AO90" i="12"/>
  <c r="W307" i="12"/>
  <c r="AX112" i="12"/>
  <c r="AW21" i="12"/>
  <c r="H433" i="12"/>
  <c r="J174" i="12"/>
  <c r="M210" i="12"/>
  <c r="AZ46" i="12"/>
  <c r="J255" i="12"/>
  <c r="AT140" i="12"/>
  <c r="AX383" i="12"/>
  <c r="AJ95" i="12"/>
  <c r="P322" i="12"/>
  <c r="AT10" i="12"/>
  <c r="U393" i="12"/>
  <c r="N203" i="12"/>
  <c r="Y301" i="12"/>
  <c r="AZ310" i="12"/>
  <c r="M261" i="12"/>
  <c r="D10" i="12"/>
  <c r="G243" i="12"/>
  <c r="AI474" i="12"/>
  <c r="L25" i="12"/>
  <c r="S120" i="12"/>
  <c r="AX315" i="12"/>
  <c r="AA170" i="12"/>
  <c r="V56" i="12"/>
  <c r="AK351" i="12"/>
  <c r="X404" i="12"/>
  <c r="AY447" i="12"/>
  <c r="H387" i="12"/>
  <c r="AN74" i="12"/>
  <c r="AD370" i="12"/>
  <c r="AI179" i="12"/>
  <c r="AD401" i="12"/>
  <c r="Z84" i="12"/>
  <c r="AF57" i="12"/>
  <c r="D231" i="12"/>
  <c r="Q465" i="12"/>
  <c r="AQ407" i="12"/>
  <c r="AA197" i="12"/>
  <c r="AW421" i="12"/>
  <c r="J67" i="12"/>
  <c r="AA414" i="12"/>
  <c r="AC381" i="12"/>
  <c r="AY361" i="12"/>
  <c r="AS277" i="12"/>
  <c r="BA200" i="12"/>
  <c r="AK477" i="12"/>
  <c r="AD12" i="12"/>
  <c r="AU486" i="12"/>
  <c r="V337" i="12"/>
  <c r="AZ327" i="12"/>
  <c r="K193" i="12"/>
  <c r="AJ8" i="12"/>
  <c r="Q226" i="12"/>
  <c r="AC277" i="12"/>
  <c r="J412" i="12"/>
  <c r="N461" i="12"/>
  <c r="AT298" i="12"/>
  <c r="AY48" i="12"/>
  <c r="J55" i="12"/>
  <c r="K152" i="12"/>
  <c r="AQ8" i="12"/>
  <c r="V458" i="12"/>
  <c r="G335" i="12"/>
  <c r="AM307" i="12"/>
  <c r="AC443" i="12"/>
  <c r="W183" i="12"/>
  <c r="AG300" i="12"/>
  <c r="U115" i="12"/>
  <c r="I227" i="12"/>
  <c r="T435" i="12"/>
  <c r="V377" i="12"/>
  <c r="L303" i="12"/>
  <c r="AT252" i="12"/>
  <c r="J391" i="12"/>
  <c r="M217" i="12"/>
  <c r="P486" i="12"/>
  <c r="AS287" i="12"/>
  <c r="AI320" i="12"/>
  <c r="AM435" i="12"/>
  <c r="K168" i="12"/>
  <c r="AI14" i="12"/>
  <c r="V271" i="12"/>
  <c r="AZ137" i="12"/>
  <c r="X232" i="12"/>
  <c r="AW204" i="12"/>
  <c r="AG62" i="12"/>
  <c r="AB371" i="12"/>
  <c r="AG245" i="12"/>
  <c r="M372" i="12"/>
  <c r="AM11" i="12"/>
  <c r="AL399" i="12"/>
  <c r="AT485" i="12"/>
  <c r="Q312" i="12"/>
  <c r="AT83" i="12"/>
  <c r="S424" i="12"/>
  <c r="I94" i="12"/>
  <c r="L246" i="12"/>
  <c r="P108" i="12"/>
  <c r="G233" i="12"/>
  <c r="AP414" i="12"/>
  <c r="AF132" i="12"/>
  <c r="Y125" i="12"/>
  <c r="N32" i="12"/>
  <c r="AL234" i="12"/>
  <c r="M266" i="12"/>
  <c r="N21" i="12"/>
  <c r="AE272" i="12"/>
  <c r="H249" i="12"/>
  <c r="AI196" i="12"/>
  <c r="AP152" i="12"/>
  <c r="AE392" i="12"/>
  <c r="D174" i="12"/>
  <c r="AV462" i="12"/>
  <c r="AB471" i="12"/>
  <c r="AT169" i="12"/>
  <c r="AI24" i="12"/>
  <c r="AL190" i="12"/>
  <c r="AV426" i="12"/>
  <c r="F341" i="12"/>
  <c r="M99" i="12"/>
  <c r="AY209" i="12"/>
  <c r="AZ487" i="12"/>
  <c r="AX452" i="12"/>
  <c r="BA308" i="12"/>
  <c r="AF60" i="12"/>
  <c r="AY78" i="12"/>
  <c r="X186" i="12"/>
  <c r="K450" i="12"/>
  <c r="AL159" i="12"/>
  <c r="AZ17" i="12"/>
  <c r="O374" i="12"/>
  <c r="AA488" i="12"/>
  <c r="S27" i="12"/>
  <c r="V296" i="12"/>
  <c r="Y316" i="12"/>
  <c r="D442" i="12"/>
  <c r="AC388" i="12"/>
  <c r="AG285" i="12"/>
  <c r="L95" i="12"/>
  <c r="Q197" i="12"/>
  <c r="D278" i="12"/>
  <c r="T187" i="12"/>
  <c r="AA250" i="12"/>
  <c r="AA39" i="12"/>
  <c r="R3" i="12"/>
  <c r="AU23" i="12"/>
  <c r="K11" i="12"/>
  <c r="AR499" i="12"/>
  <c r="AY388" i="12"/>
  <c r="AN178" i="12"/>
  <c r="Z496" i="12"/>
  <c r="H283" i="12"/>
  <c r="AD207" i="12"/>
  <c r="L84" i="12"/>
  <c r="D500" i="12"/>
  <c r="AE47" i="12"/>
  <c r="H275" i="12"/>
  <c r="X53" i="12"/>
  <c r="AV477" i="12"/>
  <c r="AW27" i="12"/>
  <c r="AD124" i="12"/>
  <c r="AR458" i="12"/>
  <c r="AA349" i="12"/>
  <c r="AC47" i="12"/>
  <c r="AS354" i="12"/>
  <c r="AG164" i="12"/>
  <c r="AR395" i="12"/>
  <c r="Q12" i="12"/>
  <c r="AX160" i="12"/>
  <c r="R274" i="12"/>
  <c r="AO442" i="12"/>
  <c r="AR203" i="12"/>
  <c r="X107" i="12"/>
  <c r="E465" i="12"/>
  <c r="AB454" i="12"/>
  <c r="AQ249" i="12"/>
  <c r="I365" i="12"/>
  <c r="AL449" i="12"/>
  <c r="V212" i="12"/>
  <c r="AG271" i="12"/>
  <c r="AZ126" i="12"/>
  <c r="H101" i="12"/>
  <c r="AC370" i="12"/>
  <c r="AP376" i="12"/>
  <c r="AC390" i="12"/>
  <c r="P380" i="12"/>
  <c r="Q377" i="12"/>
  <c r="BA9" i="12"/>
  <c r="AD318" i="12"/>
  <c r="K271" i="12"/>
  <c r="K89" i="12"/>
  <c r="N341" i="12"/>
  <c r="AA238" i="12"/>
  <c r="AX439" i="12"/>
  <c r="X374" i="12"/>
  <c r="AJ91" i="12"/>
  <c r="M156" i="12"/>
  <c r="AA49" i="12"/>
  <c r="AU6" i="12"/>
  <c r="J246" i="12"/>
  <c r="AR405" i="12"/>
  <c r="G451" i="12"/>
  <c r="AW309" i="12"/>
  <c r="F444" i="12"/>
  <c r="AS491" i="12"/>
  <c r="H126" i="12"/>
  <c r="AW255" i="12"/>
  <c r="AK46" i="12"/>
  <c r="AL51" i="12"/>
  <c r="AO106" i="12"/>
  <c r="AT274" i="12"/>
  <c r="AP408" i="12"/>
  <c r="AA171" i="12"/>
  <c r="AP489" i="12"/>
  <c r="AY256" i="12"/>
  <c r="T5" i="12"/>
  <c r="AO282" i="12"/>
  <c r="V44" i="12"/>
  <c r="AD283" i="12"/>
  <c r="AY41" i="12"/>
  <c r="R67" i="12"/>
  <c r="V364" i="12"/>
  <c r="AT159" i="12"/>
  <c r="AP486" i="12"/>
  <c r="D187" i="12"/>
  <c r="AD167" i="12"/>
  <c r="AG315" i="12"/>
  <c r="M295" i="12"/>
  <c r="AI487" i="12"/>
  <c r="AB303" i="12"/>
  <c r="I464" i="12"/>
  <c r="Q273" i="12"/>
  <c r="AU479" i="12"/>
  <c r="AE269" i="12"/>
  <c r="AZ229" i="12"/>
  <c r="AQ255" i="12"/>
  <c r="AS288" i="12"/>
  <c r="S52" i="12"/>
  <c r="AT150" i="12"/>
  <c r="AR30" i="12"/>
  <c r="AT378" i="12"/>
  <c r="AU354" i="12"/>
  <c r="Y332" i="12"/>
  <c r="W63" i="12"/>
  <c r="AS496" i="12"/>
  <c r="M113" i="12"/>
  <c r="O372" i="12"/>
  <c r="T433" i="12"/>
  <c r="S392" i="12"/>
  <c r="H363" i="12"/>
  <c r="H69" i="12"/>
  <c r="X325" i="12"/>
  <c r="X417" i="12"/>
  <c r="Z4" i="12"/>
  <c r="AG380" i="12"/>
  <c r="E400" i="12"/>
  <c r="S119" i="12"/>
  <c r="AF37" i="12"/>
  <c r="Z365" i="12"/>
  <c r="P307" i="12"/>
  <c r="AM284" i="12"/>
  <c r="AG372" i="12"/>
  <c r="AU44" i="12"/>
  <c r="AS483" i="12"/>
  <c r="AP189" i="12"/>
  <c r="AX156" i="12"/>
  <c r="AU224" i="12"/>
  <c r="AC260" i="12"/>
  <c r="V88" i="12"/>
  <c r="AB129" i="12"/>
  <c r="Z55" i="12"/>
  <c r="AC246" i="12"/>
  <c r="AH274" i="12"/>
  <c r="P356" i="12"/>
  <c r="S123" i="12"/>
  <c r="AT34" i="12"/>
  <c r="M406" i="12"/>
  <c r="T299" i="12"/>
  <c r="Z421" i="12"/>
  <c r="AK489" i="12"/>
  <c r="R94" i="12"/>
  <c r="AA242" i="12"/>
  <c r="D376" i="12"/>
  <c r="AF10" i="12"/>
  <c r="Z32" i="12"/>
  <c r="AK218" i="12"/>
  <c r="H457" i="12"/>
  <c r="AA9" i="12"/>
  <c r="AT211" i="12"/>
  <c r="Z288" i="12"/>
  <c r="AI180" i="12"/>
  <c r="S81" i="12"/>
  <c r="AZ405" i="12"/>
  <c r="AE384" i="12"/>
  <c r="E187" i="12"/>
  <c r="AN124" i="12"/>
  <c r="T135" i="12"/>
  <c r="Y253" i="12"/>
  <c r="AM336" i="12"/>
  <c r="AB378" i="12"/>
  <c r="T147" i="12"/>
  <c r="AW440" i="12"/>
  <c r="J296" i="12"/>
  <c r="M273" i="12"/>
  <c r="M63" i="12"/>
  <c r="AG186" i="12"/>
  <c r="X265" i="12"/>
  <c r="AF327" i="12"/>
  <c r="AM448" i="12"/>
  <c r="AH187" i="12"/>
  <c r="Y95" i="12"/>
  <c r="AI50" i="12"/>
  <c r="AD493" i="12"/>
  <c r="P206" i="12"/>
  <c r="AK448" i="12"/>
  <c r="N466" i="12"/>
  <c r="R282" i="12"/>
  <c r="J142" i="12"/>
  <c r="F466" i="12"/>
  <c r="P304" i="12"/>
  <c r="I189" i="12"/>
  <c r="W471" i="12"/>
  <c r="H123" i="12"/>
  <c r="AL248" i="12"/>
  <c r="Q45" i="12"/>
  <c r="J88" i="12"/>
  <c r="AK164" i="12"/>
  <c r="I210" i="12"/>
  <c r="R484" i="12"/>
  <c r="AQ180" i="12"/>
  <c r="AN209" i="12"/>
  <c r="AQ156" i="12"/>
  <c r="X292" i="12"/>
  <c r="BA424" i="12"/>
  <c r="Y398" i="12"/>
  <c r="AO158" i="12"/>
  <c r="R382" i="12"/>
  <c r="AJ292" i="12"/>
  <c r="Z226" i="12"/>
  <c r="J209" i="12"/>
  <c r="AW57" i="12"/>
  <c r="G16" i="12"/>
  <c r="R104" i="12"/>
  <c r="I186" i="12"/>
  <c r="S436" i="12"/>
  <c r="AS152" i="12"/>
  <c r="AY265" i="12"/>
  <c r="AN19" i="12"/>
  <c r="J269" i="12"/>
  <c r="H272" i="12"/>
  <c r="AG46" i="12"/>
  <c r="AF257" i="12"/>
  <c r="AB191" i="12"/>
  <c r="U108" i="12"/>
  <c r="K218" i="12"/>
  <c r="AF275" i="12"/>
  <c r="S270" i="12"/>
  <c r="AG357" i="12"/>
  <c r="AE305" i="12"/>
  <c r="AH485" i="12"/>
  <c r="AW147" i="12"/>
  <c r="AQ459" i="12"/>
  <c r="H36" i="12"/>
  <c r="AQ260" i="12"/>
  <c r="D211" i="12"/>
  <c r="M426" i="12"/>
  <c r="K386" i="12"/>
  <c r="AZ445" i="12"/>
  <c r="AQ297" i="12"/>
  <c r="AE358" i="12"/>
  <c r="AL35" i="12"/>
  <c r="AL107" i="12"/>
  <c r="M331" i="12"/>
  <c r="Z497" i="12"/>
  <c r="J101" i="12"/>
  <c r="AF418" i="12"/>
  <c r="AJ135" i="12"/>
  <c r="AV115" i="12"/>
  <c r="G273" i="12"/>
  <c r="AQ11" i="12"/>
  <c r="AW321" i="12"/>
  <c r="N337" i="12"/>
  <c r="P326" i="12"/>
  <c r="O345" i="12"/>
  <c r="R499" i="12"/>
  <c r="AS324" i="12"/>
  <c r="T446" i="12"/>
  <c r="Y277" i="12"/>
  <c r="R456" i="12"/>
  <c r="X157" i="12"/>
  <c r="U396" i="12"/>
  <c r="AP359" i="12"/>
  <c r="AX154" i="12"/>
  <c r="AI457" i="12"/>
  <c r="AC493" i="12"/>
  <c r="AK83" i="12"/>
  <c r="X163" i="12"/>
  <c r="AM302" i="12"/>
  <c r="F328" i="12"/>
  <c r="U179" i="12"/>
  <c r="AU436" i="12"/>
  <c r="X71" i="12"/>
  <c r="X179" i="12"/>
  <c r="AL26" i="12"/>
  <c r="AU143" i="12"/>
  <c r="F484" i="12"/>
  <c r="AE283" i="12"/>
  <c r="AK273" i="12"/>
  <c r="AB225" i="12"/>
  <c r="N370" i="12"/>
  <c r="W156" i="12"/>
  <c r="T292" i="12"/>
  <c r="J31" i="12"/>
  <c r="E13" i="12"/>
  <c r="AI460" i="12"/>
  <c r="K170" i="12"/>
  <c r="AE29" i="12"/>
  <c r="I405" i="12"/>
  <c r="AI342" i="12"/>
  <c r="J408" i="12"/>
  <c r="U328" i="12"/>
  <c r="S383" i="12"/>
  <c r="V482" i="12"/>
  <c r="H440" i="12"/>
  <c r="AZ208" i="12"/>
  <c r="AQ352" i="12"/>
  <c r="M358" i="12"/>
  <c r="BA255" i="12"/>
  <c r="AP480" i="12"/>
  <c r="AR27" i="12"/>
  <c r="AF92" i="12"/>
  <c r="AJ125" i="12"/>
  <c r="Y235" i="12"/>
  <c r="Y9" i="12"/>
  <c r="L314" i="12"/>
  <c r="Q193" i="12"/>
  <c r="AX141" i="12"/>
  <c r="AW380" i="12"/>
  <c r="BA317" i="12"/>
  <c r="AP44" i="12"/>
  <c r="W440" i="12"/>
  <c r="Z39" i="12"/>
  <c r="AC76" i="12"/>
  <c r="AJ207" i="12"/>
  <c r="X168" i="12"/>
  <c r="AR346" i="12"/>
  <c r="AH442" i="12"/>
  <c r="N6" i="12"/>
  <c r="P157" i="12"/>
  <c r="AC58" i="12"/>
  <c r="AV107" i="12"/>
  <c r="BA382" i="12"/>
  <c r="AR282" i="12"/>
  <c r="BA439" i="12"/>
  <c r="AA486" i="12"/>
  <c r="K482" i="12"/>
  <c r="P273" i="12"/>
  <c r="AS388" i="12"/>
  <c r="AS382" i="12"/>
  <c r="O130" i="12"/>
  <c r="AC81" i="12"/>
  <c r="Y307" i="12"/>
  <c r="AV172" i="12"/>
  <c r="G9" i="12"/>
  <c r="E399" i="12"/>
  <c r="AE138" i="12"/>
  <c r="AP256" i="12"/>
  <c r="AT102" i="12"/>
  <c r="P168" i="12"/>
  <c r="J171" i="12"/>
  <c r="AL176" i="12"/>
  <c r="AM465" i="12"/>
  <c r="AD268" i="12"/>
  <c r="AC496" i="12"/>
  <c r="X287" i="12"/>
  <c r="AR312" i="12"/>
  <c r="R437" i="12"/>
  <c r="P412" i="12"/>
  <c r="AQ336" i="12"/>
  <c r="H304" i="12"/>
  <c r="D205" i="12"/>
  <c r="AE378" i="12"/>
  <c r="V261" i="12"/>
  <c r="P399" i="12"/>
  <c r="AQ113" i="12"/>
  <c r="AQ396" i="12"/>
  <c r="Z152" i="12"/>
  <c r="AD103" i="12"/>
  <c r="D388" i="12"/>
  <c r="AY492" i="12"/>
  <c r="Y276" i="12"/>
  <c r="J317" i="12"/>
  <c r="V433" i="12"/>
  <c r="AP443" i="12"/>
  <c r="AF124" i="12"/>
  <c r="AS265" i="12"/>
  <c r="J499" i="12"/>
  <c r="AZ201" i="12"/>
  <c r="AR208" i="12"/>
  <c r="AI132" i="12"/>
  <c r="AP42" i="12"/>
  <c r="AN164" i="12"/>
  <c r="AG447" i="12"/>
  <c r="AX252" i="12"/>
  <c r="AT8" i="12"/>
  <c r="AH257" i="12"/>
  <c r="R228" i="12"/>
  <c r="AY165" i="12"/>
  <c r="AJ253" i="12"/>
  <c r="AB400" i="12"/>
  <c r="AL16" i="12"/>
  <c r="N110" i="12"/>
  <c r="AK60" i="12"/>
  <c r="AU388" i="12"/>
  <c r="AU401" i="12"/>
  <c r="AL113" i="12"/>
  <c r="AE210" i="12"/>
  <c r="O325" i="12"/>
  <c r="AG95" i="12"/>
  <c r="AP5" i="12"/>
  <c r="AD408" i="12"/>
  <c r="AR473" i="12"/>
  <c r="J168" i="12"/>
  <c r="AV212" i="12"/>
  <c r="AK467" i="12"/>
  <c r="W16" i="12"/>
  <c r="AD366" i="12"/>
  <c r="AZ298" i="12"/>
  <c r="AT193" i="12"/>
  <c r="AC66" i="12"/>
  <c r="Q386" i="12"/>
  <c r="AO164" i="12"/>
  <c r="AT467" i="12"/>
  <c r="BA418" i="12"/>
  <c r="AP406" i="12"/>
  <c r="AT386" i="12"/>
  <c r="N162" i="12"/>
  <c r="J342" i="12"/>
  <c r="BA355" i="12"/>
  <c r="AH392" i="12"/>
  <c r="AV328" i="12"/>
  <c r="AY63" i="12"/>
  <c r="E271" i="12"/>
  <c r="BA204" i="12"/>
  <c r="W344" i="12"/>
  <c r="U306" i="12"/>
  <c r="AS64" i="12"/>
  <c r="F91" i="12"/>
  <c r="Z296" i="12"/>
  <c r="N483" i="12"/>
  <c r="BA473" i="12"/>
  <c r="Y496" i="12"/>
  <c r="T499" i="12"/>
  <c r="AX68" i="12"/>
  <c r="AP157" i="12"/>
  <c r="AT406" i="12"/>
  <c r="AI321" i="12"/>
  <c r="L320" i="12"/>
  <c r="AF313" i="12"/>
  <c r="T97" i="12"/>
  <c r="AJ348" i="12"/>
  <c r="U314" i="12"/>
  <c r="AE54" i="12"/>
  <c r="D12" i="12"/>
  <c r="L253" i="12"/>
  <c r="AR192" i="12"/>
  <c r="AW232" i="12"/>
  <c r="T86" i="12"/>
  <c r="W490" i="12"/>
  <c r="O220" i="12"/>
  <c r="AX351" i="12"/>
  <c r="AR144" i="12"/>
  <c r="AN131" i="12"/>
  <c r="AR435" i="12"/>
  <c r="AW377" i="12"/>
  <c r="AF448" i="12"/>
  <c r="X464" i="12"/>
  <c r="AK494" i="12"/>
  <c r="AX162" i="12"/>
  <c r="AJ332" i="12"/>
  <c r="AS116" i="12"/>
  <c r="Q52" i="12"/>
  <c r="D272" i="12"/>
  <c r="W369" i="12"/>
  <c r="W348" i="12"/>
  <c r="AJ344" i="12"/>
  <c r="AF206" i="12"/>
  <c r="W154" i="12"/>
  <c r="AP135" i="12"/>
  <c r="L343" i="12"/>
  <c r="AD115" i="12"/>
  <c r="D444" i="12"/>
  <c r="W337" i="12"/>
  <c r="Z142" i="12"/>
  <c r="L455" i="12"/>
  <c r="BA480" i="12"/>
  <c r="L83" i="12"/>
  <c r="T69" i="12"/>
  <c r="AF438" i="12"/>
  <c r="Y22" i="12"/>
  <c r="AW111" i="12"/>
  <c r="AL309" i="12"/>
  <c r="M491" i="12"/>
  <c r="AF460" i="12"/>
  <c r="AH113" i="12"/>
  <c r="V176" i="12"/>
  <c r="G248" i="12"/>
  <c r="AR369" i="12"/>
  <c r="P194" i="12"/>
  <c r="AN413" i="12"/>
  <c r="AR153" i="12"/>
  <c r="V282" i="12"/>
  <c r="AG421" i="12"/>
  <c r="AT471" i="12"/>
  <c r="H44" i="12"/>
  <c r="I25" i="12"/>
  <c r="AR82" i="12"/>
  <c r="AZ218" i="12"/>
  <c r="AM264" i="12"/>
  <c r="N429" i="12"/>
  <c r="AM374" i="12"/>
  <c r="O139" i="12"/>
  <c r="AC267" i="12"/>
  <c r="AM102" i="12"/>
  <c r="AK502" i="12"/>
  <c r="AI417" i="12"/>
  <c r="P343" i="12"/>
  <c r="AA316" i="12"/>
  <c r="E248" i="12"/>
  <c r="V329" i="12"/>
  <c r="U36" i="12"/>
  <c r="G327" i="12"/>
  <c r="AV56" i="12"/>
  <c r="AC148" i="12"/>
  <c r="W105" i="12"/>
  <c r="AQ261" i="12"/>
  <c r="T152" i="12"/>
  <c r="AG40" i="12"/>
  <c r="Y321" i="12"/>
  <c r="X41" i="12"/>
  <c r="BA88" i="12"/>
  <c r="AH30" i="12"/>
  <c r="W110" i="12"/>
  <c r="N414" i="12"/>
  <c r="AD259" i="12"/>
  <c r="X240" i="12"/>
  <c r="E25" i="12"/>
  <c r="T21" i="12"/>
  <c r="S11" i="12"/>
  <c r="AK423" i="12"/>
  <c r="Q344" i="12"/>
  <c r="AS159" i="12"/>
  <c r="AP281" i="12"/>
  <c r="AD53" i="12"/>
  <c r="H425" i="12"/>
  <c r="AB380" i="12"/>
  <c r="S447" i="12"/>
  <c r="W362" i="12"/>
  <c r="G438" i="12"/>
  <c r="K86" i="12"/>
  <c r="N374" i="12"/>
  <c r="AN490" i="12"/>
  <c r="T296" i="12"/>
  <c r="V65" i="12"/>
  <c r="Z473" i="12"/>
  <c r="BA258" i="12"/>
  <c r="H400" i="12"/>
  <c r="AY32" i="12"/>
  <c r="E156" i="12"/>
  <c r="AW487" i="12"/>
  <c r="AC144" i="12"/>
  <c r="AI168" i="12"/>
  <c r="AA375" i="12"/>
  <c r="BA490" i="12"/>
  <c r="AR66" i="12"/>
  <c r="S381" i="12"/>
  <c r="J350" i="12"/>
  <c r="T261" i="12"/>
  <c r="R383" i="12"/>
  <c r="AK296" i="12"/>
  <c r="O391" i="12"/>
  <c r="G442" i="12"/>
  <c r="BA71" i="12"/>
  <c r="AM472" i="12"/>
  <c r="V114" i="12"/>
  <c r="AI58" i="12"/>
  <c r="AC376" i="12"/>
  <c r="M214" i="12"/>
  <c r="AZ149" i="12"/>
  <c r="N368" i="12"/>
  <c r="AB311" i="12"/>
  <c r="AK462" i="12"/>
  <c r="AN320" i="12"/>
  <c r="AO17" i="12"/>
  <c r="AB480" i="12"/>
  <c r="AD202" i="12"/>
  <c r="AW278" i="12"/>
  <c r="AY205" i="12"/>
  <c r="AS408" i="12"/>
  <c r="AP17" i="12"/>
  <c r="I214" i="12"/>
  <c r="AQ421" i="12"/>
  <c r="AH7" i="12"/>
  <c r="AZ320" i="12"/>
  <c r="L403" i="12"/>
  <c r="AG272" i="12"/>
  <c r="AX145" i="12"/>
  <c r="AO124" i="12"/>
  <c r="AV337" i="12"/>
  <c r="AD272" i="12"/>
  <c r="AF478" i="12"/>
  <c r="AB217" i="12"/>
  <c r="Z400" i="12"/>
  <c r="AP170" i="12"/>
  <c r="AO187" i="12"/>
  <c r="J18" i="12"/>
  <c r="AC95" i="12"/>
  <c r="U252" i="12"/>
  <c r="AS430" i="12"/>
  <c r="AM392" i="12"/>
  <c r="M218" i="12"/>
  <c r="O363" i="12"/>
  <c r="AL83" i="12"/>
  <c r="AL149" i="12"/>
  <c r="P96" i="12"/>
  <c r="AM149" i="12"/>
  <c r="O158" i="12"/>
  <c r="T438" i="12"/>
  <c r="L92" i="12"/>
  <c r="AG13" i="12"/>
  <c r="AW469" i="12"/>
  <c r="AG452" i="12"/>
  <c r="AW346" i="12"/>
  <c r="AH314" i="12"/>
  <c r="AU170" i="12"/>
  <c r="AD71" i="12"/>
  <c r="F502" i="12"/>
  <c r="M81" i="12"/>
  <c r="D374" i="12"/>
  <c r="AT267" i="12"/>
  <c r="F376" i="12"/>
  <c r="AO466" i="12"/>
  <c r="AW223" i="12"/>
  <c r="S318" i="12"/>
  <c r="S199" i="12"/>
  <c r="AH137" i="12"/>
  <c r="Z303" i="12"/>
  <c r="AR73" i="12"/>
  <c r="W447" i="12"/>
  <c r="E444" i="12"/>
  <c r="S487" i="12"/>
  <c r="U109" i="12"/>
  <c r="AD258" i="12"/>
  <c r="L88" i="12"/>
  <c r="Q115" i="12"/>
  <c r="D72" i="12"/>
  <c r="AS300" i="12"/>
  <c r="AF305" i="12"/>
  <c r="P223" i="12"/>
  <c r="AQ105" i="12"/>
  <c r="AC359" i="12"/>
  <c r="AH110" i="12"/>
  <c r="AC498" i="12"/>
  <c r="AO251" i="12"/>
  <c r="G283" i="12"/>
  <c r="AQ196" i="12"/>
  <c r="AQ490" i="12"/>
  <c r="AY69" i="12"/>
  <c r="AA243" i="12"/>
  <c r="Z446" i="12"/>
  <c r="AV40" i="12"/>
  <c r="AI96" i="12"/>
  <c r="Q200" i="12"/>
  <c r="F78" i="12"/>
  <c r="O492" i="12"/>
  <c r="AU132" i="12"/>
  <c r="Z412" i="12"/>
  <c r="Z283" i="12"/>
  <c r="Y392" i="12"/>
  <c r="W372" i="12"/>
  <c r="AJ407" i="12"/>
  <c r="N389" i="12"/>
  <c r="E437" i="12"/>
  <c r="G400" i="12"/>
  <c r="K293" i="12"/>
  <c r="AR248" i="12"/>
  <c r="T406" i="12"/>
  <c r="W47" i="12"/>
  <c r="V256" i="12"/>
  <c r="AE415" i="12"/>
  <c r="D98" i="12"/>
  <c r="AC86" i="12"/>
  <c r="G164" i="12"/>
  <c r="AO105" i="12"/>
  <c r="AY350" i="12"/>
  <c r="AL324" i="12"/>
  <c r="AH97" i="12"/>
  <c r="AC379" i="12"/>
  <c r="U61" i="12"/>
  <c r="L286" i="12"/>
  <c r="AB218" i="12"/>
  <c r="AH404" i="12"/>
  <c r="L86" i="12"/>
  <c r="Y346" i="12"/>
  <c r="G398" i="12"/>
  <c r="R141" i="12"/>
  <c r="N132" i="12"/>
  <c r="E171" i="12"/>
  <c r="I48" i="12"/>
  <c r="AT47" i="12"/>
  <c r="AS4" i="12"/>
  <c r="AX224" i="12"/>
  <c r="AI269" i="12"/>
  <c r="AD428" i="12"/>
  <c r="AX262" i="12"/>
  <c r="J461" i="12"/>
  <c r="AZ182" i="12"/>
  <c r="T177" i="12"/>
  <c r="AT156" i="12"/>
  <c r="Z466" i="12"/>
  <c r="AM379" i="12"/>
  <c r="AK449" i="12"/>
  <c r="W314" i="12"/>
  <c r="AK319" i="12"/>
  <c r="H76" i="12"/>
  <c r="AN459" i="12"/>
  <c r="S68" i="12"/>
  <c r="M285" i="12"/>
  <c r="Q9" i="12"/>
  <c r="AT5" i="12"/>
  <c r="P336" i="12"/>
  <c r="I209" i="12"/>
  <c r="X268" i="12"/>
  <c r="X235" i="12"/>
  <c r="W48" i="12"/>
  <c r="AY122" i="12"/>
  <c r="AS91" i="12"/>
  <c r="AQ205" i="12"/>
  <c r="AN53" i="12"/>
  <c r="U79" i="12"/>
  <c r="AE433" i="12"/>
  <c r="AW17" i="12"/>
  <c r="AJ449" i="12"/>
  <c r="Z463" i="12"/>
  <c r="I31" i="12"/>
  <c r="BA176" i="12"/>
  <c r="AL352" i="12"/>
  <c r="AM233" i="12"/>
  <c r="AX110" i="12"/>
  <c r="AK469" i="12"/>
  <c r="AI374" i="12"/>
  <c r="AB210" i="12"/>
  <c r="S64" i="12"/>
  <c r="K366" i="12"/>
  <c r="AJ396" i="12"/>
  <c r="AC12" i="12"/>
  <c r="R480" i="12"/>
  <c r="F495" i="12"/>
  <c r="AY185" i="12"/>
  <c r="I493" i="12"/>
  <c r="AF392" i="12"/>
  <c r="AA68" i="12"/>
  <c r="M200" i="12"/>
  <c r="AZ107" i="12"/>
  <c r="AK348" i="12"/>
  <c r="Q224" i="12"/>
  <c r="D326" i="12"/>
  <c r="AY137" i="12"/>
  <c r="W278" i="12"/>
  <c r="AH343" i="12"/>
  <c r="BA250" i="12"/>
  <c r="AF271" i="12"/>
  <c r="AR413" i="12"/>
  <c r="N237" i="12"/>
  <c r="AR459" i="12"/>
  <c r="AU188" i="12"/>
  <c r="J415" i="12"/>
  <c r="X489" i="12"/>
  <c r="K155" i="12"/>
  <c r="W172" i="12"/>
  <c r="V481" i="12"/>
  <c r="K186" i="12"/>
  <c r="AD263" i="12"/>
  <c r="AH17" i="12"/>
  <c r="AR236" i="12"/>
  <c r="AG321" i="12"/>
  <c r="AA62" i="12"/>
  <c r="J251" i="12"/>
  <c r="G290" i="12"/>
  <c r="E65" i="12"/>
  <c r="BA426" i="12"/>
  <c r="Z479" i="12"/>
  <c r="AI468" i="12"/>
  <c r="Z279" i="12"/>
  <c r="M51" i="12"/>
  <c r="AA394" i="12"/>
  <c r="S103" i="12"/>
  <c r="AX60" i="12"/>
  <c r="W461" i="12"/>
  <c r="P147" i="12"/>
  <c r="BA150" i="12"/>
  <c r="V7" i="12"/>
  <c r="AA339" i="12"/>
  <c r="L284" i="12"/>
  <c r="I219" i="12"/>
  <c r="AV339" i="12"/>
  <c r="R131" i="12"/>
  <c r="F154" i="12"/>
  <c r="AX191" i="12"/>
  <c r="R203" i="12"/>
  <c r="G57" i="12"/>
  <c r="AR84" i="12"/>
  <c r="D249" i="12"/>
  <c r="G282" i="12"/>
  <c r="H56" i="12"/>
  <c r="V280" i="12"/>
  <c r="AQ393" i="12"/>
  <c r="T24" i="12"/>
  <c r="F132" i="12"/>
  <c r="AQ103" i="12"/>
  <c r="Z168" i="12"/>
  <c r="AM269" i="12"/>
  <c r="AU113" i="12"/>
  <c r="AO345" i="12"/>
  <c r="AZ480" i="12"/>
  <c r="F246" i="12"/>
  <c r="I211" i="12"/>
  <c r="AE7" i="12"/>
  <c r="AM401" i="12"/>
  <c r="Y122" i="12"/>
  <c r="AB126" i="12"/>
  <c r="AZ406" i="12"/>
  <c r="J85" i="12"/>
  <c r="AT393" i="12"/>
  <c r="K188" i="12"/>
  <c r="L498" i="12"/>
  <c r="L335" i="12"/>
  <c r="AJ200" i="12"/>
  <c r="AQ467" i="12"/>
  <c r="AM439" i="12"/>
  <c r="BA472" i="12"/>
  <c r="AO289" i="12"/>
  <c r="AJ350" i="12"/>
  <c r="L327" i="12"/>
  <c r="AM132" i="12"/>
  <c r="AE496" i="12"/>
  <c r="AG230" i="12"/>
  <c r="AP217" i="12"/>
  <c r="AF73" i="12"/>
  <c r="AC39" i="12"/>
  <c r="E349" i="12"/>
  <c r="W297" i="12"/>
  <c r="AI246" i="12"/>
  <c r="AT295" i="12"/>
  <c r="X421" i="12"/>
  <c r="AL438" i="12"/>
  <c r="H381" i="12"/>
  <c r="J373" i="12"/>
  <c r="F163" i="12"/>
  <c r="P55" i="12"/>
  <c r="AD337" i="12"/>
  <c r="AF241" i="12"/>
  <c r="AV58" i="12"/>
  <c r="AF455" i="12"/>
  <c r="AJ104" i="12"/>
  <c r="W180" i="12"/>
  <c r="AQ287" i="12"/>
  <c r="N494" i="12"/>
  <c r="BA208" i="12"/>
  <c r="AQ379" i="12"/>
  <c r="O379" i="12"/>
  <c r="I294" i="12"/>
  <c r="AX158" i="12"/>
  <c r="AZ350" i="12"/>
  <c r="AX250" i="12"/>
  <c r="AT158" i="12"/>
  <c r="AI191" i="12"/>
  <c r="AC88" i="12"/>
  <c r="W269" i="12"/>
  <c r="T191" i="12"/>
  <c r="AW467" i="12"/>
  <c r="D423" i="12"/>
  <c r="AZ425" i="12"/>
  <c r="D88" i="12"/>
  <c r="J203" i="12"/>
  <c r="G381" i="12"/>
  <c r="AL460" i="12"/>
  <c r="L187" i="12"/>
  <c r="E394" i="12"/>
  <c r="AL98" i="12"/>
  <c r="AA227" i="12"/>
  <c r="M212" i="12"/>
  <c r="R227" i="12"/>
  <c r="AC34" i="12"/>
  <c r="AS461" i="12"/>
  <c r="AG229" i="12"/>
  <c r="H175" i="12"/>
  <c r="Z30" i="12"/>
  <c r="I181" i="12"/>
  <c r="AN161" i="12"/>
  <c r="H21" i="12"/>
  <c r="T42" i="12"/>
  <c r="AY191" i="12"/>
  <c r="AC266" i="12"/>
  <c r="AB187" i="12"/>
  <c r="AE156" i="12"/>
  <c r="AS36" i="12"/>
  <c r="AI209" i="12"/>
  <c r="AR241" i="12"/>
  <c r="O459" i="12"/>
  <c r="AC355" i="12"/>
  <c r="AO340" i="12"/>
  <c r="G478" i="12"/>
  <c r="AW22" i="12"/>
  <c r="P251" i="12"/>
  <c r="T367" i="12"/>
  <c r="Y373" i="12"/>
  <c r="AF66" i="12"/>
  <c r="AS10" i="12"/>
  <c r="N431" i="12"/>
  <c r="AO290" i="12"/>
  <c r="AQ303" i="12"/>
  <c r="K475" i="12"/>
  <c r="S160" i="12"/>
  <c r="T372" i="12"/>
  <c r="AL394" i="12"/>
  <c r="AN264" i="12"/>
  <c r="AJ383" i="12"/>
  <c r="S126" i="12"/>
  <c r="R367" i="12"/>
  <c r="Q19" i="12"/>
  <c r="AV403" i="12"/>
  <c r="U269" i="12"/>
  <c r="AK359" i="12"/>
  <c r="X378" i="12"/>
  <c r="O31" i="12"/>
  <c r="AL170" i="12"/>
  <c r="AR46" i="12"/>
  <c r="M479" i="12"/>
  <c r="Y385" i="12"/>
  <c r="T122" i="12"/>
  <c r="D226" i="12"/>
  <c r="AG33" i="12"/>
  <c r="AP494" i="12"/>
  <c r="AA474" i="12"/>
  <c r="AT241" i="12"/>
  <c r="Q299" i="12"/>
  <c r="P375" i="12"/>
  <c r="AF36" i="12"/>
  <c r="AH177" i="12"/>
  <c r="V233" i="12"/>
  <c r="AH42" i="12"/>
  <c r="AL351" i="12"/>
  <c r="M500" i="12"/>
  <c r="P65" i="12"/>
  <c r="AK499" i="12"/>
  <c r="AQ478" i="12"/>
  <c r="BA276" i="12"/>
  <c r="S218" i="12"/>
  <c r="Q403" i="12"/>
  <c r="F469" i="12"/>
  <c r="AE389" i="12"/>
  <c r="AJ52" i="12"/>
  <c r="AK304" i="12"/>
  <c r="Q464" i="12"/>
  <c r="L480" i="12"/>
  <c r="S382" i="12"/>
  <c r="V25" i="12"/>
  <c r="AT104" i="12"/>
  <c r="AX446" i="12"/>
  <c r="P333" i="12"/>
  <c r="AV240" i="12"/>
  <c r="AM61" i="12"/>
  <c r="AF334" i="12"/>
  <c r="AD4" i="12"/>
  <c r="AP500" i="12"/>
  <c r="AU482" i="12"/>
  <c r="AO183" i="12"/>
  <c r="AF472" i="12"/>
  <c r="AF491" i="12"/>
  <c r="O475" i="12"/>
  <c r="AJ363" i="12"/>
  <c r="L167" i="12"/>
  <c r="I144" i="12"/>
  <c r="AH465" i="12"/>
  <c r="Q162" i="12"/>
  <c r="G372" i="12"/>
  <c r="I37" i="12"/>
  <c r="Q453" i="12"/>
  <c r="AU448" i="12"/>
  <c r="AE418" i="12"/>
  <c r="R342" i="12"/>
  <c r="R327" i="12"/>
  <c r="F480" i="12"/>
  <c r="U285" i="12"/>
  <c r="S74" i="12"/>
  <c r="AG136" i="12"/>
  <c r="AJ476" i="12"/>
  <c r="D60" i="12"/>
  <c r="J360" i="12"/>
  <c r="Y164" i="12"/>
  <c r="AO296" i="12"/>
  <c r="O285" i="12"/>
  <c r="AA157" i="12"/>
  <c r="S466" i="12"/>
  <c r="AJ483" i="12"/>
  <c r="AW33" i="12"/>
  <c r="AD197" i="12"/>
  <c r="F56" i="12"/>
  <c r="AQ312" i="12"/>
  <c r="AO457" i="12"/>
  <c r="W112" i="12"/>
  <c r="AF338" i="12"/>
  <c r="AZ408" i="12"/>
  <c r="AN481" i="12"/>
  <c r="AX457" i="12"/>
  <c r="M387" i="12"/>
  <c r="AW381" i="12"/>
  <c r="Y387" i="12"/>
  <c r="AW308" i="12"/>
  <c r="AB356" i="12"/>
  <c r="AD182" i="12"/>
  <c r="AF76" i="12"/>
  <c r="AU265" i="12"/>
  <c r="AZ23" i="12"/>
  <c r="AP334" i="12"/>
  <c r="AN427" i="12"/>
  <c r="AO49" i="12"/>
  <c r="AV230" i="12"/>
  <c r="AU179" i="12"/>
  <c r="AX429" i="12"/>
  <c r="AL37" i="12"/>
  <c r="AT97" i="12"/>
  <c r="J254" i="12"/>
  <c r="AR176" i="12"/>
  <c r="M469" i="12"/>
  <c r="AK363" i="12"/>
  <c r="R56" i="12"/>
  <c r="AJ48" i="12"/>
  <c r="AO234" i="12"/>
  <c r="AZ157" i="12"/>
  <c r="V461" i="12"/>
  <c r="L486" i="12"/>
  <c r="X386" i="12"/>
  <c r="AQ252" i="12"/>
  <c r="F27" i="12"/>
  <c r="AB332" i="12"/>
  <c r="S107" i="12"/>
  <c r="AT29" i="12"/>
  <c r="P312" i="12"/>
  <c r="AO487" i="12"/>
  <c r="R217" i="12"/>
  <c r="AW239" i="12"/>
  <c r="AV478" i="12"/>
  <c r="AW148" i="12"/>
  <c r="AT417" i="12"/>
  <c r="Z241" i="12"/>
  <c r="AL392" i="12"/>
  <c r="AB59" i="12"/>
  <c r="S407" i="12"/>
  <c r="AJ103" i="12"/>
  <c r="AW83" i="12"/>
  <c r="V468" i="12"/>
  <c r="S168" i="12"/>
  <c r="Q276" i="12"/>
  <c r="AH91" i="12"/>
  <c r="Q39" i="12"/>
  <c r="Y135" i="12"/>
  <c r="AG289" i="12"/>
  <c r="O156" i="12"/>
  <c r="T478" i="12"/>
  <c r="Y55" i="12"/>
  <c r="AS393" i="12"/>
  <c r="AD465" i="12"/>
  <c r="AN443" i="12"/>
  <c r="AC341" i="12"/>
  <c r="T186" i="12"/>
  <c r="AN29" i="12"/>
  <c r="X344" i="12"/>
  <c r="AB76" i="12"/>
  <c r="N248" i="12"/>
  <c r="BA321" i="12"/>
  <c r="AB30" i="12"/>
  <c r="AK253" i="12"/>
  <c r="P144" i="12"/>
  <c r="X305" i="12"/>
  <c r="AO65" i="12"/>
  <c r="AW424" i="12"/>
  <c r="AO214" i="12"/>
  <c r="AH102" i="12"/>
  <c r="AD417" i="12"/>
  <c r="Z100" i="12"/>
  <c r="AW125" i="12"/>
  <c r="AB416" i="12"/>
  <c r="AH259" i="12"/>
  <c r="AL257" i="12"/>
  <c r="AF203" i="12"/>
  <c r="E489" i="12"/>
  <c r="D82" i="12"/>
  <c r="AG158" i="12"/>
  <c r="AR228" i="12"/>
  <c r="AD29" i="12"/>
  <c r="T37" i="12"/>
  <c r="AU500" i="12"/>
  <c r="S75" i="12"/>
  <c r="AV122" i="12"/>
  <c r="AQ211" i="12"/>
  <c r="AG163" i="12"/>
  <c r="T157" i="12"/>
  <c r="Q489" i="12"/>
  <c r="W36" i="12"/>
  <c r="AH151" i="12"/>
  <c r="AM476" i="12"/>
  <c r="AB279" i="12"/>
  <c r="F481" i="12"/>
  <c r="S397" i="12"/>
  <c r="AJ337" i="12"/>
  <c r="S372" i="12"/>
  <c r="U191" i="12"/>
  <c r="AW170" i="12"/>
  <c r="R151" i="12"/>
  <c r="AS145" i="12"/>
  <c r="W415" i="12"/>
  <c r="U264" i="12"/>
  <c r="AE379" i="12"/>
  <c r="AS56" i="12"/>
  <c r="Y138" i="12"/>
  <c r="AW101" i="12"/>
  <c r="I287" i="12"/>
  <c r="AI245" i="12"/>
  <c r="AR47" i="12"/>
  <c r="AW119" i="12"/>
  <c r="AX4" i="12"/>
  <c r="H468" i="12"/>
  <c r="D304" i="12"/>
  <c r="AN442" i="12"/>
  <c r="T391" i="12"/>
  <c r="AE90" i="12"/>
  <c r="AA393" i="12"/>
  <c r="AZ169" i="12"/>
  <c r="V305" i="12"/>
  <c r="AT242" i="12"/>
  <c r="AW390" i="12"/>
  <c r="AH190" i="12"/>
  <c r="AI350" i="12"/>
  <c r="AR399" i="12"/>
  <c r="AY144" i="12"/>
  <c r="AG220" i="12"/>
  <c r="X166" i="12"/>
  <c r="AJ434" i="12"/>
  <c r="I252" i="12"/>
  <c r="AY430" i="12"/>
  <c r="H491" i="12"/>
  <c r="AA232" i="12"/>
  <c r="AW494" i="12"/>
  <c r="AR491" i="12"/>
  <c r="K491" i="12"/>
  <c r="AA164" i="12"/>
  <c r="AZ454" i="12"/>
  <c r="AX458" i="12"/>
  <c r="M236" i="12"/>
  <c r="M497" i="12"/>
  <c r="AN227" i="12"/>
  <c r="G139" i="12"/>
  <c r="AL268" i="12"/>
  <c r="BA319" i="12"/>
  <c r="M290" i="12"/>
  <c r="L124" i="12"/>
  <c r="AT107" i="12"/>
  <c r="BA42" i="12"/>
  <c r="Y107" i="12"/>
  <c r="K468" i="12"/>
  <c r="J65" i="12"/>
  <c r="AI426" i="12"/>
  <c r="F241" i="12"/>
  <c r="AW265" i="12"/>
  <c r="AG477" i="12"/>
  <c r="Z74" i="12"/>
  <c r="W266" i="12"/>
  <c r="L200" i="12"/>
  <c r="AD435" i="12"/>
  <c r="S356" i="12"/>
  <c r="T308" i="12"/>
  <c r="AQ361" i="12"/>
  <c r="M415" i="12"/>
  <c r="P178" i="12"/>
  <c r="O111" i="12"/>
  <c r="AK228" i="12"/>
  <c r="Y25" i="12"/>
  <c r="AX406" i="12"/>
  <c r="AS45" i="12"/>
  <c r="AY97" i="12"/>
  <c r="BA419" i="12"/>
  <c r="AO55" i="12"/>
  <c r="L217" i="12"/>
  <c r="AZ386" i="12"/>
  <c r="E94" i="12"/>
  <c r="Q385" i="12"/>
  <c r="L26" i="12"/>
  <c r="AD108" i="12"/>
  <c r="I27" i="12"/>
  <c r="T167" i="12"/>
  <c r="AW285" i="12"/>
  <c r="AG296" i="12"/>
  <c r="O376" i="12"/>
  <c r="AM320" i="12"/>
  <c r="AD241" i="12"/>
  <c r="AF407" i="12"/>
  <c r="F87" i="12"/>
  <c r="S118" i="12"/>
  <c r="AG341" i="12"/>
  <c r="D123" i="12"/>
  <c r="AZ292" i="12"/>
  <c r="AF183" i="12"/>
  <c r="U293" i="12"/>
  <c r="AX114" i="12"/>
  <c r="V428" i="12"/>
  <c r="P208" i="12"/>
  <c r="AZ431" i="12"/>
  <c r="AW398" i="12"/>
  <c r="AT227" i="12"/>
  <c r="R405" i="12"/>
  <c r="G11" i="12"/>
  <c r="AP370" i="12"/>
  <c r="L166" i="12"/>
  <c r="AT288" i="12"/>
  <c r="BA336" i="12"/>
  <c r="BA54" i="12"/>
  <c r="P203" i="12"/>
  <c r="R420" i="12"/>
  <c r="AF260" i="12"/>
  <c r="AS55" i="12"/>
  <c r="AA107" i="12"/>
  <c r="AK309" i="12"/>
  <c r="X77" i="12"/>
  <c r="AL76" i="12"/>
  <c r="Q481" i="12"/>
  <c r="AJ314" i="12"/>
  <c r="M44" i="12"/>
  <c r="O393" i="12"/>
  <c r="V387" i="12"/>
  <c r="S29" i="12"/>
  <c r="T276" i="12"/>
  <c r="AN321" i="12"/>
  <c r="AE285" i="12"/>
  <c r="AP315" i="12"/>
  <c r="AC118" i="12"/>
  <c r="E115" i="12"/>
  <c r="M23" i="12"/>
  <c r="U464" i="12"/>
  <c r="R498" i="12"/>
  <c r="Y199" i="12"/>
  <c r="AQ16" i="12"/>
  <c r="S426" i="12"/>
  <c r="AA350" i="12"/>
  <c r="AB396" i="12"/>
  <c r="AK221" i="12"/>
  <c r="AH372" i="12"/>
  <c r="P230" i="12"/>
  <c r="AR227" i="12"/>
  <c r="AA483" i="12"/>
  <c r="AD431" i="12"/>
  <c r="AT33" i="12"/>
  <c r="AT300" i="12"/>
  <c r="AQ20" i="12"/>
  <c r="U408" i="12"/>
  <c r="AD253" i="12"/>
  <c r="H185" i="12"/>
  <c r="AV93" i="12"/>
  <c r="K113" i="12"/>
  <c r="AW306" i="12"/>
  <c r="AO71" i="12"/>
  <c r="AT280" i="12"/>
  <c r="AF43" i="12"/>
  <c r="M112" i="12"/>
  <c r="E259" i="12"/>
  <c r="L108" i="12"/>
  <c r="AU65" i="12"/>
  <c r="M7" i="12"/>
  <c r="L495" i="12"/>
  <c r="T59" i="12"/>
  <c r="V174" i="12"/>
  <c r="AD170" i="12"/>
  <c r="U201" i="12"/>
  <c r="H319" i="12"/>
  <c r="Y225" i="12"/>
  <c r="AK244" i="12"/>
  <c r="AG475" i="12"/>
  <c r="AS309" i="12"/>
  <c r="S311" i="12"/>
  <c r="AB174" i="12"/>
  <c r="AO343" i="12"/>
  <c r="K94" i="12"/>
  <c r="AM323" i="12"/>
  <c r="X492" i="12"/>
  <c r="J421" i="12"/>
  <c r="AL237" i="12"/>
  <c r="I420" i="12"/>
  <c r="AI69" i="12"/>
  <c r="Y117" i="12"/>
  <c r="N287" i="12"/>
  <c r="R38" i="12"/>
  <c r="AP456" i="12"/>
  <c r="M174" i="12"/>
  <c r="AD360" i="12"/>
  <c r="AX279" i="12"/>
  <c r="U42" i="12"/>
  <c r="AA55" i="12"/>
  <c r="AR53" i="12"/>
  <c r="K280" i="12"/>
  <c r="AY399" i="12"/>
  <c r="BA357" i="12"/>
  <c r="W102" i="12"/>
  <c r="AO209" i="12"/>
  <c r="H210" i="12"/>
  <c r="AE444" i="12"/>
  <c r="BA423" i="12"/>
  <c r="AG373" i="12"/>
  <c r="J258" i="12"/>
  <c r="N308" i="12"/>
  <c r="F300" i="12"/>
  <c r="H115" i="12"/>
  <c r="L156" i="12"/>
  <c r="K385" i="12"/>
  <c r="AD187" i="12"/>
  <c r="E10" i="12"/>
  <c r="Z195" i="12"/>
  <c r="AG89" i="12"/>
  <c r="T231" i="12"/>
  <c r="AF40" i="12"/>
  <c r="R74" i="12"/>
  <c r="AA23" i="12"/>
  <c r="AR307" i="12"/>
  <c r="U142" i="12"/>
  <c r="L231" i="12"/>
  <c r="AB108" i="12"/>
  <c r="AH202" i="12"/>
  <c r="AR356" i="12"/>
  <c r="AT185" i="12"/>
  <c r="AJ361" i="12"/>
  <c r="AP386" i="12"/>
  <c r="AA468" i="12"/>
  <c r="AB473" i="12"/>
  <c r="X331" i="12"/>
  <c r="AD384" i="12"/>
  <c r="AS8" i="12"/>
  <c r="AF315" i="12"/>
  <c r="AU458" i="12"/>
  <c r="N121" i="12"/>
  <c r="O150" i="12"/>
  <c r="T144" i="12"/>
  <c r="Q322" i="12"/>
  <c r="AT220" i="12"/>
  <c r="O6" i="12"/>
  <c r="AG190" i="12"/>
  <c r="AV384" i="12"/>
  <c r="AJ262" i="12"/>
  <c r="G115" i="12"/>
  <c r="AR486" i="12"/>
  <c r="M11" i="12"/>
  <c r="I63" i="12"/>
  <c r="AC111" i="12"/>
  <c r="AB86" i="12"/>
  <c r="S46" i="12"/>
  <c r="M12" i="12"/>
  <c r="AD28" i="12"/>
  <c r="AT199" i="12"/>
  <c r="F219" i="12"/>
  <c r="Q490" i="12"/>
  <c r="W56" i="12"/>
  <c r="U366" i="12"/>
  <c r="AY192" i="12"/>
  <c r="AU175" i="12"/>
  <c r="BA282" i="12"/>
  <c r="L73" i="12"/>
  <c r="AP350" i="12"/>
  <c r="U476" i="12"/>
  <c r="AG80" i="12"/>
  <c r="P280" i="12"/>
  <c r="F49" i="12"/>
  <c r="L332" i="12"/>
  <c r="U154" i="12"/>
  <c r="Q240" i="12"/>
  <c r="AD266" i="12"/>
  <c r="F136" i="12"/>
  <c r="AK87" i="12"/>
  <c r="L478" i="12"/>
  <c r="U349" i="12"/>
  <c r="AV464" i="12"/>
  <c r="AQ328" i="12"/>
  <c r="L415" i="12"/>
  <c r="S455" i="12"/>
  <c r="AV415" i="12"/>
  <c r="AL145" i="12"/>
  <c r="AQ272" i="12"/>
  <c r="L393" i="12"/>
  <c r="AX418" i="12"/>
  <c r="AZ468" i="12"/>
  <c r="AI448" i="12"/>
  <c r="R443" i="12"/>
  <c r="Q410" i="12"/>
  <c r="J77" i="12"/>
  <c r="AB236" i="12"/>
  <c r="AN423" i="12"/>
  <c r="R413" i="12"/>
  <c r="AO283" i="12"/>
  <c r="L376" i="12"/>
  <c r="AX34" i="12"/>
  <c r="AW351" i="12"/>
  <c r="AZ287" i="12"/>
  <c r="L71" i="12"/>
  <c r="O79" i="12"/>
  <c r="AM103" i="12"/>
  <c r="AH277" i="12"/>
  <c r="AF71" i="12"/>
  <c r="AS206" i="12"/>
  <c r="U463" i="12"/>
  <c r="N453" i="12"/>
  <c r="AK5" i="12"/>
  <c r="W55" i="12"/>
  <c r="X113" i="12"/>
  <c r="S351" i="12"/>
  <c r="AF47" i="12"/>
  <c r="AN323" i="12"/>
  <c r="AW161" i="12"/>
  <c r="S15" i="12"/>
  <c r="AK214" i="12"/>
  <c r="AK327" i="12"/>
  <c r="V187" i="12"/>
  <c r="AY295" i="12"/>
  <c r="U218" i="12"/>
  <c r="AL253" i="12"/>
  <c r="AW399" i="12"/>
  <c r="AL121" i="12"/>
  <c r="Q233" i="12"/>
  <c r="W296" i="12"/>
  <c r="R47" i="12"/>
  <c r="P94" i="12"/>
  <c r="R69" i="12"/>
  <c r="W198" i="12"/>
  <c r="AR123" i="12"/>
  <c r="AZ423" i="12"/>
  <c r="AD133" i="12"/>
  <c r="AT492" i="12"/>
  <c r="AA58" i="12"/>
  <c r="T275" i="12"/>
  <c r="K105" i="12"/>
  <c r="AA90" i="12"/>
  <c r="Q28" i="12"/>
  <c r="BA112" i="12"/>
  <c r="AX344" i="12"/>
  <c r="AP258" i="12"/>
  <c r="AY318" i="12"/>
  <c r="AU11" i="12"/>
  <c r="AH469" i="12"/>
  <c r="J464" i="12"/>
  <c r="BA459" i="12"/>
  <c r="AC448" i="12"/>
  <c r="AD375" i="12"/>
  <c r="AY161" i="12"/>
  <c r="AT245" i="12"/>
  <c r="I472" i="12"/>
  <c r="I110" i="12"/>
  <c r="Q75" i="12"/>
  <c r="AN406" i="12"/>
  <c r="AU123" i="12"/>
  <c r="AH132" i="12"/>
  <c r="T154" i="12"/>
  <c r="W146" i="12"/>
  <c r="AO419" i="12"/>
  <c r="AC36" i="12"/>
  <c r="AD234" i="12"/>
  <c r="I453" i="12"/>
  <c r="J433" i="12"/>
  <c r="Z208" i="12"/>
  <c r="AQ32" i="12"/>
  <c r="AC68" i="12"/>
  <c r="BA264" i="12"/>
  <c r="I411" i="12"/>
  <c r="F234" i="12"/>
  <c r="Y408" i="12"/>
  <c r="H300" i="12"/>
  <c r="AZ392" i="12"/>
  <c r="AZ241" i="12"/>
  <c r="Q328" i="12"/>
  <c r="AY40" i="12"/>
  <c r="Q70" i="12"/>
  <c r="AV383" i="12"/>
  <c r="J135" i="12"/>
  <c r="AW254" i="12"/>
  <c r="BA294" i="12"/>
  <c r="AX91" i="12"/>
  <c r="P437" i="12"/>
  <c r="AB309" i="12"/>
  <c r="P54" i="12"/>
  <c r="N207" i="12"/>
  <c r="P135" i="12"/>
  <c r="T266" i="12"/>
  <c r="AY360" i="12"/>
  <c r="AR479" i="12"/>
  <c r="AN269" i="12"/>
  <c r="BA380" i="12"/>
  <c r="I75" i="12"/>
  <c r="AQ40" i="12"/>
  <c r="H194" i="12"/>
  <c r="E78" i="12"/>
  <c r="AK313" i="12"/>
  <c r="I56" i="12"/>
  <c r="AK99" i="12"/>
  <c r="J195" i="12"/>
  <c r="AV261" i="12"/>
  <c r="AF375" i="12"/>
  <c r="Q82" i="12"/>
  <c r="L72" i="12"/>
  <c r="AO5" i="12"/>
  <c r="E34" i="12"/>
  <c r="AP273" i="12"/>
  <c r="E494" i="12"/>
  <c r="AR433" i="12"/>
  <c r="AE326" i="12"/>
  <c r="O317" i="12"/>
  <c r="AU258" i="12"/>
  <c r="AV457" i="12"/>
  <c r="I457" i="12"/>
  <c r="AA304" i="12"/>
  <c r="BA314" i="12"/>
  <c r="AN271" i="12"/>
  <c r="X154" i="12"/>
  <c r="D22" i="12"/>
  <c r="AQ77" i="12"/>
  <c r="W286" i="12"/>
  <c r="K373" i="12"/>
  <c r="I175" i="12"/>
  <c r="P231" i="12"/>
  <c r="AA356" i="12"/>
  <c r="W419" i="12"/>
  <c r="AA120" i="12"/>
  <c r="S298" i="12"/>
  <c r="AP72" i="12"/>
  <c r="AX313" i="12"/>
  <c r="AG67" i="12"/>
  <c r="Y146" i="12"/>
  <c r="X176" i="12"/>
  <c r="X329" i="12"/>
  <c r="J227" i="12"/>
  <c r="AB270" i="12"/>
  <c r="AK163" i="12"/>
  <c r="AO480" i="12"/>
  <c r="I40" i="12"/>
  <c r="AF179" i="12"/>
  <c r="AT276" i="12"/>
  <c r="G417" i="12"/>
  <c r="T253" i="12"/>
  <c r="AQ497" i="12"/>
  <c r="AZ333" i="12"/>
  <c r="U459" i="12"/>
  <c r="AM114" i="12"/>
  <c r="R288" i="12"/>
  <c r="AQ101" i="12"/>
  <c r="AR415" i="12"/>
  <c r="AW436" i="12"/>
  <c r="AG141" i="12"/>
  <c r="AO439" i="12"/>
  <c r="AT462" i="12"/>
  <c r="AK110" i="12"/>
  <c r="AS417" i="12"/>
  <c r="E450" i="12"/>
  <c r="AC212" i="12"/>
  <c r="E372" i="12"/>
  <c r="E311" i="12"/>
  <c r="AY440" i="12"/>
  <c r="AU33" i="12"/>
  <c r="AA275" i="12"/>
  <c r="AP36" i="12"/>
  <c r="AY340" i="12"/>
  <c r="AC53" i="12"/>
  <c r="AA10" i="12"/>
  <c r="AW132" i="12"/>
  <c r="AD175" i="12"/>
  <c r="AW476" i="12"/>
  <c r="D342" i="12"/>
  <c r="X199" i="12"/>
  <c r="O201" i="12"/>
  <c r="AW221" i="12"/>
  <c r="N401" i="12"/>
  <c r="U320" i="12"/>
  <c r="AK417" i="12"/>
  <c r="AM242" i="12"/>
  <c r="AF409" i="12"/>
  <c r="AL119" i="12"/>
  <c r="Q166" i="12"/>
  <c r="N437" i="12"/>
  <c r="AO311" i="12"/>
  <c r="Y354" i="12"/>
  <c r="D242" i="12"/>
  <c r="AK330" i="12"/>
  <c r="U315" i="12"/>
  <c r="P407" i="12"/>
  <c r="I293" i="12"/>
  <c r="AU307" i="12"/>
  <c r="AT128" i="12"/>
  <c r="BA118" i="12"/>
  <c r="AU47" i="12"/>
  <c r="AM360" i="12"/>
  <c r="AE40" i="12"/>
  <c r="V470" i="12"/>
  <c r="F454" i="12"/>
  <c r="L34" i="12"/>
  <c r="AU470" i="12"/>
  <c r="BA141" i="12"/>
  <c r="K221" i="12"/>
  <c r="AZ75" i="12"/>
  <c r="G92" i="12"/>
  <c r="P255" i="12"/>
  <c r="AN57" i="12"/>
  <c r="U282" i="12"/>
  <c r="AR468" i="12"/>
  <c r="X481" i="12"/>
  <c r="AZ148" i="12"/>
  <c r="E272" i="12"/>
  <c r="G349" i="12"/>
  <c r="J205" i="12"/>
  <c r="Z163" i="12"/>
  <c r="V90" i="12"/>
  <c r="AV225" i="12"/>
  <c r="G440" i="12"/>
  <c r="AV100" i="12"/>
  <c r="AS208" i="12"/>
  <c r="W175" i="12"/>
  <c r="BA30" i="12"/>
  <c r="AI170" i="12"/>
  <c r="AU3" i="12"/>
  <c r="AE262" i="12"/>
  <c r="J303" i="12"/>
  <c r="AU393" i="12"/>
  <c r="AS352" i="12"/>
  <c r="Y361" i="12"/>
  <c r="BA89" i="12"/>
  <c r="J441" i="12"/>
  <c r="I120" i="12"/>
  <c r="AH48" i="12"/>
  <c r="AO98" i="12"/>
  <c r="AW310" i="12"/>
  <c r="AV223" i="12"/>
  <c r="AF291" i="12"/>
  <c r="AN260" i="12"/>
  <c r="AJ499" i="12"/>
  <c r="AO456" i="12"/>
  <c r="X380" i="12"/>
  <c r="G199" i="12"/>
  <c r="D418" i="12"/>
  <c r="AP434" i="12"/>
  <c r="AI174" i="12"/>
  <c r="AY55" i="12"/>
  <c r="AK458" i="12"/>
  <c r="R183" i="12"/>
  <c r="AL28" i="12"/>
  <c r="AQ181" i="12"/>
  <c r="AU85" i="12"/>
  <c r="AN116" i="12"/>
  <c r="O214" i="12"/>
  <c r="AP16" i="12"/>
  <c r="L461" i="12"/>
  <c r="AQ474" i="12"/>
  <c r="M262" i="12"/>
  <c r="P216" i="12"/>
  <c r="AI4" i="12"/>
  <c r="R260" i="12"/>
  <c r="Y45" i="12"/>
  <c r="AA260" i="12"/>
  <c r="F405" i="12"/>
  <c r="AE343" i="12"/>
  <c r="K25" i="12"/>
  <c r="M254" i="12"/>
  <c r="AK324" i="12"/>
  <c r="T332" i="12"/>
  <c r="AS22" i="12"/>
  <c r="J220" i="12"/>
  <c r="N122" i="12"/>
  <c r="AA447" i="12"/>
  <c r="J223" i="12"/>
  <c r="AZ31" i="12"/>
  <c r="R426" i="12"/>
  <c r="AY253" i="12"/>
  <c r="D280" i="12"/>
  <c r="W108" i="12"/>
  <c r="AB11" i="12"/>
  <c r="M145" i="12"/>
  <c r="Z378" i="12"/>
  <c r="I276" i="12"/>
  <c r="AS68" i="12"/>
  <c r="D340" i="12"/>
  <c r="AJ301" i="12"/>
  <c r="AJ122" i="12"/>
  <c r="L382" i="12"/>
  <c r="X406" i="12"/>
  <c r="AL272" i="12"/>
  <c r="M402" i="12"/>
  <c r="Z162" i="12"/>
  <c r="BA348" i="12"/>
  <c r="O480" i="12"/>
  <c r="AD387" i="12"/>
  <c r="E202" i="12"/>
  <c r="V438" i="12"/>
  <c r="AQ176" i="12"/>
  <c r="AI203" i="12"/>
  <c r="F33" i="12"/>
  <c r="AJ174" i="12"/>
  <c r="AM381" i="12"/>
  <c r="AS108" i="12"/>
  <c r="E60" i="12"/>
  <c r="O498" i="12"/>
  <c r="AP54" i="12"/>
  <c r="AJ325" i="12"/>
  <c r="AN97" i="12"/>
  <c r="AO304" i="12"/>
  <c r="AB53" i="12"/>
  <c r="AW231" i="12"/>
  <c r="Z16" i="12"/>
  <c r="W437" i="12"/>
  <c r="AV490" i="12"/>
  <c r="X320" i="12"/>
  <c r="R397" i="12"/>
  <c r="AE279" i="12"/>
  <c r="AU230" i="12"/>
  <c r="AA5" i="12"/>
  <c r="Y32" i="12"/>
  <c r="P293" i="12"/>
  <c r="S263" i="12"/>
  <c r="P414" i="12"/>
  <c r="AW236" i="12"/>
  <c r="AT226" i="12"/>
  <c r="V408" i="12"/>
  <c r="AY197" i="12"/>
  <c r="AQ193" i="12"/>
  <c r="AD433" i="12"/>
  <c r="Q486" i="12"/>
  <c r="AH21" i="12"/>
  <c r="AI270" i="12"/>
  <c r="L384" i="12"/>
  <c r="E211" i="12"/>
  <c r="AL269" i="12"/>
  <c r="AH142" i="12"/>
  <c r="AQ483" i="12"/>
  <c r="Z394" i="12"/>
  <c r="V61" i="12"/>
  <c r="AP335" i="12"/>
  <c r="AQ460" i="12"/>
  <c r="AD250" i="12"/>
  <c r="AX430" i="12"/>
  <c r="AM324" i="12"/>
  <c r="AM492" i="12"/>
  <c r="AD299" i="12"/>
  <c r="P247" i="12"/>
  <c r="S267" i="12"/>
  <c r="AP305" i="12"/>
  <c r="F294" i="12"/>
  <c r="D428" i="12"/>
  <c r="AS154" i="12"/>
  <c r="AW374" i="12"/>
  <c r="AH88" i="12"/>
  <c r="K415" i="12"/>
  <c r="AG346" i="12"/>
  <c r="AH221" i="12"/>
  <c r="AX151" i="12"/>
  <c r="AF397" i="12"/>
  <c r="AJ470" i="12"/>
  <c r="J489" i="12"/>
  <c r="AH159" i="12"/>
  <c r="O74" i="12"/>
  <c r="AU17" i="12"/>
  <c r="AB117" i="12"/>
  <c r="Z436" i="12"/>
  <c r="R346" i="12"/>
  <c r="W346" i="12"/>
  <c r="P2" i="12"/>
  <c r="R251" i="12"/>
  <c r="N482" i="12"/>
  <c r="AP345" i="12"/>
  <c r="AC122" i="12"/>
  <c r="V101" i="12"/>
  <c r="AE306" i="12"/>
  <c r="AR347" i="12"/>
  <c r="AC209" i="12"/>
  <c r="Z58" i="12"/>
  <c r="S296" i="12"/>
  <c r="Z335" i="12"/>
  <c r="S96" i="12"/>
  <c r="AS173" i="12"/>
  <c r="E283" i="12"/>
  <c r="E30" i="12"/>
  <c r="AP401" i="12"/>
  <c r="O414" i="12"/>
  <c r="AC350" i="12"/>
  <c r="D467" i="12"/>
  <c r="AQ195" i="12"/>
  <c r="AH10" i="12"/>
  <c r="Q283" i="12"/>
  <c r="S315" i="12"/>
  <c r="T8" i="12"/>
  <c r="AJ236" i="12"/>
  <c r="AC279" i="12"/>
  <c r="D322" i="12"/>
  <c r="J448" i="12"/>
  <c r="AX393" i="12"/>
  <c r="F65" i="12"/>
  <c r="AH140" i="12"/>
  <c r="AX10" i="12"/>
  <c r="N129" i="12"/>
  <c r="S384" i="12"/>
  <c r="F395" i="12"/>
  <c r="AG297" i="12"/>
  <c r="J66" i="12"/>
  <c r="S324" i="12"/>
  <c r="AE136" i="12"/>
  <c r="AO199" i="12"/>
  <c r="Q354" i="12"/>
  <c r="AU402" i="12"/>
  <c r="X323" i="12"/>
  <c r="H418" i="12"/>
  <c r="AO28" i="12"/>
  <c r="AD423" i="12"/>
  <c r="P347" i="12"/>
  <c r="AL169" i="12"/>
  <c r="K135" i="12"/>
  <c r="AQ348" i="12"/>
  <c r="Q123" i="12"/>
  <c r="AT249" i="12"/>
  <c r="S274" i="12"/>
  <c r="M248" i="12"/>
  <c r="I12" i="12"/>
  <c r="AZ45" i="12"/>
  <c r="AZ428" i="12"/>
  <c r="AS462" i="12"/>
  <c r="AV334" i="12"/>
  <c r="AI208" i="12"/>
  <c r="AF462" i="12"/>
  <c r="L381" i="12"/>
  <c r="G185" i="12"/>
  <c r="AS174" i="12"/>
  <c r="K97" i="12"/>
  <c r="W43" i="12"/>
  <c r="AY109" i="12"/>
  <c r="S374" i="12"/>
  <c r="AS143" i="12"/>
  <c r="Z23" i="12"/>
  <c r="AU242" i="12"/>
  <c r="AR224" i="12"/>
  <c r="H140" i="12"/>
  <c r="E419" i="12"/>
  <c r="AU313" i="12"/>
  <c r="E347" i="12"/>
  <c r="AL495" i="12"/>
  <c r="K61" i="12"/>
  <c r="AP205" i="12"/>
  <c r="AI256" i="12"/>
  <c r="D301" i="12"/>
  <c r="AH279" i="12"/>
  <c r="AE144" i="12"/>
  <c r="O119" i="12"/>
  <c r="AO451" i="12"/>
  <c r="D161" i="12"/>
  <c r="AS185" i="12"/>
  <c r="AJ74" i="12"/>
  <c r="H9" i="12"/>
  <c r="AL112" i="12"/>
  <c r="AL94" i="12"/>
  <c r="AG292" i="12"/>
  <c r="AR253" i="12"/>
  <c r="AX256" i="12"/>
  <c r="AP187" i="12"/>
  <c r="AH85" i="12"/>
  <c r="AU231" i="12"/>
  <c r="J198" i="12"/>
  <c r="AE420" i="12"/>
  <c r="Z428" i="12"/>
  <c r="O307" i="12"/>
  <c r="AJ57" i="12"/>
  <c r="H325" i="12"/>
  <c r="AV90" i="12"/>
  <c r="AT261" i="12"/>
  <c r="AE466" i="12"/>
  <c r="N356" i="12"/>
  <c r="F264" i="12"/>
  <c r="AH168" i="12"/>
  <c r="AY273" i="12"/>
  <c r="AS238" i="12"/>
  <c r="AG278" i="12"/>
  <c r="BA114" i="12"/>
  <c r="W455" i="12"/>
  <c r="AW180" i="12"/>
  <c r="AZ204" i="12"/>
  <c r="AX74" i="12"/>
  <c r="AP232" i="12"/>
  <c r="AK29" i="12"/>
  <c r="BA261" i="12"/>
  <c r="Y143" i="12"/>
  <c r="AO15" i="12"/>
  <c r="AX47" i="12"/>
  <c r="E46" i="12"/>
  <c r="E43" i="12"/>
  <c r="L354" i="12"/>
  <c r="T77" i="12"/>
  <c r="L104" i="12"/>
  <c r="AR422" i="12"/>
  <c r="AU114" i="12"/>
  <c r="Y84" i="12"/>
  <c r="AY51" i="12"/>
  <c r="AT399" i="12"/>
  <c r="P367" i="12"/>
  <c r="T393" i="12"/>
  <c r="AA315" i="12"/>
  <c r="AP39" i="12"/>
  <c r="V319" i="12"/>
  <c r="I500" i="12"/>
  <c r="O314" i="12"/>
  <c r="W181" i="12"/>
  <c r="I273" i="12"/>
  <c r="AA494" i="12"/>
  <c r="N227" i="12"/>
  <c r="AG469" i="12"/>
  <c r="Y404" i="12"/>
  <c r="D446" i="12"/>
  <c r="AM145" i="12"/>
  <c r="AB96" i="12"/>
  <c r="J371" i="12"/>
  <c r="P316" i="12"/>
  <c r="AT87" i="12"/>
  <c r="AB366" i="12"/>
  <c r="AL396" i="12"/>
  <c r="AX354" i="12"/>
  <c r="AK364" i="12"/>
  <c r="P239" i="12"/>
  <c r="AX45" i="12"/>
  <c r="U390" i="12"/>
  <c r="N349" i="12"/>
  <c r="E360" i="12"/>
  <c r="AD369" i="12"/>
  <c r="AJ187" i="12"/>
  <c r="AJ60" i="12"/>
  <c r="G487" i="12"/>
  <c r="W114" i="12"/>
  <c r="F46" i="12"/>
  <c r="X76" i="12"/>
  <c r="D323" i="12"/>
  <c r="P298" i="12"/>
  <c r="BA291" i="12"/>
  <c r="AV465" i="12"/>
  <c r="AI214" i="12"/>
  <c r="AK496" i="12"/>
  <c r="AK491" i="12"/>
  <c r="F319" i="12"/>
  <c r="K177" i="12"/>
  <c r="AZ3" i="12"/>
  <c r="S128" i="12"/>
  <c r="AF107" i="12"/>
  <c r="R289" i="12"/>
  <c r="AL161" i="12"/>
  <c r="I114" i="12"/>
  <c r="AI157" i="12"/>
  <c r="O39" i="12"/>
  <c r="AS104" i="12"/>
  <c r="K101" i="12"/>
  <c r="Z159" i="12"/>
  <c r="AF113" i="12"/>
  <c r="T28" i="12"/>
  <c r="AT355" i="12"/>
  <c r="AI387" i="12"/>
  <c r="AH315" i="12"/>
  <c r="AA456" i="12"/>
  <c r="X427" i="12"/>
  <c r="AB269" i="12"/>
  <c r="I244" i="12"/>
  <c r="U120" i="12"/>
  <c r="AD188" i="12"/>
  <c r="AL463" i="12"/>
  <c r="T470" i="12"/>
  <c r="AD487" i="12"/>
  <c r="AC494" i="12"/>
  <c r="S114" i="12"/>
  <c r="BA451" i="12"/>
  <c r="AC161" i="12"/>
  <c r="AK167" i="12"/>
  <c r="BA470" i="12"/>
  <c r="AO471" i="12"/>
  <c r="F289" i="12"/>
  <c r="F38" i="12"/>
  <c r="K344" i="12"/>
  <c r="AK368" i="12"/>
  <c r="O471" i="12"/>
  <c r="AR343" i="12"/>
  <c r="Q256" i="12"/>
  <c r="AZ124" i="12"/>
  <c r="X349" i="12"/>
  <c r="AH412" i="12"/>
  <c r="AV98" i="12"/>
  <c r="U10" i="12"/>
  <c r="F451" i="12"/>
  <c r="AO119" i="12"/>
  <c r="X173" i="12"/>
  <c r="AY125" i="12"/>
  <c r="Y108" i="12"/>
  <c r="E261" i="12"/>
  <c r="I233" i="12"/>
  <c r="F119" i="12"/>
  <c r="AJ395" i="12"/>
  <c r="O225" i="12"/>
  <c r="W52" i="12"/>
  <c r="I5" i="12"/>
  <c r="V221" i="12"/>
  <c r="AX396" i="12"/>
  <c r="N38" i="12"/>
  <c r="AG7" i="12"/>
  <c r="N299" i="12"/>
  <c r="AF324" i="12"/>
  <c r="AW77" i="12"/>
  <c r="AW340" i="12"/>
  <c r="M13" i="12"/>
  <c r="M10" i="12"/>
  <c r="AK11" i="12"/>
  <c r="O229" i="12"/>
  <c r="AW451" i="12"/>
  <c r="P42" i="12"/>
  <c r="D344" i="12"/>
  <c r="Z12" i="12"/>
  <c r="AB120" i="12"/>
  <c r="H111" i="12"/>
  <c r="AI139" i="12"/>
  <c r="AV250" i="12"/>
  <c r="U302" i="12"/>
  <c r="Z395" i="12"/>
  <c r="I321" i="12"/>
  <c r="AZ371" i="12"/>
  <c r="I13" i="12"/>
  <c r="AM38" i="12"/>
  <c r="AY394" i="12"/>
  <c r="N84" i="12"/>
  <c r="F121" i="12"/>
  <c r="F175" i="12"/>
  <c r="W203" i="12"/>
  <c r="AF365" i="12"/>
  <c r="Q479" i="12"/>
  <c r="H122" i="12"/>
  <c r="K279" i="12"/>
  <c r="AF362" i="12"/>
  <c r="S443" i="12"/>
  <c r="AN134" i="12"/>
  <c r="AF463" i="12"/>
  <c r="AC202" i="12"/>
  <c r="P189" i="12"/>
  <c r="AE376" i="12"/>
  <c r="AD345" i="12"/>
  <c r="AA321" i="12"/>
  <c r="F223" i="12"/>
  <c r="AS379" i="12"/>
  <c r="AH457" i="12"/>
  <c r="Y158" i="12"/>
  <c r="Z434" i="12"/>
  <c r="J338" i="12"/>
  <c r="AH197" i="12"/>
  <c r="AR407" i="12"/>
  <c r="AR324" i="12"/>
  <c r="AE34" i="12"/>
  <c r="AB219" i="12"/>
  <c r="L220" i="12"/>
  <c r="AE464" i="12"/>
  <c r="AP266" i="12"/>
  <c r="AD132" i="12"/>
  <c r="G53" i="12"/>
  <c r="P267" i="12"/>
  <c r="H288" i="12"/>
  <c r="Y258" i="12"/>
  <c r="N27" i="12"/>
  <c r="AO127" i="12"/>
  <c r="G416" i="12"/>
  <c r="N390" i="12"/>
  <c r="P225" i="12"/>
  <c r="AD26" i="12"/>
  <c r="AW126" i="12"/>
  <c r="Z307" i="12"/>
  <c r="AI200" i="12"/>
  <c r="Y4" i="12"/>
  <c r="AI66" i="12"/>
  <c r="AL377" i="12"/>
  <c r="I256" i="12"/>
  <c r="AZ181" i="12"/>
  <c r="W234" i="12"/>
  <c r="AJ409" i="12"/>
  <c r="R441" i="12"/>
  <c r="Q62" i="12"/>
  <c r="V410" i="12"/>
  <c r="S202" i="12"/>
  <c r="I288" i="12"/>
  <c r="U21" i="12"/>
  <c r="O357" i="12"/>
  <c r="AC159" i="12"/>
  <c r="AL47" i="12"/>
  <c r="AU133" i="12"/>
  <c r="N407" i="12"/>
  <c r="AX449" i="12"/>
  <c r="AG193" i="12"/>
  <c r="M420" i="12"/>
  <c r="I201" i="12"/>
  <c r="L155" i="12"/>
  <c r="G195" i="12"/>
  <c r="Z154" i="12"/>
  <c r="AX301" i="12"/>
  <c r="BA136" i="12"/>
  <c r="P295" i="12"/>
  <c r="D314" i="12"/>
  <c r="AX206" i="12"/>
  <c r="AH145" i="12"/>
  <c r="F17" i="12"/>
  <c r="P297" i="12"/>
  <c r="AL168" i="12"/>
  <c r="AJ176" i="12"/>
  <c r="AE222" i="12"/>
  <c r="AJ30" i="12"/>
  <c r="L452" i="12"/>
  <c r="AF410" i="12"/>
  <c r="AS193" i="12"/>
  <c r="U447" i="12"/>
  <c r="AO91" i="12"/>
  <c r="X21" i="12"/>
  <c r="AU99" i="12"/>
  <c r="AA214" i="12"/>
  <c r="AC339" i="12"/>
  <c r="AE221" i="12"/>
  <c r="U483" i="12"/>
  <c r="AB265" i="12"/>
  <c r="D425" i="12"/>
  <c r="AC14" i="12"/>
  <c r="AG72" i="12"/>
  <c r="AZ483" i="12"/>
  <c r="AB262" i="12"/>
  <c r="H356" i="12"/>
  <c r="AW172" i="12"/>
  <c r="AS313" i="12"/>
  <c r="AK334" i="12"/>
  <c r="AN221" i="12"/>
  <c r="P319" i="12"/>
  <c r="AQ12" i="12"/>
  <c r="W388" i="12"/>
  <c r="AM265" i="12"/>
  <c r="D233" i="12"/>
  <c r="AV39" i="12"/>
  <c r="T460" i="12"/>
  <c r="K5" i="12"/>
  <c r="L367" i="12"/>
  <c r="V32" i="12"/>
  <c r="AE109" i="12"/>
  <c r="AB163" i="12"/>
  <c r="AV76" i="12"/>
  <c r="AK4" i="12"/>
  <c r="AE407" i="12"/>
  <c r="H295" i="12"/>
  <c r="M191" i="12"/>
  <c r="AZ360" i="12"/>
  <c r="AZ4" i="12"/>
  <c r="AU117" i="12"/>
  <c r="AG487" i="12"/>
  <c r="AV238" i="12"/>
  <c r="AX139" i="12"/>
  <c r="AL29" i="12"/>
  <c r="I17" i="12"/>
  <c r="AC181" i="12"/>
  <c r="AZ58" i="12"/>
  <c r="Z282" i="12"/>
  <c r="Z270" i="12"/>
  <c r="AU158" i="12"/>
  <c r="G34" i="12"/>
  <c r="M137" i="12"/>
  <c r="AB435" i="12"/>
  <c r="AC20" i="12"/>
  <c r="J221" i="12"/>
  <c r="AO40" i="12"/>
  <c r="AT223" i="12"/>
  <c r="AW62" i="12"/>
  <c r="X334" i="12"/>
  <c r="Z7" i="12"/>
  <c r="AR488" i="12"/>
  <c r="W189" i="12"/>
  <c r="W239" i="12"/>
  <c r="AR61" i="12"/>
  <c r="U230" i="12"/>
  <c r="L288" i="12"/>
  <c r="E299" i="12"/>
  <c r="M30" i="12"/>
  <c r="AS367" i="12"/>
  <c r="AT478" i="12"/>
  <c r="BA465" i="12"/>
  <c r="AS381" i="12"/>
  <c r="AO448" i="12"/>
  <c r="AR338" i="12"/>
  <c r="Q438" i="12"/>
  <c r="T437" i="12"/>
  <c r="J413" i="12"/>
  <c r="Z146" i="12"/>
  <c r="AE199" i="12"/>
  <c r="AP395" i="12"/>
  <c r="M316" i="12"/>
  <c r="G456" i="12"/>
  <c r="AV65" i="12"/>
  <c r="AB229" i="12"/>
  <c r="AI98" i="12"/>
  <c r="N36" i="12"/>
  <c r="G217" i="12"/>
  <c r="AO147" i="12"/>
  <c r="AG14" i="12"/>
  <c r="AE173" i="12"/>
  <c r="AV310" i="12"/>
  <c r="AP450" i="12"/>
  <c r="AQ109" i="12"/>
  <c r="AJ320" i="12"/>
  <c r="AH336" i="12"/>
  <c r="AE157" i="12"/>
  <c r="AR297" i="12"/>
  <c r="AA430" i="12"/>
  <c r="AS61" i="12"/>
  <c r="AC391" i="12"/>
  <c r="K84" i="12"/>
  <c r="AZ260" i="12"/>
  <c r="S485" i="12"/>
  <c r="O92" i="12"/>
  <c r="L396" i="12"/>
  <c r="AZ417" i="12"/>
  <c r="F357" i="12"/>
  <c r="AZ39" i="12"/>
  <c r="U220" i="12"/>
  <c r="AN158" i="12"/>
  <c r="Y229" i="12"/>
  <c r="S254" i="12"/>
  <c r="AF114" i="12"/>
  <c r="BA410" i="12"/>
  <c r="AE94" i="12"/>
  <c r="R58" i="12"/>
  <c r="AD495" i="12"/>
  <c r="AW168" i="12"/>
  <c r="AB2" i="12"/>
  <c r="V229" i="12"/>
  <c r="BA374" i="12"/>
  <c r="S348" i="12"/>
  <c r="AA331" i="12"/>
  <c r="AV25" i="12"/>
  <c r="AP495" i="12"/>
  <c r="AJ19" i="12"/>
  <c r="AV325" i="12"/>
  <c r="X342" i="12"/>
  <c r="G165" i="12"/>
  <c r="F486" i="12"/>
  <c r="F75" i="12"/>
  <c r="F69" i="12"/>
  <c r="V473" i="12"/>
  <c r="AN265" i="12"/>
  <c r="AJ108" i="12"/>
  <c r="AV141" i="12"/>
  <c r="T50" i="12"/>
  <c r="AS374" i="12"/>
  <c r="AS211" i="12"/>
  <c r="AH320" i="12"/>
  <c r="AG450" i="12"/>
  <c r="AD85" i="12"/>
  <c r="AY105" i="12"/>
  <c r="AQ340" i="12"/>
  <c r="V326" i="12"/>
  <c r="U502" i="12"/>
  <c r="AD171" i="12"/>
  <c r="L75" i="12"/>
  <c r="AP403" i="12"/>
  <c r="AJ303" i="12"/>
  <c r="AV287" i="12"/>
  <c r="AS498" i="12"/>
  <c r="AH165" i="12"/>
  <c r="AO347" i="12"/>
  <c r="Z483" i="12"/>
  <c r="X307" i="12"/>
  <c r="R386" i="12"/>
  <c r="S478" i="12"/>
  <c r="AT428" i="12"/>
  <c r="E290" i="12"/>
  <c r="M286" i="12"/>
  <c r="D348" i="12"/>
  <c r="P193" i="12"/>
  <c r="AD419" i="12"/>
  <c r="O222" i="12"/>
  <c r="W206" i="12"/>
  <c r="AM28" i="12"/>
  <c r="E470" i="12"/>
  <c r="AM414" i="12"/>
  <c r="K125" i="12"/>
  <c r="AB408" i="12"/>
  <c r="AH20" i="12"/>
  <c r="AA471" i="12"/>
  <c r="X234" i="12"/>
  <c r="Q305" i="12"/>
  <c r="AP199" i="12"/>
  <c r="AV148" i="12"/>
  <c r="AH38" i="12"/>
  <c r="AH204" i="12"/>
  <c r="AU467" i="12"/>
  <c r="Y137" i="12"/>
  <c r="D210" i="12"/>
  <c r="AI347" i="12"/>
  <c r="F236" i="12"/>
  <c r="Z367" i="12"/>
  <c r="Q157" i="12"/>
  <c r="M440" i="12"/>
  <c r="AS486" i="12"/>
  <c r="L7" i="12"/>
  <c r="AP262" i="12"/>
  <c r="P264" i="12"/>
  <c r="T94" i="12"/>
  <c r="Q120" i="12"/>
  <c r="AP412" i="12"/>
  <c r="J361" i="12"/>
  <c r="BA38" i="12"/>
  <c r="V122" i="12"/>
  <c r="X388" i="12"/>
  <c r="AV290" i="12"/>
  <c r="AY49" i="12"/>
  <c r="M146" i="12"/>
  <c r="J93" i="12"/>
  <c r="Q397" i="12"/>
  <c r="AU238" i="12"/>
  <c r="AB421" i="12"/>
  <c r="Y193" i="12"/>
  <c r="I489" i="12"/>
  <c r="AY255" i="12"/>
  <c r="R262" i="12"/>
  <c r="N228" i="12"/>
  <c r="X451" i="12"/>
  <c r="AE303" i="12"/>
  <c r="Y203" i="12"/>
  <c r="F333" i="12"/>
  <c r="AK261" i="12"/>
  <c r="H350" i="12"/>
  <c r="T424" i="12"/>
  <c r="AL220" i="12"/>
  <c r="T351" i="12"/>
  <c r="AO13" i="12"/>
  <c r="J213" i="12"/>
  <c r="AW373" i="12"/>
  <c r="F177" i="12"/>
  <c r="AN251" i="12"/>
  <c r="Y358" i="12"/>
  <c r="AM41" i="12"/>
  <c r="P352" i="12"/>
  <c r="AW332" i="12"/>
  <c r="AY316" i="12"/>
  <c r="AE403" i="12"/>
  <c r="AN100" i="12"/>
  <c r="P378" i="12"/>
  <c r="G223" i="12"/>
  <c r="AH34" i="12"/>
  <c r="AY449" i="12"/>
  <c r="M181" i="12"/>
  <c r="AZ393" i="12"/>
  <c r="I277" i="12"/>
  <c r="AN489" i="12"/>
  <c r="AL254" i="12"/>
  <c r="E255" i="12"/>
  <c r="P236" i="12"/>
  <c r="V384" i="12"/>
  <c r="R156" i="12"/>
  <c r="AR299" i="12"/>
  <c r="Z138" i="12"/>
  <c r="AQ424" i="12"/>
  <c r="AX227" i="12"/>
  <c r="AV120" i="12"/>
  <c r="N270" i="12"/>
  <c r="H22" i="12"/>
  <c r="S293" i="12"/>
  <c r="AT391" i="12"/>
  <c r="AD92" i="12"/>
  <c r="AL244" i="12"/>
  <c r="F14" i="12"/>
  <c r="D337" i="12"/>
  <c r="O425" i="12"/>
  <c r="H182" i="12"/>
  <c r="AZ92" i="12"/>
  <c r="AZ214" i="12"/>
  <c r="AU71" i="12"/>
  <c r="AP304" i="12"/>
  <c r="AY196" i="12"/>
  <c r="R155" i="12"/>
  <c r="X242" i="12"/>
  <c r="N272" i="12"/>
  <c r="O468" i="12"/>
  <c r="O267" i="12"/>
  <c r="O151" i="12"/>
  <c r="R247" i="12"/>
  <c r="AQ209" i="12"/>
  <c r="AW202" i="12"/>
  <c r="AB467" i="12"/>
  <c r="H225" i="12"/>
  <c r="AL151" i="12"/>
  <c r="AX77" i="12"/>
  <c r="AJ404" i="12"/>
  <c r="AW76" i="12"/>
  <c r="AW275" i="12"/>
  <c r="AZ232" i="12"/>
  <c r="Z304" i="12"/>
  <c r="BA377" i="12"/>
  <c r="AL36" i="12"/>
  <c r="AO321" i="12"/>
  <c r="AK270" i="12"/>
  <c r="AM198" i="12"/>
  <c r="O42" i="12"/>
  <c r="R172" i="12"/>
  <c r="H310" i="12"/>
  <c r="AH298" i="12"/>
  <c r="V399" i="12"/>
  <c r="M340" i="12"/>
  <c r="X445" i="12"/>
  <c r="E297" i="12"/>
  <c r="AD325" i="12"/>
  <c r="S490" i="12"/>
  <c r="G390" i="12"/>
  <c r="AX58" i="12"/>
  <c r="AF224" i="12"/>
  <c r="D334" i="12"/>
  <c r="J11" i="12"/>
  <c r="AP56" i="12"/>
  <c r="AE294" i="12"/>
  <c r="AK114" i="12"/>
  <c r="N285" i="12"/>
  <c r="U452" i="12"/>
  <c r="AE72" i="12"/>
  <c r="AR25" i="12"/>
  <c r="AF358" i="12"/>
  <c r="AC242" i="12"/>
  <c r="Y424" i="12"/>
  <c r="AP254" i="12"/>
  <c r="L399" i="12"/>
  <c r="Z458" i="12"/>
  <c r="AA448" i="12"/>
  <c r="Y163" i="12"/>
  <c r="AQ323" i="12"/>
  <c r="AP301" i="12"/>
  <c r="K159" i="12"/>
  <c r="Q459" i="12"/>
  <c r="AV113" i="12"/>
  <c r="O340" i="12"/>
  <c r="S79" i="12"/>
  <c r="AG250" i="12"/>
  <c r="L210" i="12"/>
  <c r="AJ144" i="12"/>
  <c r="S287" i="12"/>
  <c r="N61" i="12"/>
  <c r="AZ302" i="12"/>
  <c r="U141" i="12"/>
  <c r="H455" i="12"/>
  <c r="U95" i="12"/>
  <c r="L204" i="12"/>
  <c r="AP493" i="12"/>
  <c r="AS464" i="12"/>
  <c r="AC273" i="12"/>
  <c r="X130" i="12"/>
  <c r="J362" i="12"/>
  <c r="AU264" i="12"/>
  <c r="Y81" i="12"/>
  <c r="L301" i="12"/>
  <c r="AF80" i="12"/>
  <c r="T395" i="12"/>
  <c r="AT422" i="12"/>
  <c r="AW51" i="12"/>
  <c r="I124" i="12"/>
  <c r="S132" i="12"/>
  <c r="AY43" i="12"/>
  <c r="AH284" i="12"/>
  <c r="AR478" i="12"/>
  <c r="S417" i="12"/>
  <c r="E185" i="12"/>
  <c r="L216" i="12"/>
  <c r="AQ453" i="12"/>
  <c r="AU284" i="12"/>
  <c r="W452" i="12"/>
  <c r="AP285" i="12"/>
  <c r="AU414" i="12"/>
  <c r="X104" i="12"/>
  <c r="V48" i="12"/>
  <c r="T107" i="12"/>
  <c r="I426" i="12"/>
  <c r="R285" i="12"/>
  <c r="D136" i="12"/>
  <c r="Q249" i="12"/>
  <c r="AL85" i="12"/>
  <c r="S187" i="12"/>
  <c r="AT100" i="12"/>
  <c r="AJ43" i="12"/>
  <c r="R297" i="12"/>
  <c r="AP97" i="12"/>
  <c r="J52" i="12"/>
  <c r="Z327" i="12"/>
  <c r="Q411" i="12"/>
  <c r="AF453" i="12"/>
  <c r="AT284" i="12"/>
  <c r="AE396" i="12"/>
  <c r="AM454" i="12"/>
  <c r="AR89" i="12"/>
  <c r="D13" i="12"/>
  <c r="Y498" i="12"/>
  <c r="V366" i="12"/>
  <c r="F194" i="12"/>
  <c r="D459" i="12"/>
  <c r="R359" i="12"/>
  <c r="AY262" i="12"/>
  <c r="E155" i="12"/>
  <c r="AB282" i="12"/>
  <c r="N126" i="12"/>
  <c r="D279" i="12"/>
  <c r="AV353" i="12"/>
  <c r="AY408" i="12"/>
  <c r="V154" i="12"/>
  <c r="H79" i="12"/>
  <c r="K496" i="12"/>
  <c r="AN438" i="12"/>
  <c r="O257" i="12"/>
  <c r="AG261" i="12"/>
  <c r="K443" i="12"/>
  <c r="AV402" i="12"/>
  <c r="P86" i="12"/>
  <c r="AA423" i="12"/>
  <c r="AD455" i="12"/>
  <c r="D14" i="12"/>
  <c r="T284" i="12"/>
  <c r="AO271" i="12"/>
  <c r="Y212" i="12"/>
  <c r="AL277" i="12"/>
  <c r="AP454" i="12"/>
  <c r="BA61" i="12"/>
  <c r="F270" i="12"/>
  <c r="R421" i="12"/>
  <c r="R252" i="12"/>
  <c r="AS323" i="12"/>
  <c r="O402" i="12"/>
  <c r="G378" i="12"/>
  <c r="AI336" i="12"/>
  <c r="S442" i="12"/>
  <c r="Z157" i="12"/>
  <c r="AT358" i="12"/>
  <c r="AF93" i="12"/>
  <c r="AO75" i="12"/>
  <c r="O389" i="12"/>
  <c r="S256" i="12"/>
  <c r="X47" i="12"/>
  <c r="AR304" i="12"/>
  <c r="AI469" i="12"/>
  <c r="AV26" i="12"/>
  <c r="G445" i="12"/>
  <c r="S182" i="12"/>
  <c r="K16" i="12"/>
  <c r="G227" i="12"/>
  <c r="E68" i="12"/>
  <c r="AC32" i="12"/>
  <c r="AR386" i="12"/>
  <c r="AV91" i="12"/>
  <c r="AE316" i="12"/>
  <c r="Z19" i="12"/>
  <c r="AK112" i="12"/>
  <c r="AD351" i="12"/>
  <c r="S399" i="12"/>
  <c r="AG184" i="12"/>
  <c r="R395" i="12"/>
  <c r="AW369" i="12"/>
  <c r="AK122" i="12"/>
  <c r="O105" i="12"/>
  <c r="AB155" i="12"/>
  <c r="AP105" i="12"/>
  <c r="F441" i="12"/>
  <c r="F74" i="12"/>
  <c r="O496" i="12"/>
  <c r="N243" i="12"/>
  <c r="Y12" i="12"/>
  <c r="O147" i="12"/>
  <c r="AX182" i="12"/>
  <c r="R142" i="12"/>
  <c r="K409" i="12"/>
  <c r="AO330" i="12"/>
  <c r="AD172" i="12"/>
  <c r="AT475" i="12"/>
  <c r="AY444" i="12"/>
  <c r="O422" i="12"/>
  <c r="AB267" i="12"/>
  <c r="AV489" i="12"/>
  <c r="BA122" i="12"/>
  <c r="W355" i="12"/>
  <c r="W270" i="12"/>
  <c r="AB113" i="12"/>
  <c r="AN291" i="12"/>
  <c r="AO246" i="12"/>
  <c r="N318" i="12"/>
  <c r="AA122" i="12"/>
  <c r="T271" i="12"/>
  <c r="AJ77" i="12"/>
  <c r="X430" i="12"/>
  <c r="O381" i="12"/>
  <c r="Z192" i="12"/>
  <c r="AK121" i="12"/>
  <c r="AR267" i="12"/>
  <c r="G488" i="12"/>
  <c r="AQ493" i="12"/>
  <c r="P67" i="12"/>
  <c r="AB81" i="12"/>
  <c r="AQ23" i="12"/>
  <c r="AD129" i="12"/>
  <c r="AG395" i="12"/>
  <c r="AQ455" i="12"/>
  <c r="AL118" i="12"/>
  <c r="X420" i="12"/>
  <c r="T441" i="12"/>
  <c r="AP461" i="12"/>
  <c r="AQ486" i="12"/>
  <c r="AH72" i="12"/>
  <c r="AV77" i="12"/>
  <c r="AJ353" i="12"/>
  <c r="V488" i="12"/>
  <c r="W260" i="12"/>
  <c r="V306" i="12"/>
  <c r="AE484" i="12"/>
  <c r="T370" i="12"/>
  <c r="W220" i="12"/>
  <c r="AE183" i="12"/>
  <c r="I349" i="12"/>
  <c r="AG180" i="12"/>
  <c r="AJ309" i="12"/>
  <c r="F458" i="12"/>
  <c r="AM277" i="12"/>
  <c r="AU214" i="12"/>
  <c r="L402" i="12"/>
  <c r="U77" i="12"/>
  <c r="U176" i="12"/>
  <c r="AH6" i="12"/>
  <c r="W389" i="12"/>
  <c r="E62" i="12"/>
  <c r="F232" i="12"/>
  <c r="AC407" i="12"/>
  <c r="AR148" i="12"/>
  <c r="AV387" i="12"/>
  <c r="AU389" i="12"/>
  <c r="AS481" i="12"/>
  <c r="AR316" i="12"/>
  <c r="BA102" i="12"/>
  <c r="I246" i="12"/>
  <c r="H207" i="12"/>
  <c r="AK329" i="12"/>
  <c r="J141" i="12"/>
  <c r="AE9" i="12"/>
  <c r="I332" i="12"/>
  <c r="AI59" i="12"/>
  <c r="O430" i="12"/>
  <c r="O167" i="12"/>
  <c r="AK259" i="12"/>
  <c r="O211" i="12"/>
  <c r="L147" i="12"/>
  <c r="AS267" i="12"/>
  <c r="AS460" i="12"/>
  <c r="AU4" i="12"/>
  <c r="AG378" i="12"/>
  <c r="AN497" i="12"/>
  <c r="AS328" i="12"/>
  <c r="V266" i="12"/>
  <c r="AL209" i="12"/>
  <c r="AU162" i="12"/>
  <c r="AR260" i="12"/>
  <c r="J430" i="12"/>
  <c r="AA269" i="12"/>
  <c r="AZ65" i="12"/>
  <c r="T270" i="12"/>
  <c r="T361" i="12"/>
  <c r="V391" i="12"/>
  <c r="F317" i="12"/>
  <c r="AO171" i="12"/>
  <c r="D170" i="12"/>
  <c r="AD374" i="12"/>
  <c r="V31" i="12"/>
  <c r="AC495" i="12"/>
  <c r="AN198" i="12"/>
  <c r="AR221" i="12"/>
  <c r="U332" i="12"/>
  <c r="AV161" i="12"/>
  <c r="M220" i="12"/>
  <c r="AP210" i="12"/>
  <c r="AB410" i="12"/>
  <c r="T462" i="12"/>
  <c r="AF440" i="12"/>
  <c r="R63" i="12"/>
  <c r="O482" i="12"/>
  <c r="AE165" i="12"/>
  <c r="G46" i="12"/>
  <c r="N363" i="12"/>
  <c r="M82" i="12"/>
  <c r="AE471" i="12"/>
  <c r="AX155" i="12"/>
  <c r="S308" i="12"/>
  <c r="AT117" i="12"/>
  <c r="U371" i="12"/>
  <c r="K194" i="12"/>
  <c r="AN102" i="12"/>
  <c r="AS268" i="12"/>
  <c r="I335" i="12"/>
  <c r="N234" i="12"/>
  <c r="AZ236" i="12"/>
  <c r="W116" i="12"/>
  <c r="F7" i="12"/>
  <c r="E344" i="12"/>
  <c r="AA111" i="12"/>
  <c r="D432" i="12"/>
  <c r="AU269" i="12"/>
  <c r="Q325" i="12"/>
  <c r="AP143" i="12"/>
  <c r="V142" i="12"/>
  <c r="AJ426" i="12"/>
  <c r="S131" i="12"/>
  <c r="AN470" i="12"/>
  <c r="AO248" i="12"/>
  <c r="H403" i="12"/>
  <c r="AL233" i="12"/>
  <c r="T366" i="12"/>
  <c r="V311" i="12"/>
  <c r="AY99" i="12"/>
  <c r="AU326" i="12"/>
  <c r="AB105" i="12"/>
  <c r="O125" i="12"/>
  <c r="I202" i="12"/>
  <c r="U266" i="12"/>
  <c r="AS31" i="12"/>
  <c r="AW97" i="12"/>
  <c r="I164" i="12"/>
  <c r="O51" i="12"/>
  <c r="S189" i="12"/>
  <c r="K189" i="12"/>
  <c r="AI227" i="12"/>
  <c r="R68" i="12"/>
  <c r="AO362" i="12"/>
  <c r="E147" i="12"/>
  <c r="V183" i="12"/>
  <c r="Z324" i="12"/>
  <c r="AW209" i="12"/>
  <c r="S195" i="12"/>
  <c r="Y101" i="12"/>
  <c r="AX180" i="12"/>
  <c r="BA350" i="12"/>
  <c r="AE382" i="12"/>
  <c r="Q425" i="12"/>
  <c r="BA228" i="12"/>
  <c r="Z116" i="12"/>
  <c r="U479" i="12"/>
  <c r="Z186" i="12"/>
  <c r="M284" i="12"/>
  <c r="AM405" i="12"/>
  <c r="AM89" i="12"/>
  <c r="AE321" i="12"/>
  <c r="AR5" i="12"/>
  <c r="H174" i="12"/>
  <c r="U151" i="12"/>
  <c r="AZ246" i="12"/>
  <c r="AY222" i="12"/>
  <c r="Y53" i="12"/>
  <c r="AQ462" i="12"/>
  <c r="I126" i="12"/>
  <c r="AJ343" i="12"/>
  <c r="AN136" i="12"/>
  <c r="AX282" i="12"/>
  <c r="U313" i="12"/>
  <c r="R98" i="12"/>
  <c r="J352" i="12"/>
  <c r="AJ498" i="12"/>
  <c r="X277" i="12"/>
  <c r="M443" i="12"/>
  <c r="AJ335" i="12"/>
  <c r="L126" i="12"/>
  <c r="Y487" i="12"/>
  <c r="L100" i="12"/>
  <c r="Q110" i="12"/>
  <c r="Q306" i="12"/>
  <c r="AA420" i="12"/>
  <c r="AK79" i="12"/>
  <c r="AT346" i="12"/>
  <c r="Q33" i="12"/>
  <c r="AP48" i="12"/>
  <c r="AR38" i="12"/>
  <c r="AZ131" i="12"/>
  <c r="AZ44" i="12"/>
  <c r="AK246" i="12"/>
  <c r="BA468" i="12"/>
  <c r="AH41" i="12"/>
  <c r="AM31" i="12"/>
  <c r="AI318" i="12"/>
  <c r="Q291" i="12"/>
  <c r="U97" i="12"/>
  <c r="AM471" i="12"/>
  <c r="J63" i="12"/>
  <c r="Z60" i="12"/>
  <c r="AN422" i="12"/>
  <c r="AS106" i="12"/>
  <c r="AX25" i="12"/>
  <c r="AW100" i="12"/>
  <c r="AX84" i="12"/>
  <c r="I341" i="12"/>
  <c r="AU421" i="12"/>
  <c r="AU251" i="12"/>
  <c r="AN403" i="12"/>
  <c r="F267" i="12"/>
  <c r="AC258" i="12"/>
  <c r="AI13" i="12"/>
  <c r="N439" i="12"/>
  <c r="U455" i="12"/>
  <c r="BA104" i="12"/>
  <c r="E435" i="12"/>
  <c r="AC207" i="12"/>
  <c r="X45" i="12"/>
  <c r="AY380" i="12"/>
  <c r="AD212" i="12"/>
  <c r="D502" i="12"/>
  <c r="AW392" i="12"/>
  <c r="AH87" i="12"/>
  <c r="J322" i="12"/>
  <c r="M101" i="12"/>
  <c r="N170" i="12"/>
  <c r="AB250" i="12"/>
  <c r="AQ223" i="12"/>
  <c r="U225" i="12"/>
  <c r="AT194" i="12"/>
  <c r="AR272" i="12"/>
  <c r="AN399" i="12"/>
  <c r="AK12" i="12"/>
  <c r="AW327" i="12"/>
  <c r="AK92" i="12"/>
  <c r="G48" i="12"/>
  <c r="AE251" i="12"/>
  <c r="AO381" i="12"/>
  <c r="AK200" i="12"/>
  <c r="E241" i="12"/>
  <c r="AC462" i="12"/>
  <c r="E433" i="12"/>
  <c r="AC259" i="12"/>
  <c r="AW501" i="12"/>
  <c r="AG259" i="12"/>
  <c r="AG239" i="12"/>
  <c r="P52" i="12"/>
  <c r="AS412" i="12"/>
  <c r="AP111" i="12"/>
  <c r="W22" i="12"/>
  <c r="AN318" i="12"/>
  <c r="BA178" i="12"/>
  <c r="R271" i="12"/>
  <c r="I380" i="12"/>
  <c r="AH437" i="12"/>
  <c r="H469" i="12"/>
  <c r="Y413" i="12"/>
  <c r="N75" i="12"/>
  <c r="H352" i="12"/>
  <c r="G171" i="12"/>
  <c r="P365" i="12"/>
  <c r="AR308" i="12"/>
  <c r="S177" i="12"/>
  <c r="O358" i="12"/>
  <c r="Y77" i="12"/>
  <c r="AO170" i="12"/>
  <c r="K241" i="12"/>
  <c r="AR62" i="12"/>
  <c r="M89" i="12"/>
  <c r="AS280" i="12"/>
  <c r="P436" i="12"/>
  <c r="J346" i="12"/>
  <c r="AP92" i="12"/>
  <c r="L431" i="12"/>
  <c r="D378" i="12"/>
  <c r="Z46" i="12"/>
  <c r="AT75" i="12"/>
  <c r="W257" i="12"/>
  <c r="AV492" i="12"/>
  <c r="G342" i="12"/>
  <c r="G394" i="12"/>
  <c r="AV356" i="12"/>
  <c r="AU79" i="12"/>
  <c r="Q387" i="12"/>
  <c r="AA14" i="12"/>
  <c r="AI126" i="12"/>
  <c r="AY339" i="12"/>
  <c r="AD11" i="12"/>
  <c r="AL364" i="12"/>
  <c r="J80" i="12"/>
  <c r="AL232" i="12"/>
  <c r="AH353" i="12"/>
  <c r="X452" i="12"/>
  <c r="AT423" i="12"/>
  <c r="AQ131" i="12"/>
  <c r="AI341" i="12"/>
  <c r="AM496" i="12"/>
  <c r="R256" i="12"/>
  <c r="AY448" i="12"/>
  <c r="L309" i="12"/>
  <c r="AZ361" i="12"/>
  <c r="AT110" i="12"/>
  <c r="P48" i="12"/>
  <c r="AQ74" i="12"/>
  <c r="I159" i="12"/>
  <c r="AQ104" i="12"/>
  <c r="AM313" i="12"/>
  <c r="AS416" i="12"/>
  <c r="O77" i="12"/>
  <c r="AV196" i="12"/>
  <c r="I146" i="12"/>
  <c r="K242" i="12"/>
  <c r="AL191" i="12"/>
  <c r="BA298" i="12"/>
  <c r="AK111" i="12"/>
  <c r="P45" i="12"/>
  <c r="AR317" i="12"/>
  <c r="AS442" i="12"/>
  <c r="AY71" i="12"/>
  <c r="AX397" i="12"/>
  <c r="Z173" i="12"/>
  <c r="Z216" i="12"/>
  <c r="S445" i="12"/>
  <c r="I358" i="12"/>
  <c r="V357" i="12"/>
  <c r="M427" i="12"/>
  <c r="D359" i="12"/>
  <c r="T218" i="12"/>
  <c r="E327" i="12"/>
  <c r="AR238" i="12"/>
  <c r="AV85" i="12"/>
  <c r="O90" i="12"/>
  <c r="AG247" i="12"/>
  <c r="AG276" i="12"/>
  <c r="Q190" i="12"/>
  <c r="T258" i="12"/>
  <c r="AM241" i="12"/>
  <c r="H33" i="12"/>
  <c r="AE468" i="12"/>
  <c r="BA56" i="12"/>
  <c r="L311" i="12"/>
  <c r="K367" i="12"/>
  <c r="AG317" i="12"/>
  <c r="AC337" i="12"/>
  <c r="AO380" i="12"/>
  <c r="H131" i="12"/>
  <c r="P260" i="12"/>
  <c r="F254" i="12"/>
  <c r="P28" i="12"/>
  <c r="W387" i="12"/>
  <c r="AR264" i="12"/>
  <c r="AK35" i="12"/>
  <c r="AP29" i="12"/>
  <c r="U458" i="12"/>
  <c r="L191" i="12"/>
  <c r="AZ51" i="12"/>
  <c r="O71" i="12"/>
  <c r="AL436" i="12"/>
  <c r="Y273" i="12"/>
  <c r="AT243" i="12"/>
  <c r="W44" i="12"/>
  <c r="AY319" i="12"/>
  <c r="F372" i="12"/>
  <c r="AG232" i="12"/>
  <c r="W334" i="12"/>
  <c r="AA213" i="12"/>
  <c r="S48" i="12"/>
  <c r="AV233" i="12"/>
  <c r="AF413" i="12"/>
  <c r="Q363" i="12"/>
  <c r="AK301" i="12"/>
  <c r="Q235" i="12"/>
  <c r="Z366" i="12"/>
  <c r="AG392" i="12"/>
  <c r="AF77" i="12"/>
  <c r="AR313" i="12"/>
  <c r="F257" i="12"/>
  <c r="AW295" i="12"/>
  <c r="AP407" i="12"/>
  <c r="AE211" i="12"/>
  <c r="I230" i="12"/>
  <c r="W373" i="12"/>
  <c r="AM486" i="12"/>
  <c r="Y29" i="12"/>
  <c r="R85" i="12"/>
  <c r="X337" i="12"/>
  <c r="AX133" i="12"/>
  <c r="AE365" i="12"/>
  <c r="AV313" i="12"/>
  <c r="AM148" i="12"/>
  <c r="AL273" i="12"/>
  <c r="AF416" i="12"/>
  <c r="AW368" i="12"/>
  <c r="AP324" i="12"/>
  <c r="S77" i="12"/>
  <c r="BA206" i="12"/>
  <c r="AM105" i="12"/>
  <c r="AH304" i="12"/>
  <c r="O253" i="12"/>
  <c r="I291" i="12"/>
  <c r="K209" i="12"/>
  <c r="AV442" i="12"/>
  <c r="K148" i="12"/>
  <c r="AV171" i="12"/>
  <c r="AJ312" i="12"/>
  <c r="M412" i="12"/>
  <c r="AP358" i="12"/>
  <c r="O501" i="12"/>
  <c r="AD204" i="12"/>
  <c r="R143" i="12"/>
  <c r="AO428" i="12"/>
  <c r="AK473" i="12"/>
  <c r="AU219" i="12"/>
  <c r="AP159" i="12"/>
  <c r="Q155" i="12"/>
  <c r="W64" i="12"/>
  <c r="H323" i="12"/>
  <c r="S154" i="12"/>
  <c r="AT403" i="12"/>
  <c r="AZ103" i="12"/>
  <c r="AL226" i="12"/>
  <c r="M434" i="12"/>
  <c r="J305" i="12"/>
  <c r="K253" i="12"/>
  <c r="I220" i="12"/>
  <c r="Z205" i="12"/>
  <c r="Z191" i="12"/>
  <c r="AM9" i="12"/>
  <c r="AU274" i="12"/>
  <c r="F166" i="12"/>
  <c r="AU495" i="12"/>
  <c r="AS306" i="12"/>
  <c r="AY219" i="12"/>
  <c r="AL140" i="12"/>
  <c r="U307" i="12"/>
  <c r="AP168" i="12"/>
  <c r="AI293" i="12"/>
  <c r="AI10" i="12"/>
  <c r="AH480" i="12"/>
  <c r="AW37" i="12"/>
  <c r="I391" i="12"/>
  <c r="K362" i="12"/>
  <c r="AL435" i="12"/>
  <c r="AO297" i="12"/>
  <c r="AQ127" i="12"/>
  <c r="S476" i="12"/>
  <c r="G268" i="12"/>
  <c r="AY24" i="12"/>
  <c r="X129" i="12"/>
  <c r="F89" i="12"/>
  <c r="AU200" i="12"/>
  <c r="AN34" i="12"/>
  <c r="N478" i="12"/>
  <c r="AI205" i="12"/>
  <c r="Y136" i="12"/>
  <c r="AM73" i="12"/>
  <c r="Y76" i="12"/>
  <c r="U92" i="12"/>
  <c r="J390" i="12"/>
  <c r="AC430" i="12"/>
  <c r="AR280" i="12"/>
  <c r="G82" i="12"/>
  <c r="U389" i="12"/>
  <c r="M441" i="12"/>
  <c r="P492" i="12"/>
  <c r="AE19" i="12"/>
  <c r="AA61" i="12"/>
  <c r="AI130" i="12"/>
  <c r="U298" i="12"/>
  <c r="K52" i="12"/>
  <c r="Y180" i="12"/>
  <c r="AJ479" i="12"/>
  <c r="AN462" i="12"/>
  <c r="AP423" i="12"/>
  <c r="P8" i="12"/>
  <c r="AZ416" i="12"/>
  <c r="U153" i="12"/>
  <c r="W353" i="12"/>
  <c r="AK191" i="12"/>
  <c r="G379" i="12"/>
  <c r="P213" i="12"/>
  <c r="AK94" i="12"/>
  <c r="L138" i="12"/>
  <c r="AV46" i="12"/>
  <c r="O5" i="12"/>
  <c r="AE370" i="12"/>
  <c r="M159" i="12"/>
  <c r="L292" i="12"/>
  <c r="AT103" i="12"/>
  <c r="AA95" i="12"/>
  <c r="K287" i="12"/>
  <c r="U45" i="12"/>
  <c r="H90" i="12"/>
  <c r="R245" i="12"/>
  <c r="L473" i="12"/>
  <c r="Z424" i="12"/>
  <c r="AT188" i="12"/>
  <c r="K311" i="12"/>
  <c r="AX131" i="12"/>
  <c r="AT294" i="12"/>
  <c r="AV198" i="12"/>
  <c r="H412" i="12"/>
  <c r="X308" i="12"/>
  <c r="AP136" i="12"/>
  <c r="AV111" i="12"/>
  <c r="E16" i="12"/>
  <c r="AK226" i="12"/>
  <c r="AC132" i="12"/>
  <c r="AD209" i="12"/>
  <c r="AN472" i="12"/>
  <c r="O463" i="12"/>
  <c r="Z419" i="12"/>
  <c r="J192" i="12"/>
  <c r="AO446" i="12"/>
  <c r="P385" i="12"/>
  <c r="AP81" i="12"/>
  <c r="O415" i="12"/>
  <c r="AM461" i="12"/>
  <c r="W212" i="12"/>
  <c r="W350" i="12"/>
  <c r="AO42" i="12"/>
  <c r="AY305" i="12"/>
  <c r="AF98" i="12"/>
  <c r="M296" i="12"/>
  <c r="R121" i="12"/>
  <c r="AT24" i="12"/>
  <c r="H402" i="12"/>
  <c r="W15" i="12"/>
  <c r="AW133" i="12"/>
  <c r="T302" i="12"/>
  <c r="AK231" i="12"/>
  <c r="AN51" i="12"/>
  <c r="X247" i="12"/>
  <c r="Q251" i="12"/>
  <c r="AA135" i="12"/>
  <c r="AU227" i="12"/>
  <c r="X354" i="12"/>
  <c r="AZ116" i="12"/>
  <c r="K247" i="12"/>
  <c r="X24" i="12"/>
  <c r="AD63" i="12"/>
  <c r="K137" i="12"/>
  <c r="Z80" i="12"/>
  <c r="AD112" i="12"/>
  <c r="AV499" i="12"/>
  <c r="AM171" i="12"/>
  <c r="S145" i="12"/>
  <c r="AB452" i="12"/>
  <c r="W445" i="12"/>
  <c r="G38" i="12"/>
  <c r="AN224" i="12"/>
  <c r="R30" i="12"/>
  <c r="W436" i="12"/>
  <c r="V57" i="12"/>
  <c r="U18" i="12"/>
  <c r="AH360" i="12"/>
  <c r="AV64" i="12"/>
  <c r="AD448" i="12"/>
  <c r="N310" i="12"/>
  <c r="AN54" i="12"/>
  <c r="AN52" i="12"/>
  <c r="J73" i="12"/>
  <c r="V379" i="12"/>
  <c r="AT213" i="12"/>
  <c r="AJ377" i="12"/>
  <c r="BA241" i="12"/>
  <c r="H424" i="12"/>
  <c r="H309" i="12"/>
  <c r="AE139" i="12"/>
  <c r="AW219" i="12"/>
  <c r="AJ79" i="12"/>
  <c r="N96" i="12"/>
  <c r="AP419" i="12"/>
  <c r="AL222" i="12"/>
  <c r="S21" i="12"/>
  <c r="O479" i="12"/>
  <c r="AM337" i="12"/>
  <c r="AL477" i="12"/>
  <c r="Y396" i="12"/>
  <c r="AB188" i="12"/>
  <c r="AS396" i="12"/>
  <c r="R65" i="12"/>
  <c r="J38" i="12"/>
  <c r="I185" i="12"/>
  <c r="AA256" i="12"/>
  <c r="V40" i="12"/>
  <c r="T465" i="12"/>
  <c r="AI192" i="12"/>
  <c r="AS389" i="12"/>
  <c r="M117" i="12"/>
  <c r="X144" i="12"/>
  <c r="AG266" i="12"/>
  <c r="BA373" i="12"/>
  <c r="AL356" i="12"/>
  <c r="AB418" i="12"/>
  <c r="AR376" i="12"/>
  <c r="AU271" i="12"/>
  <c r="AH380" i="12"/>
  <c r="AY74" i="12"/>
  <c r="AH461" i="12"/>
  <c r="AL4" i="12"/>
  <c r="BA8" i="12"/>
  <c r="AC308" i="12"/>
  <c r="AK287" i="12"/>
  <c r="AR340" i="12"/>
  <c r="V175" i="12"/>
  <c r="U297" i="12"/>
  <c r="I371" i="12"/>
  <c r="T429" i="12"/>
  <c r="AV49" i="12"/>
  <c r="AP249" i="12"/>
  <c r="AY469" i="12"/>
  <c r="AP467" i="12"/>
  <c r="AI194" i="12"/>
  <c r="G74" i="12"/>
  <c r="AM415" i="12"/>
  <c r="U385" i="12"/>
  <c r="U355" i="12"/>
  <c r="AF262" i="12"/>
  <c r="AQ331" i="12"/>
  <c r="AS32" i="12"/>
  <c r="AU462" i="12"/>
  <c r="AP341" i="12"/>
  <c r="P461" i="12"/>
  <c r="AF172" i="12"/>
  <c r="L298" i="12"/>
  <c r="BA169" i="12"/>
  <c r="AQ342" i="12"/>
  <c r="F490" i="12"/>
  <c r="U423" i="12"/>
  <c r="Z233" i="12"/>
  <c r="AB231" i="12"/>
  <c r="AO240" i="12"/>
  <c r="T117" i="12"/>
  <c r="AB43" i="12"/>
  <c r="D250" i="12"/>
  <c r="AE264" i="12"/>
  <c r="AP452" i="12"/>
  <c r="G205" i="12"/>
  <c r="AX209" i="12"/>
  <c r="AS410" i="12"/>
  <c r="N199" i="12"/>
  <c r="J50" i="12"/>
  <c r="E436" i="12"/>
  <c r="AG76" i="12"/>
  <c r="D260" i="12"/>
  <c r="G58" i="12"/>
  <c r="AO180" i="12"/>
  <c r="Z2" i="12"/>
  <c r="AW224" i="12"/>
  <c r="Q77" i="12"/>
  <c r="AD271" i="12"/>
  <c r="G103" i="12"/>
  <c r="E99" i="12"/>
  <c r="K492" i="12"/>
  <c r="AM331" i="12"/>
  <c r="X105" i="12"/>
  <c r="AP69" i="12"/>
  <c r="AY450" i="12"/>
  <c r="AS409" i="12"/>
  <c r="BA224" i="12"/>
  <c r="P13" i="12"/>
  <c r="AM501" i="12"/>
  <c r="AC16" i="12"/>
  <c r="D27" i="12"/>
  <c r="K286" i="12"/>
  <c r="AX479" i="12"/>
  <c r="M139" i="12"/>
  <c r="E356" i="12"/>
  <c r="AQ34" i="12"/>
  <c r="N59" i="12"/>
  <c r="E369" i="12"/>
  <c r="D309" i="12"/>
  <c r="AF464" i="12"/>
  <c r="K51" i="12"/>
  <c r="AH164" i="12"/>
  <c r="F380" i="12"/>
  <c r="X480" i="12"/>
  <c r="AK25" i="12"/>
  <c r="K442" i="12"/>
  <c r="AA42" i="12"/>
  <c r="W433" i="12"/>
  <c r="R464" i="12"/>
  <c r="AV282" i="12"/>
  <c r="X444" i="12"/>
  <c r="F381" i="12"/>
  <c r="AU405" i="12"/>
  <c r="T142" i="12"/>
  <c r="S320" i="12"/>
  <c r="D355" i="12"/>
  <c r="AC358" i="12"/>
  <c r="U127" i="12"/>
  <c r="AF164" i="12"/>
  <c r="K316" i="12"/>
  <c r="E266" i="12"/>
  <c r="AP215" i="12"/>
  <c r="AA146" i="12"/>
  <c r="AJ150" i="12"/>
  <c r="J6" i="12"/>
  <c r="G5" i="12"/>
  <c r="AH318" i="12"/>
  <c r="AJ237" i="12"/>
  <c r="AG347" i="12"/>
  <c r="Z155" i="12"/>
  <c r="Z255" i="12"/>
  <c r="M304" i="12"/>
  <c r="AA154" i="12"/>
  <c r="T78" i="12"/>
  <c r="AS284" i="12"/>
  <c r="X121" i="12"/>
  <c r="AB453" i="12"/>
  <c r="AI386" i="12"/>
  <c r="W117" i="12"/>
  <c r="AP60" i="12"/>
  <c r="E367" i="12"/>
  <c r="AF72" i="12"/>
  <c r="AX203" i="12"/>
  <c r="AB85" i="12"/>
  <c r="AH173" i="12"/>
  <c r="K30" i="12"/>
  <c r="AX290" i="12"/>
  <c r="AJ90" i="12"/>
  <c r="AV344" i="12"/>
  <c r="AA119" i="12"/>
  <c r="AJ186" i="12"/>
  <c r="AE39" i="12"/>
  <c r="F39" i="12"/>
  <c r="J239" i="12"/>
  <c r="P415" i="12"/>
  <c r="D470" i="12"/>
  <c r="AV21" i="12"/>
  <c r="M360" i="12"/>
  <c r="P227" i="12"/>
  <c r="AX129" i="12"/>
  <c r="AT339" i="12"/>
  <c r="P401" i="12"/>
  <c r="N168" i="12"/>
  <c r="AV81" i="12"/>
  <c r="AP223" i="12"/>
  <c r="H351" i="12"/>
  <c r="AD257" i="12"/>
  <c r="R213" i="12"/>
  <c r="AQ345" i="12"/>
  <c r="S265" i="12"/>
  <c r="AY282" i="12"/>
  <c r="AM466" i="12"/>
  <c r="AM215" i="12"/>
  <c r="AK52" i="12"/>
  <c r="AH188" i="12"/>
  <c r="U478" i="12"/>
  <c r="S88" i="12"/>
  <c r="AI17" i="12"/>
  <c r="AH369" i="12"/>
  <c r="AO257" i="12"/>
  <c r="O148" i="12"/>
  <c r="W277" i="12"/>
  <c r="R277" i="12"/>
  <c r="E406" i="12"/>
  <c r="AD70" i="12"/>
  <c r="AT143" i="12"/>
  <c r="AJ402" i="12"/>
  <c r="AA417" i="12"/>
  <c r="N215" i="12"/>
  <c r="I169" i="12"/>
  <c r="S288" i="12"/>
  <c r="AD64" i="12"/>
  <c r="V474" i="12"/>
  <c r="O190" i="12"/>
  <c r="AT197" i="12"/>
  <c r="L8" i="12"/>
  <c r="AH490" i="12"/>
  <c r="S236" i="12"/>
  <c r="AH263" i="12"/>
  <c r="D475" i="12"/>
  <c r="K173" i="12"/>
  <c r="AF233" i="12"/>
  <c r="S379" i="12"/>
  <c r="AJ446" i="12"/>
  <c r="Y106" i="12"/>
  <c r="AZ21" i="12"/>
  <c r="AS362" i="12"/>
  <c r="AB107" i="12"/>
  <c r="L226" i="12"/>
  <c r="H421" i="12"/>
  <c r="AP402" i="12"/>
  <c r="AN473" i="12"/>
  <c r="AT42" i="12"/>
  <c r="AK425" i="12"/>
  <c r="Q232" i="12"/>
  <c r="AD244" i="12"/>
  <c r="AL413" i="12"/>
  <c r="AZ407" i="12"/>
  <c r="AO327" i="12"/>
  <c r="AB268" i="12"/>
  <c r="AU365" i="12"/>
  <c r="T55" i="12"/>
  <c r="AX115" i="12"/>
  <c r="AJ300" i="12"/>
  <c r="AH496" i="12"/>
  <c r="AV476" i="12"/>
  <c r="K340" i="12"/>
  <c r="AN453" i="12"/>
  <c r="AT17" i="12"/>
  <c r="AP155" i="12"/>
  <c r="AL174" i="12"/>
  <c r="AF374" i="12"/>
  <c r="AL343" i="12"/>
  <c r="AP397" i="12"/>
  <c r="AF208" i="12"/>
  <c r="J191" i="12"/>
  <c r="N473" i="12"/>
  <c r="AF388" i="12"/>
  <c r="AY495" i="12"/>
  <c r="U51" i="12"/>
  <c r="F188" i="12"/>
  <c r="Y39" i="12"/>
  <c r="H464" i="12"/>
  <c r="K423" i="12"/>
  <c r="U267" i="12"/>
  <c r="O180" i="12"/>
  <c r="AG338" i="12"/>
  <c r="AO258" i="12"/>
  <c r="AI302" i="12"/>
  <c r="BA188" i="12"/>
  <c r="AT235" i="12"/>
  <c r="AF50" i="12"/>
  <c r="AM495" i="12"/>
  <c r="K456" i="12"/>
  <c r="AE153" i="12"/>
  <c r="AE344" i="12"/>
  <c r="O215" i="12"/>
  <c r="N133" i="12"/>
  <c r="Q435" i="12"/>
  <c r="AG370" i="12"/>
  <c r="AT254" i="12"/>
  <c r="O497" i="12"/>
  <c r="AC110" i="12"/>
  <c r="AX271" i="12"/>
  <c r="V96" i="12"/>
  <c r="G169" i="12"/>
  <c r="R412" i="12"/>
  <c r="AO399" i="12"/>
  <c r="AR205" i="12"/>
  <c r="AL329" i="12"/>
  <c r="H287" i="12"/>
  <c r="AP231" i="12"/>
  <c r="AD278" i="12"/>
  <c r="D214" i="12"/>
  <c r="AP37" i="12"/>
  <c r="T502" i="12"/>
  <c r="BA139" i="12"/>
  <c r="M488" i="12"/>
  <c r="AN165" i="12"/>
  <c r="AA500" i="12"/>
  <c r="AX51" i="12"/>
  <c r="AX309" i="12"/>
  <c r="AT73" i="12"/>
  <c r="AJ10" i="12"/>
  <c r="AR91" i="12"/>
  <c r="AD312" i="12"/>
  <c r="AC124" i="12"/>
  <c r="AH409" i="12"/>
  <c r="AC411" i="12"/>
  <c r="Y41" i="12"/>
  <c r="N70" i="12"/>
  <c r="AH355" i="12"/>
  <c r="L294" i="12"/>
  <c r="G291" i="12"/>
  <c r="AQ54" i="12"/>
  <c r="J496" i="12"/>
  <c r="AK418" i="12"/>
  <c r="AX462" i="12"/>
  <c r="AR145" i="12"/>
  <c r="AH415" i="12"/>
  <c r="G479" i="12"/>
  <c r="AG335" i="12"/>
  <c r="K145" i="12"/>
  <c r="N58" i="12"/>
  <c r="AJ26" i="12"/>
  <c r="W99" i="12"/>
  <c r="K439" i="12"/>
  <c r="AA249" i="12"/>
  <c r="AE171" i="12"/>
  <c r="AO418" i="12"/>
  <c r="M122" i="12"/>
  <c r="T294" i="12"/>
  <c r="AJ486" i="12"/>
  <c r="AP19" i="12"/>
  <c r="AI274" i="12"/>
  <c r="AC48" i="12"/>
  <c r="AS118" i="12"/>
  <c r="M494" i="12"/>
  <c r="V100" i="12"/>
  <c r="AK147" i="12"/>
  <c r="F141" i="12"/>
  <c r="D223" i="12"/>
  <c r="AX116" i="12"/>
  <c r="O118" i="12"/>
  <c r="AN44" i="12"/>
  <c r="T331" i="12"/>
  <c r="AS475" i="12"/>
  <c r="S127" i="12"/>
  <c r="BA165" i="12"/>
  <c r="AS89" i="12"/>
  <c r="AE422" i="12"/>
  <c r="AN90" i="12"/>
  <c r="AV217" i="12"/>
  <c r="AU373" i="12"/>
  <c r="AC415" i="12"/>
  <c r="G346" i="12"/>
  <c r="AV449" i="12"/>
  <c r="X237" i="12"/>
  <c r="D35" i="12"/>
  <c r="AR342" i="12"/>
  <c r="AS209" i="12"/>
  <c r="X145" i="12"/>
  <c r="H394" i="12"/>
  <c r="AS454" i="12"/>
  <c r="P421" i="12"/>
  <c r="AV182" i="12"/>
  <c r="AO479" i="12"/>
  <c r="H461" i="12"/>
  <c r="T33" i="12"/>
  <c r="AY460" i="12"/>
  <c r="AO475" i="12"/>
  <c r="K484" i="12"/>
  <c r="AK238" i="12"/>
  <c r="AZ170" i="12"/>
  <c r="P302" i="12"/>
  <c r="V283" i="12"/>
  <c r="X102" i="12"/>
  <c r="Z18" i="12"/>
  <c r="Y119" i="12"/>
  <c r="E459" i="12"/>
  <c r="U233" i="12"/>
  <c r="AW85" i="12"/>
  <c r="AY44" i="12"/>
  <c r="AZ217" i="12"/>
  <c r="AJ127" i="12"/>
  <c r="R372" i="12"/>
  <c r="AY65" i="12"/>
  <c r="AY292" i="12"/>
  <c r="Z275" i="12"/>
  <c r="I65" i="12"/>
  <c r="AO426" i="12"/>
  <c r="AA139" i="12"/>
  <c r="AO176" i="12"/>
  <c r="O155" i="12"/>
  <c r="V344" i="12"/>
  <c r="X352" i="12"/>
  <c r="Y61" i="12"/>
  <c r="AT331" i="12"/>
  <c r="P215" i="12"/>
  <c r="AI492" i="12"/>
  <c r="AT122" i="12"/>
  <c r="AJ481" i="12"/>
  <c r="Q418" i="12"/>
  <c r="AJ248" i="12"/>
  <c r="AM221" i="12"/>
  <c r="AA329" i="12"/>
  <c r="AV258" i="12"/>
  <c r="X112" i="12"/>
  <c r="AA277" i="12"/>
  <c r="AT209" i="12"/>
  <c r="AH411" i="12"/>
  <c r="AF136" i="12"/>
  <c r="N66" i="12"/>
  <c r="J16" i="12"/>
  <c r="AA30" i="12"/>
  <c r="W283" i="12"/>
  <c r="AR436" i="12"/>
  <c r="I11" i="12"/>
  <c r="G305" i="12"/>
  <c r="AU454" i="12"/>
  <c r="U427" i="12"/>
  <c r="AI12" i="12"/>
  <c r="W255" i="12"/>
  <c r="K376" i="12"/>
  <c r="I433" i="12"/>
  <c r="U283" i="12"/>
  <c r="AC432" i="12"/>
  <c r="AW251" i="12"/>
  <c r="X126" i="12"/>
  <c r="AJ451" i="12"/>
  <c r="O266" i="12"/>
  <c r="L248" i="12"/>
  <c r="V292" i="12"/>
  <c r="AQ489" i="12"/>
  <c r="P14" i="12"/>
  <c r="AZ18" i="12"/>
  <c r="AW6" i="12"/>
  <c r="AN228" i="12"/>
  <c r="AJ450" i="12"/>
  <c r="AB103" i="12"/>
  <c r="J470" i="12"/>
  <c r="AF12" i="12"/>
  <c r="AE446" i="12"/>
  <c r="V9" i="12"/>
  <c r="Y383" i="12"/>
  <c r="AS291" i="12"/>
  <c r="AA79" i="12"/>
  <c r="AP101" i="12"/>
  <c r="AN465" i="12"/>
  <c r="AG9" i="12"/>
  <c r="W371" i="12"/>
  <c r="AW417" i="12"/>
  <c r="M219" i="12"/>
  <c r="AW176" i="12"/>
  <c r="W316" i="12"/>
  <c r="E75" i="12"/>
  <c r="AK123" i="12"/>
  <c r="AT244" i="12"/>
  <c r="AO148" i="12"/>
  <c r="S40" i="12"/>
  <c r="P477" i="12"/>
  <c r="AN298" i="12"/>
  <c r="AQ98" i="12"/>
  <c r="M102" i="12"/>
  <c r="I149" i="12"/>
  <c r="E132" i="12"/>
  <c r="AK130" i="12"/>
  <c r="AL374" i="12"/>
  <c r="AD306" i="12"/>
  <c r="AC71" i="12"/>
  <c r="AY129" i="12"/>
  <c r="AZ209" i="12"/>
  <c r="Y281" i="12"/>
  <c r="AJ283" i="12"/>
  <c r="H407" i="12"/>
  <c r="AY288" i="12"/>
  <c r="AN107" i="12"/>
  <c r="H46" i="12"/>
  <c r="D120" i="12"/>
  <c r="AN484" i="12"/>
  <c r="N85" i="12"/>
  <c r="Q351" i="12"/>
  <c r="AK325" i="12"/>
  <c r="AG368" i="12"/>
  <c r="AN409" i="12"/>
  <c r="Y463" i="12"/>
  <c r="AW408" i="12"/>
  <c r="W261" i="12"/>
  <c r="H261" i="12"/>
  <c r="X44" i="12"/>
  <c r="AH231" i="12"/>
  <c r="Y93" i="12"/>
  <c r="T136" i="12"/>
  <c r="O466" i="12"/>
  <c r="P362" i="12"/>
  <c r="AB175" i="12"/>
  <c r="H315" i="12"/>
  <c r="L143" i="12"/>
  <c r="R408" i="12"/>
  <c r="AY58" i="12"/>
  <c r="Y411" i="12"/>
  <c r="A51" i="12"/>
  <c r="AQ189" i="12"/>
  <c r="X20" i="12"/>
  <c r="AF295" i="12"/>
  <c r="V5" i="12"/>
  <c r="I283" i="12"/>
  <c r="AI254" i="12"/>
  <c r="AW93" i="12"/>
  <c r="AQ212" i="12"/>
  <c r="AU464" i="12"/>
  <c r="V400" i="12"/>
  <c r="AF255" i="12"/>
  <c r="AM122" i="12"/>
  <c r="N327" i="12"/>
  <c r="P448" i="12"/>
  <c r="BA49" i="12"/>
  <c r="AL243" i="12"/>
  <c r="AB459" i="12"/>
  <c r="AW34" i="12"/>
  <c r="AY167" i="12"/>
  <c r="U494" i="12"/>
  <c r="AG305" i="12"/>
  <c r="V272" i="12"/>
  <c r="Z232" i="12"/>
  <c r="AJ333" i="12"/>
  <c r="AW288" i="12"/>
  <c r="L103" i="12"/>
  <c r="AI252" i="12"/>
  <c r="AS252" i="12"/>
  <c r="AG50" i="12"/>
  <c r="AF125" i="12"/>
  <c r="S165" i="12"/>
  <c r="AZ114" i="12"/>
  <c r="AN202" i="12"/>
  <c r="L464" i="12"/>
  <c r="AO118" i="12"/>
  <c r="AJ393" i="12"/>
  <c r="AP211" i="12"/>
  <c r="AG144" i="12"/>
  <c r="P92" i="12"/>
  <c r="AK468" i="12"/>
  <c r="T18" i="12"/>
  <c r="Q392" i="12"/>
  <c r="T47" i="12"/>
  <c r="AU328" i="12"/>
  <c r="AR293" i="12"/>
  <c r="V321" i="12"/>
  <c r="L233" i="12"/>
  <c r="M78" i="12"/>
  <c r="K268" i="12"/>
  <c r="AU184" i="12"/>
  <c r="AB384" i="12"/>
  <c r="AC82" i="12"/>
  <c r="AN234" i="12"/>
  <c r="H389" i="12"/>
  <c r="AA291" i="12"/>
  <c r="V36" i="12"/>
  <c r="AW372" i="12"/>
  <c r="S241" i="12"/>
  <c r="Q236" i="12"/>
  <c r="AU327" i="12"/>
  <c r="H19" i="12"/>
  <c r="AR85" i="12"/>
  <c r="AN286" i="12"/>
  <c r="G391" i="12"/>
  <c r="AW42" i="12"/>
  <c r="AX394" i="12"/>
  <c r="AR161" i="12"/>
  <c r="AV187" i="12"/>
  <c r="AU314" i="12"/>
  <c r="R317" i="12"/>
  <c r="L481" i="12"/>
  <c r="AR457" i="12"/>
  <c r="W148" i="12"/>
  <c r="AR334" i="12"/>
  <c r="W356" i="12"/>
  <c r="O26" i="12"/>
  <c r="AU136" i="12"/>
  <c r="AM207" i="12"/>
  <c r="H199" i="12"/>
  <c r="N222" i="12"/>
  <c r="X324" i="12"/>
  <c r="AV348" i="12"/>
  <c r="J112" i="12"/>
  <c r="U234" i="12"/>
  <c r="AS233" i="12"/>
  <c r="Y214" i="12"/>
  <c r="J58" i="12"/>
  <c r="AR371" i="12"/>
  <c r="AN170" i="12"/>
  <c r="AB295" i="12"/>
  <c r="AI475" i="12"/>
  <c r="K22" i="12"/>
  <c r="E392" i="12"/>
  <c r="AE424" i="12"/>
  <c r="AP222" i="12"/>
  <c r="AJ367" i="12"/>
  <c r="H173" i="12"/>
  <c r="AU487" i="12"/>
  <c r="AE61" i="12"/>
  <c r="AZ80" i="12"/>
  <c r="T307" i="12"/>
  <c r="AN325" i="12"/>
  <c r="E434" i="12"/>
  <c r="AA35" i="12"/>
  <c r="P50" i="12"/>
  <c r="AF373" i="12"/>
  <c r="D343" i="12"/>
  <c r="AZ424" i="12"/>
  <c r="AR168" i="12"/>
  <c r="E165" i="12"/>
  <c r="X274" i="12"/>
  <c r="H448" i="12"/>
  <c r="K243" i="12"/>
  <c r="S408" i="12"/>
  <c r="L27" i="12"/>
  <c r="AE180" i="12"/>
  <c r="AN10" i="12"/>
  <c r="BA396" i="12"/>
  <c r="H451" i="12"/>
  <c r="AR502" i="12"/>
  <c r="N313" i="12"/>
  <c r="N39" i="12"/>
  <c r="I148" i="12"/>
  <c r="S415" i="12"/>
  <c r="X298" i="12"/>
  <c r="N107" i="12"/>
  <c r="AJ160" i="12"/>
  <c r="N73" i="12"/>
  <c r="G207" i="12"/>
  <c r="AA151" i="12"/>
  <c r="Q217" i="12"/>
  <c r="AB457" i="12"/>
  <c r="AV54" i="12"/>
  <c r="AU201" i="12"/>
  <c r="AC3" i="12"/>
  <c r="AZ225" i="12"/>
  <c r="AR167" i="12"/>
  <c r="J118" i="12"/>
  <c r="H3" i="12"/>
  <c r="J106" i="12"/>
  <c r="F21" i="12"/>
  <c r="U25" i="12"/>
  <c r="I267" i="12"/>
  <c r="U169" i="12"/>
  <c r="T268" i="12"/>
  <c r="F200" i="12"/>
  <c r="AO84" i="12"/>
  <c r="AQ273" i="12"/>
  <c r="AC330" i="12"/>
  <c r="AU42" i="12"/>
  <c r="AS176" i="12"/>
  <c r="AZ469" i="12"/>
  <c r="BA149" i="12"/>
  <c r="AP457" i="12"/>
  <c r="AU107" i="12"/>
  <c r="AR321" i="12"/>
  <c r="AX64" i="12"/>
  <c r="AH459" i="12"/>
  <c r="J20" i="12"/>
  <c r="AC205" i="12"/>
  <c r="AF127" i="12"/>
  <c r="AG456" i="12"/>
  <c r="U14" i="12"/>
  <c r="O350" i="12"/>
  <c r="J64" i="12"/>
  <c r="AX199" i="12"/>
  <c r="BA167" i="12"/>
  <c r="AX65" i="12"/>
  <c r="AF101" i="12"/>
  <c r="AT287" i="12"/>
  <c r="AJ369" i="12"/>
  <c r="AX358" i="12"/>
  <c r="AS7" i="12"/>
  <c r="AT329" i="12"/>
  <c r="AN133" i="12"/>
  <c r="AC486" i="12"/>
  <c r="M171" i="12"/>
  <c r="V225" i="12"/>
  <c r="AO72" i="12"/>
  <c r="AJ148" i="12"/>
  <c r="AD463" i="12"/>
  <c r="N62" i="12"/>
  <c r="N17" i="12"/>
  <c r="AG274" i="12"/>
  <c r="AE463" i="12"/>
  <c r="U80" i="12"/>
  <c r="T84" i="12"/>
  <c r="AA114" i="12"/>
  <c r="O394" i="12"/>
  <c r="L360" i="12"/>
  <c r="S36" i="12"/>
  <c r="AT152" i="12"/>
  <c r="AL431" i="12"/>
  <c r="I429" i="12"/>
  <c r="AZ457" i="12"/>
  <c r="S72" i="12"/>
  <c r="AA435" i="12"/>
  <c r="V134" i="12"/>
  <c r="F42" i="12"/>
  <c r="R326" i="12"/>
  <c r="L17" i="12"/>
  <c r="AO81" i="12"/>
  <c r="AE121" i="12"/>
  <c r="E164" i="12"/>
  <c r="X396" i="12"/>
  <c r="AA307" i="12"/>
  <c r="AH458" i="12"/>
  <c r="J250" i="12"/>
  <c r="X446" i="12"/>
  <c r="AE108" i="12"/>
  <c r="Z211" i="12"/>
  <c r="AO102" i="12"/>
  <c r="W233" i="12"/>
  <c r="AT453" i="12"/>
  <c r="AD342" i="12"/>
  <c r="AV194" i="12"/>
  <c r="AT309" i="12"/>
  <c r="AT112" i="12"/>
  <c r="AO244" i="12"/>
  <c r="F323" i="12"/>
  <c r="AA186" i="12"/>
  <c r="AR16" i="12"/>
  <c r="D222" i="12"/>
  <c r="AG499" i="12"/>
  <c r="AZ497" i="12"/>
  <c r="O243" i="12"/>
  <c r="AE208" i="12"/>
  <c r="AD196" i="12"/>
  <c r="D370" i="12"/>
  <c r="AQ305" i="12"/>
  <c r="AM458" i="12"/>
  <c r="S360" i="12"/>
  <c r="AR246" i="12"/>
  <c r="AR337" i="12"/>
  <c r="BA130" i="12"/>
  <c r="AH157" i="12"/>
  <c r="W492" i="12"/>
  <c r="W496" i="12"/>
  <c r="L278" i="12"/>
  <c r="AK497" i="12"/>
  <c r="AG101" i="12"/>
  <c r="W147" i="12"/>
  <c r="L106" i="12"/>
  <c r="AY68" i="12"/>
  <c r="D481" i="12"/>
  <c r="K331" i="12"/>
  <c r="AQ75" i="12"/>
  <c r="AU459" i="12"/>
  <c r="J466" i="12"/>
  <c r="AR188" i="12"/>
  <c r="Z38" i="12"/>
  <c r="AO207" i="12"/>
  <c r="BA17" i="12"/>
  <c r="AZ256" i="12"/>
  <c r="Z71" i="12"/>
  <c r="AB56" i="12"/>
  <c r="U342" i="12"/>
  <c r="AV376" i="12"/>
  <c r="P30" i="12"/>
  <c r="Q393" i="12"/>
  <c r="AB448" i="12"/>
  <c r="AR375" i="12"/>
  <c r="L470" i="12"/>
  <c r="AU488" i="12"/>
  <c r="BA11" i="12"/>
  <c r="AE404" i="12"/>
  <c r="Q5" i="12"/>
  <c r="AS130" i="12"/>
  <c r="Y83" i="12"/>
  <c r="AZ130" i="12"/>
  <c r="AJ121" i="12"/>
  <c r="X180" i="12"/>
  <c r="N246" i="12"/>
  <c r="AT297" i="12"/>
  <c r="D24" i="12"/>
  <c r="Q79" i="12"/>
  <c r="K132" i="12"/>
  <c r="AF366" i="12"/>
  <c r="AM30" i="12"/>
  <c r="M52" i="12"/>
  <c r="F123" i="12"/>
  <c r="AD273" i="12"/>
  <c r="AS262" i="12"/>
  <c r="M308" i="12"/>
  <c r="AJ347" i="12"/>
  <c r="AU279" i="12"/>
  <c r="O3" i="12"/>
  <c r="AR393" i="12"/>
  <c r="AZ270" i="12"/>
  <c r="AM474" i="12"/>
  <c r="H265" i="12"/>
  <c r="AE197" i="12"/>
  <c r="AH205" i="12"/>
  <c r="AO23" i="12"/>
  <c r="Y432" i="12"/>
  <c r="BA311" i="12"/>
  <c r="AC206" i="12"/>
  <c r="AO30" i="12"/>
  <c r="BA85" i="12"/>
  <c r="W360" i="12"/>
  <c r="AQ314" i="12"/>
  <c r="AC142" i="12"/>
  <c r="AH385" i="12"/>
  <c r="BA210" i="12"/>
  <c r="BA331" i="12"/>
  <c r="E201" i="12"/>
  <c r="AP66" i="12"/>
  <c r="M183" i="12"/>
  <c r="I19" i="12"/>
  <c r="AC302" i="12"/>
  <c r="AE246" i="12"/>
  <c r="AY344" i="12"/>
  <c r="N377" i="12"/>
  <c r="V47" i="12"/>
  <c r="X139" i="12"/>
  <c r="H390" i="12"/>
  <c r="AS235" i="12"/>
  <c r="J42" i="12"/>
  <c r="Z432" i="12"/>
  <c r="D354" i="12"/>
  <c r="AG103" i="12"/>
  <c r="AJ334" i="12"/>
  <c r="X269" i="12"/>
  <c r="AM134" i="12"/>
  <c r="J372" i="12"/>
  <c r="W4" i="12"/>
  <c r="AA327" i="12"/>
  <c r="AN69" i="12"/>
  <c r="K291" i="12"/>
  <c r="AC84" i="12"/>
  <c r="AH139" i="12"/>
  <c r="W209" i="12"/>
  <c r="V414" i="12"/>
  <c r="AD289" i="12"/>
  <c r="AX232" i="12"/>
  <c r="AL485" i="12"/>
  <c r="F411" i="12"/>
  <c r="E48" i="12"/>
  <c r="T289" i="12"/>
  <c r="AG401" i="12"/>
  <c r="K295" i="12"/>
  <c r="AV246" i="12"/>
  <c r="AL32" i="12"/>
  <c r="J304" i="12"/>
  <c r="G345" i="12"/>
  <c r="AX321" i="12"/>
  <c r="N97" i="12"/>
  <c r="AB69" i="12"/>
  <c r="AD23" i="12"/>
  <c r="AK410" i="12"/>
  <c r="L203" i="12"/>
  <c r="AW297" i="12"/>
  <c r="X485" i="12"/>
  <c r="V16" i="12"/>
  <c r="AH367" i="12"/>
  <c r="V375" i="12"/>
  <c r="AC314" i="12"/>
  <c r="AT463" i="12"/>
  <c r="L353" i="12"/>
  <c r="O205" i="12"/>
  <c r="AT392" i="12"/>
  <c r="AO57" i="12"/>
  <c r="N151" i="12"/>
  <c r="H18" i="12"/>
  <c r="AX409" i="12"/>
  <c r="AU55" i="12"/>
  <c r="AE107" i="12"/>
  <c r="Y447" i="12"/>
  <c r="AP278" i="12"/>
  <c r="F144" i="12"/>
  <c r="AN454" i="12"/>
  <c r="AO344" i="12"/>
  <c r="AK282" i="12"/>
  <c r="BA143" i="12"/>
  <c r="K343" i="12"/>
  <c r="M481" i="12"/>
  <c r="X439" i="12"/>
  <c r="Y380" i="12"/>
  <c r="AB376" i="12"/>
  <c r="AK336" i="12"/>
  <c r="AJ351" i="12"/>
  <c r="AH62" i="12"/>
  <c r="D294" i="12"/>
  <c r="AR80" i="12"/>
  <c r="Z381" i="12"/>
  <c r="T267" i="12"/>
  <c r="AQ253" i="12"/>
  <c r="V87" i="12"/>
  <c r="U172" i="12"/>
  <c r="AX120" i="12"/>
  <c r="Q204" i="12"/>
  <c r="AW142" i="12"/>
  <c r="AG68" i="12"/>
  <c r="Z319" i="12"/>
  <c r="AP148" i="12"/>
  <c r="AU210" i="12"/>
  <c r="AQ296" i="12"/>
  <c r="Y5" i="12"/>
  <c r="U50" i="12"/>
  <c r="U124" i="12"/>
  <c r="D224" i="12"/>
  <c r="X340" i="12"/>
  <c r="AZ410" i="12"/>
  <c r="AI310" i="12"/>
  <c r="F195" i="12"/>
  <c r="AF89" i="12"/>
  <c r="Z281" i="12"/>
  <c r="AK433" i="12"/>
  <c r="AU400" i="12"/>
  <c r="AF341" i="12"/>
  <c r="J61" i="12"/>
  <c r="AJ194" i="12"/>
  <c r="G452" i="12"/>
  <c r="AI52" i="12"/>
  <c r="AI447" i="12"/>
  <c r="R6" i="12"/>
  <c r="H416" i="12"/>
  <c r="AB140" i="12"/>
  <c r="Y450" i="12"/>
  <c r="AT327" i="12"/>
  <c r="AE32" i="12"/>
  <c r="I166" i="12"/>
  <c r="Q160" i="12"/>
  <c r="AP458" i="12"/>
  <c r="AV360" i="12"/>
  <c r="AX289" i="12"/>
  <c r="AT456" i="12"/>
  <c r="BA202" i="12"/>
  <c r="K315" i="12"/>
  <c r="AQ469" i="12"/>
  <c r="P126" i="12"/>
  <c r="AF404" i="12"/>
  <c r="K347" i="12"/>
  <c r="AK89" i="12"/>
  <c r="I495" i="12"/>
  <c r="AP208" i="12"/>
  <c r="F108" i="12"/>
  <c r="P186" i="12"/>
  <c r="Q196" i="12"/>
  <c r="AZ36" i="12"/>
  <c r="Y386" i="12"/>
  <c r="L122" i="12"/>
  <c r="R347" i="12"/>
  <c r="AK175" i="12"/>
  <c r="AQ415" i="12"/>
  <c r="M158" i="12"/>
  <c r="S307" i="12"/>
  <c r="U107" i="12"/>
  <c r="AQ277" i="12"/>
  <c r="R28" i="12"/>
  <c r="AY397" i="12"/>
  <c r="V78" i="12"/>
  <c r="R240" i="12"/>
  <c r="S404" i="12"/>
  <c r="AX94" i="12"/>
  <c r="T229" i="12"/>
  <c r="S477" i="12"/>
  <c r="F325" i="12"/>
  <c r="AG270" i="12"/>
  <c r="AG4" i="12"/>
  <c r="D106" i="12"/>
  <c r="S261" i="12"/>
  <c r="AN192" i="12"/>
  <c r="Q496" i="12"/>
  <c r="AR186" i="12"/>
  <c r="AK390" i="12"/>
  <c r="T10" i="12"/>
  <c r="O446" i="12"/>
  <c r="AG119" i="12"/>
  <c r="N111" i="12"/>
  <c r="AQ356" i="12"/>
  <c r="AA38" i="12"/>
  <c r="T469" i="12"/>
  <c r="I43" i="12"/>
  <c r="R331" i="12"/>
  <c r="AQ169" i="12"/>
  <c r="AI107" i="12"/>
  <c r="AA163" i="12"/>
  <c r="O194" i="12"/>
  <c r="W405" i="12"/>
  <c r="AB469" i="12"/>
  <c r="AD459" i="12"/>
  <c r="AS53" i="12"/>
  <c r="AV242" i="12"/>
  <c r="AF147" i="12"/>
  <c r="AS439" i="12"/>
  <c r="AR409" i="12"/>
  <c r="AA2" i="12"/>
  <c r="U101" i="12"/>
  <c r="AZ177" i="12"/>
  <c r="Q43" i="12"/>
  <c r="X106" i="12"/>
  <c r="T146" i="12"/>
  <c r="I502" i="12"/>
  <c r="F192" i="12"/>
  <c r="AX55" i="12"/>
  <c r="AL165" i="12"/>
  <c r="AF189" i="12"/>
  <c r="P229" i="12"/>
  <c r="AT290" i="12"/>
  <c r="AW86" i="12"/>
  <c r="Q331" i="12"/>
  <c r="AA165" i="12"/>
  <c r="O349" i="12"/>
  <c r="N104" i="12"/>
  <c r="BA270" i="12"/>
  <c r="AI20" i="12"/>
  <c r="AZ257" i="12"/>
  <c r="AU39" i="12"/>
  <c r="V45" i="12"/>
  <c r="N4" i="12"/>
  <c r="AC78" i="12"/>
  <c r="AV158" i="12"/>
  <c r="AX500" i="12"/>
  <c r="J301" i="12"/>
  <c r="P379" i="12"/>
  <c r="AG212" i="12"/>
  <c r="AS415" i="12"/>
  <c r="AA101" i="12"/>
  <c r="AK460" i="12"/>
  <c r="E467" i="12"/>
  <c r="AW264" i="12"/>
  <c r="V308" i="12"/>
  <c r="AK222" i="12"/>
  <c r="BA488" i="12"/>
  <c r="AS163" i="12"/>
  <c r="AI312" i="12"/>
  <c r="AB214" i="12"/>
  <c r="AT321" i="12"/>
  <c r="AQ227" i="12"/>
  <c r="AJ231" i="12"/>
  <c r="AF26" i="12"/>
  <c r="AG478" i="12"/>
  <c r="AH120" i="12"/>
  <c r="U415" i="12"/>
  <c r="M175" i="12"/>
  <c r="AU277" i="12"/>
  <c r="T358" i="12"/>
  <c r="AG98" i="12"/>
  <c r="AP124" i="12"/>
  <c r="Y222" i="12"/>
  <c r="O255" i="12"/>
  <c r="AZ498" i="12"/>
  <c r="AZ223" i="12"/>
  <c r="AZ272" i="12"/>
  <c r="AK155" i="12"/>
  <c r="AZ112" i="12"/>
  <c r="AM275" i="12"/>
  <c r="AV445" i="12"/>
  <c r="U114" i="12"/>
  <c r="AS276" i="12"/>
  <c r="AT474" i="12"/>
  <c r="M231" i="12"/>
  <c r="BA310" i="12"/>
  <c r="AX380" i="12"/>
  <c r="G425" i="12"/>
  <c r="AL67" i="12"/>
  <c r="F44" i="12"/>
  <c r="AF486" i="12"/>
  <c r="AN37" i="12"/>
  <c r="L225" i="12"/>
  <c r="Q78" i="12"/>
  <c r="H10" i="12"/>
  <c r="H443" i="12"/>
  <c r="T369" i="12"/>
  <c r="V41" i="12"/>
  <c r="BA21" i="12"/>
  <c r="AE230" i="12"/>
  <c r="S322" i="12"/>
  <c r="P191" i="12"/>
  <c r="AX325" i="12"/>
  <c r="AO11" i="12"/>
  <c r="AH416" i="12"/>
  <c r="E31" i="12"/>
  <c r="AX305" i="12"/>
  <c r="AM151" i="12"/>
  <c r="O133" i="12"/>
  <c r="AB420" i="12"/>
  <c r="U487" i="12"/>
  <c r="AK239" i="12"/>
  <c r="AL479" i="12"/>
  <c r="AG241" i="12"/>
  <c r="AS228" i="12"/>
  <c r="G95" i="12"/>
  <c r="S17" i="12"/>
  <c r="I195" i="12"/>
  <c r="T222" i="12"/>
  <c r="AB19" i="12"/>
  <c r="U499" i="12"/>
  <c r="BA97" i="12"/>
  <c r="K502" i="12"/>
  <c r="U270" i="12"/>
  <c r="AI427" i="12"/>
  <c r="AK36" i="12"/>
  <c r="I454" i="12"/>
  <c r="W157" i="12"/>
  <c r="AL255" i="12"/>
  <c r="Z333" i="12"/>
  <c r="AC397" i="12"/>
  <c r="N464" i="12"/>
  <c r="V232" i="12"/>
  <c r="T224" i="12"/>
  <c r="AZ254" i="12"/>
  <c r="X251" i="12"/>
  <c r="AR349" i="12"/>
  <c r="E66" i="12"/>
  <c r="L323" i="12"/>
  <c r="AY88" i="12"/>
  <c r="K445" i="12"/>
  <c r="AE236" i="12"/>
  <c r="M165" i="12"/>
  <c r="AM403" i="12"/>
  <c r="AB362" i="12"/>
  <c r="I168" i="12"/>
  <c r="M77" i="12"/>
  <c r="AB97" i="12"/>
  <c r="AX481" i="12"/>
  <c r="N165" i="12"/>
  <c r="AB29" i="12"/>
  <c r="AW203" i="12"/>
  <c r="AU148" i="12"/>
  <c r="M457" i="12"/>
  <c r="H26" i="12"/>
  <c r="W136" i="12"/>
  <c r="AK430" i="12"/>
  <c r="AD24" i="12"/>
  <c r="G428" i="12"/>
  <c r="Y472" i="12"/>
  <c r="AO25" i="12"/>
  <c r="N5" i="12"/>
  <c r="AQ39" i="12"/>
  <c r="P188" i="12"/>
  <c r="AH287" i="12"/>
  <c r="AD303" i="12"/>
  <c r="BA342" i="12"/>
  <c r="AC191" i="12"/>
  <c r="Y455" i="12"/>
  <c r="J428" i="12"/>
  <c r="AL342" i="12"/>
  <c r="E228" i="12"/>
  <c r="W142" i="12"/>
  <c r="AF46" i="12"/>
  <c r="AM125" i="12"/>
  <c r="R286" i="12"/>
  <c r="Y16" i="12"/>
  <c r="AJ488" i="12"/>
  <c r="U474" i="12"/>
  <c r="N8" i="12"/>
  <c r="AP110" i="12"/>
  <c r="X319" i="12"/>
  <c r="I153" i="12"/>
  <c r="V298" i="12"/>
  <c r="N454" i="12"/>
  <c r="Y259" i="12"/>
  <c r="G357" i="12"/>
  <c r="N134" i="12"/>
  <c r="AI219" i="12"/>
  <c r="AS254" i="12"/>
  <c r="P110" i="12"/>
  <c r="AY180" i="12"/>
  <c r="O175" i="12"/>
  <c r="AZ55" i="12"/>
  <c r="AM362" i="12"/>
  <c r="M259" i="12"/>
  <c r="F390" i="12"/>
  <c r="AZ153" i="12"/>
  <c r="Z470" i="12"/>
  <c r="K129" i="12"/>
  <c r="Q191" i="12"/>
  <c r="AU386" i="12"/>
  <c r="U480" i="12"/>
  <c r="BA448" i="12"/>
  <c r="BA147" i="12"/>
  <c r="R70" i="12"/>
  <c r="L136" i="12"/>
  <c r="R90" i="12"/>
  <c r="X392" i="12"/>
  <c r="G501" i="12"/>
  <c r="D491" i="12"/>
  <c r="T487" i="12"/>
  <c r="AI280" i="12"/>
  <c r="P454" i="12"/>
  <c r="Y293" i="12"/>
  <c r="AA282" i="12"/>
  <c r="BA346" i="12"/>
  <c r="Q349" i="12"/>
  <c r="AQ47" i="12"/>
  <c r="R296" i="12"/>
  <c r="J438" i="12"/>
  <c r="L369" i="12"/>
  <c r="G385" i="12"/>
  <c r="AC219" i="12"/>
  <c r="D53" i="12"/>
  <c r="AO302" i="12"/>
  <c r="BA353" i="12"/>
  <c r="AR336" i="12"/>
  <c r="AB406" i="12"/>
  <c r="AA137" i="12"/>
  <c r="AF286" i="12"/>
  <c r="H263" i="12"/>
  <c r="AV8" i="12"/>
  <c r="AL139" i="12"/>
  <c r="AA426" i="12"/>
  <c r="N139" i="12"/>
  <c r="N35" i="12"/>
  <c r="AL211" i="12"/>
  <c r="AT317" i="12"/>
  <c r="AQ427" i="12"/>
  <c r="F396" i="12"/>
  <c r="L48" i="12"/>
  <c r="AM78" i="12"/>
  <c r="D365" i="12"/>
  <c r="H11" i="12"/>
  <c r="AN62" i="12"/>
  <c r="AM358" i="12"/>
  <c r="H466" i="12"/>
  <c r="AI75" i="12"/>
  <c r="V475" i="12"/>
  <c r="G8" i="12"/>
  <c r="AD442" i="12"/>
  <c r="H445" i="12"/>
  <c r="L279" i="12"/>
  <c r="F483" i="12"/>
  <c r="Z234" i="12"/>
  <c r="AW191" i="12"/>
  <c r="D283" i="12"/>
  <c r="H124" i="12"/>
  <c r="G473" i="12"/>
  <c r="I417" i="12"/>
  <c r="U130" i="12"/>
  <c r="AW38" i="12"/>
  <c r="AF354" i="12"/>
  <c r="AQ192" i="12"/>
  <c r="AD62" i="12"/>
  <c r="BA243" i="12"/>
  <c r="AG273" i="12"/>
  <c r="AB133" i="12"/>
  <c r="AY263" i="12"/>
  <c r="N249" i="12"/>
  <c r="G489" i="12"/>
  <c r="V110" i="12"/>
  <c r="AG312" i="12"/>
  <c r="BA454" i="12"/>
  <c r="D186" i="12"/>
  <c r="AD339" i="12"/>
  <c r="AD61" i="12"/>
  <c r="AO389" i="12"/>
  <c r="W251" i="12"/>
  <c r="AR275" i="12"/>
  <c r="U394" i="12"/>
  <c r="AE168" i="12"/>
  <c r="AT388" i="12"/>
  <c r="AP87" i="12"/>
  <c r="AN149" i="12"/>
  <c r="AO328" i="12"/>
  <c r="AK466" i="12"/>
  <c r="H212" i="12"/>
  <c r="T473" i="12"/>
  <c r="D31" i="12"/>
  <c r="V205" i="12"/>
  <c r="AH413" i="12"/>
  <c r="S8" i="12"/>
  <c r="AA299" i="12"/>
  <c r="W155" i="12"/>
  <c r="AO412" i="12"/>
  <c r="V112" i="12"/>
  <c r="O157" i="12"/>
  <c r="AJ424" i="12"/>
  <c r="AC427" i="12"/>
  <c r="X217" i="12"/>
  <c r="AZ456" i="12"/>
  <c r="AZ307" i="12"/>
  <c r="AZ399" i="12"/>
  <c r="AK235" i="12"/>
  <c r="AE220" i="12"/>
  <c r="AL130" i="12"/>
  <c r="G495" i="12"/>
  <c r="AX285" i="12"/>
  <c r="AK464" i="12"/>
  <c r="AP390" i="12"/>
  <c r="AK375" i="12"/>
  <c r="AU236" i="12"/>
  <c r="E203" i="12"/>
  <c r="AG240" i="12"/>
  <c r="AM128" i="12"/>
  <c r="D5" i="12"/>
  <c r="AO423" i="12"/>
  <c r="AT500" i="12"/>
  <c r="I129" i="12"/>
  <c r="AE159" i="12"/>
  <c r="G91" i="12"/>
  <c r="Q106" i="12"/>
  <c r="BA347" i="12"/>
  <c r="AM310" i="12"/>
  <c r="S297" i="12"/>
  <c r="AT383" i="12"/>
  <c r="M223" i="12"/>
  <c r="Q22" i="12"/>
  <c r="AW122" i="12"/>
  <c r="AC428" i="12"/>
  <c r="Q404" i="12"/>
  <c r="J326" i="12"/>
  <c r="AH253" i="12"/>
  <c r="AX29" i="12"/>
  <c r="AV70" i="12"/>
  <c r="AE196" i="12"/>
  <c r="M269" i="12"/>
  <c r="AV166" i="12"/>
  <c r="AW497" i="12"/>
  <c r="R96" i="12"/>
  <c r="AO498" i="12"/>
  <c r="AH248" i="12"/>
  <c r="AJ225" i="12"/>
  <c r="AH233" i="12"/>
  <c r="L52" i="12"/>
  <c r="X405" i="12"/>
  <c r="F293" i="12"/>
  <c r="F304" i="12"/>
  <c r="AM315" i="12"/>
  <c r="AF44" i="12"/>
  <c r="U334" i="12"/>
  <c r="AO278" i="12"/>
  <c r="AX407" i="12"/>
  <c r="O172" i="12"/>
  <c r="O344" i="12"/>
  <c r="U400" i="12"/>
  <c r="AA40" i="12"/>
  <c r="N83" i="12"/>
  <c r="E24" i="12"/>
  <c r="L4" i="12"/>
  <c r="M46" i="12"/>
  <c r="AH176" i="12"/>
  <c r="AA310" i="12"/>
  <c r="P410" i="12"/>
  <c r="X494" i="12"/>
  <c r="Z29" i="12"/>
  <c r="AU473" i="12"/>
  <c r="I379" i="12"/>
  <c r="AR160" i="12"/>
  <c r="BA66" i="12"/>
  <c r="S196" i="12"/>
  <c r="Y35" i="12"/>
  <c r="AT438" i="12"/>
  <c r="AA73" i="12"/>
  <c r="D392" i="12"/>
  <c r="AY133" i="12"/>
  <c r="P327" i="12"/>
  <c r="G399" i="12"/>
  <c r="AR131" i="12"/>
  <c r="Z273" i="12"/>
  <c r="K398" i="12"/>
  <c r="BA435" i="12"/>
  <c r="Y454" i="12"/>
  <c r="AG236" i="12"/>
  <c r="AL143" i="12"/>
  <c r="E377" i="12"/>
  <c r="AS99" i="12"/>
  <c r="U199" i="12"/>
  <c r="AT486" i="12"/>
  <c r="K93" i="12"/>
  <c r="AO230" i="12"/>
  <c r="AN364" i="12"/>
  <c r="AS35" i="12"/>
  <c r="S223" i="12"/>
  <c r="H391" i="12"/>
  <c r="AL187" i="12"/>
  <c r="W194" i="12"/>
  <c r="AU466" i="12"/>
  <c r="AD94" i="12"/>
  <c r="G45" i="12"/>
  <c r="Q277" i="12"/>
  <c r="AH497" i="12"/>
  <c r="Z467" i="12"/>
  <c r="AB181" i="12"/>
  <c r="M480" i="12"/>
  <c r="J193" i="12"/>
  <c r="AF301" i="12"/>
  <c r="AT387" i="12"/>
  <c r="AV62" i="12"/>
  <c r="N194" i="12"/>
  <c r="AK77" i="12"/>
  <c r="AI225" i="12"/>
  <c r="AK129" i="12"/>
  <c r="N78" i="12"/>
  <c r="AK62" i="12"/>
  <c r="AM352" i="12"/>
  <c r="AC213" i="12"/>
  <c r="AN216" i="12"/>
  <c r="L181" i="12"/>
  <c r="G87" i="12"/>
  <c r="AT349" i="12"/>
  <c r="AT412" i="12"/>
  <c r="AJ398" i="12"/>
  <c r="AQ464" i="12"/>
  <c r="L89" i="12"/>
  <c r="I302" i="12"/>
  <c r="U360" i="12"/>
  <c r="D225" i="12"/>
  <c r="AQ411" i="12"/>
  <c r="AK365" i="12"/>
  <c r="Z258" i="12"/>
  <c r="E487" i="12"/>
  <c r="AU286" i="12"/>
  <c r="AP186" i="12"/>
  <c r="AA270" i="12"/>
  <c r="AJ67" i="12"/>
  <c r="AX124" i="12"/>
  <c r="O481" i="12"/>
  <c r="AS182" i="12"/>
  <c r="AL141" i="12"/>
  <c r="W259" i="12"/>
  <c r="AB143" i="12"/>
  <c r="AX50" i="12"/>
  <c r="E3" i="12"/>
  <c r="M432" i="12"/>
  <c r="R497" i="12"/>
  <c r="AQ145" i="12"/>
  <c r="AN444" i="12"/>
  <c r="R51" i="12"/>
  <c r="E288" i="12"/>
  <c r="AC318" i="12"/>
  <c r="N25" i="12"/>
  <c r="Y343" i="12"/>
  <c r="Q358" i="12"/>
  <c r="AQ317" i="12"/>
  <c r="AN30" i="12"/>
  <c r="P332" i="12"/>
  <c r="U288" i="12"/>
  <c r="P209" i="12"/>
  <c r="AI262" i="12"/>
  <c r="AQ398" i="12"/>
  <c r="BA25" i="12"/>
  <c r="F30" i="12"/>
  <c r="D377" i="12"/>
  <c r="H320" i="12"/>
  <c r="X204" i="12"/>
  <c r="G173" i="12"/>
  <c r="N172" i="12"/>
  <c r="BA29" i="12"/>
  <c r="AB333" i="12"/>
  <c r="AJ338" i="12"/>
  <c r="AY189" i="12"/>
  <c r="P198" i="12"/>
  <c r="AR130" i="12"/>
  <c r="X17" i="12"/>
  <c r="AG167" i="12"/>
  <c r="E408" i="12"/>
  <c r="K13" i="12"/>
  <c r="AC477" i="12"/>
  <c r="AX211" i="12"/>
  <c r="D11" i="12"/>
  <c r="E485" i="12"/>
  <c r="Q359" i="12"/>
  <c r="I316" i="12"/>
  <c r="G83" i="12"/>
  <c r="W5" i="12"/>
  <c r="AH223" i="12"/>
  <c r="Y226" i="12"/>
  <c r="I145" i="12"/>
  <c r="T425" i="12"/>
  <c r="AE409" i="12"/>
  <c r="AZ62" i="12"/>
  <c r="AF302" i="12"/>
  <c r="S158" i="12"/>
  <c r="N335" i="12"/>
  <c r="G492" i="12"/>
  <c r="AU247" i="12"/>
  <c r="L245" i="12"/>
  <c r="AZ476" i="12"/>
  <c r="AH47" i="12"/>
  <c r="AW365" i="12"/>
  <c r="AM112" i="12"/>
  <c r="K21" i="12"/>
  <c r="AO237" i="12"/>
  <c r="AY281" i="12"/>
  <c r="AT436" i="12"/>
  <c r="S217" i="12"/>
  <c r="G300" i="12"/>
  <c r="E45" i="12"/>
  <c r="AP369" i="12"/>
  <c r="AD114" i="12"/>
  <c r="L271" i="12"/>
  <c r="AR276" i="12"/>
  <c r="U193" i="12"/>
  <c r="Y418" i="12"/>
  <c r="AJ183" i="12"/>
  <c r="Y213" i="12"/>
  <c r="Y200" i="12"/>
  <c r="P184" i="12"/>
  <c r="R140" i="12"/>
  <c r="P460" i="12"/>
  <c r="AH178" i="12"/>
  <c r="AK382" i="12"/>
  <c r="AI183" i="12"/>
  <c r="AI435" i="12"/>
  <c r="AO485" i="12"/>
  <c r="AN135" i="12"/>
  <c r="AL241" i="12"/>
  <c r="AI16" i="12"/>
  <c r="AW326" i="12"/>
  <c r="T257" i="12"/>
  <c r="P233" i="12"/>
  <c r="AR448" i="12"/>
  <c r="Z126" i="12"/>
  <c r="T48" i="12"/>
  <c r="E175" i="12"/>
  <c r="F198" i="12"/>
  <c r="AS353" i="12"/>
  <c r="AK172" i="12"/>
  <c r="AZ314" i="12"/>
  <c r="AP194" i="12"/>
  <c r="AV244" i="12"/>
  <c r="AF104" i="12"/>
  <c r="H66" i="12"/>
  <c r="X313" i="12"/>
  <c r="E234" i="12"/>
  <c r="G371" i="12"/>
  <c r="AR259" i="12"/>
  <c r="S193" i="12"/>
  <c r="Y150" i="12"/>
  <c r="J333" i="12"/>
  <c r="Z422" i="12"/>
  <c r="J4" i="12"/>
  <c r="AF466" i="12"/>
  <c r="O428" i="12"/>
  <c r="G409" i="12"/>
  <c r="AT450" i="12"/>
  <c r="AP355" i="12"/>
  <c r="AA97" i="12"/>
  <c r="K7" i="12"/>
  <c r="AE297" i="12"/>
  <c r="AQ290" i="12"/>
  <c r="X222" i="12"/>
  <c r="T140" i="12"/>
  <c r="K348" i="12"/>
  <c r="AV101" i="12"/>
  <c r="I313" i="12"/>
  <c r="AM247" i="12"/>
  <c r="AK229" i="12"/>
  <c r="S464" i="12"/>
  <c r="AU241" i="12"/>
  <c r="AC117" i="12"/>
  <c r="E252" i="12"/>
  <c r="AK50" i="12"/>
  <c r="N23" i="12"/>
  <c r="AJ468" i="12"/>
  <c r="AN440" i="12"/>
  <c r="Q129" i="12"/>
  <c r="W486" i="12"/>
  <c r="AF309" i="12"/>
  <c r="AJ82" i="12"/>
  <c r="L117" i="12"/>
  <c r="F212" i="12"/>
  <c r="Z149" i="12"/>
  <c r="Z462" i="12"/>
  <c r="AQ3" i="12"/>
  <c r="AZ377" i="12"/>
  <c r="AA285" i="12"/>
  <c r="AJ165" i="12"/>
  <c r="AP61" i="12"/>
  <c r="AH115" i="12"/>
  <c r="AH418" i="12"/>
  <c r="Q433" i="12"/>
  <c r="AO378" i="12"/>
  <c r="AG133" i="12"/>
  <c r="AX187" i="12"/>
  <c r="T134" i="12"/>
  <c r="AO193" i="12"/>
  <c r="AL63" i="12"/>
  <c r="O184" i="12"/>
  <c r="AD491" i="12"/>
  <c r="J354" i="12"/>
  <c r="AO109" i="12"/>
  <c r="AH261" i="12"/>
  <c r="F496" i="12"/>
  <c r="AI255" i="12"/>
  <c r="I406" i="12"/>
  <c r="AJ198" i="12"/>
  <c r="P430" i="12"/>
  <c r="AQ123" i="12"/>
  <c r="AP224" i="12"/>
  <c r="AM444" i="12"/>
  <c r="AZ101" i="12"/>
  <c r="M467" i="12"/>
  <c r="AY52" i="12"/>
  <c r="AR286" i="12"/>
  <c r="D30" i="12"/>
  <c r="K406" i="12"/>
  <c r="AT20" i="12"/>
  <c r="AN493" i="12"/>
  <c r="BA363" i="12"/>
  <c r="G382" i="12"/>
  <c r="AA178" i="12"/>
  <c r="E413" i="12"/>
  <c r="T291" i="12"/>
  <c r="S60" i="12"/>
  <c r="AL133" i="12"/>
  <c r="AK344" i="12"/>
  <c r="H432" i="12"/>
  <c r="AI197" i="12"/>
  <c r="AG355" i="12"/>
  <c r="AD292" i="12"/>
  <c r="AU410" i="12"/>
  <c r="AZ470" i="12"/>
  <c r="AZ452" i="12"/>
  <c r="AF276" i="12"/>
  <c r="Z219" i="12"/>
  <c r="AV262" i="12"/>
  <c r="AB10" i="12"/>
  <c r="P202" i="12"/>
  <c r="AQ389" i="12"/>
  <c r="R119" i="12"/>
  <c r="T73" i="12"/>
  <c r="AJ211" i="12"/>
  <c r="AF55" i="12"/>
  <c r="AD385" i="12"/>
  <c r="AM67" i="12"/>
  <c r="AK141" i="12"/>
  <c r="AQ21" i="12"/>
  <c r="AR442" i="12"/>
  <c r="AF458" i="12"/>
  <c r="AG77" i="12"/>
  <c r="AR76" i="12"/>
  <c r="L199" i="12"/>
  <c r="AP201" i="12"/>
  <c r="AU16" i="12"/>
  <c r="I441" i="12"/>
  <c r="D16" i="12"/>
  <c r="AQ126" i="12"/>
  <c r="AP127" i="12"/>
  <c r="AB361" i="12"/>
  <c r="V425" i="12"/>
  <c r="AL7" i="12"/>
  <c r="H154" i="12"/>
  <c r="Z259" i="12"/>
  <c r="L144" i="12"/>
  <c r="AV252" i="12"/>
  <c r="N462" i="12"/>
  <c r="S257" i="12"/>
  <c r="AR13" i="12"/>
  <c r="R116" i="12"/>
  <c r="V167" i="12"/>
  <c r="V72" i="12"/>
  <c r="AO104" i="12"/>
  <c r="AI258" i="12"/>
  <c r="AI122" i="12"/>
  <c r="X460" i="12"/>
  <c r="AY238" i="12"/>
  <c r="L172" i="12"/>
  <c r="AM154" i="12"/>
  <c r="BA227" i="12"/>
  <c r="I482" i="12"/>
  <c r="J26" i="12"/>
  <c r="AS144" i="12"/>
  <c r="X471" i="12"/>
  <c r="AS317" i="12"/>
  <c r="T32" i="12"/>
  <c r="AA112" i="12"/>
  <c r="M444" i="12"/>
  <c r="AD476" i="12"/>
  <c r="BA134" i="12"/>
  <c r="AC72" i="12"/>
  <c r="AF270" i="12"/>
  <c r="AE256" i="12"/>
  <c r="AI5" i="12"/>
  <c r="H340" i="12"/>
  <c r="M274" i="12"/>
  <c r="AS57" i="12"/>
  <c r="AQ17" i="12"/>
  <c r="J368" i="12"/>
  <c r="AP469" i="12"/>
  <c r="E411" i="12"/>
  <c r="AC380" i="12"/>
  <c r="AL406" i="12"/>
  <c r="AC291" i="12"/>
  <c r="AC138" i="12"/>
  <c r="AC154" i="12"/>
  <c r="Y92" i="12"/>
  <c r="R137" i="12"/>
  <c r="Z461" i="12"/>
  <c r="P331" i="12"/>
  <c r="AN38" i="12"/>
  <c r="AU120" i="12"/>
  <c r="V151" i="12"/>
  <c r="AB447" i="12"/>
  <c r="I443" i="12"/>
  <c r="I364" i="12"/>
  <c r="AO326" i="12"/>
  <c r="AT232" i="12"/>
  <c r="AM181" i="12"/>
  <c r="AU491" i="12"/>
  <c r="L361" i="12"/>
  <c r="Q186" i="12"/>
  <c r="H253" i="12"/>
  <c r="L269" i="12"/>
  <c r="N479" i="12"/>
  <c r="Y66" i="12"/>
  <c r="K106" i="12"/>
  <c r="AW353" i="12"/>
  <c r="AZ34" i="12"/>
  <c r="H139" i="12"/>
  <c r="AN9" i="12"/>
  <c r="AO250" i="12"/>
  <c r="Q446" i="12"/>
  <c r="AK49" i="12"/>
  <c r="E414" i="12"/>
  <c r="U453" i="12"/>
  <c r="AE408" i="12"/>
  <c r="AS273" i="12"/>
  <c r="V204" i="12"/>
  <c r="AC371" i="12"/>
  <c r="AO502" i="12"/>
  <c r="H135" i="12"/>
  <c r="P5" i="12"/>
  <c r="O187" i="12"/>
  <c r="AD400" i="12"/>
  <c r="AS484" i="12"/>
  <c r="AZ466" i="12"/>
  <c r="AV82" i="12"/>
  <c r="Y88" i="12"/>
  <c r="AJ493" i="12"/>
  <c r="E350" i="12"/>
  <c r="P32" i="12"/>
  <c r="AB428" i="12"/>
  <c r="AJ391" i="12"/>
  <c r="AE12" i="12"/>
  <c r="O442" i="12"/>
  <c r="S69" i="12"/>
  <c r="AW345" i="12"/>
  <c r="AV473" i="12"/>
  <c r="V381" i="12"/>
  <c r="Q180" i="12"/>
  <c r="AD364" i="12"/>
  <c r="U490" i="12"/>
  <c r="X195" i="12"/>
  <c r="H204" i="12"/>
  <c r="Y86" i="12"/>
  <c r="AI362" i="12"/>
  <c r="AJ234" i="12"/>
  <c r="W265" i="12"/>
  <c r="AW493" i="12"/>
  <c r="AR105" i="12"/>
  <c r="BA497" i="12"/>
  <c r="J423" i="12"/>
  <c r="V128" i="12"/>
  <c r="Z158" i="12"/>
  <c r="V206" i="12"/>
  <c r="AJ345" i="12"/>
  <c r="AO153" i="12"/>
  <c r="P162" i="12"/>
  <c r="AF419" i="12"/>
  <c r="AW5" i="12"/>
  <c r="J432" i="12"/>
  <c r="W80" i="12"/>
  <c r="H501" i="12"/>
  <c r="T306" i="12"/>
  <c r="U382" i="12"/>
  <c r="AO185" i="12"/>
  <c r="U22" i="12"/>
  <c r="M336" i="12"/>
  <c r="X350" i="12"/>
  <c r="I253" i="12"/>
  <c r="AM271" i="12"/>
  <c r="AY489" i="12"/>
  <c r="S271" i="12"/>
  <c r="AC233" i="12"/>
  <c r="D437" i="12"/>
  <c r="AM334" i="12"/>
  <c r="AC357" i="12"/>
  <c r="O315" i="12"/>
  <c r="M371" i="12"/>
  <c r="N150" i="12"/>
  <c r="AV284" i="12"/>
  <c r="F218" i="12"/>
  <c r="L453" i="12"/>
  <c r="AV273" i="12"/>
  <c r="T225" i="12"/>
  <c r="Y363" i="12"/>
  <c r="AW267" i="12"/>
  <c r="AY473" i="12"/>
  <c r="AH125" i="12"/>
  <c r="R364" i="12"/>
  <c r="K370" i="12"/>
  <c r="AI472" i="12"/>
  <c r="U136" i="12"/>
  <c r="AF296" i="12"/>
  <c r="U66" i="12"/>
  <c r="AE459" i="12"/>
  <c r="AW227" i="12"/>
  <c r="AJ21" i="12"/>
  <c r="T19" i="12"/>
  <c r="M396" i="12"/>
  <c r="E388" i="12"/>
  <c r="AW415" i="12"/>
  <c r="AU176" i="12"/>
  <c r="T208" i="12"/>
  <c r="U291" i="12"/>
  <c r="L280" i="12"/>
  <c r="O84" i="12"/>
  <c r="R488" i="12"/>
  <c r="AE77" i="12"/>
  <c r="AR359" i="12"/>
  <c r="AP164" i="12"/>
  <c r="AM443" i="12"/>
  <c r="H213" i="12"/>
  <c r="AT482" i="12"/>
  <c r="AW477" i="12"/>
  <c r="U367" i="12"/>
  <c r="AZ121" i="12"/>
  <c r="AZ9" i="12"/>
  <c r="H343" i="12"/>
  <c r="AM263" i="12"/>
  <c r="BA221" i="12"/>
  <c r="AR101" i="12"/>
  <c r="AN326" i="12"/>
  <c r="V251" i="12"/>
  <c r="AH83" i="12"/>
  <c r="S63" i="12"/>
  <c r="T455" i="12"/>
  <c r="E209" i="12"/>
  <c r="M489" i="12"/>
  <c r="AR137" i="12"/>
  <c r="M268" i="12"/>
  <c r="AK61" i="12"/>
  <c r="L374" i="12"/>
  <c r="T106" i="12"/>
  <c r="Z316" i="12"/>
  <c r="AJ120" i="12"/>
  <c r="AQ48" i="12"/>
  <c r="AU469" i="12"/>
  <c r="AS365" i="12"/>
  <c r="AN266" i="12"/>
  <c r="AQ82" i="12"/>
  <c r="D129" i="12"/>
  <c r="AH358" i="12"/>
  <c r="F346" i="12"/>
  <c r="I257" i="12"/>
  <c r="AE224" i="12"/>
  <c r="AR232" i="12"/>
  <c r="U32" i="12"/>
  <c r="AS160" i="12"/>
  <c r="AL120" i="12"/>
  <c r="AY221" i="12"/>
  <c r="G315" i="12"/>
  <c r="AR400" i="12"/>
  <c r="V267" i="12"/>
  <c r="AN103" i="12"/>
  <c r="AW70" i="12"/>
  <c r="AR156" i="12"/>
  <c r="J7" i="12"/>
  <c r="H490" i="12"/>
  <c r="AS436" i="12"/>
  <c r="AN430" i="12"/>
  <c r="L300" i="12"/>
  <c r="Y279" i="12"/>
  <c r="G172" i="12"/>
  <c r="AE177" i="12"/>
  <c r="K463" i="12"/>
  <c r="AM2" i="12"/>
  <c r="AS242" i="12"/>
  <c r="AG491" i="12"/>
  <c r="AC147" i="12"/>
  <c r="AE110" i="12"/>
  <c r="Q414" i="12"/>
  <c r="E67" i="12"/>
  <c r="AA412" i="12"/>
  <c r="AX21" i="12"/>
  <c r="AJ37" i="12"/>
  <c r="G256" i="12"/>
  <c r="AA29" i="12"/>
  <c r="Q112" i="12"/>
  <c r="AY359" i="12"/>
  <c r="AP268" i="12"/>
  <c r="M260" i="12"/>
  <c r="D44" i="12"/>
  <c r="AX441" i="12"/>
  <c r="J384" i="12"/>
  <c r="K408" i="12"/>
  <c r="AS345" i="12"/>
  <c r="O313" i="12"/>
  <c r="AY172" i="12"/>
  <c r="E22" i="12"/>
  <c r="AW492" i="12"/>
  <c r="M169" i="12"/>
  <c r="I141" i="12"/>
  <c r="AT70" i="12"/>
  <c r="H102" i="12"/>
  <c r="F340" i="12"/>
  <c r="AA254" i="12"/>
  <c r="AN344" i="12"/>
  <c r="Q103" i="12"/>
  <c r="AE355" i="12"/>
  <c r="V242" i="12"/>
  <c r="F245" i="12"/>
  <c r="R212" i="12"/>
  <c r="X174" i="12"/>
  <c r="AO194" i="12"/>
  <c r="Y211" i="12"/>
  <c r="AX190" i="12"/>
  <c r="AH241" i="12"/>
  <c r="W435" i="12"/>
  <c r="AR472" i="12"/>
  <c r="K67" i="12"/>
  <c r="AH436" i="12"/>
  <c r="AI186" i="12"/>
  <c r="AT465" i="12"/>
  <c r="AC163" i="12"/>
  <c r="AF214" i="12"/>
  <c r="Z147" i="12"/>
  <c r="D496" i="12"/>
  <c r="AJ191" i="12"/>
  <c r="AD218" i="12"/>
  <c r="AL345" i="12"/>
  <c r="Y181" i="12"/>
  <c r="O449" i="12"/>
  <c r="Y198" i="12"/>
  <c r="AI9" i="12"/>
  <c r="AV168" i="12"/>
  <c r="AI54" i="12"/>
  <c r="N463" i="12"/>
  <c r="W411" i="12"/>
  <c r="AT369" i="12"/>
  <c r="AM423" i="12"/>
  <c r="V200" i="12"/>
  <c r="E170" i="12"/>
  <c r="AC103" i="12"/>
  <c r="AF263" i="12"/>
  <c r="P47" i="12"/>
  <c r="AC310" i="12"/>
  <c r="Y318" i="12"/>
  <c r="AI37" i="12"/>
  <c r="AJ147" i="12"/>
  <c r="M35" i="12"/>
  <c r="H159" i="12"/>
  <c r="S198" i="12"/>
  <c r="J219" i="12"/>
  <c r="AH80" i="12"/>
  <c r="Q206" i="12"/>
  <c r="O366" i="12"/>
  <c r="E352" i="12"/>
  <c r="AM455" i="12"/>
  <c r="AD140" i="12"/>
  <c r="AV485" i="12"/>
  <c r="S24" i="12"/>
  <c r="T489" i="12"/>
  <c r="AT32" i="12"/>
  <c r="O416" i="12"/>
  <c r="AH342" i="12"/>
  <c r="AX307" i="12"/>
  <c r="Y267" i="12"/>
  <c r="V17" i="12"/>
  <c r="AM317" i="12"/>
  <c r="AK347" i="12"/>
  <c r="Z197" i="12"/>
  <c r="M190" i="12"/>
  <c r="E181" i="12"/>
  <c r="AV429" i="12"/>
  <c r="I268" i="12"/>
  <c r="AZ440" i="12"/>
  <c r="U346" i="12"/>
  <c r="V314" i="12"/>
  <c r="F155" i="12"/>
  <c r="AF480" i="12"/>
  <c r="Z77" i="12"/>
  <c r="AT180" i="12"/>
  <c r="AO434" i="12"/>
  <c r="AX208" i="12"/>
  <c r="W58" i="12"/>
  <c r="AA427" i="12"/>
  <c r="AJ259" i="12"/>
  <c r="AQ243" i="12"/>
  <c r="AJ294" i="12"/>
  <c r="AF207" i="12"/>
  <c r="S325" i="12"/>
  <c r="AG248" i="12"/>
  <c r="AO280" i="12"/>
  <c r="Z385" i="12"/>
  <c r="G261" i="12"/>
  <c r="AG337" i="12"/>
  <c r="AK107" i="12"/>
  <c r="F362" i="12"/>
  <c r="AB436" i="12"/>
  <c r="AO370" i="12"/>
  <c r="I318" i="12"/>
  <c r="AC188" i="12"/>
  <c r="AG443" i="12"/>
  <c r="Z331" i="12"/>
  <c r="AO256" i="12"/>
  <c r="AZ453" i="12"/>
  <c r="P317" i="12"/>
  <c r="V421" i="12"/>
  <c r="E129" i="12"/>
  <c r="K368" i="12"/>
  <c r="I193" i="12"/>
  <c r="L208" i="12"/>
  <c r="W376" i="12"/>
  <c r="AZ74" i="12"/>
  <c r="Q24" i="12"/>
  <c r="N311" i="12"/>
  <c r="BA417" i="12"/>
  <c r="AR43" i="12"/>
  <c r="AS194" i="12"/>
  <c r="Q177" i="12"/>
  <c r="S495" i="12"/>
  <c r="AB100" i="12"/>
  <c r="Q229" i="12"/>
  <c r="F157" i="12"/>
  <c r="AU109" i="12"/>
  <c r="K48" i="12"/>
  <c r="AG38" i="12"/>
  <c r="Z408" i="12"/>
  <c r="AC414" i="12"/>
  <c r="BA43" i="12"/>
  <c r="AF94" i="12"/>
  <c r="AJ464" i="12"/>
  <c r="M154" i="12"/>
  <c r="I393" i="12"/>
  <c r="J104" i="12"/>
  <c r="Z351" i="12"/>
  <c r="AB423" i="12"/>
  <c r="H299" i="12"/>
  <c r="AS180" i="12"/>
  <c r="AK120" i="12"/>
  <c r="AG112" i="12"/>
  <c r="AM335" i="12"/>
  <c r="AJ175" i="12"/>
  <c r="Z54" i="12"/>
  <c r="R229" i="12"/>
  <c r="AS251" i="12"/>
  <c r="E488" i="12"/>
  <c r="M473" i="12"/>
  <c r="AR154" i="12"/>
  <c r="AX165" i="12"/>
  <c r="AG132" i="12"/>
  <c r="AH376" i="12"/>
  <c r="AW80" i="12"/>
  <c r="AZ15" i="12"/>
  <c r="AW41" i="12"/>
  <c r="AU252" i="12"/>
  <c r="AT129" i="12"/>
  <c r="O19" i="12"/>
  <c r="AN410" i="12"/>
  <c r="AI279" i="12"/>
  <c r="AQ178" i="12"/>
  <c r="W448" i="12"/>
  <c r="AD179" i="12"/>
  <c r="AD333" i="12"/>
  <c r="AI97" i="12"/>
  <c r="AU14" i="12"/>
  <c r="AF312" i="12"/>
  <c r="AM312" i="12"/>
  <c r="G339" i="12"/>
  <c r="M294" i="12"/>
  <c r="D254" i="12"/>
  <c r="W75" i="12"/>
  <c r="AD287" i="12"/>
  <c r="E445" i="12"/>
  <c r="AD97" i="12"/>
  <c r="AZ188" i="12"/>
  <c r="AZ464" i="12"/>
  <c r="AQ307" i="12"/>
  <c r="AQ318" i="12"/>
  <c r="AM206" i="12"/>
  <c r="AM290" i="12"/>
  <c r="U399" i="12"/>
  <c r="AZ317" i="12"/>
  <c r="AH189" i="12"/>
  <c r="AW182" i="12"/>
  <c r="AH84" i="12"/>
  <c r="AH251" i="12"/>
  <c r="AP485" i="12"/>
  <c r="AF22" i="12"/>
  <c r="AB398" i="12"/>
  <c r="AJ373" i="12"/>
  <c r="S286" i="12"/>
  <c r="AE20" i="12"/>
  <c r="AS112" i="12"/>
  <c r="AD497" i="12"/>
  <c r="AN185" i="12"/>
  <c r="AF468" i="12"/>
  <c r="N182" i="12"/>
  <c r="AA140" i="12"/>
  <c r="I107" i="12"/>
  <c r="AJ157" i="12"/>
  <c r="J324" i="12"/>
  <c r="L2" i="12"/>
  <c r="D117" i="12"/>
  <c r="AQ179" i="12"/>
  <c r="W443" i="12"/>
  <c r="T232" i="12"/>
  <c r="D90" i="12"/>
  <c r="AQ409" i="12"/>
  <c r="X188" i="12"/>
  <c r="AU253" i="12"/>
  <c r="AN502" i="12"/>
  <c r="BA287" i="12"/>
  <c r="AY487" i="12"/>
  <c r="AD316" i="12"/>
  <c r="AJ167" i="12"/>
  <c r="N262" i="12"/>
  <c r="O450" i="12"/>
  <c r="AA175" i="12"/>
  <c r="E176" i="12"/>
  <c r="AN388" i="12"/>
  <c r="AI370" i="12"/>
  <c r="AW53" i="12"/>
  <c r="Y153" i="12"/>
  <c r="AL197" i="12"/>
  <c r="H492" i="12"/>
  <c r="S406" i="12"/>
  <c r="AK81" i="12"/>
  <c r="K345" i="12"/>
  <c r="AX170" i="12"/>
  <c r="M47" i="12"/>
  <c r="T453" i="12"/>
  <c r="AT141" i="12"/>
  <c r="AQ295" i="12"/>
  <c r="AJ360" i="12"/>
  <c r="AR45" i="12"/>
  <c r="G482" i="12"/>
  <c r="AN27" i="12"/>
  <c r="AJ342" i="12"/>
  <c r="E447" i="12"/>
  <c r="K165" i="12"/>
  <c r="AL444" i="12"/>
  <c r="W149" i="12"/>
  <c r="V86" i="12"/>
  <c r="L44" i="12"/>
  <c r="AZ93" i="12"/>
  <c r="G229" i="12"/>
  <c r="H254" i="12"/>
  <c r="AJ131" i="12"/>
  <c r="U322" i="12"/>
  <c r="P287" i="12"/>
  <c r="AQ310" i="12"/>
  <c r="AH384" i="12"/>
  <c r="AG352" i="12"/>
  <c r="T378" i="12"/>
  <c r="D386" i="12"/>
  <c r="L51" i="12"/>
  <c r="AZ72" i="12"/>
  <c r="Q250" i="12"/>
  <c r="V85" i="12"/>
  <c r="AR113" i="12"/>
  <c r="Y351" i="12"/>
  <c r="M258" i="12"/>
  <c r="R145" i="12"/>
  <c r="AT461" i="12"/>
  <c r="W199" i="12"/>
  <c r="S375" i="12"/>
  <c r="N472" i="12"/>
  <c r="N436" i="12"/>
  <c r="W385" i="12"/>
  <c r="X209" i="12"/>
  <c r="N440" i="12"/>
  <c r="AZ119" i="12"/>
  <c r="T252" i="12"/>
  <c r="I432" i="12"/>
  <c r="H57" i="12"/>
  <c r="H256" i="12"/>
  <c r="AU40" i="12"/>
  <c r="AF331" i="12"/>
  <c r="X63" i="12"/>
  <c r="U181" i="12"/>
  <c r="AE30" i="12"/>
  <c r="H266" i="12"/>
  <c r="R179" i="12"/>
  <c r="N239" i="12"/>
  <c r="J287" i="12"/>
  <c r="AC100" i="12"/>
  <c r="AP173" i="12"/>
  <c r="W322" i="12"/>
  <c r="O265" i="12"/>
  <c r="AY303" i="12"/>
  <c r="W25" i="12"/>
  <c r="AH486" i="12"/>
  <c r="AF211" i="12"/>
  <c r="T46" i="12"/>
  <c r="V442" i="12"/>
  <c r="AM328" i="12"/>
  <c r="AD359" i="12"/>
  <c r="AR194" i="12"/>
  <c r="AT354" i="12"/>
  <c r="N146" i="12"/>
  <c r="BA153" i="12"/>
  <c r="AN317" i="12"/>
  <c r="AF194" i="12"/>
  <c r="T192" i="12"/>
  <c r="AS451" i="12"/>
  <c r="M54" i="12"/>
  <c r="AA306" i="12"/>
  <c r="V152" i="12"/>
  <c r="AE494" i="12"/>
  <c r="AO149" i="12"/>
  <c r="K175" i="12"/>
  <c r="AD410" i="12"/>
  <c r="K497" i="12"/>
  <c r="W69" i="12"/>
  <c r="L358" i="12"/>
  <c r="AO406" i="12"/>
  <c r="F36" i="12"/>
  <c r="Z210" i="12"/>
  <c r="AW279" i="12"/>
  <c r="AT262" i="12"/>
  <c r="E73" i="12"/>
  <c r="AV301" i="12"/>
  <c r="AM97" i="12"/>
  <c r="AI338" i="12"/>
  <c r="Q198" i="12"/>
  <c r="W263" i="12"/>
  <c r="X128" i="12"/>
  <c r="Q286" i="12"/>
  <c r="AV256" i="12"/>
  <c r="AI53" i="12"/>
  <c r="AT439" i="12"/>
  <c r="AE381" i="12"/>
  <c r="AH382" i="12"/>
  <c r="AN478" i="12"/>
  <c r="U497" i="12"/>
  <c r="AH99" i="12"/>
  <c r="O146" i="12"/>
  <c r="D127" i="12"/>
  <c r="AC345" i="12"/>
  <c r="AU101" i="12"/>
  <c r="AT59" i="12"/>
  <c r="M98" i="12"/>
  <c r="AN414" i="12"/>
  <c r="S174" i="12"/>
  <c r="AQ442" i="12"/>
  <c r="U221" i="12"/>
  <c r="AU476" i="12"/>
  <c r="AA347" i="12"/>
  <c r="E20" i="12"/>
  <c r="H27" i="12"/>
  <c r="AM138" i="12"/>
  <c r="AJ140" i="12"/>
  <c r="D199" i="12"/>
  <c r="AZ432" i="12"/>
  <c r="AN469" i="12"/>
  <c r="AE311" i="12"/>
  <c r="AF454" i="12"/>
  <c r="M303" i="12"/>
  <c r="AA20" i="12"/>
  <c r="W386" i="12"/>
  <c r="W449" i="12"/>
  <c r="X488" i="12"/>
  <c r="AX362" i="12"/>
  <c r="D286" i="12"/>
  <c r="AQ468" i="12"/>
  <c r="P151" i="12"/>
  <c r="D147" i="12"/>
  <c r="R472" i="12"/>
  <c r="U377" i="12"/>
  <c r="P88" i="12"/>
  <c r="X304" i="12"/>
  <c r="D63" i="12"/>
  <c r="D66" i="12"/>
  <c r="AB171" i="12"/>
  <c r="H202" i="12"/>
  <c r="U134" i="12"/>
  <c r="I497" i="12"/>
  <c r="AU128" i="12"/>
  <c r="R313" i="12"/>
  <c r="AI373" i="12"/>
  <c r="H227" i="12"/>
  <c r="AX348" i="12"/>
  <c r="S231" i="12"/>
  <c r="O224" i="12"/>
  <c r="Y155" i="12"/>
  <c r="N301" i="12"/>
  <c r="D97" i="12"/>
  <c r="J57" i="12"/>
  <c r="AE351" i="12"/>
  <c r="AX174" i="12"/>
  <c r="BA115" i="12"/>
  <c r="S468" i="12"/>
  <c r="Y20" i="12"/>
  <c r="E416" i="12"/>
  <c r="AJ379" i="12"/>
  <c r="AU94" i="12"/>
  <c r="M356" i="12"/>
  <c r="AX109" i="12"/>
  <c r="AX52" i="12"/>
  <c r="O80" i="12"/>
  <c r="AU396" i="12"/>
  <c r="AJ469" i="12"/>
  <c r="BA279" i="12"/>
  <c r="AK148" i="12"/>
  <c r="AK392" i="12"/>
  <c r="AT58" i="12"/>
  <c r="I448" i="12"/>
  <c r="L97" i="12"/>
  <c r="Y275" i="12"/>
  <c r="AI392" i="12"/>
  <c r="G435" i="12"/>
  <c r="AY157" i="12"/>
  <c r="L435" i="12"/>
  <c r="AB377" i="12"/>
  <c r="AM399" i="12"/>
  <c r="R417" i="12"/>
  <c r="J381" i="12"/>
  <c r="D416" i="12"/>
  <c r="Y474" i="12"/>
  <c r="AY145" i="12"/>
  <c r="AV456" i="12"/>
  <c r="Z124" i="12"/>
  <c r="AK70" i="12"/>
  <c r="E194" i="12"/>
  <c r="X356" i="12"/>
  <c r="AZ491" i="12"/>
  <c r="F134" i="12"/>
  <c r="I425" i="12"/>
  <c r="AG113" i="12"/>
  <c r="U261" i="12"/>
  <c r="G163" i="12"/>
  <c r="AF129" i="12"/>
  <c r="AQ15" i="12"/>
  <c r="AA194" i="12"/>
  <c r="W358" i="12"/>
  <c r="G147" i="12"/>
  <c r="U465" i="12"/>
  <c r="H397" i="12"/>
  <c r="AM209" i="12"/>
  <c r="AV224" i="12"/>
  <c r="AE22" i="12"/>
  <c r="AY423" i="12"/>
  <c r="AS351" i="12"/>
  <c r="AL266" i="12"/>
  <c r="W279" i="12"/>
  <c r="W327" i="12"/>
  <c r="AR408" i="12"/>
  <c r="K393" i="12"/>
  <c r="AS120" i="12"/>
  <c r="AU478" i="12"/>
  <c r="AP250" i="12"/>
  <c r="D29" i="12"/>
  <c r="AH54" i="12"/>
  <c r="AO59" i="12"/>
  <c r="AN421" i="12"/>
  <c r="N86" i="12"/>
  <c r="AA421" i="12"/>
  <c r="AW52" i="12"/>
  <c r="AD501" i="12"/>
  <c r="AG501" i="12"/>
  <c r="BA288" i="12"/>
  <c r="AL350" i="12"/>
  <c r="P459" i="12"/>
  <c r="N378" i="12"/>
  <c r="AI369" i="12"/>
  <c r="N93" i="12"/>
  <c r="H99" i="12"/>
  <c r="L383" i="12"/>
  <c r="AN168" i="12"/>
  <c r="L102" i="12"/>
  <c r="AQ245" i="12"/>
  <c r="AB317" i="12"/>
  <c r="AU349" i="12"/>
  <c r="X261" i="12"/>
  <c r="AE229" i="12"/>
  <c r="E387" i="12"/>
  <c r="AH107" i="12"/>
  <c r="U254" i="12"/>
  <c r="K494" i="12"/>
  <c r="U258" i="12"/>
  <c r="AK399" i="12"/>
  <c r="AQ473" i="12"/>
  <c r="L326" i="12"/>
  <c r="J422" i="12"/>
  <c r="AJ115" i="12"/>
  <c r="AJ182" i="12"/>
  <c r="M161" i="12"/>
  <c r="AS456" i="12"/>
  <c r="AD193" i="12"/>
  <c r="AD380" i="12"/>
  <c r="I254" i="12"/>
  <c r="AX426" i="12"/>
  <c r="AS387" i="12"/>
  <c r="AT167" i="12"/>
  <c r="AX424" i="12"/>
  <c r="AH136" i="12"/>
  <c r="J204" i="12"/>
  <c r="AU217" i="12"/>
  <c r="AC275" i="12"/>
  <c r="AX44" i="12"/>
  <c r="AY287" i="12"/>
  <c r="K14" i="12"/>
  <c r="K233" i="12"/>
  <c r="AS314" i="12"/>
  <c r="AP209" i="12"/>
  <c r="Y50" i="12"/>
  <c r="Y209" i="12"/>
  <c r="U290" i="12"/>
  <c r="F215" i="12"/>
  <c r="AB273" i="12"/>
  <c r="K83" i="12"/>
  <c r="AW61" i="12"/>
  <c r="AR271" i="12"/>
  <c r="AY67" i="12"/>
  <c r="M351" i="12"/>
  <c r="AC164" i="12"/>
  <c r="AZ346" i="12"/>
  <c r="AY452" i="12"/>
  <c r="AI100" i="12"/>
  <c r="AN99" i="12"/>
  <c r="Z437" i="12"/>
  <c r="AG147" i="12"/>
  <c r="AC178" i="12"/>
  <c r="AC167" i="12"/>
  <c r="Q476" i="12"/>
  <c r="S358" i="12"/>
  <c r="D262" i="12"/>
  <c r="AL361" i="12"/>
  <c r="N116" i="12"/>
  <c r="S164" i="12"/>
  <c r="O91" i="12"/>
  <c r="H482" i="12"/>
  <c r="S245" i="12"/>
  <c r="AL497" i="12"/>
  <c r="BA275" i="12"/>
  <c r="F100" i="12"/>
  <c r="M155" i="12"/>
  <c r="F2" i="12"/>
  <c r="AF243" i="12"/>
  <c r="AR269" i="12"/>
  <c r="AH305" i="12"/>
  <c r="AA490" i="12"/>
  <c r="E146" i="12"/>
  <c r="AF45" i="12"/>
  <c r="O120" i="12"/>
  <c r="AW475" i="12"/>
  <c r="I218" i="12"/>
  <c r="H489" i="12"/>
  <c r="R15" i="12"/>
  <c r="AZ338" i="12"/>
  <c r="AP255" i="12"/>
  <c r="K107" i="12"/>
  <c r="AS275" i="12"/>
  <c r="AC216" i="12"/>
  <c r="F181" i="12"/>
  <c r="AP116" i="12"/>
  <c r="G84" i="12"/>
  <c r="AB38" i="12"/>
  <c r="AG365" i="12"/>
  <c r="T449" i="12"/>
  <c r="H88" i="12"/>
  <c r="R295" i="12"/>
  <c r="AM340" i="12"/>
  <c r="AN294" i="12"/>
  <c r="AQ35" i="12"/>
  <c r="K228" i="12"/>
  <c r="AP297" i="12"/>
  <c r="H219" i="12"/>
  <c r="U182" i="12"/>
  <c r="V2" i="12"/>
  <c r="AQ143" i="12"/>
  <c r="AU299" i="12"/>
  <c r="AW143" i="12"/>
  <c r="AT138" i="12"/>
  <c r="W28" i="12"/>
  <c r="AO411" i="12"/>
  <c r="AX440" i="12"/>
  <c r="AT338" i="12"/>
  <c r="H61" i="12"/>
  <c r="AA128" i="12"/>
  <c r="AR147" i="12"/>
  <c r="AG23" i="12"/>
  <c r="AQ116" i="12"/>
  <c r="I483" i="12"/>
  <c r="Y176" i="12"/>
  <c r="R479" i="12"/>
  <c r="N196" i="12"/>
  <c r="AY275" i="12"/>
  <c r="AK452" i="12"/>
  <c r="AM58" i="12"/>
  <c r="AB64" i="12"/>
  <c r="J176" i="12"/>
  <c r="L255" i="12"/>
  <c r="AT135" i="12"/>
  <c r="AV298" i="12"/>
  <c r="R486" i="12"/>
  <c r="AN483" i="12"/>
  <c r="AL45" i="12"/>
  <c r="L296" i="12"/>
  <c r="AC502" i="12"/>
  <c r="AI478" i="12"/>
  <c r="AT460" i="12"/>
  <c r="AA371" i="12"/>
  <c r="AV285" i="12"/>
  <c r="Y310" i="12"/>
  <c r="J417" i="12"/>
  <c r="H166" i="12"/>
  <c r="Q125" i="12"/>
  <c r="AQ216" i="12"/>
  <c r="AN193" i="12"/>
  <c r="AJ244" i="12"/>
  <c r="AS38" i="12"/>
  <c r="AA401" i="12"/>
  <c r="AE331" i="12"/>
  <c r="AY29" i="12"/>
  <c r="AO268" i="12"/>
  <c r="AG327" i="12"/>
  <c r="W122" i="12"/>
  <c r="AX427" i="12"/>
  <c r="D284" i="12"/>
  <c r="AU126" i="12"/>
  <c r="AB386" i="12"/>
  <c r="AJ438" i="12"/>
  <c r="T17" i="12"/>
  <c r="AX113" i="12"/>
  <c r="O454" i="12"/>
  <c r="H20" i="12"/>
  <c r="AA384" i="12"/>
  <c r="AG336" i="12"/>
  <c r="U73" i="12"/>
  <c r="AM369" i="12"/>
  <c r="Y449" i="12"/>
  <c r="AF332" i="12"/>
  <c r="AC208" i="12"/>
  <c r="X372" i="12"/>
  <c r="U321" i="12"/>
  <c r="U249" i="12"/>
  <c r="U207" i="12"/>
  <c r="AY445" i="12"/>
  <c r="AP182" i="12"/>
  <c r="AS54" i="12"/>
  <c r="AH45" i="12"/>
  <c r="AN200" i="12"/>
  <c r="V95" i="12"/>
  <c r="R49" i="12"/>
  <c r="AD109" i="12"/>
  <c r="Y34" i="12"/>
  <c r="AR255" i="12"/>
  <c r="AA445" i="12"/>
  <c r="O250" i="12"/>
  <c r="AE501" i="12"/>
  <c r="F364" i="12"/>
  <c r="Y315" i="12"/>
  <c r="X40" i="12"/>
  <c r="L5" i="12"/>
  <c r="M346" i="12"/>
  <c r="F199" i="12"/>
  <c r="AQ357" i="12"/>
  <c r="Q81" i="12"/>
  <c r="AO294" i="12"/>
  <c r="M84" i="12"/>
  <c r="AY103" i="12"/>
  <c r="R5" i="12"/>
  <c r="J241" i="12"/>
  <c r="AH209" i="12"/>
  <c r="N10" i="12"/>
  <c r="AT366" i="12"/>
  <c r="J40" i="12"/>
  <c r="AJ59" i="12"/>
  <c r="AM491" i="12"/>
  <c r="AF367" i="12"/>
  <c r="J114" i="12"/>
  <c r="AQ152" i="12"/>
  <c r="F52" i="12"/>
  <c r="H192" i="12"/>
  <c r="AV42" i="12"/>
  <c r="M388" i="12"/>
  <c r="H161" i="12"/>
  <c r="AK185" i="12"/>
  <c r="Z92" i="12"/>
  <c r="Z474" i="12"/>
  <c r="AG307" i="12"/>
  <c r="L82" i="12"/>
  <c r="AP331" i="12"/>
  <c r="G148" i="12"/>
  <c r="AK59" i="12"/>
  <c r="K2" i="12"/>
  <c r="AB65" i="12"/>
  <c r="AV493" i="12"/>
  <c r="K361" i="12"/>
  <c r="AG303" i="12"/>
  <c r="AZ337" i="12"/>
  <c r="AF97" i="12"/>
  <c r="AV329" i="12"/>
  <c r="L119" i="12"/>
  <c r="AE301" i="12"/>
  <c r="AN391" i="12"/>
  <c r="U422" i="12"/>
  <c r="R8" i="12"/>
  <c r="U405" i="12"/>
  <c r="AW446" i="12"/>
  <c r="U330" i="12"/>
  <c r="Z225" i="12"/>
  <c r="AA280" i="12"/>
  <c r="AX299" i="12"/>
  <c r="AV278" i="12"/>
  <c r="AB27" i="12"/>
  <c r="AK154" i="12"/>
  <c r="K44" i="12"/>
  <c r="AD378" i="12"/>
  <c r="M311" i="12"/>
  <c r="D209" i="12"/>
  <c r="Q56" i="12"/>
  <c r="L159" i="12"/>
  <c r="AO249" i="12"/>
  <c r="L223" i="12"/>
  <c r="AW169" i="12"/>
  <c r="AD75" i="12"/>
  <c r="AG96" i="12"/>
  <c r="AY8" i="12"/>
  <c r="I3" i="12"/>
  <c r="AG79" i="12"/>
  <c r="AK9" i="12"/>
  <c r="AU35" i="12"/>
  <c r="AW437" i="12"/>
  <c r="S178" i="12"/>
  <c r="AX275" i="12"/>
  <c r="AL201" i="12"/>
  <c r="AT106" i="12"/>
  <c r="AA463" i="12"/>
  <c r="J24" i="12"/>
  <c r="F361" i="12"/>
  <c r="L237" i="12"/>
  <c r="AY200" i="12"/>
  <c r="AW14" i="12"/>
  <c r="AJ408" i="12"/>
  <c r="AK219" i="12"/>
  <c r="M93" i="12"/>
  <c r="AI70" i="12"/>
  <c r="E317" i="12"/>
  <c r="L239" i="12"/>
  <c r="V268" i="12"/>
  <c r="AY325" i="12"/>
  <c r="L171" i="12"/>
  <c r="AX264" i="12"/>
  <c r="T68" i="12"/>
  <c r="G138" i="12"/>
  <c r="AK192" i="12"/>
  <c r="AK446" i="12"/>
  <c r="AD43" i="12"/>
  <c r="AI456" i="12"/>
  <c r="S363" i="12"/>
  <c r="Z53" i="12"/>
  <c r="AO120" i="12"/>
  <c r="R26" i="12"/>
  <c r="T30" i="12"/>
  <c r="AG253" i="12"/>
  <c r="AR182" i="12"/>
  <c r="M453" i="12"/>
  <c r="F455" i="12"/>
  <c r="AI418" i="12"/>
  <c r="L238" i="12"/>
  <c r="Z167" i="12"/>
  <c r="AC228" i="12"/>
  <c r="AR439" i="12"/>
  <c r="Y113" i="12"/>
  <c r="AU93" i="12"/>
  <c r="N391" i="12"/>
  <c r="Y283" i="12"/>
  <c r="I18" i="12"/>
  <c r="F169" i="12"/>
  <c r="AG304" i="12"/>
  <c r="AT363" i="12"/>
  <c r="AE286" i="12"/>
  <c r="T14" i="12"/>
  <c r="U406" i="12"/>
  <c r="L484" i="12"/>
  <c r="M237" i="12"/>
  <c r="O424" i="12"/>
  <c r="AU229" i="12"/>
  <c r="H54" i="12"/>
  <c r="AD101" i="12"/>
  <c r="AU295" i="12"/>
  <c r="Q336" i="12"/>
  <c r="AV222" i="12"/>
  <c r="P238" i="12"/>
  <c r="L274" i="12"/>
  <c r="AG397" i="12"/>
  <c r="AY351" i="12"/>
  <c r="AW44" i="12"/>
  <c r="AB272" i="12"/>
  <c r="AB417" i="12"/>
  <c r="L130" i="12"/>
  <c r="AB442" i="12"/>
  <c r="P424" i="12"/>
  <c r="AA374" i="12"/>
  <c r="T234" i="12"/>
  <c r="S332" i="12"/>
  <c r="AG342" i="12"/>
  <c r="I35" i="12"/>
  <c r="AI215" i="12"/>
  <c r="AJ38" i="12"/>
  <c r="AM211" i="12"/>
  <c r="AV45" i="12"/>
  <c r="AI169" i="12"/>
  <c r="AD217" i="12"/>
  <c r="AJ462" i="12"/>
  <c r="AL194" i="12"/>
  <c r="I421" i="12"/>
  <c r="R205" i="12"/>
  <c r="Y109" i="12"/>
  <c r="L395" i="12"/>
  <c r="AA109" i="12"/>
  <c r="N432" i="12"/>
  <c r="G421" i="12"/>
  <c r="S33" i="12"/>
  <c r="AP15" i="12"/>
  <c r="AS360" i="12"/>
  <c r="Q257" i="12"/>
  <c r="AY328" i="12"/>
  <c r="R12" i="12"/>
  <c r="J175" i="12"/>
  <c r="AZ477" i="12"/>
  <c r="Z339" i="12"/>
  <c r="E122" i="12"/>
  <c r="T88" i="12"/>
  <c r="G75" i="12"/>
  <c r="G61" i="12"/>
  <c r="AL372" i="12"/>
  <c r="AE185" i="12"/>
  <c r="I163" i="12"/>
  <c r="AP52" i="12"/>
  <c r="S18" i="12"/>
  <c r="AG134" i="12"/>
  <c r="H302" i="12"/>
  <c r="L420" i="12"/>
  <c r="AB430" i="12"/>
  <c r="AY132" i="12"/>
  <c r="AZ160" i="12"/>
  <c r="W418" i="12"/>
  <c r="S175" i="12"/>
  <c r="F9" i="12"/>
  <c r="Q343" i="12"/>
  <c r="T282" i="12"/>
  <c r="AO168" i="12"/>
  <c r="D462" i="12"/>
  <c r="F274" i="12"/>
  <c r="F214" i="12"/>
  <c r="W100" i="12"/>
  <c r="AY443" i="12"/>
  <c r="AO4" i="12"/>
  <c r="AI405" i="12"/>
  <c r="AS407" i="12"/>
  <c r="AB241" i="12"/>
  <c r="BA388" i="12"/>
  <c r="G284" i="12"/>
  <c r="AI109" i="12"/>
  <c r="AZ283" i="12"/>
  <c r="E227" i="12"/>
  <c r="Y269" i="12"/>
  <c r="H196" i="12"/>
  <c r="AY271" i="12"/>
  <c r="AC131" i="12"/>
  <c r="AZ271" i="12"/>
  <c r="AX6" i="12"/>
  <c r="V402" i="12"/>
  <c r="D430" i="12"/>
  <c r="O228" i="12"/>
  <c r="P497" i="12"/>
  <c r="J395" i="12"/>
  <c r="X493" i="12"/>
  <c r="AT376" i="12"/>
  <c r="N230" i="12"/>
  <c r="AB156" i="12"/>
  <c r="Q93" i="12"/>
  <c r="AW166" i="12"/>
  <c r="AM385" i="12"/>
  <c r="D395" i="12"/>
  <c r="S453" i="12"/>
  <c r="AZ206" i="12"/>
  <c r="G50" i="12"/>
  <c r="AW48" i="12"/>
  <c r="AF483" i="12"/>
  <c r="AT109" i="12"/>
  <c r="S448" i="12"/>
  <c r="U492" i="12"/>
  <c r="AL21" i="12"/>
  <c r="AN426" i="12"/>
  <c r="G348" i="12"/>
  <c r="AL146" i="12"/>
  <c r="AJ14" i="12"/>
  <c r="K254" i="12"/>
  <c r="AB109" i="12"/>
  <c r="H42" i="12"/>
  <c r="AC54" i="12"/>
  <c r="AM400" i="12"/>
  <c r="AE133" i="12"/>
  <c r="H239" i="12"/>
  <c r="F167" i="12"/>
  <c r="AD305" i="12"/>
  <c r="AL25" i="12"/>
  <c r="F336" i="12"/>
  <c r="F256" i="12"/>
  <c r="AI377" i="12"/>
  <c r="M135" i="12"/>
  <c r="E226" i="12"/>
  <c r="K317" i="12"/>
  <c r="AG339" i="12"/>
  <c r="BA323" i="12"/>
  <c r="S83" i="12"/>
  <c r="T235" i="12"/>
  <c r="AN23" i="12"/>
  <c r="AB284" i="12"/>
  <c r="AF485" i="12"/>
  <c r="AY16" i="12"/>
  <c r="U183" i="12"/>
  <c r="AU172" i="12"/>
  <c r="F145" i="12"/>
  <c r="T11" i="12"/>
  <c r="AB18" i="12"/>
  <c r="AF126" i="12"/>
  <c r="AS245" i="12"/>
  <c r="K3" i="12"/>
  <c r="W343" i="12"/>
  <c r="AG55" i="12"/>
  <c r="U110" i="12"/>
  <c r="AH269" i="12"/>
  <c r="W454" i="12"/>
  <c r="I280" i="12"/>
  <c r="F113" i="12"/>
  <c r="AT111" i="12"/>
  <c r="D189" i="12"/>
  <c r="S377" i="12"/>
  <c r="AY438" i="12"/>
  <c r="AF116" i="12"/>
  <c r="V120" i="12"/>
  <c r="AO408" i="12"/>
  <c r="AR132" i="12"/>
  <c r="F10" i="12"/>
  <c r="G62" i="12"/>
  <c r="AV7" i="12"/>
  <c r="AD224" i="12"/>
  <c r="AW284" i="12"/>
  <c r="BA344" i="12"/>
  <c r="AX125" i="12"/>
  <c r="AS489" i="12"/>
  <c r="AF82" i="12"/>
  <c r="L380" i="12"/>
  <c r="Z188" i="12"/>
  <c r="BA179" i="12"/>
  <c r="Q401" i="12"/>
  <c r="AP238" i="12"/>
  <c r="AT362" i="12"/>
  <c r="AC57" i="12"/>
  <c r="X59" i="12"/>
  <c r="V409" i="12"/>
  <c r="O364" i="12"/>
  <c r="AQ125" i="12"/>
  <c r="N197" i="12"/>
  <c r="AF87" i="12"/>
  <c r="N274" i="12"/>
  <c r="AL70" i="12"/>
  <c r="AK113" i="12"/>
  <c r="U200" i="12"/>
  <c r="X502" i="12"/>
  <c r="Y99" i="12"/>
  <c r="AS470" i="12"/>
  <c r="Z313" i="12"/>
  <c r="AQ364" i="12"/>
  <c r="AB227" i="12"/>
  <c r="AD3" i="12"/>
  <c r="N221" i="12"/>
  <c r="Z357" i="12"/>
  <c r="N159" i="12"/>
  <c r="T34" i="12"/>
  <c r="AD416" i="12"/>
  <c r="AD183" i="12"/>
  <c r="L409" i="12"/>
  <c r="D363" i="12"/>
  <c r="E111" i="12"/>
  <c r="AK181" i="12"/>
  <c r="R211" i="12"/>
  <c r="T456" i="12"/>
  <c r="AY367" i="12"/>
  <c r="M350" i="12"/>
  <c r="D485" i="12"/>
  <c r="AG470" i="12"/>
  <c r="AY11" i="12"/>
  <c r="AR185" i="12"/>
  <c r="S207" i="12"/>
  <c r="AH117" i="12"/>
  <c r="AF237" i="12"/>
  <c r="J343" i="12"/>
  <c r="AC473" i="12"/>
  <c r="O110" i="12"/>
  <c r="AM178" i="12"/>
  <c r="H13" i="12"/>
  <c r="AI364" i="12"/>
  <c r="AK91" i="12"/>
  <c r="AK307" i="12"/>
  <c r="AK384" i="12"/>
  <c r="BA406" i="12"/>
  <c r="AB173" i="12"/>
  <c r="Z228" i="12"/>
  <c r="K454" i="12"/>
  <c r="AK255" i="12"/>
  <c r="AO390" i="12"/>
  <c r="R393" i="12"/>
  <c r="S225" i="12"/>
  <c r="AZ356" i="12"/>
  <c r="R387" i="12"/>
  <c r="AI482" i="12"/>
  <c r="T409" i="12"/>
  <c r="AU110" i="12"/>
  <c r="AA440" i="12"/>
  <c r="BA386" i="12"/>
  <c r="AT483" i="12"/>
  <c r="AN14" i="12"/>
  <c r="AW79" i="12"/>
  <c r="AS121" i="12"/>
  <c r="Y356" i="12"/>
  <c r="AF488" i="12"/>
  <c r="AD254" i="12"/>
  <c r="AZ443" i="12"/>
  <c r="AI184" i="12"/>
  <c r="AO82" i="12"/>
  <c r="J56" i="12"/>
  <c r="AN126" i="12"/>
  <c r="AL445" i="12"/>
  <c r="R406" i="12"/>
  <c r="R259" i="12"/>
  <c r="AQ420" i="12"/>
  <c r="BA248" i="12"/>
  <c r="O100" i="12"/>
  <c r="AD348" i="12"/>
  <c r="W333" i="12"/>
  <c r="AS445" i="12"/>
  <c r="Q222" i="12"/>
  <c r="BA257" i="12"/>
  <c r="AG82" i="12"/>
  <c r="E495" i="12"/>
  <c r="AJ371" i="12"/>
  <c r="AJ354" i="12"/>
  <c r="J291" i="12"/>
  <c r="AO37" i="12"/>
  <c r="F370" i="12"/>
  <c r="V138" i="12"/>
  <c r="AX82" i="12"/>
  <c r="H237" i="12"/>
  <c r="I60" i="12"/>
  <c r="AH363" i="12"/>
  <c r="W304" i="12"/>
  <c r="AL262" i="12"/>
  <c r="E432" i="12"/>
  <c r="AQ479" i="12"/>
  <c r="R380" i="12"/>
  <c r="AB213" i="12"/>
  <c r="N232" i="12"/>
  <c r="AH249" i="12"/>
  <c r="AV68" i="12"/>
  <c r="I325" i="12"/>
  <c r="AQ76" i="12"/>
  <c r="AF479" i="12"/>
  <c r="AA103" i="12"/>
  <c r="P26" i="12"/>
  <c r="Y240" i="12"/>
  <c r="M67" i="12"/>
  <c r="U484" i="12"/>
  <c r="I444" i="12"/>
  <c r="G459" i="12"/>
  <c r="O10" i="12"/>
  <c r="V224" i="12"/>
  <c r="X29" i="12"/>
  <c r="U224" i="12"/>
  <c r="H493" i="12"/>
  <c r="K29" i="12"/>
  <c r="AX95" i="12"/>
  <c r="AE16" i="12"/>
  <c r="I91" i="12"/>
  <c r="Y36" i="12"/>
  <c r="AG498" i="12"/>
  <c r="Y124" i="12"/>
  <c r="AK258" i="12"/>
  <c r="X142" i="12"/>
  <c r="AQ477" i="12"/>
  <c r="AA392" i="12"/>
  <c r="J323" i="12"/>
  <c r="AP220" i="12"/>
  <c r="Q259" i="12"/>
  <c r="AO238" i="12"/>
  <c r="AR183" i="12"/>
  <c r="AH325" i="12"/>
  <c r="F203" i="12"/>
  <c r="AH182" i="12"/>
  <c r="AM51" i="12"/>
  <c r="BA345" i="12"/>
  <c r="AD189" i="12"/>
  <c r="AR263" i="12"/>
  <c r="F170" i="12"/>
  <c r="AH398" i="12"/>
  <c r="V177" i="12"/>
  <c r="AL469" i="12"/>
  <c r="AR98" i="12"/>
  <c r="AU270" i="12"/>
  <c r="AX178" i="12"/>
  <c r="P305" i="12"/>
  <c r="X74" i="12"/>
  <c r="AL261" i="12"/>
  <c r="K108" i="12"/>
  <c r="U412" i="12"/>
  <c r="AO154" i="12"/>
  <c r="K372" i="12"/>
  <c r="AS94" i="12"/>
  <c r="N91" i="12"/>
  <c r="AT31" i="12"/>
  <c r="AW205" i="12"/>
  <c r="AE458" i="12"/>
  <c r="L154" i="12"/>
  <c r="H171" i="12"/>
  <c r="AF281" i="12"/>
  <c r="AS297" i="12"/>
  <c r="E213" i="12"/>
  <c r="E490" i="12"/>
  <c r="D42" i="12"/>
  <c r="K355" i="12"/>
  <c r="AO114" i="12"/>
  <c r="AA150" i="12"/>
  <c r="Z274" i="12"/>
  <c r="AA459" i="12"/>
  <c r="W192" i="12"/>
  <c r="AW162" i="12"/>
  <c r="AI244" i="12"/>
  <c r="AB183" i="12"/>
  <c r="V247" i="12"/>
  <c r="F393" i="12"/>
  <c r="AY369" i="12"/>
  <c r="AN196" i="12"/>
  <c r="AB244" i="12"/>
  <c r="L433" i="12"/>
  <c r="AV333" i="12"/>
  <c r="AC366" i="12"/>
  <c r="AP481" i="12"/>
  <c r="T219" i="12"/>
  <c r="AY186" i="12"/>
  <c r="AS258" i="12"/>
  <c r="AR23" i="12"/>
  <c r="AB130" i="12"/>
  <c r="AH96" i="12"/>
  <c r="AE172" i="12"/>
  <c r="AX99" i="12"/>
  <c r="AL2" i="12"/>
  <c r="AZ16" i="12"/>
  <c r="AL33" i="12"/>
  <c r="AB283" i="12"/>
  <c r="E104" i="12"/>
  <c r="L493" i="12"/>
  <c r="W113" i="12"/>
  <c r="V450" i="12"/>
  <c r="AL275" i="12"/>
  <c r="AP140" i="12"/>
  <c r="AD470" i="12"/>
  <c r="AN303" i="12"/>
  <c r="F235" i="12"/>
  <c r="L287" i="12"/>
  <c r="D480" i="12"/>
  <c r="AV474" i="12"/>
  <c r="AK252" i="12"/>
  <c r="F191" i="12"/>
  <c r="L244" i="12"/>
  <c r="AZ409" i="12"/>
  <c r="AY195" i="12"/>
  <c r="AG283" i="12"/>
  <c r="AY179" i="12"/>
  <c r="D265" i="12"/>
  <c r="AO138" i="12"/>
  <c r="AE4" i="12"/>
  <c r="AI74" i="12"/>
  <c r="R225" i="12"/>
  <c r="AJ178" i="12"/>
  <c r="AO47" i="12"/>
  <c r="AX456" i="12"/>
  <c r="P470" i="12"/>
  <c r="D414" i="12"/>
  <c r="AJ389" i="12"/>
  <c r="T422" i="12"/>
  <c r="AK72" i="12"/>
  <c r="AZ247" i="12"/>
  <c r="AU64" i="12"/>
  <c r="AB224" i="12"/>
  <c r="F23" i="12"/>
  <c r="BA414" i="12"/>
  <c r="AP357" i="12"/>
  <c r="Q495" i="12"/>
  <c r="AR54" i="12"/>
  <c r="AU446" i="12"/>
  <c r="AT195" i="12"/>
  <c r="R466" i="12"/>
  <c r="AS195" i="12"/>
  <c r="U227" i="12"/>
  <c r="R411" i="12"/>
  <c r="Q375" i="12"/>
  <c r="T129" i="12"/>
  <c r="X426" i="12"/>
  <c r="AD39" i="12"/>
  <c r="AN313" i="12"/>
  <c r="R381" i="12"/>
  <c r="K226" i="12"/>
  <c r="AY370" i="12"/>
  <c r="Y46" i="12"/>
  <c r="M32" i="12"/>
  <c r="H2" i="12"/>
  <c r="BA446" i="12"/>
  <c r="AE320" i="12"/>
  <c r="AJ364" i="12"/>
  <c r="W305" i="12"/>
  <c r="W290" i="12"/>
  <c r="N226" i="12"/>
  <c r="AG377" i="12"/>
  <c r="AQ250" i="12"/>
  <c r="T210" i="12"/>
  <c r="R111" i="12"/>
  <c r="AJ189" i="12"/>
  <c r="AN4" i="12"/>
  <c r="AB439" i="12"/>
  <c r="AX144" i="12"/>
  <c r="P301" i="12"/>
  <c r="AZ221" i="12"/>
  <c r="W222" i="12"/>
  <c r="Y8" i="12"/>
  <c r="AD10" i="12"/>
  <c r="M177" i="12"/>
  <c r="AN450" i="12"/>
  <c r="G296" i="12"/>
  <c r="Q51" i="12"/>
  <c r="AC170" i="12"/>
  <c r="W328" i="12"/>
  <c r="S483" i="12"/>
  <c r="AG343" i="12"/>
  <c r="I111" i="12"/>
  <c r="BA461" i="12"/>
  <c r="AA300" i="12"/>
  <c r="N418" i="12"/>
  <c r="AZ364" i="12"/>
  <c r="AM365" i="12"/>
  <c r="G364" i="12"/>
  <c r="P498" i="12"/>
  <c r="AE312" i="12"/>
  <c r="I127" i="12"/>
  <c r="K334" i="12"/>
  <c r="AJ49" i="12"/>
  <c r="AI286" i="12"/>
  <c r="R467" i="12"/>
  <c r="F88" i="12"/>
  <c r="E258" i="12"/>
  <c r="H89" i="12"/>
  <c r="Y288" i="12"/>
  <c r="N485" i="12"/>
  <c r="AG137" i="12"/>
  <c r="AJ34" i="12"/>
  <c r="N458" i="12"/>
  <c r="P315" i="12"/>
  <c r="AQ425" i="12"/>
  <c r="I86" i="12"/>
  <c r="U443" i="12"/>
  <c r="R87" i="12"/>
  <c r="AV163" i="12"/>
  <c r="O281" i="12"/>
  <c r="S71" i="12"/>
  <c r="AF174" i="12"/>
  <c r="AR327" i="12"/>
  <c r="AO78" i="12"/>
  <c r="AM272" i="12"/>
  <c r="Y115" i="12"/>
  <c r="S156" i="12"/>
  <c r="O343" i="12"/>
  <c r="J418" i="12"/>
  <c r="AM199" i="12"/>
  <c r="AZ82" i="12"/>
  <c r="AT409" i="12"/>
  <c r="AS15" i="12"/>
  <c r="AL483" i="12"/>
  <c r="AQ423" i="12"/>
  <c r="AJ230" i="12"/>
  <c r="AN173" i="12"/>
  <c r="AX164" i="12"/>
  <c r="P75" i="12"/>
  <c r="F255" i="12"/>
  <c r="W497" i="12"/>
  <c r="AK271" i="12"/>
  <c r="AX306" i="12"/>
  <c r="AP474" i="12"/>
  <c r="X229" i="12"/>
  <c r="AX142" i="12"/>
  <c r="K470" i="12"/>
  <c r="D478" i="12"/>
  <c r="Y425" i="12"/>
  <c r="AG177" i="12"/>
  <c r="X371" i="12"/>
  <c r="AA172" i="12"/>
  <c r="S498" i="12"/>
  <c r="AI3" i="12"/>
  <c r="AG269" i="12"/>
  <c r="AU95" i="12"/>
  <c r="AN61" i="12"/>
  <c r="L422" i="12"/>
  <c r="AS299" i="12"/>
  <c r="AD205" i="12"/>
  <c r="AD151" i="12"/>
  <c r="AR318" i="12"/>
  <c r="I455" i="12"/>
  <c r="F3" i="12"/>
  <c r="AN48" i="12"/>
  <c r="N14" i="12"/>
  <c r="BA32" i="12"/>
  <c r="M375" i="12"/>
  <c r="AU157" i="12"/>
  <c r="W397" i="12"/>
  <c r="AK431" i="12"/>
  <c r="AL43" i="12"/>
  <c r="AK90" i="12"/>
  <c r="AA309" i="12"/>
  <c r="AS260" i="12"/>
  <c r="AQ326" i="12"/>
  <c r="AB261" i="12"/>
  <c r="U424" i="12"/>
  <c r="AD78" i="12"/>
  <c r="Y353" i="12"/>
  <c r="AC329" i="12"/>
  <c r="AN65" i="12"/>
  <c r="AZ398" i="12"/>
  <c r="S49" i="12"/>
  <c r="AO341" i="12"/>
  <c r="AD90" i="12"/>
  <c r="W210" i="12"/>
  <c r="AW30" i="12"/>
  <c r="AB72" i="12"/>
  <c r="AU159" i="12"/>
  <c r="W264" i="12"/>
  <c r="AD421" i="12"/>
  <c r="AC344" i="12"/>
  <c r="AJ113" i="12"/>
  <c r="P262" i="12"/>
  <c r="AJ177" i="12"/>
  <c r="N131" i="12"/>
  <c r="AC286" i="12"/>
  <c r="AJ28" i="12"/>
  <c r="AX410" i="12"/>
  <c r="AF370" i="12"/>
  <c r="D61" i="12"/>
  <c r="AD215" i="12"/>
  <c r="AC22" i="12"/>
  <c r="AE266" i="12"/>
  <c r="AD394" i="12"/>
  <c r="AL73" i="12"/>
  <c r="AE124" i="12"/>
  <c r="U376" i="12"/>
  <c r="N382" i="12"/>
  <c r="N460" i="12"/>
  <c r="AA247" i="12"/>
  <c r="Z329" i="12"/>
  <c r="L221" i="12"/>
  <c r="L29" i="12"/>
  <c r="Z164" i="12"/>
  <c r="Q498" i="12"/>
  <c r="AL330" i="12"/>
  <c r="AE111" i="12"/>
  <c r="T273" i="12"/>
  <c r="N316" i="12"/>
  <c r="W8" i="12"/>
  <c r="AY488" i="12"/>
  <c r="AO62" i="12"/>
  <c r="X390" i="12"/>
  <c r="F261" i="12"/>
  <c r="T119" i="12"/>
  <c r="AB341" i="12"/>
  <c r="AS359" i="12"/>
  <c r="AD5" i="12"/>
  <c r="N366" i="12"/>
  <c r="AS398" i="12"/>
  <c r="AB52" i="12"/>
  <c r="J493" i="12"/>
  <c r="I71" i="12"/>
  <c r="AK198" i="12"/>
  <c r="K180" i="12"/>
  <c r="AX236" i="12"/>
  <c r="U362" i="12"/>
  <c r="AW289" i="12"/>
  <c r="AF175" i="12"/>
  <c r="R10" i="12"/>
  <c r="H358" i="12"/>
  <c r="H75" i="12"/>
  <c r="X407" i="12"/>
  <c r="AD69" i="12"/>
  <c r="AX431" i="12"/>
  <c r="AN373" i="12"/>
  <c r="BA151" i="12"/>
  <c r="K487" i="12"/>
  <c r="J182" i="12"/>
  <c r="AC466" i="12"/>
  <c r="AZ176" i="12"/>
  <c r="V349" i="12"/>
  <c r="I336" i="12"/>
  <c r="AK63" i="12"/>
  <c r="M58" i="12"/>
  <c r="AT164" i="12"/>
  <c r="AJ392" i="12"/>
  <c r="Q242" i="12"/>
  <c r="AA271" i="12"/>
  <c r="V66" i="12"/>
  <c r="AC116" i="12"/>
  <c r="H47" i="12"/>
  <c r="AD322" i="12"/>
  <c r="AT452" i="12"/>
  <c r="AY153" i="12"/>
  <c r="AB220" i="12"/>
  <c r="AA416" i="12"/>
  <c r="AI351" i="12"/>
  <c r="AV188" i="12"/>
  <c r="AB395" i="12"/>
  <c r="AR362" i="12"/>
  <c r="X101" i="12"/>
  <c r="AU498" i="12"/>
  <c r="AN322" i="12"/>
  <c r="X14" i="12"/>
  <c r="AY45" i="12"/>
  <c r="Q11" i="12"/>
  <c r="S273" i="12"/>
  <c r="R283" i="12"/>
  <c r="O234" i="12"/>
  <c r="AD18" i="12"/>
  <c r="AM262" i="12"/>
  <c r="Y242" i="12"/>
  <c r="BA362" i="12"/>
  <c r="AG299" i="12"/>
  <c r="S200" i="12"/>
  <c r="O8" i="12"/>
  <c r="AB32" i="12"/>
  <c r="AN491" i="12"/>
  <c r="AW87" i="12"/>
  <c r="J179" i="12"/>
  <c r="Q201" i="12"/>
  <c r="AF59" i="12"/>
  <c r="AZ413" i="12"/>
  <c r="Q97" i="12"/>
  <c r="AZ288" i="12"/>
  <c r="AU434" i="12"/>
  <c r="AS449" i="12"/>
  <c r="S221" i="12"/>
  <c r="R310" i="12"/>
  <c r="BA172" i="12"/>
  <c r="AC386" i="12"/>
  <c r="AM347" i="12"/>
  <c r="Y196" i="12"/>
  <c r="F413" i="12"/>
  <c r="Y436" i="12"/>
  <c r="D240" i="12"/>
  <c r="AC351" i="12"/>
  <c r="J310" i="12"/>
  <c r="S285" i="12"/>
  <c r="I216" i="12"/>
  <c r="AP459" i="12"/>
  <c r="AT67" i="12"/>
  <c r="AK241" i="12"/>
  <c r="AN163" i="12"/>
  <c r="R166" i="12"/>
  <c r="AM456" i="12"/>
  <c r="U43" i="12"/>
  <c r="AX371" i="12"/>
  <c r="O297" i="12"/>
  <c r="H148" i="12"/>
  <c r="W359" i="12"/>
  <c r="AJ289" i="12"/>
  <c r="I415" i="12"/>
  <c r="M293" i="12"/>
  <c r="AQ51" i="12"/>
  <c r="BA111" i="12"/>
  <c r="AL448" i="12"/>
  <c r="D15" i="12"/>
  <c r="AH64" i="12"/>
  <c r="AE125" i="12"/>
  <c r="G418" i="12"/>
  <c r="AQ140" i="12"/>
  <c r="H208" i="12"/>
  <c r="AU234" i="12"/>
  <c r="AV470" i="12"/>
  <c r="M359" i="12"/>
  <c r="F20" i="12"/>
  <c r="AT84" i="12"/>
  <c r="F153" i="12"/>
  <c r="AC56" i="12"/>
  <c r="Z47" i="12"/>
  <c r="Z45" i="12"/>
  <c r="V454" i="12"/>
  <c r="AM416" i="12"/>
  <c r="U132" i="12"/>
  <c r="AT60" i="12"/>
  <c r="H169" i="12"/>
  <c r="N259" i="12"/>
  <c r="AR247" i="12"/>
  <c r="AW282" i="12"/>
  <c r="O254" i="12"/>
  <c r="AL231" i="12"/>
  <c r="Q366" i="12"/>
  <c r="E92" i="12"/>
  <c r="AT377" i="12"/>
  <c r="AR332" i="12"/>
  <c r="AG121" i="12"/>
  <c r="Q367" i="12"/>
  <c r="AP23" i="12"/>
  <c r="AR100" i="12"/>
  <c r="D486" i="12"/>
  <c r="V30" i="12"/>
  <c r="T201" i="12"/>
  <c r="M234" i="12"/>
  <c r="AH133" i="12"/>
  <c r="AN85" i="12"/>
  <c r="G184" i="12"/>
  <c r="AR410" i="12"/>
  <c r="F488" i="12"/>
  <c r="AZ222" i="12"/>
  <c r="T128" i="12"/>
  <c r="W500" i="12"/>
  <c r="AP393" i="12"/>
  <c r="W254" i="12"/>
  <c r="Z489" i="12"/>
  <c r="Y365" i="12"/>
  <c r="K156" i="12"/>
  <c r="AJ102" i="12"/>
  <c r="AV27" i="12"/>
  <c r="AI382" i="12"/>
  <c r="M193" i="12"/>
  <c r="AI120" i="12"/>
  <c r="X4" i="12"/>
  <c r="AQ321" i="12"/>
  <c r="E12" i="12"/>
  <c r="Z488" i="12"/>
  <c r="T92" i="12"/>
  <c r="AF319" i="12"/>
  <c r="AG102" i="12"/>
  <c r="AQ43" i="12"/>
  <c r="P282" i="12"/>
  <c r="AX453" i="12"/>
  <c r="Q8" i="12"/>
  <c r="T40" i="12"/>
  <c r="Y67" i="12"/>
  <c r="AB9" i="12"/>
  <c r="X290" i="12"/>
  <c r="AG441" i="12"/>
  <c r="AR95" i="12"/>
  <c r="AL389" i="12"/>
  <c r="N24" i="12"/>
  <c r="AS272" i="12"/>
  <c r="AI329" i="12"/>
  <c r="AN6" i="12"/>
  <c r="BA412" i="12"/>
  <c r="AW490" i="12"/>
  <c r="AA372" i="12"/>
  <c r="AQ452" i="12"/>
  <c r="T497" i="12"/>
  <c r="S484" i="12"/>
  <c r="D65" i="12"/>
  <c r="AX81" i="12"/>
  <c r="AU302" i="12"/>
  <c r="X253" i="12"/>
  <c r="AS420" i="12"/>
  <c r="N152" i="12"/>
  <c r="X225" i="12"/>
  <c r="AK333" i="12"/>
  <c r="P195" i="12"/>
  <c r="AW183" i="12"/>
  <c r="AP502" i="12"/>
  <c r="Q227" i="12"/>
  <c r="AW271" i="12"/>
  <c r="E462" i="12"/>
  <c r="X291" i="12"/>
  <c r="G252" i="12"/>
  <c r="AV322" i="12"/>
  <c r="AQ174" i="12"/>
  <c r="Q323" i="12"/>
  <c r="AD185" i="12"/>
  <c r="AH454" i="12"/>
  <c r="K229" i="12"/>
  <c r="AU371" i="12"/>
  <c r="AI11" i="12"/>
  <c r="Z101" i="12"/>
  <c r="AR220" i="12"/>
  <c r="H142" i="12"/>
  <c r="Z441" i="12"/>
  <c r="V42" i="12"/>
  <c r="AG5" i="12"/>
  <c r="AU452" i="12"/>
  <c r="X94" i="12"/>
  <c r="S213" i="12"/>
  <c r="AW379" i="12"/>
  <c r="R117" i="12"/>
  <c r="AC2" i="12"/>
  <c r="Y342" i="12"/>
  <c r="P16" i="12"/>
  <c r="G499" i="12"/>
  <c r="AQ60" i="12"/>
  <c r="AT468" i="12"/>
  <c r="AZ265" i="12"/>
  <c r="AB323" i="12"/>
  <c r="E49" i="12"/>
  <c r="O227" i="12"/>
  <c r="L207" i="12"/>
  <c r="AU182" i="12"/>
  <c r="AK358" i="12"/>
  <c r="AQ374" i="12"/>
  <c r="AM396" i="12"/>
  <c r="U417" i="12"/>
  <c r="N220" i="12"/>
  <c r="AR77" i="12"/>
  <c r="AV338" i="12"/>
  <c r="M431" i="12"/>
  <c r="AT449" i="12"/>
  <c r="Y171" i="12"/>
  <c r="AC120" i="12"/>
  <c r="H146" i="12"/>
  <c r="AG426" i="12"/>
  <c r="AV200" i="12"/>
  <c r="U500" i="12"/>
  <c r="T432" i="12"/>
  <c r="AM357" i="12"/>
  <c r="BA116" i="12"/>
  <c r="AN147" i="12"/>
  <c r="AY163" i="12"/>
  <c r="I21" i="12"/>
  <c r="AP429" i="12"/>
  <c r="AM325" i="12"/>
  <c r="AN338" i="12"/>
  <c r="AQ316" i="12"/>
  <c r="N72" i="12"/>
  <c r="Z311" i="12"/>
  <c r="D197" i="12"/>
  <c r="AA303" i="12"/>
  <c r="H324" i="12"/>
  <c r="AO51" i="12"/>
  <c r="E88" i="12"/>
  <c r="AG135" i="12"/>
  <c r="W399" i="12"/>
  <c r="AB475" i="12"/>
  <c r="AS424" i="12"/>
  <c r="AI483" i="12"/>
  <c r="AL192" i="12"/>
  <c r="AE219" i="12"/>
  <c r="D100" i="12"/>
  <c r="AP287" i="12"/>
  <c r="F443" i="12"/>
  <c r="N320" i="12"/>
  <c r="D204" i="12"/>
  <c r="AI429" i="12"/>
  <c r="R322" i="12"/>
  <c r="AX277" i="12"/>
  <c r="U4" i="12"/>
  <c r="AQ349" i="12"/>
  <c r="AP20" i="12"/>
  <c r="AZ193" i="12"/>
  <c r="L432" i="12"/>
  <c r="Y481" i="12"/>
  <c r="AE394" i="12"/>
  <c r="F31" i="12"/>
  <c r="AH244" i="12"/>
  <c r="E169" i="12"/>
  <c r="AC425" i="12"/>
  <c r="P453" i="12"/>
  <c r="AF169" i="12"/>
  <c r="AS227" i="12"/>
  <c r="Q364" i="12"/>
  <c r="AC193" i="12"/>
  <c r="Q74" i="12"/>
  <c r="Q55" i="12"/>
  <c r="AN412" i="12"/>
  <c r="AJ448" i="12"/>
  <c r="U407" i="12"/>
  <c r="D424" i="12"/>
  <c r="AF31" i="12"/>
  <c r="AY251" i="12"/>
  <c r="AE347" i="12"/>
  <c r="AO453" i="12"/>
  <c r="O2" i="12"/>
  <c r="O123" i="12"/>
  <c r="H221" i="12"/>
  <c r="L174" i="12"/>
  <c r="AV184" i="12"/>
  <c r="F238" i="12"/>
  <c r="Y282" i="12"/>
  <c r="AP313" i="12"/>
  <c r="AU180" i="12"/>
  <c r="AD91" i="12"/>
  <c r="Q64" i="12"/>
  <c r="M380" i="12"/>
  <c r="S480" i="12"/>
  <c r="AM227" i="12"/>
  <c r="X175" i="12"/>
  <c r="T67" i="12"/>
  <c r="V178" i="12"/>
  <c r="AL200" i="12"/>
  <c r="E398" i="12"/>
  <c r="P181" i="12"/>
  <c r="AT132" i="12"/>
  <c r="AD137" i="12"/>
  <c r="AY337" i="12"/>
  <c r="AK146" i="12"/>
  <c r="X322" i="12"/>
  <c r="M60" i="12"/>
  <c r="M386" i="12"/>
  <c r="AK32" i="12"/>
  <c r="Y278" i="12"/>
  <c r="Q137" i="12"/>
  <c r="O444" i="12"/>
  <c r="W24" i="12"/>
  <c r="Y299" i="12"/>
  <c r="X262" i="12"/>
  <c r="AQ288" i="12"/>
  <c r="W20" i="12"/>
  <c r="AL147" i="12"/>
  <c r="AO73" i="12"/>
  <c r="O398" i="12"/>
  <c r="X389" i="12"/>
  <c r="E102" i="12"/>
  <c r="Y265" i="12"/>
  <c r="J476" i="12"/>
  <c r="M245" i="12"/>
  <c r="AN288" i="12"/>
  <c r="I89" i="12"/>
  <c r="N447" i="12"/>
  <c r="AN213" i="12"/>
  <c r="Z500" i="12"/>
  <c r="V111" i="12"/>
  <c r="AQ333" i="12"/>
  <c r="L6" i="12"/>
  <c r="X215" i="12"/>
  <c r="F430" i="12"/>
  <c r="L228" i="12"/>
  <c r="P27" i="12"/>
  <c r="AG407" i="12"/>
  <c r="P475" i="12"/>
  <c r="S105" i="12"/>
  <c r="K322" i="12"/>
  <c r="E131" i="12"/>
  <c r="L133" i="12"/>
  <c r="AU12" i="12"/>
  <c r="S172" i="12"/>
  <c r="F363" i="12"/>
  <c r="V397" i="12"/>
  <c r="U55" i="12"/>
  <c r="AM3" i="12"/>
  <c r="Q279" i="12"/>
  <c r="AL310" i="12"/>
  <c r="AV495" i="12"/>
  <c r="Q4" i="12"/>
  <c r="X226" i="12"/>
  <c r="AI171" i="12"/>
  <c r="N403" i="12"/>
  <c r="AF337" i="12"/>
  <c r="V93" i="12"/>
  <c r="N496" i="12"/>
  <c r="D479" i="12"/>
  <c r="G208" i="12"/>
  <c r="AO56" i="12"/>
  <c r="G151" i="12"/>
  <c r="G497" i="12"/>
  <c r="AT367" i="12"/>
  <c r="AJ146" i="12"/>
  <c r="W391" i="12"/>
  <c r="AJ98" i="12"/>
  <c r="S364" i="12"/>
  <c r="AP197" i="12"/>
  <c r="D177" i="12"/>
  <c r="AG359" i="12"/>
  <c r="R198" i="12"/>
  <c r="G286" i="12"/>
  <c r="X230" i="12"/>
  <c r="U68" i="12"/>
  <c r="AR235" i="12"/>
  <c r="Z240" i="12"/>
  <c r="AN68" i="12"/>
  <c r="G334" i="12"/>
  <c r="U414" i="12"/>
  <c r="AQ63" i="12"/>
  <c r="F93" i="12"/>
  <c r="AU77" i="12"/>
  <c r="T314" i="12"/>
  <c r="AN239" i="12"/>
  <c r="AJ201" i="12"/>
  <c r="L212" i="12"/>
  <c r="P294" i="12"/>
  <c r="AI251" i="12"/>
  <c r="AE368" i="12"/>
  <c r="M149" i="12"/>
  <c r="V286" i="12"/>
  <c r="Z453" i="12"/>
  <c r="W273" i="12"/>
  <c r="P330" i="12"/>
  <c r="Z346" i="12"/>
  <c r="N41" i="12"/>
  <c r="T339" i="12"/>
  <c r="O485" i="12"/>
  <c r="AM462" i="12"/>
  <c r="AG49" i="12"/>
  <c r="Y344" i="12"/>
  <c r="BA154" i="12"/>
  <c r="J465" i="12"/>
  <c r="AZ331" i="12"/>
  <c r="AR365" i="12"/>
  <c r="AN448" i="12"/>
  <c r="G119" i="12"/>
  <c r="AN132" i="12"/>
  <c r="H103" i="12"/>
  <c r="AT35" i="12"/>
  <c r="Q346" i="12"/>
  <c r="BA427" i="12"/>
  <c r="AZ57" i="12"/>
  <c r="E35" i="12"/>
  <c r="AZ330" i="12"/>
  <c r="G332" i="12"/>
  <c r="AJ437" i="12"/>
  <c r="H53" i="12"/>
  <c r="AQ306" i="12"/>
  <c r="AK500" i="12"/>
  <c r="H291" i="12"/>
  <c r="T116" i="12"/>
  <c r="AV35" i="12"/>
  <c r="P462" i="12"/>
  <c r="T16" i="12"/>
  <c r="AO336" i="12"/>
  <c r="AI421" i="12"/>
  <c r="AP492" i="12"/>
  <c r="P145" i="12"/>
  <c r="P210" i="12"/>
  <c r="M238" i="12"/>
  <c r="AD84" i="12"/>
  <c r="G343" i="12"/>
  <c r="J100" i="12"/>
  <c r="G189" i="12"/>
  <c r="K471" i="12"/>
  <c r="S362" i="12"/>
  <c r="AH371" i="12"/>
  <c r="P204" i="12"/>
  <c r="AN67" i="12"/>
  <c r="N492" i="12"/>
  <c r="AD343" i="12"/>
  <c r="H203" i="12"/>
  <c r="AH425" i="12"/>
  <c r="AM182" i="12"/>
  <c r="AX132" i="12"/>
  <c r="AC333" i="12"/>
  <c r="V214" i="12"/>
  <c r="D420" i="12"/>
  <c r="AK297" i="12"/>
  <c r="AL87" i="12"/>
  <c r="F221" i="12"/>
  <c r="Z109" i="12"/>
  <c r="F45" i="12"/>
  <c r="AX23" i="12"/>
  <c r="O289" i="12"/>
  <c r="M370" i="12"/>
  <c r="D101" i="12"/>
  <c r="AT21" i="12"/>
  <c r="AL42" i="12"/>
  <c r="Z450" i="12"/>
  <c r="AZ436" i="12"/>
  <c r="I77" i="12"/>
  <c r="AS298" i="12"/>
  <c r="BA449" i="12"/>
  <c r="AJ321" i="12"/>
  <c r="AP490" i="12"/>
  <c r="AQ308" i="12"/>
  <c r="U69" i="12"/>
  <c r="M499" i="12"/>
  <c r="AP448" i="12"/>
  <c r="T141" i="12"/>
  <c r="AY387" i="12"/>
  <c r="K197" i="12"/>
  <c r="AK402" i="12"/>
  <c r="S194" i="12"/>
  <c r="AC180" i="12"/>
  <c r="AL337" i="12"/>
  <c r="G179" i="12"/>
  <c r="V443" i="12"/>
  <c r="AE437" i="12"/>
  <c r="I23" i="12"/>
  <c r="AM343" i="12"/>
  <c r="L459" i="12"/>
  <c r="K307" i="12"/>
  <c r="BA80" i="12"/>
  <c r="G33" i="12"/>
  <c r="AI355" i="12"/>
  <c r="AQ52" i="12"/>
  <c r="AP144" i="12"/>
  <c r="P61" i="12"/>
  <c r="T49" i="12"/>
  <c r="AO88" i="12"/>
  <c r="M383" i="12"/>
  <c r="L247" i="12"/>
  <c r="AZ40" i="12"/>
  <c r="AI190" i="12"/>
  <c r="E389" i="12"/>
  <c r="AQ149" i="12"/>
  <c r="AV422" i="12"/>
  <c r="D290" i="12"/>
  <c r="P166" i="12"/>
  <c r="AM267" i="12"/>
  <c r="S176" i="12"/>
  <c r="AV272" i="12"/>
  <c r="G449" i="12"/>
  <c r="AE170" i="12"/>
  <c r="P118" i="12"/>
  <c r="O107" i="12"/>
  <c r="F98" i="12"/>
  <c r="AP84" i="12"/>
  <c r="AB369" i="12"/>
  <c r="G483" i="12"/>
  <c r="H67" i="12"/>
  <c r="AA235" i="12"/>
  <c r="AH44" i="12"/>
  <c r="H112" i="12"/>
  <c r="AI277" i="12"/>
  <c r="O318" i="12"/>
  <c r="U491" i="12"/>
  <c r="Q263" i="12"/>
  <c r="AF38" i="12"/>
  <c r="Q32" i="12"/>
  <c r="AG344" i="12"/>
  <c r="AD220" i="12"/>
  <c r="M90" i="12"/>
  <c r="P128" i="12"/>
  <c r="O276" i="12"/>
  <c r="AZ482" i="12"/>
  <c r="X5" i="12"/>
  <c r="V192" i="12"/>
  <c r="H132" i="12"/>
  <c r="AT314" i="12"/>
  <c r="BA157" i="12"/>
  <c r="AK37" i="12"/>
  <c r="AR22" i="12"/>
  <c r="AK101" i="12"/>
  <c r="J442" i="12"/>
  <c r="BA189" i="12"/>
  <c r="AB342" i="12"/>
  <c r="AN210" i="12"/>
  <c r="AP184" i="12"/>
  <c r="AF434" i="12"/>
  <c r="Q44" i="12"/>
  <c r="AX334" i="12"/>
  <c r="AF192" i="12"/>
  <c r="BA148" i="12"/>
  <c r="S304" i="12"/>
  <c r="V346" i="12"/>
  <c r="L423" i="12"/>
  <c r="AJ475" i="12"/>
  <c r="Q163" i="12"/>
  <c r="M38" i="12"/>
  <c r="AM14" i="12"/>
  <c r="AJ480" i="12"/>
  <c r="AP68" i="12"/>
  <c r="U143" i="12"/>
  <c r="AO366" i="12"/>
  <c r="AQ237" i="12"/>
  <c r="E497" i="12"/>
  <c r="AE319" i="12"/>
  <c r="G187" i="12"/>
  <c r="V105" i="12"/>
  <c r="AG331" i="12"/>
  <c r="L344" i="12"/>
  <c r="AJ394" i="12"/>
  <c r="AW127" i="12"/>
  <c r="U316" i="12"/>
  <c r="F15" i="12"/>
  <c r="X306" i="12"/>
  <c r="AT163" i="12"/>
  <c r="O451" i="12"/>
  <c r="AB414" i="12"/>
  <c r="AP229" i="12"/>
  <c r="AQ417" i="12"/>
  <c r="AE341" i="12"/>
  <c r="Y71" i="12"/>
  <c r="AM60" i="12"/>
  <c r="H177" i="12"/>
  <c r="AK199" i="12"/>
  <c r="AA449" i="12"/>
  <c r="AY309" i="12"/>
  <c r="Z482" i="12"/>
  <c r="J79" i="12"/>
  <c r="G474" i="12"/>
  <c r="N120" i="12"/>
  <c r="AS326" i="12"/>
  <c r="AL297" i="12"/>
  <c r="V12" i="12"/>
  <c r="AN466" i="12"/>
  <c r="AQ96" i="12"/>
  <c r="W186" i="12"/>
  <c r="N419" i="12"/>
  <c r="AD285" i="12"/>
  <c r="AE292" i="12"/>
  <c r="AI305" i="12"/>
  <c r="K278" i="12"/>
  <c r="Y82" i="12"/>
  <c r="AM304" i="12"/>
  <c r="BA239" i="12"/>
  <c r="AI430" i="12"/>
  <c r="Z25" i="12"/>
  <c r="Z291" i="12"/>
  <c r="AX374" i="12"/>
  <c r="AS243" i="12"/>
  <c r="AK326" i="12"/>
  <c r="AT404" i="12"/>
  <c r="M280" i="12"/>
  <c r="AS76" i="12"/>
  <c r="S266" i="12"/>
  <c r="H339" i="12"/>
  <c r="K35" i="12"/>
  <c r="AX80" i="12"/>
  <c r="AW262" i="12"/>
  <c r="Y208" i="12"/>
  <c r="T410" i="12"/>
  <c r="F159" i="12"/>
  <c r="X461" i="12"/>
  <c r="Z82" i="12"/>
  <c r="Z393" i="12"/>
  <c r="J319" i="12"/>
  <c r="AD415" i="12"/>
  <c r="AX268" i="12"/>
  <c r="V336" i="12"/>
  <c r="AL53" i="12"/>
  <c r="AW109" i="12"/>
  <c r="AN485" i="12"/>
  <c r="N346" i="12"/>
  <c r="J316" i="12"/>
  <c r="E220" i="12"/>
  <c r="H55" i="12"/>
  <c r="AN110" i="12"/>
  <c r="G174" i="12"/>
  <c r="E401" i="12"/>
  <c r="N95" i="12"/>
  <c r="K81" i="12"/>
  <c r="O362" i="12"/>
  <c r="I382" i="12"/>
  <c r="AU58" i="12"/>
  <c r="AH24" i="12"/>
  <c r="T131" i="12"/>
  <c r="BA242" i="12"/>
  <c r="AJ173" i="12"/>
  <c r="AS134" i="12"/>
  <c r="T27" i="12"/>
  <c r="Y407" i="12"/>
  <c r="AP482" i="12"/>
  <c r="U72" i="12"/>
  <c r="AE244" i="12"/>
  <c r="AF247" i="12"/>
  <c r="AR155" i="12"/>
  <c r="X8" i="12"/>
  <c r="BA101" i="12"/>
  <c r="M184" i="12"/>
  <c r="W429" i="12"/>
  <c r="AY453" i="12"/>
  <c r="AN358" i="12"/>
  <c r="G100" i="12"/>
  <c r="AV214" i="12"/>
  <c r="Y438" i="12"/>
  <c r="O489" i="12"/>
  <c r="AB74" i="12"/>
  <c r="S185" i="12"/>
  <c r="AI134" i="12"/>
  <c r="AE371" i="12"/>
  <c r="AJ316" i="12"/>
  <c r="AN292" i="12"/>
  <c r="S152" i="12"/>
  <c r="I194" i="12"/>
  <c r="R244" i="12"/>
  <c r="U244" i="12"/>
  <c r="AW28" i="12"/>
  <c r="AE438" i="12"/>
  <c r="U63" i="12"/>
  <c r="AC96" i="12"/>
  <c r="I480" i="12"/>
  <c r="G404" i="12"/>
  <c r="H198" i="12"/>
  <c r="L160" i="12"/>
  <c r="G182" i="12"/>
  <c r="V295" i="12"/>
  <c r="D498" i="12"/>
  <c r="AW319" i="12"/>
  <c r="N74" i="12"/>
  <c r="AP377" i="12"/>
  <c r="AM56" i="12"/>
  <c r="O242" i="12"/>
  <c r="AO44" i="12"/>
  <c r="R409" i="12"/>
  <c r="AH422" i="12"/>
  <c r="AC435" i="12"/>
  <c r="AS237" i="12"/>
  <c r="AB198" i="12"/>
  <c r="N307" i="12"/>
  <c r="AN194" i="12"/>
  <c r="AT293" i="12"/>
  <c r="W465" i="12"/>
  <c r="BA251" i="12"/>
  <c r="Y391" i="12"/>
  <c r="W498" i="12"/>
  <c r="BA252" i="12"/>
  <c r="AF420" i="12"/>
  <c r="D58" i="12"/>
  <c r="AF335" i="12"/>
  <c r="AU481" i="12"/>
  <c r="AQ408" i="12"/>
  <c r="AO499" i="12"/>
  <c r="AU364" i="12"/>
  <c r="D8" i="12"/>
  <c r="Z161" i="12"/>
  <c r="AL14" i="12"/>
  <c r="AP188" i="12"/>
  <c r="AS339" i="12"/>
  <c r="D252" i="12"/>
  <c r="E484" i="12"/>
  <c r="AT201" i="12"/>
  <c r="BA325" i="12"/>
  <c r="AS279" i="12"/>
  <c r="T382" i="12"/>
  <c r="Y334" i="12"/>
  <c r="D43" i="12"/>
  <c r="AU20" i="12"/>
  <c r="AY15" i="12"/>
  <c r="I494" i="12"/>
  <c r="Y302" i="12"/>
  <c r="AA230" i="12"/>
  <c r="X454" i="12"/>
  <c r="W129" i="12"/>
  <c r="X198" i="12"/>
  <c r="U49" i="12"/>
  <c r="AM33" i="12"/>
  <c r="AM255" i="12"/>
  <c r="E291" i="12"/>
  <c r="AD159" i="12"/>
  <c r="AR164" i="12"/>
  <c r="AD95" i="12"/>
  <c r="AZ110" i="12"/>
  <c r="AW500" i="12"/>
  <c r="AE455" i="12"/>
  <c r="AZ255" i="12"/>
  <c r="AV451" i="12"/>
  <c r="Q215" i="12"/>
  <c r="BA481" i="12"/>
  <c r="AU50" i="12"/>
  <c r="AD340" i="12"/>
  <c r="I351" i="12"/>
  <c r="AO79" i="12"/>
  <c r="AZ297" i="12"/>
  <c r="AE137" i="12"/>
  <c r="S373" i="12"/>
  <c r="AR165" i="12"/>
  <c r="AL298" i="12"/>
  <c r="AS192" i="12"/>
  <c r="AB28" i="12"/>
  <c r="AH323" i="12"/>
  <c r="X472" i="12"/>
  <c r="AW92" i="12"/>
  <c r="X250" i="12"/>
  <c r="AJ92" i="12"/>
  <c r="I266" i="12"/>
  <c r="AZ96" i="12"/>
  <c r="AK357" i="12"/>
  <c r="AG10" i="12"/>
  <c r="O17" i="12"/>
  <c r="AN25" i="12"/>
  <c r="AW156" i="12"/>
  <c r="AS421" i="12"/>
  <c r="AH127" i="12"/>
  <c r="AQ373" i="12"/>
  <c r="BA383" i="12"/>
  <c r="O384" i="12"/>
  <c r="X55" i="12"/>
  <c r="AH111" i="12"/>
  <c r="AH43" i="12"/>
  <c r="X211" i="12"/>
  <c r="AE13" i="12"/>
  <c r="AS490" i="12"/>
  <c r="K109" i="12"/>
  <c r="AT191" i="12"/>
  <c r="AZ374" i="12"/>
  <c r="AE300" i="12"/>
  <c r="AO377" i="12"/>
  <c r="AH235" i="12"/>
  <c r="Z181" i="12"/>
  <c r="M250" i="12"/>
  <c r="AA378" i="12"/>
  <c r="AT89" i="12"/>
  <c r="K202" i="12"/>
  <c r="T190" i="12"/>
  <c r="P226" i="12"/>
  <c r="M313" i="12"/>
  <c r="X182" i="12"/>
  <c r="U303" i="12"/>
  <c r="Q116" i="12"/>
  <c r="Y423" i="12"/>
  <c r="AX189" i="12"/>
  <c r="T300" i="12"/>
  <c r="AY229" i="12"/>
  <c r="AT270" i="12"/>
  <c r="D477" i="12"/>
  <c r="AK277" i="12"/>
  <c r="I172" i="12"/>
  <c r="AB491" i="12"/>
  <c r="AK57" i="12"/>
  <c r="AC353" i="12"/>
  <c r="AB51" i="12"/>
  <c r="AD237" i="12"/>
  <c r="AK401" i="12"/>
  <c r="AE323" i="12"/>
  <c r="D125" i="12"/>
  <c r="AY392" i="12"/>
  <c r="AQ327" i="12"/>
  <c r="O199" i="12"/>
  <c r="AM163" i="12"/>
  <c r="W340" i="12"/>
  <c r="Q207" i="12"/>
  <c r="AS271" i="12"/>
  <c r="AG313" i="12"/>
  <c r="AE495" i="12"/>
  <c r="W375" i="12"/>
  <c r="AJ17" i="12"/>
  <c r="AM291" i="12"/>
  <c r="AH466" i="12"/>
  <c r="R196" i="12"/>
  <c r="AM440" i="12"/>
  <c r="T61" i="12"/>
  <c r="P450" i="12"/>
  <c r="T411" i="12"/>
  <c r="BA108" i="12"/>
  <c r="AL288" i="12"/>
  <c r="AJ93" i="12"/>
  <c r="D357" i="12"/>
  <c r="H80" i="12"/>
  <c r="AI299" i="12"/>
  <c r="AJ417" i="12"/>
  <c r="AH302" i="12"/>
  <c r="AA348" i="12"/>
  <c r="AQ184" i="12"/>
  <c r="O212" i="12"/>
  <c r="G159" i="12"/>
  <c r="J260" i="12"/>
  <c r="BA193" i="12"/>
  <c r="AE354" i="12"/>
  <c r="X364" i="12"/>
  <c r="P134" i="12"/>
  <c r="M170" i="12"/>
  <c r="AC336" i="12"/>
  <c r="AM229" i="12"/>
  <c r="K37" i="12"/>
  <c r="Q58" i="12"/>
  <c r="V276" i="12"/>
  <c r="AD429" i="12"/>
  <c r="AB40" i="12"/>
  <c r="R418" i="12"/>
  <c r="AT311" i="12"/>
  <c r="AQ329" i="12"/>
  <c r="AI343" i="12"/>
  <c r="D55" i="12"/>
  <c r="D259" i="12"/>
  <c r="AY326" i="12"/>
  <c r="AZ284" i="12"/>
  <c r="AS443" i="12"/>
  <c r="AA25" i="12"/>
  <c r="AG175" i="12"/>
  <c r="T115" i="12"/>
  <c r="AQ199" i="12"/>
  <c r="J29" i="12"/>
  <c r="X330" i="12"/>
  <c r="O437" i="12"/>
  <c r="AW213" i="12"/>
  <c r="H50" i="12"/>
  <c r="AK337" i="12"/>
  <c r="AW104" i="12"/>
  <c r="BA156" i="12"/>
  <c r="AR428" i="12"/>
  <c r="Q255" i="12"/>
  <c r="AQ494" i="12"/>
  <c r="M103" i="12"/>
  <c r="AQ136" i="12"/>
  <c r="AL235" i="12"/>
  <c r="X412" i="12"/>
  <c r="D195" i="12"/>
  <c r="AU250" i="12"/>
  <c r="AT454" i="12"/>
  <c r="AH70" i="12"/>
  <c r="G294" i="12"/>
  <c r="AQ390" i="12"/>
  <c r="M404" i="12"/>
  <c r="R144" i="12"/>
  <c r="AS122" i="12"/>
  <c r="AL478" i="12"/>
  <c r="D297" i="12"/>
  <c r="AW212" i="12"/>
  <c r="X300" i="12"/>
  <c r="AQ465" i="12"/>
  <c r="U75" i="12"/>
  <c r="T403" i="12"/>
  <c r="W38" i="12"/>
  <c r="AP192" i="12"/>
  <c r="Z182" i="12"/>
  <c r="N467" i="12"/>
  <c r="AP327" i="12"/>
  <c r="AK78" i="12"/>
  <c r="O94" i="12"/>
  <c r="AV87" i="12"/>
  <c r="AV136" i="12"/>
  <c r="AR406" i="12"/>
  <c r="AC8" i="12"/>
  <c r="K412" i="12"/>
  <c r="AC457" i="12"/>
  <c r="A47" i="12"/>
  <c r="BB297" i="12" l="1"/>
  <c r="BG297" i="12" s="1"/>
  <c r="BB195" i="12"/>
  <c r="BG195" i="12" s="1"/>
  <c r="BB259" i="12"/>
  <c r="BG259" i="12" s="1"/>
  <c r="BB55" i="12"/>
  <c r="BG55" i="12" s="1"/>
  <c r="BB357" i="12"/>
  <c r="BG357" i="12" s="1"/>
  <c r="BB125" i="12"/>
  <c r="BG125" i="12" s="1"/>
  <c r="BB477" i="12"/>
  <c r="BG477" i="12" s="1"/>
  <c r="BB43" i="12"/>
  <c r="BB252" i="12"/>
  <c r="BG252" i="12" s="1"/>
  <c r="BB8" i="12"/>
  <c r="BG8" i="12" s="1"/>
  <c r="BB58" i="12"/>
  <c r="BG58" i="12" s="1"/>
  <c r="BB498" i="12"/>
  <c r="BG498" i="12" s="1"/>
  <c r="BB290" i="12"/>
  <c r="BG290" i="12" s="1"/>
  <c r="BB101" i="12"/>
  <c r="BG101" i="12" s="1"/>
  <c r="BB420" i="12"/>
  <c r="BG420" i="12" s="1"/>
  <c r="BB177" i="12"/>
  <c r="BG177" i="12" s="1"/>
  <c r="BB479" i="12"/>
  <c r="BG479" i="12" s="1"/>
  <c r="BB424" i="12"/>
  <c r="BG424" i="12" s="1"/>
  <c r="BB204" i="12"/>
  <c r="BG204" i="12" s="1"/>
  <c r="BB100" i="12"/>
  <c r="BG100" i="12" s="1"/>
  <c r="BB197" i="12"/>
  <c r="BG197" i="12" s="1"/>
  <c r="BB65" i="12"/>
  <c r="BG65" i="12" s="1"/>
  <c r="BB486" i="12"/>
  <c r="BG486" i="12" s="1"/>
  <c r="BB15" i="12"/>
  <c r="BG15" i="12" s="1"/>
  <c r="BB240" i="12"/>
  <c r="BG240" i="12" s="1"/>
  <c r="BB61" i="12"/>
  <c r="BG61" i="12" s="1"/>
  <c r="BB478" i="12"/>
  <c r="BG478" i="12" s="1"/>
  <c r="BB414" i="12"/>
  <c r="BG414" i="12" s="1"/>
  <c r="BB265" i="12"/>
  <c r="BG265" i="12" s="1"/>
  <c r="BB480" i="12"/>
  <c r="BG480" i="12" s="1"/>
  <c r="BB42" i="12"/>
  <c r="BG42" i="12" s="1"/>
  <c r="BB485" i="12"/>
  <c r="BG485" i="12" s="1"/>
  <c r="BB363" i="12"/>
  <c r="BG363" i="12" s="1"/>
  <c r="BB189" i="12"/>
  <c r="BG189" i="12" s="1"/>
  <c r="BB395" i="12"/>
  <c r="BG395" i="12" s="1"/>
  <c r="BB430" i="12"/>
  <c r="BG430" i="12" s="1"/>
  <c r="BB462" i="12"/>
  <c r="BG462" i="12" s="1"/>
  <c r="BB209" i="12"/>
  <c r="BG209" i="12" s="1"/>
  <c r="BB284" i="12"/>
  <c r="BG284" i="12" s="1"/>
  <c r="BB262" i="12"/>
  <c r="BG262" i="12" s="1"/>
  <c r="BB29" i="12"/>
  <c r="BG29" i="12" s="1"/>
  <c r="BB416" i="12"/>
  <c r="BG416" i="12" s="1"/>
  <c r="BB97" i="12"/>
  <c r="BG97" i="12" s="1"/>
  <c r="BB66" i="12"/>
  <c r="BG66" i="12" s="1"/>
  <c r="BB63" i="12"/>
  <c r="BG63" i="12" s="1"/>
  <c r="BB147" i="12"/>
  <c r="BG147" i="12" s="1"/>
  <c r="BB286" i="12"/>
  <c r="BG286" i="12" s="1"/>
  <c r="BB199" i="12"/>
  <c r="BG199" i="12" s="1"/>
  <c r="BB127" i="12"/>
  <c r="BG127" i="12" s="1"/>
  <c r="BB386" i="12"/>
  <c r="BG386" i="12" s="1"/>
  <c r="BB90" i="12"/>
  <c r="BG90" i="12" s="1"/>
  <c r="BB117" i="12"/>
  <c r="BG117" i="12" s="1"/>
  <c r="BB254" i="12"/>
  <c r="BG254" i="12" s="1"/>
  <c r="BB496" i="12"/>
  <c r="BG496" i="12" s="1"/>
  <c r="BB44" i="12"/>
  <c r="BG44" i="12" s="1"/>
  <c r="BB129" i="12"/>
  <c r="BG129" i="12" s="1"/>
  <c r="BB437" i="12"/>
  <c r="BG437" i="12" s="1"/>
  <c r="BB16" i="12"/>
  <c r="BG16" i="12" s="1"/>
  <c r="BB30" i="12"/>
  <c r="BG30" i="12" s="1"/>
  <c r="BB11" i="12"/>
  <c r="BG11" i="12" s="1"/>
  <c r="BB377" i="12"/>
  <c r="BG377" i="12" s="1"/>
  <c r="BB225" i="12"/>
  <c r="BG225" i="12" s="1"/>
  <c r="BB392" i="12"/>
  <c r="BG392" i="12" s="1"/>
  <c r="BB5" i="12"/>
  <c r="BT186" i="12" s="1" a="1"/>
  <c r="BT186" i="12" s="1"/>
  <c r="BB31" i="12"/>
  <c r="BG31" i="12" s="1"/>
  <c r="BB186" i="12"/>
  <c r="BG186" i="12" s="1"/>
  <c r="BB283" i="12"/>
  <c r="BG283" i="12" s="1"/>
  <c r="BB365" i="12"/>
  <c r="BG365" i="12" s="1"/>
  <c r="BB53" i="12"/>
  <c r="BG53" i="12" s="1"/>
  <c r="BB491" i="12"/>
  <c r="BG491" i="12" s="1"/>
  <c r="BB106" i="12"/>
  <c r="BG106" i="12" s="1"/>
  <c r="BB224" i="12"/>
  <c r="BG224" i="12" s="1"/>
  <c r="BB294" i="12"/>
  <c r="BG294" i="12" s="1"/>
  <c r="BB354" i="12"/>
  <c r="BG354" i="12" s="1"/>
  <c r="BB24" i="12"/>
  <c r="BG24" i="12" s="1"/>
  <c r="BB481" i="12"/>
  <c r="BG481" i="12" s="1"/>
  <c r="BB370" i="12"/>
  <c r="BG370" i="12" s="1"/>
  <c r="BB222" i="12"/>
  <c r="BG222" i="12" s="1"/>
  <c r="BB343" i="12"/>
  <c r="BG343" i="12" s="1"/>
  <c r="N3" i="26"/>
  <c r="U5" i="26" s="1"/>
  <c r="BB120" i="12"/>
  <c r="BG120" i="12" s="1"/>
  <c r="BB35" i="12"/>
  <c r="BB223" i="12"/>
  <c r="BG223" i="12" s="1"/>
  <c r="BB214" i="12"/>
  <c r="BG214" i="12" s="1"/>
  <c r="BB475" i="12"/>
  <c r="BG475" i="12" s="1"/>
  <c r="BB470" i="12"/>
  <c r="BG470" i="12" s="1"/>
  <c r="BB355" i="12"/>
  <c r="BG355" i="12" s="1"/>
  <c r="BB309" i="12"/>
  <c r="BG309" i="12" s="1"/>
  <c r="BB27" i="12"/>
  <c r="BB260" i="12"/>
  <c r="BG260" i="12" s="1"/>
  <c r="BB250" i="12"/>
  <c r="BG250" i="12" s="1"/>
  <c r="BB359" i="12"/>
  <c r="BG359" i="12" s="1"/>
  <c r="BB378" i="12"/>
  <c r="BG378" i="12" s="1"/>
  <c r="BB502" i="12"/>
  <c r="BG502" i="12" s="1"/>
  <c r="BB432" i="12"/>
  <c r="BG432" i="12" s="1"/>
  <c r="BB170" i="12"/>
  <c r="BG170" i="12" s="1"/>
  <c r="BB14" i="12"/>
  <c r="BG14" i="12" s="1"/>
  <c r="BB279" i="12"/>
  <c r="BG279" i="12" s="1"/>
  <c r="BB459" i="12"/>
  <c r="BG459" i="12" s="1"/>
  <c r="BB13" i="12"/>
  <c r="BG13" i="12" s="1"/>
  <c r="BB136" i="12"/>
  <c r="BG136" i="12" s="1"/>
  <c r="BB334" i="12"/>
  <c r="BG334" i="12" s="1"/>
  <c r="BB337" i="12"/>
  <c r="BG337" i="12" s="1"/>
  <c r="BB210" i="12"/>
  <c r="BG210" i="12" s="1"/>
  <c r="BB348" i="12"/>
  <c r="BG348" i="12" s="1"/>
  <c r="BB233" i="12"/>
  <c r="BG233" i="12" s="1"/>
  <c r="BB425" i="12"/>
  <c r="BG425" i="12" s="1"/>
  <c r="BB314" i="12"/>
  <c r="BG314" i="12" s="1"/>
  <c r="BB344" i="12"/>
  <c r="BG344" i="12" s="1"/>
  <c r="BB323" i="12"/>
  <c r="BG323" i="12" s="1"/>
  <c r="BB446" i="12"/>
  <c r="BG446" i="12" s="1"/>
  <c r="BB161" i="12"/>
  <c r="BG161" i="12" s="1"/>
  <c r="BB301" i="12"/>
  <c r="BG301" i="12" s="1"/>
  <c r="BB322" i="12"/>
  <c r="BG322" i="12" s="1"/>
  <c r="BB467" i="12"/>
  <c r="BG467" i="12" s="1"/>
  <c r="BB428" i="12"/>
  <c r="BG428" i="12" s="1"/>
  <c r="BB340" i="12"/>
  <c r="BG340" i="12" s="1"/>
  <c r="BB280" i="12"/>
  <c r="BG280" i="12" s="1"/>
  <c r="BB418" i="12"/>
  <c r="BG418" i="12" s="1"/>
  <c r="BB242" i="12"/>
  <c r="BG242" i="12" s="1"/>
  <c r="BB342" i="12"/>
  <c r="BG342" i="12" s="1"/>
  <c r="BB22" i="12"/>
  <c r="BG22" i="12" s="1"/>
  <c r="BB123" i="12"/>
  <c r="BG123" i="12" s="1"/>
  <c r="BB304" i="12"/>
  <c r="BG304" i="12" s="1"/>
  <c r="BB82" i="12"/>
  <c r="BG82" i="12" s="1"/>
  <c r="BB60" i="12"/>
  <c r="BG60" i="12" s="1"/>
  <c r="BB226" i="12"/>
  <c r="BG226" i="12" s="1"/>
  <c r="BB88" i="12"/>
  <c r="BG88" i="12" s="1"/>
  <c r="BB423" i="12"/>
  <c r="BG423" i="12" s="1"/>
  <c r="BB249" i="12"/>
  <c r="BG249" i="12" s="1"/>
  <c r="BB326" i="12"/>
  <c r="BG326" i="12" s="1"/>
  <c r="BB98" i="12"/>
  <c r="BG98" i="12" s="1"/>
  <c r="BB72" i="12"/>
  <c r="BG72" i="12" s="1"/>
  <c r="BB374" i="12"/>
  <c r="BG374" i="12" s="1"/>
  <c r="BB444" i="12"/>
  <c r="BG444" i="12" s="1"/>
  <c r="BB272" i="12"/>
  <c r="BG272" i="12" s="1"/>
  <c r="BB12" i="12"/>
  <c r="BG12" i="12" s="1"/>
  <c r="BB388" i="12"/>
  <c r="BG388" i="12" s="1"/>
  <c r="BB205" i="12"/>
  <c r="BG205" i="12" s="1"/>
  <c r="BB211" i="12"/>
  <c r="BG211" i="12" s="1"/>
  <c r="BB376" i="12"/>
  <c r="BG376" i="12" s="1"/>
  <c r="BB187" i="12"/>
  <c r="BG187" i="12" s="1"/>
  <c r="BB500" i="12"/>
  <c r="BG500" i="12" s="1"/>
  <c r="BB278" i="12"/>
  <c r="BG278" i="12" s="1"/>
  <c r="BB442" i="12"/>
  <c r="BG442" i="12" s="1"/>
  <c r="BB174" i="12"/>
  <c r="BG174" i="12" s="1"/>
  <c r="BB231" i="12"/>
  <c r="BG231" i="12" s="1"/>
  <c r="BB10" i="12"/>
  <c r="BG10" i="12" s="1"/>
  <c r="BB112" i="12"/>
  <c r="BG112" i="12" s="1"/>
  <c r="BB251" i="12"/>
  <c r="BG251" i="12" s="1"/>
  <c r="BB75" i="12"/>
  <c r="BG75" i="12" s="1"/>
  <c r="BB333" i="12"/>
  <c r="BG333" i="12" s="1"/>
  <c r="BB495" i="12"/>
  <c r="BG495" i="12" s="1"/>
  <c r="BB346" i="12"/>
  <c r="BG346" i="12" s="1"/>
  <c r="BB137" i="12"/>
  <c r="BG137" i="12" s="1"/>
  <c r="BB312" i="12"/>
  <c r="BG312" i="12" s="1"/>
  <c r="BB83" i="12"/>
  <c r="BG83" i="12" s="1"/>
  <c r="BB86" i="12"/>
  <c r="BG86" i="12" s="1"/>
  <c r="BB200" i="12"/>
  <c r="BG200" i="12" s="1"/>
  <c r="BB91" i="12"/>
  <c r="BG91" i="12" s="1"/>
  <c r="BB394" i="12"/>
  <c r="BG394" i="12" s="1"/>
  <c r="BB258" i="12"/>
  <c r="BG258" i="12" s="1"/>
  <c r="BB115" i="12"/>
  <c r="BG115" i="12" s="1"/>
  <c r="BB108" i="12"/>
  <c r="BG108" i="12" s="1"/>
  <c r="BB277" i="12"/>
  <c r="BG277" i="12" s="1"/>
  <c r="BB356" i="12"/>
  <c r="BG356" i="12" s="1"/>
  <c r="BB450" i="12"/>
  <c r="BG450" i="12" s="1"/>
  <c r="A12" i="12"/>
  <c r="BJ2" i="12"/>
  <c r="BO2" i="12" s="1"/>
  <c r="A41" i="12"/>
  <c r="BB2" i="12"/>
  <c r="BJ4" i="12"/>
  <c r="BO4" i="12" s="1"/>
  <c r="BJ5" i="12"/>
  <c r="BO5" i="12" s="1"/>
  <c r="BJ3" i="12"/>
  <c r="BO3" i="12" s="1"/>
  <c r="BJ6" i="12"/>
  <c r="BO6" i="12" s="1"/>
  <c r="A24" i="12"/>
  <c r="BB360" i="12"/>
  <c r="BG360" i="12" s="1"/>
  <c r="BB266" i="12"/>
  <c r="BG266" i="12" s="1"/>
  <c r="BB51" i="12"/>
  <c r="BB237" i="12"/>
  <c r="BG237" i="12" s="1"/>
  <c r="BB232" i="12"/>
  <c r="BG232" i="12" s="1"/>
  <c r="BB230" i="12"/>
  <c r="BG230" i="12" s="1"/>
  <c r="BB325" i="12"/>
  <c r="BG325" i="12" s="1"/>
  <c r="BB310" i="12"/>
  <c r="BG310" i="12" s="1"/>
  <c r="BB45" i="12"/>
  <c r="BG45" i="12" s="1"/>
  <c r="BB4" i="12"/>
  <c r="BB113" i="12"/>
  <c r="BG113" i="12" s="1"/>
  <c r="BB126" i="12"/>
  <c r="BG126" i="12" s="1"/>
  <c r="BB327" i="12"/>
  <c r="BG327" i="12" s="1"/>
  <c r="BB318" i="12"/>
  <c r="BG318" i="12" s="1"/>
  <c r="BB487" i="12"/>
  <c r="BG487" i="12" s="1"/>
  <c r="BB436" i="12"/>
  <c r="BG436" i="12" s="1"/>
  <c r="BB482" i="12"/>
  <c r="BG482" i="12" s="1"/>
  <c r="BB453" i="12"/>
  <c r="BG453" i="12" s="1"/>
  <c r="BB367" i="12"/>
  <c r="BG367" i="12" s="1"/>
  <c r="BB415" i="12"/>
  <c r="BG415" i="12" s="1"/>
  <c r="BB56" i="12"/>
  <c r="BG56" i="12" s="1"/>
  <c r="BB319" i="12"/>
  <c r="BG319" i="12" s="1"/>
  <c r="BB179" i="12"/>
  <c r="BG179" i="12" s="1"/>
  <c r="BB389" i="12"/>
  <c r="BG389" i="12" s="1"/>
  <c r="BB241" i="12"/>
  <c r="BG241" i="12" s="1"/>
  <c r="BB217" i="12"/>
  <c r="BG217" i="12" s="1"/>
  <c r="BB384" i="12"/>
  <c r="BG384" i="12" s="1"/>
  <c r="BB81" i="12"/>
  <c r="BG81" i="12" s="1"/>
  <c r="BB274" i="12"/>
  <c r="BG274" i="12" s="1"/>
  <c r="BB47" i="12"/>
  <c r="BG47" i="12" s="1"/>
  <c r="BB402" i="12"/>
  <c r="BG402" i="12" s="1"/>
  <c r="BB317" i="12"/>
  <c r="BG317" i="12" s="1"/>
  <c r="BB36" i="12"/>
  <c r="BG36" i="12" s="1"/>
  <c r="BB87" i="12"/>
  <c r="BG87" i="12" s="1"/>
  <c r="BB364" i="12"/>
  <c r="BG364" i="12" s="1"/>
  <c r="BB149" i="12"/>
  <c r="BG149" i="12" s="1"/>
  <c r="BB375" i="12"/>
  <c r="BG375" i="12" s="1"/>
  <c r="BB184" i="12"/>
  <c r="BG184" i="12" s="1"/>
  <c r="BB107" i="12"/>
  <c r="BG107" i="12" s="1"/>
  <c r="BB236" i="12"/>
  <c r="BG236" i="12" s="1"/>
  <c r="BB387" i="12"/>
  <c r="BG387" i="12" s="1"/>
  <c r="BB289" i="12"/>
  <c r="BG289" i="12" s="1"/>
  <c r="BB143" i="12"/>
  <c r="BG143" i="12" s="1"/>
  <c r="BB227" i="12"/>
  <c r="BG227" i="12" s="1"/>
  <c r="BB89" i="12"/>
  <c r="BG89" i="12" s="1"/>
  <c r="BB268" i="12"/>
  <c r="BG268" i="12" s="1"/>
  <c r="BB379" i="12"/>
  <c r="BG379" i="12" s="1"/>
  <c r="BB321" i="12"/>
  <c r="BG321" i="12" s="1"/>
  <c r="BB411" i="12"/>
  <c r="BG411" i="12" s="1"/>
  <c r="BB181" i="12"/>
  <c r="BG181" i="12" s="1"/>
  <c r="BB465" i="12"/>
  <c r="BG465" i="12" s="1"/>
  <c r="BB302" i="12"/>
  <c r="BG302" i="12" s="1"/>
  <c r="BB62" i="12"/>
  <c r="BG62" i="12" s="1"/>
  <c r="BB419" i="12"/>
  <c r="BG419" i="12" s="1"/>
  <c r="BB178" i="12"/>
  <c r="BG178" i="12" s="1"/>
  <c r="BB173" i="12"/>
  <c r="BG173" i="12" s="1"/>
  <c r="BB328" i="12"/>
  <c r="BG328" i="12" s="1"/>
  <c r="BB381" i="12"/>
  <c r="BG381" i="12" s="1"/>
  <c r="BB341" i="12"/>
  <c r="BG341" i="12" s="1"/>
  <c r="BB494" i="12"/>
  <c r="BG494" i="12" s="1"/>
  <c r="BB40" i="12"/>
  <c r="BG40" i="12" s="1"/>
  <c r="BB372" i="12"/>
  <c r="BG372" i="12" s="1"/>
  <c r="BB133" i="12"/>
  <c r="BG133" i="12" s="1"/>
  <c r="BB172" i="12"/>
  <c r="BG172" i="12" s="1"/>
  <c r="BB448" i="12"/>
  <c r="BG448" i="12" s="1"/>
  <c r="BB165" i="12"/>
  <c r="BG165" i="12" s="1"/>
  <c r="BB497" i="12"/>
  <c r="BG497" i="12" s="1"/>
  <c r="BB433" i="12"/>
  <c r="BG433" i="12" s="1"/>
  <c r="BB67" i="12"/>
  <c r="BG67" i="12" s="1"/>
  <c r="BB194" i="12"/>
  <c r="BG194" i="12" s="1"/>
  <c r="BB28" i="12"/>
  <c r="BG28" i="12" s="1"/>
  <c r="BB393" i="12"/>
  <c r="BG393" i="12" s="1"/>
  <c r="BB57" i="12"/>
  <c r="BG57" i="12" s="1"/>
  <c r="BB49" i="12"/>
  <c r="BG49" i="12" s="1"/>
  <c r="BB421" i="12"/>
  <c r="BG421" i="12" s="1"/>
  <c r="BB59" i="12"/>
  <c r="BB118" i="12"/>
  <c r="BG118" i="12" s="1"/>
  <c r="BB458" i="12"/>
  <c r="BG458" i="12" s="1"/>
  <c r="BB54" i="12"/>
  <c r="BG54" i="12" s="1"/>
  <c r="BB119" i="12"/>
  <c r="BG119" i="12" s="1"/>
  <c r="BB96" i="12"/>
  <c r="BG96" i="12" s="1"/>
  <c r="BB166" i="12"/>
  <c r="BG166" i="12" s="1"/>
  <c r="BB52" i="12"/>
  <c r="BG52" i="12" s="1"/>
  <c r="BB426" i="12"/>
  <c r="BG426" i="12" s="1"/>
  <c r="BB171" i="12"/>
  <c r="BG171" i="12" s="1"/>
  <c r="BB413" i="12"/>
  <c r="BG413" i="12" s="1"/>
  <c r="BB380" i="12"/>
  <c r="BG380" i="12" s="1"/>
  <c r="BB77" i="12"/>
  <c r="BG77" i="12" s="1"/>
  <c r="BB17" i="12"/>
  <c r="BG17" i="12" s="1"/>
  <c r="BB292" i="12"/>
  <c r="BG292" i="12" s="1"/>
  <c r="BB19" i="12"/>
  <c r="BB79" i="12"/>
  <c r="BG79" i="12" s="1"/>
  <c r="BB429" i="12"/>
  <c r="BG429" i="12" s="1"/>
  <c r="BB405" i="12"/>
  <c r="BG405" i="12" s="1"/>
  <c r="BB93" i="12"/>
  <c r="BG93" i="12" s="1"/>
  <c r="BB176" i="12"/>
  <c r="BG176" i="12" s="1"/>
  <c r="BB443" i="12"/>
  <c r="BG443" i="12" s="1"/>
  <c r="BB213" i="12"/>
  <c r="BG213" i="12" s="1"/>
  <c r="BB267" i="12"/>
  <c r="BG267" i="12" s="1"/>
  <c r="BB298" i="12"/>
  <c r="BG298" i="12" s="1"/>
  <c r="BB369" i="12"/>
  <c r="BG369" i="12" s="1"/>
  <c r="BB362" i="12"/>
  <c r="BG362" i="12" s="1"/>
  <c r="BB18" i="12"/>
  <c r="BG18" i="12" s="1"/>
  <c r="BB46" i="12"/>
  <c r="BG46" i="12" s="1"/>
  <c r="BB155" i="12"/>
  <c r="BG155" i="12" s="1"/>
  <c r="BB466" i="12"/>
  <c r="BG466" i="12" s="1"/>
  <c r="BB451" i="12"/>
  <c r="BG451" i="12" s="1"/>
  <c r="BB20" i="12"/>
  <c r="BG20" i="12" s="1"/>
  <c r="BB492" i="12"/>
  <c r="BG492" i="12" s="1"/>
  <c r="BB305" i="12"/>
  <c r="BG305" i="12" s="1"/>
  <c r="BB417" i="12"/>
  <c r="BG417" i="12" s="1"/>
  <c r="BB311" i="12"/>
  <c r="BG311" i="12" s="1"/>
  <c r="BB456" i="12"/>
  <c r="BG456" i="12" s="1"/>
  <c r="BB263" i="12"/>
  <c r="BG263" i="12" s="1"/>
  <c r="BB499" i="12"/>
  <c r="BG499" i="12" s="1"/>
  <c r="BB406" i="12"/>
  <c r="BG406" i="12" s="1"/>
  <c r="BB180" i="12"/>
  <c r="BG180" i="12" s="1"/>
  <c r="BB202" i="12"/>
  <c r="BG202" i="12" s="1"/>
  <c r="BB198" i="12"/>
  <c r="BG198" i="12" s="1"/>
  <c r="BB403" i="12"/>
  <c r="BG403" i="12" s="1"/>
  <c r="BB275" i="12"/>
  <c r="BG275" i="12" s="1"/>
  <c r="BB332" i="12"/>
  <c r="BG332" i="12" s="1"/>
  <c r="BB273" i="12"/>
  <c r="BG273" i="12" s="1"/>
  <c r="BB76" i="12"/>
  <c r="BG76" i="12" s="1"/>
  <c r="BB307" i="12"/>
  <c r="BG307" i="12" s="1"/>
  <c r="BB281" i="12"/>
  <c r="BG281" i="12" s="1"/>
  <c r="BB124" i="12"/>
  <c r="BG124" i="12" s="1"/>
  <c r="BB285" i="12"/>
  <c r="BG285" i="12" s="1"/>
  <c r="BB188" i="12"/>
  <c r="BG188" i="12" s="1"/>
  <c r="BB193" i="12"/>
  <c r="BG193" i="12" s="1"/>
  <c r="BB287" i="12"/>
  <c r="BG287" i="12" s="1"/>
  <c r="BB239" i="12"/>
  <c r="BG239" i="12" s="1"/>
  <c r="BB48" i="12"/>
  <c r="BG48" i="12" s="1"/>
  <c r="BB246" i="12"/>
  <c r="BG246" i="12" s="1"/>
  <c r="BB306" i="12"/>
  <c r="BG306" i="12" s="1"/>
  <c r="BB308" i="12"/>
  <c r="BG308" i="12" s="1"/>
  <c r="BB435" i="12"/>
  <c r="BG435" i="12" s="1"/>
  <c r="BB3" i="12"/>
  <c r="BG3" i="12" s="1"/>
  <c r="BB445" i="12"/>
  <c r="BG445" i="12" s="1"/>
  <c r="BB203" i="12"/>
  <c r="BG203" i="12" s="1"/>
  <c r="BB114" i="12"/>
  <c r="BG114" i="12" s="1"/>
  <c r="BB454" i="12"/>
  <c r="BG454" i="12" s="1"/>
  <c r="BB434" i="12"/>
  <c r="BG434" i="12" s="1"/>
  <c r="BB71" i="12"/>
  <c r="BG71" i="12" s="1"/>
  <c r="BB352" i="12"/>
  <c r="BG352" i="12" s="1"/>
  <c r="BB331" i="12"/>
  <c r="BG331" i="12" s="1"/>
  <c r="BB121" i="12"/>
  <c r="BG121" i="12" s="1"/>
  <c r="BB373" i="12"/>
  <c r="BG373" i="12" s="1"/>
  <c r="BB269" i="12"/>
  <c r="BG269" i="12" s="1"/>
  <c r="BB110" i="12"/>
  <c r="BG110" i="12" s="1"/>
  <c r="BB483" i="12"/>
  <c r="BG483" i="12" s="1"/>
  <c r="BB336" i="12"/>
  <c r="BG336" i="12" s="1"/>
  <c r="BB73" i="12"/>
  <c r="BG73" i="12" s="1"/>
  <c r="BB469" i="12"/>
  <c r="BG469" i="12" s="1"/>
  <c r="J5" i="19"/>
  <c r="BB461" i="12"/>
  <c r="BG461" i="12" s="1"/>
  <c r="BB229" i="12"/>
  <c r="BG229" i="12" s="1"/>
  <c r="BB183" i="12"/>
  <c r="BG183" i="12" s="1"/>
  <c r="BB439" i="12"/>
  <c r="BG439" i="12" s="1"/>
  <c r="BB464" i="12"/>
  <c r="BG464" i="12" s="1"/>
  <c r="BB158" i="12"/>
  <c r="BG158" i="12" s="1"/>
  <c r="BB85" i="12"/>
  <c r="BG85" i="12" s="1"/>
  <c r="BB122" i="12"/>
  <c r="BG122" i="12" s="1"/>
  <c r="K5" i="19"/>
  <c r="BB25" i="12"/>
  <c r="BG25" i="12" s="1"/>
  <c r="BB221" i="12"/>
  <c r="BG221" i="12" s="1"/>
  <c r="BB261" i="12"/>
  <c r="BG261" i="12" s="1"/>
  <c r="BB99" i="12"/>
  <c r="BG99" i="12" s="1"/>
  <c r="BB383" i="12"/>
  <c r="BG383" i="12" s="1"/>
  <c r="BB207" i="12"/>
  <c r="BG207" i="12" s="1"/>
  <c r="BB104" i="12"/>
  <c r="BG104" i="12" s="1"/>
  <c r="BB300" i="12"/>
  <c r="BG300" i="12" s="1"/>
  <c r="BB408" i="12"/>
  <c r="BG408" i="12" s="1"/>
  <c r="BB397" i="12"/>
  <c r="BG397" i="12" s="1"/>
  <c r="BB490" i="12"/>
  <c r="BG490" i="12" s="1"/>
  <c r="BB148" i="12"/>
  <c r="BG148" i="12" s="1"/>
  <c r="BB291" i="12"/>
  <c r="BG291" i="12" s="1"/>
  <c r="BB409" i="12"/>
  <c r="BG409" i="12" s="1"/>
  <c r="BB139" i="12"/>
  <c r="BG139" i="12" s="1"/>
  <c r="BB169" i="12"/>
  <c r="BG169" i="12" s="1"/>
  <c r="BB157" i="12"/>
  <c r="BG157" i="12" s="1"/>
  <c r="BB350" i="12"/>
  <c r="BG350" i="12" s="1"/>
  <c r="BB78" i="12"/>
  <c r="BG78" i="12" s="1"/>
  <c r="BB135" i="12"/>
  <c r="BG135" i="12" s="1"/>
  <c r="BB192" i="12"/>
  <c r="BG192" i="12" s="1"/>
  <c r="BB7" i="12"/>
  <c r="BG7" i="12" s="1"/>
  <c r="BB164" i="12"/>
  <c r="BG164" i="12" s="1"/>
  <c r="BB146" i="12"/>
  <c r="BG146" i="12" s="1"/>
  <c r="BB228" i="12"/>
  <c r="BG228" i="12" s="1"/>
  <c r="BB463" i="12"/>
  <c r="BG463" i="12" s="1"/>
  <c r="BB6" i="12"/>
  <c r="BG6" i="12" s="1"/>
  <c r="BB345" i="12"/>
  <c r="BG345" i="12" s="1"/>
  <c r="BB330" i="12"/>
  <c r="BG330" i="12" s="1"/>
  <c r="BB247" i="12"/>
  <c r="BG247" i="12" s="1"/>
  <c r="BB23" i="12"/>
  <c r="BG23" i="12" s="1"/>
  <c r="BB501" i="12"/>
  <c r="BG501" i="12" s="1"/>
  <c r="BB219" i="12"/>
  <c r="BG219" i="12" s="1"/>
  <c r="BB324" i="12"/>
  <c r="BG324" i="12" s="1"/>
  <c r="BB128" i="12"/>
  <c r="BG128" i="12" s="1"/>
  <c r="BB271" i="12"/>
  <c r="BG271" i="12" s="1"/>
  <c r="BB313" i="12"/>
  <c r="BG313" i="12" s="1"/>
  <c r="BB484" i="12"/>
  <c r="BG484" i="12" s="1"/>
  <c r="BB316" i="12"/>
  <c r="BG316" i="12" s="1"/>
  <c r="BB329" i="12"/>
  <c r="BG329" i="12" s="1"/>
  <c r="BB70" i="12"/>
  <c r="BG70" i="12" s="1"/>
  <c r="BB94" i="12"/>
  <c r="BG94" i="12" s="1"/>
  <c r="BB245" i="12"/>
  <c r="BG245" i="12" s="1"/>
  <c r="BB390" i="12"/>
  <c r="BG390" i="12" s="1"/>
  <c r="BB407" i="12"/>
  <c r="BG407" i="12" s="1"/>
  <c r="BB39" i="12"/>
  <c r="BG39" i="12" s="1"/>
  <c r="BB21" i="12"/>
  <c r="BG21" i="12" s="1"/>
  <c r="BB185" i="12"/>
  <c r="BG185" i="12" s="1"/>
  <c r="BB37" i="12"/>
  <c r="BG37" i="12" s="1"/>
  <c r="BB351" i="12"/>
  <c r="BG351" i="12" s="1"/>
  <c r="BB153" i="12"/>
  <c r="BG153" i="12" s="1"/>
  <c r="BB142" i="12"/>
  <c r="BG142" i="12" s="1"/>
  <c r="BB50" i="12"/>
  <c r="BG50" i="12" s="1"/>
  <c r="BB130" i="12"/>
  <c r="BG130" i="12" s="1"/>
  <c r="BB33" i="12"/>
  <c r="BG33" i="12" s="1"/>
  <c r="BB220" i="12"/>
  <c r="BG220" i="12" s="1"/>
  <c r="BB175" i="12"/>
  <c r="BG175" i="12" s="1"/>
  <c r="BB422" i="12"/>
  <c r="BG422" i="12" s="1"/>
  <c r="BB141" i="12"/>
  <c r="BG141" i="12" s="1"/>
  <c r="BB238" i="12"/>
  <c r="BG238" i="12" s="1"/>
  <c r="BB151" i="12"/>
  <c r="BG151" i="12" s="1"/>
  <c r="BB145" i="12"/>
  <c r="BG145" i="12" s="1"/>
  <c r="BB396" i="12"/>
  <c r="BG396" i="12" s="1"/>
  <c r="BB295" i="12"/>
  <c r="BG295" i="12" s="1"/>
  <c r="BB398" i="12"/>
  <c r="BG398" i="12" s="1"/>
  <c r="BB156" i="12"/>
  <c r="BG156" i="12" s="1"/>
  <c r="BB382" i="12"/>
  <c r="BG382" i="12" s="1"/>
  <c r="BB255" i="12"/>
  <c r="BG255" i="12" s="1"/>
  <c r="BB154" i="12"/>
  <c r="BG154" i="12" s="1"/>
  <c r="BB150" i="12"/>
  <c r="BG150" i="12" s="1"/>
  <c r="BB282" i="12"/>
  <c r="BG282" i="12" s="1"/>
  <c r="BB399" i="12"/>
  <c r="BG399" i="12" s="1"/>
  <c r="BB234" i="12"/>
  <c r="BG234" i="12" s="1"/>
  <c r="BB412" i="12"/>
  <c r="BG412" i="12" s="1"/>
  <c r="BB296" i="12"/>
  <c r="BG296" i="12" s="1"/>
  <c r="BB41" i="12"/>
  <c r="BG41" i="12" s="1"/>
  <c r="BB26" i="12"/>
  <c r="BG26" i="12" s="1"/>
  <c r="BB440" i="12"/>
  <c r="BG440" i="12" s="1"/>
  <c r="BB339" i="12"/>
  <c r="BG339" i="12" s="1"/>
  <c r="BB449" i="12"/>
  <c r="BG449" i="12" s="1"/>
  <c r="BB162" i="12"/>
  <c r="BG162" i="12" s="1"/>
  <c r="BB244" i="12"/>
  <c r="BG244" i="12" s="1"/>
  <c r="BB109" i="12"/>
  <c r="BG109" i="12" s="1"/>
  <c r="BB288" i="12"/>
  <c r="BG288" i="12" s="1"/>
  <c r="BB270" i="12"/>
  <c r="BG270" i="12" s="1"/>
  <c r="BB347" i="12"/>
  <c r="BG347" i="12" s="1"/>
  <c r="BB84" i="12"/>
  <c r="BG84" i="12" s="1"/>
  <c r="BB134" i="12"/>
  <c r="BG134" i="12" s="1"/>
  <c r="BB163" i="12"/>
  <c r="BG163" i="12" s="1"/>
  <c r="BB427" i="12"/>
  <c r="BG427" i="12" s="1"/>
  <c r="BB95" i="12"/>
  <c r="BG95" i="12" s="1"/>
  <c r="BB320" i="12"/>
  <c r="BG320" i="12" s="1"/>
  <c r="BB349" i="12"/>
  <c r="BG349" i="12" s="1"/>
  <c r="BB167" i="12"/>
  <c r="BG167" i="12" s="1"/>
  <c r="BB216" i="12"/>
  <c r="BG216" i="12" s="1"/>
  <c r="BB9" i="12"/>
  <c r="BG9" i="12" s="1"/>
  <c r="BB338" i="12"/>
  <c r="BG338" i="12" s="1"/>
  <c r="BB132" i="12"/>
  <c r="BG132" i="12" s="1"/>
  <c r="BB264" i="12"/>
  <c r="BG264" i="12" s="1"/>
  <c r="BB243" i="12"/>
  <c r="BG243" i="12" s="1"/>
  <c r="BB256" i="12"/>
  <c r="BG256" i="12" s="1"/>
  <c r="BB111" i="12"/>
  <c r="BG111" i="12" s="1"/>
  <c r="BB368" i="12"/>
  <c r="BG368" i="12" s="1"/>
  <c r="BB116" i="12"/>
  <c r="BG116" i="12" s="1"/>
  <c r="BB457" i="12"/>
  <c r="BG457" i="12" s="1"/>
  <c r="BB385" i="12"/>
  <c r="BG385" i="12" s="1"/>
  <c r="BB455" i="12"/>
  <c r="BG455" i="12" s="1"/>
  <c r="BB182" i="12"/>
  <c r="BG182" i="12" s="1"/>
  <c r="BB80" i="12"/>
  <c r="BG80" i="12" s="1"/>
  <c r="BB102" i="12"/>
  <c r="BG102" i="12" s="1"/>
  <c r="BB471" i="12"/>
  <c r="BG471" i="12" s="1"/>
  <c r="BB34" i="12"/>
  <c r="BG34" i="12" s="1"/>
  <c r="BB476" i="12"/>
  <c r="BG476" i="12" s="1"/>
  <c r="BB218" i="12"/>
  <c r="BG218" i="12" s="1"/>
  <c r="BB248" i="12"/>
  <c r="BG248" i="12" s="1"/>
  <c r="BB160" i="12"/>
  <c r="BG160" i="12" s="1"/>
  <c r="BB208" i="12"/>
  <c r="BG208" i="12" s="1"/>
  <c r="BB138" i="12"/>
  <c r="BG138" i="12" s="1"/>
  <c r="BB404" i="12"/>
  <c r="BG404" i="12" s="1"/>
  <c r="BB358" i="12"/>
  <c r="BG358" i="12" s="1"/>
  <c r="BB69" i="12"/>
  <c r="BG69" i="12" s="1"/>
  <c r="BB68" i="12"/>
  <c r="BG68" i="12" s="1"/>
  <c r="BB64" i="12"/>
  <c r="BG64" i="12" s="1"/>
  <c r="BB299" i="12"/>
  <c r="BG299" i="12" s="1"/>
  <c r="BB253" i="12"/>
  <c r="BG253" i="12" s="1"/>
  <c r="BB303" i="12"/>
  <c r="BG303" i="12" s="1"/>
  <c r="BB105" i="12"/>
  <c r="BG105" i="12" s="1"/>
  <c r="BB276" i="12"/>
  <c r="BG276" i="12" s="1"/>
  <c r="BB400" i="12"/>
  <c r="BG400" i="12" s="1"/>
  <c r="BB315" i="12"/>
  <c r="BG315" i="12" s="1"/>
  <c r="BB206" i="12"/>
  <c r="BG206" i="12" s="1"/>
  <c r="BB447" i="12"/>
  <c r="BG447" i="12" s="1"/>
  <c r="BB410" i="12"/>
  <c r="BG410" i="12" s="1"/>
  <c r="BB431" i="12"/>
  <c r="BG431" i="12" s="1"/>
  <c r="BB366" i="12"/>
  <c r="BG366" i="12" s="1"/>
  <c r="BB473" i="12"/>
  <c r="BG473" i="12" s="1"/>
  <c r="BB460" i="12"/>
  <c r="BG460" i="12" s="1"/>
  <c r="BB493" i="12"/>
  <c r="BG493" i="12" s="1"/>
  <c r="BB144" i="12"/>
  <c r="BG144" i="12" s="1"/>
  <c r="BB235" i="12"/>
  <c r="BG235" i="12" s="1"/>
  <c r="BB474" i="12"/>
  <c r="BG474" i="12" s="1"/>
  <c r="BB353" i="12"/>
  <c r="BG353" i="12" s="1"/>
  <c r="BB190" i="12"/>
  <c r="BG190" i="12" s="1"/>
  <c r="BB131" i="12"/>
  <c r="BG131" i="12" s="1"/>
  <c r="BB196" i="12"/>
  <c r="BG196" i="12" s="1"/>
  <c r="BB168" i="12"/>
  <c r="BG168" i="12" s="1"/>
  <c r="BB472" i="12"/>
  <c r="BG472" i="12" s="1"/>
  <c r="BB452" i="12"/>
  <c r="BG452" i="12" s="1"/>
  <c r="BB293" i="12"/>
  <c r="BG293" i="12" s="1"/>
  <c r="BB361" i="12"/>
  <c r="BG361" i="12" s="1"/>
  <c r="BB335" i="12"/>
  <c r="BG335" i="12" s="1"/>
  <c r="BB468" i="12"/>
  <c r="BG468" i="12" s="1"/>
  <c r="BB32" i="12"/>
  <c r="BG32" i="12" s="1"/>
  <c r="BB103" i="12"/>
  <c r="BG103" i="12" s="1"/>
  <c r="BB438" i="12"/>
  <c r="BG438" i="12" s="1"/>
  <c r="BB371" i="12"/>
  <c r="BG371" i="12" s="1"/>
  <c r="BB489" i="12"/>
  <c r="BG489" i="12" s="1"/>
  <c r="BB201" i="12"/>
  <c r="BG201" i="12" s="1"/>
  <c r="BB257" i="12"/>
  <c r="BG257" i="12" s="1"/>
  <c r="BB488" i="12"/>
  <c r="BG488" i="12" s="1"/>
  <c r="BB391" i="12"/>
  <c r="BG391" i="12" s="1"/>
  <c r="BB92" i="12"/>
  <c r="BG92" i="12" s="1"/>
  <c r="BB74" i="12"/>
  <c r="BG74" i="12" s="1"/>
  <c r="BB38" i="12"/>
  <c r="BG38" i="12" s="1"/>
  <c r="BB212" i="12"/>
  <c r="BG212" i="12" s="1"/>
  <c r="BB401" i="12"/>
  <c r="BG401" i="12" s="1"/>
  <c r="BB140" i="12"/>
  <c r="BG140" i="12" s="1"/>
  <c r="BB191" i="12"/>
  <c r="BG191" i="12" s="1"/>
  <c r="BB152" i="12"/>
  <c r="BG152" i="12" s="1"/>
  <c r="BB441" i="12"/>
  <c r="BG441" i="12" s="1"/>
  <c r="BB215" i="12"/>
  <c r="BG215" i="12" s="1"/>
  <c r="BB159" i="12"/>
  <c r="BG159" i="12" s="1"/>
  <c r="BG4" i="12"/>
  <c r="BT367" i="12" a="1"/>
  <c r="BT367" i="12" s="1"/>
  <c r="BG2" i="12"/>
  <c r="BT135" i="12" a="1"/>
  <c r="BT135" i="12" s="1"/>
  <c r="AE3" i="26"/>
  <c r="AK3" i="26" s="1"/>
  <c r="AG3" i="26"/>
  <c r="AM3" i="26" s="1"/>
  <c r="AF3" i="26"/>
  <c r="AL3" i="26" s="1"/>
  <c r="AE8" i="26"/>
  <c r="AK8" i="26" s="1"/>
  <c r="AF8" i="26"/>
  <c r="AL8" i="26" s="1"/>
  <c r="AH8" i="26"/>
  <c r="AN8" i="26" s="1"/>
  <c r="AG7" i="26"/>
  <c r="AM7" i="26" s="1"/>
  <c r="AH7" i="26"/>
  <c r="AN7" i="26" s="1"/>
  <c r="AE7" i="26"/>
  <c r="AK7" i="26" s="1"/>
  <c r="AF4" i="26"/>
  <c r="AL4" i="26" s="1"/>
  <c r="AE4" i="26"/>
  <c r="AK4" i="26" s="1"/>
  <c r="AH4" i="26"/>
  <c r="AN4" i="26" s="1"/>
  <c r="AE5" i="26"/>
  <c r="AK5" i="26" s="1"/>
  <c r="AF5" i="26"/>
  <c r="AL5" i="26" s="1"/>
  <c r="AH5" i="26"/>
  <c r="AN5" i="26" s="1"/>
  <c r="AE6" i="26"/>
  <c r="AK6" i="26" s="1"/>
  <c r="AH6" i="26"/>
  <c r="AN6" i="26" s="1"/>
  <c r="AG6" i="26"/>
  <c r="AM6" i="26" s="1"/>
  <c r="AJ8" i="26" a="1"/>
  <c r="AJ8" i="26" s="1"/>
  <c r="AJ7" i="26" a="1"/>
  <c r="AJ7" i="26" s="1"/>
  <c r="AJ4" i="26" a="1"/>
  <c r="AJ4" i="26" s="1"/>
  <c r="AJ3" i="26" a="1"/>
  <c r="AJ3" i="26" s="1"/>
  <c r="AJ5" i="26" a="1"/>
  <c r="AJ5" i="26" s="1"/>
  <c r="AJ6" i="26" a="1"/>
  <c r="AJ6" i="26" s="1"/>
  <c r="N86" i="10"/>
  <c r="O91" i="9"/>
  <c r="AN83" i="9" s="1"/>
  <c r="P91" i="8"/>
  <c r="P91" i="9" s="1"/>
  <c r="AN83" i="8"/>
  <c r="AN87" i="8"/>
  <c r="P94" i="8"/>
  <c r="P94" i="9" s="1"/>
  <c r="O94" i="9"/>
  <c r="AN86" i="9" s="1"/>
  <c r="P90" i="8"/>
  <c r="P90" i="9" s="1"/>
  <c r="O90" i="9"/>
  <c r="AN82" i="9" s="1"/>
  <c r="AN82" i="8"/>
  <c r="O88" i="9"/>
  <c r="AN81" i="9" s="1"/>
  <c r="P88" i="8"/>
  <c r="P88" i="9" s="1"/>
  <c r="O88" i="10"/>
  <c r="P88" i="10" s="1"/>
  <c r="O86" i="10"/>
  <c r="AN79" i="10" s="1"/>
  <c r="O87" i="10"/>
  <c r="AN80" i="10" s="1"/>
  <c r="AP80" i="10" s="1"/>
  <c r="O90" i="10"/>
  <c r="O93" i="10"/>
  <c r="O89" i="10"/>
  <c r="O91" i="10"/>
  <c r="O92" i="10"/>
  <c r="O94" i="10"/>
  <c r="O93" i="9"/>
  <c r="AN85" i="9" s="1"/>
  <c r="P93" i="8"/>
  <c r="P93" i="9" s="1"/>
  <c r="AN86" i="8"/>
  <c r="O92" i="9"/>
  <c r="AN84" i="9" s="1"/>
  <c r="AN84" i="8"/>
  <c r="P92" i="8"/>
  <c r="P92" i="9" s="1"/>
  <c r="AN81" i="8"/>
  <c r="P89" i="8"/>
  <c r="P89" i="9" s="1"/>
  <c r="O89" i="9"/>
  <c r="O86" i="9"/>
  <c r="AN79" i="9" s="1"/>
  <c r="AN79" i="8"/>
  <c r="O87" i="9"/>
  <c r="AN80" i="9" s="1"/>
  <c r="AN80" i="8"/>
  <c r="P87" i="8"/>
  <c r="P87" i="9" s="1"/>
  <c r="S5" i="9"/>
  <c r="AL79" i="9" s="1"/>
  <c r="M86" i="8"/>
  <c r="AL79" i="8"/>
  <c r="U5" i="8"/>
  <c r="AJ79" i="10"/>
  <c r="S5" i="10"/>
  <c r="U5" i="10" s="1"/>
  <c r="W5" i="10" s="1"/>
  <c r="X15" i="10" s="1"/>
  <c r="A21" i="12"/>
  <c r="A27" i="12"/>
  <c r="A30" i="12"/>
  <c r="A15" i="12"/>
  <c r="A18" i="12"/>
  <c r="BT450" i="12" l="1" a="1"/>
  <c r="BT450" i="12" s="1"/>
  <c r="BT489" i="12" a="1"/>
  <c r="BT489" i="12" s="1"/>
  <c r="CC489" i="12" s="1"/>
  <c r="BT333" i="12" a="1"/>
  <c r="BT333" i="12" s="1"/>
  <c r="BT62" i="12" a="1"/>
  <c r="BT62" i="12" s="1"/>
  <c r="BT90" i="12" a="1"/>
  <c r="BT90" i="12" s="1"/>
  <c r="BT244" i="12" a="1"/>
  <c r="BT244" i="12" s="1"/>
  <c r="BT475" i="12" a="1"/>
  <c r="BT475" i="12" s="1"/>
  <c r="BT107" i="12" a="1"/>
  <c r="BT107" i="12" s="1"/>
  <c r="BT81" i="12" a="1"/>
  <c r="BT81" i="12" s="1"/>
  <c r="BT337" i="12" a="1"/>
  <c r="BT337" i="12" s="1"/>
  <c r="BT80" i="12" a="1"/>
  <c r="BT80" i="12" s="1"/>
  <c r="BT116" i="12" a="1"/>
  <c r="BT116" i="12" s="1"/>
  <c r="BT67" i="12" a="1"/>
  <c r="BT67" i="12" s="1"/>
  <c r="BT14" i="12" a="1"/>
  <c r="BT14" i="12" s="1"/>
  <c r="BT25" i="12" a="1"/>
  <c r="BT25" i="12" s="1"/>
  <c r="BT86" i="12" a="1"/>
  <c r="BT86" i="12" s="1"/>
  <c r="CM86" i="12" s="1"/>
  <c r="CN86" i="12" s="1" a="1"/>
  <c r="CN86" i="12" s="1"/>
  <c r="CP86" i="12" s="1"/>
  <c r="BT317" i="12" a="1"/>
  <c r="BT317" i="12" s="1"/>
  <c r="BG5" i="12"/>
  <c r="BT198" i="12" a="1"/>
  <c r="BT198" i="12" s="1"/>
  <c r="BT188" i="12" a="1"/>
  <c r="BT188" i="12" s="1"/>
  <c r="BT41" i="12" a="1"/>
  <c r="BT41" i="12" s="1"/>
  <c r="BT366" i="12" a="1"/>
  <c r="BT366" i="12" s="1"/>
  <c r="BT295" i="12" a="1"/>
  <c r="BT295" i="12" s="1"/>
  <c r="BT111" i="12" a="1"/>
  <c r="BT111" i="12" s="1"/>
  <c r="BT160" i="12" a="1"/>
  <c r="BT160" i="12" s="1"/>
  <c r="BT476" i="12" a="1"/>
  <c r="BT476" i="12" s="1"/>
  <c r="BT383" i="12" a="1"/>
  <c r="BT383" i="12" s="1"/>
  <c r="BT242" i="12" a="1"/>
  <c r="BT242" i="12" s="1"/>
  <c r="BT343" i="12" a="1"/>
  <c r="BT343" i="12" s="1"/>
  <c r="BT100" i="12" a="1"/>
  <c r="BT100" i="12" s="1"/>
  <c r="BT249" i="12" a="1"/>
  <c r="BT249" i="12" s="1"/>
  <c r="CC249" i="12" s="1"/>
  <c r="BT43" i="12" a="1"/>
  <c r="BT43" i="12" s="1"/>
  <c r="CE43" i="12" s="1"/>
  <c r="BT387" i="12" a="1"/>
  <c r="BT387" i="12" s="1"/>
  <c r="BT445" i="12" a="1"/>
  <c r="BT445" i="12" s="1"/>
  <c r="BT96" i="12" a="1"/>
  <c r="BT96" i="12" s="1"/>
  <c r="CA96" i="12" s="1"/>
  <c r="BT117" i="12" a="1"/>
  <c r="BT117" i="12" s="1"/>
  <c r="BT251" i="12" a="1"/>
  <c r="BT251" i="12" s="1"/>
  <c r="BT259" i="12" a="1"/>
  <c r="BT259" i="12" s="1"/>
  <c r="BT444" i="12" a="1"/>
  <c r="BT444" i="12" s="1"/>
  <c r="BT247" i="12" a="1"/>
  <c r="BT247" i="12" s="1"/>
  <c r="BT291" i="12" a="1"/>
  <c r="BT291" i="12" s="1"/>
  <c r="BT141" i="12" a="1"/>
  <c r="BT141" i="12" s="1"/>
  <c r="BT50" i="12" a="1"/>
  <c r="BT50" i="12" s="1"/>
  <c r="BT349" i="12" a="1"/>
  <c r="BT349" i="12" s="1"/>
  <c r="BT427" i="12" a="1"/>
  <c r="BT427" i="12" s="1"/>
  <c r="BT88" i="12" a="1"/>
  <c r="BT88" i="12" s="1"/>
  <c r="BT296" i="12" a="1"/>
  <c r="BT296" i="12" s="1"/>
  <c r="CC296" i="12" s="1"/>
  <c r="BT191" i="12" a="1"/>
  <c r="BT191" i="12" s="1"/>
  <c r="BT393" i="12" a="1"/>
  <c r="BT393" i="12" s="1"/>
  <c r="BT497" i="12" a="1"/>
  <c r="BT497" i="12" s="1"/>
  <c r="BT30" i="12" a="1"/>
  <c r="BT30" i="12" s="1"/>
  <c r="BT196" i="12" a="1"/>
  <c r="BT196" i="12" s="1"/>
  <c r="BT417" i="12" a="1"/>
  <c r="BT417" i="12" s="1"/>
  <c r="BT221" i="12" a="1"/>
  <c r="BT221" i="12" s="1"/>
  <c r="BT161" i="12" a="1"/>
  <c r="BT161" i="12" s="1"/>
  <c r="BT99" i="12" a="1"/>
  <c r="BT99" i="12" s="1"/>
  <c r="BT484" i="12" a="1"/>
  <c r="BT484" i="12" s="1"/>
  <c r="BT293" i="12" a="1"/>
  <c r="BT293" i="12" s="1"/>
  <c r="BT31" i="12" a="1"/>
  <c r="BT31" i="12" s="1"/>
  <c r="BT69" i="12" a="1"/>
  <c r="BT69" i="12" s="1"/>
  <c r="BT378" i="12" a="1"/>
  <c r="BT378" i="12" s="1"/>
  <c r="BT451" i="12" a="1"/>
  <c r="BT451" i="12" s="1"/>
  <c r="BT212" i="12" a="1"/>
  <c r="BT212" i="12" s="1"/>
  <c r="CC212" i="12" s="1"/>
  <c r="BT438" i="12" a="1"/>
  <c r="BT438" i="12" s="1"/>
  <c r="CM438" i="12" s="1"/>
  <c r="CN438" i="12" s="1" a="1"/>
  <c r="CN438" i="12" s="1"/>
  <c r="CP438" i="12" s="1"/>
  <c r="CQ438" i="12" s="1"/>
  <c r="BT158" i="12" a="1"/>
  <c r="BT158" i="12" s="1"/>
  <c r="BT313" i="12" a="1"/>
  <c r="BT313" i="12" s="1"/>
  <c r="BT265" i="12" a="1"/>
  <c r="BT265" i="12" s="1"/>
  <c r="BT342" i="12" a="1"/>
  <c r="BT342" i="12" s="1"/>
  <c r="BT258" i="12" a="1"/>
  <c r="BT258" i="12" s="1"/>
  <c r="BT384" i="12" a="1"/>
  <c r="BT384" i="12" s="1"/>
  <c r="BT287" i="12" a="1"/>
  <c r="BT287" i="12" s="1"/>
  <c r="BT159" i="12" a="1"/>
  <c r="BT159" i="12" s="1"/>
  <c r="BT164" i="12" a="1"/>
  <c r="BT164" i="12" s="1"/>
  <c r="BT270" i="12" a="1"/>
  <c r="BT270" i="12" s="1"/>
  <c r="BT454" i="12" a="1"/>
  <c r="BT454" i="12" s="1"/>
  <c r="BT324" i="12" a="1"/>
  <c r="BT324" i="12" s="1"/>
  <c r="BT172" i="12" a="1"/>
  <c r="BT172" i="12" s="1"/>
  <c r="BT388" i="12" a="1"/>
  <c r="BT388" i="12" s="1"/>
  <c r="BT119" i="12" a="1"/>
  <c r="BT119" i="12" s="1"/>
  <c r="BU119" i="12" s="1"/>
  <c r="BT65" i="12" a="1"/>
  <c r="BT65" i="12" s="1"/>
  <c r="CM65" i="12" s="1"/>
  <c r="CN65" i="12" s="1" a="1"/>
  <c r="CN65" i="12" s="1"/>
  <c r="CP65" i="12" s="1"/>
  <c r="BT157" i="12" a="1"/>
  <c r="BT157" i="12" s="1"/>
  <c r="BT222" i="12" a="1"/>
  <c r="BT222" i="12" s="1"/>
  <c r="BT334" i="12" a="1"/>
  <c r="BT334" i="12" s="1"/>
  <c r="BT424" i="12" a="1"/>
  <c r="BT424" i="12" s="1"/>
  <c r="BT122" i="12" a="1"/>
  <c r="BT122" i="12" s="1"/>
  <c r="BT478" i="12" a="1"/>
  <c r="BT478" i="12" s="1"/>
  <c r="BT201" i="12" a="1"/>
  <c r="BT201" i="12" s="1"/>
  <c r="BT146" i="12" a="1"/>
  <c r="BT146" i="12" s="1"/>
  <c r="BT10" i="12" a="1"/>
  <c r="BT10" i="12" s="1"/>
  <c r="BT474" i="12" a="1"/>
  <c r="BT474" i="12" s="1"/>
  <c r="BT358" i="12" a="1"/>
  <c r="BT358" i="12" s="1"/>
  <c r="BT184" i="12" a="1"/>
  <c r="BT184" i="12" s="1"/>
  <c r="BT289" i="12" a="1"/>
  <c r="BT289" i="12" s="1"/>
  <c r="BT220" i="12" a="1"/>
  <c r="BT220" i="12" s="1"/>
  <c r="BT153" i="12" a="1"/>
  <c r="BT153" i="12" s="1"/>
  <c r="CA153" i="12" s="1"/>
  <c r="BT345" i="12" a="1"/>
  <c r="BT345" i="12" s="1"/>
  <c r="BT336" i="12" a="1"/>
  <c r="BT336" i="12" s="1"/>
  <c r="BT199" i="12" a="1"/>
  <c r="BT199" i="12" s="1"/>
  <c r="BT223" i="12" a="1"/>
  <c r="BT223" i="12" s="1"/>
  <c r="BT496" i="12" a="1"/>
  <c r="BT496" i="12" s="1"/>
  <c r="BT319" i="12" a="1"/>
  <c r="BT319" i="12" s="1"/>
  <c r="BT131" i="12" a="1"/>
  <c r="BT131" i="12" s="1"/>
  <c r="BT359" i="12" a="1"/>
  <c r="BT359" i="12" s="1"/>
  <c r="BT403" i="12" a="1"/>
  <c r="BT403" i="12" s="1"/>
  <c r="BT267" i="12" a="1"/>
  <c r="BT267" i="12" s="1"/>
  <c r="BT446" i="12" a="1"/>
  <c r="BT446" i="12" s="1"/>
  <c r="BT455" i="12" a="1"/>
  <c r="BT455" i="12" s="1"/>
  <c r="BT98" i="12" a="1"/>
  <c r="BT98" i="12" s="1"/>
  <c r="BT73" i="12" a="1"/>
  <c r="BT73" i="12" s="1"/>
  <c r="BT440" i="12" a="1"/>
  <c r="BT440" i="12" s="1"/>
  <c r="BT429" i="12" a="1"/>
  <c r="BT429" i="12" s="1"/>
  <c r="CA429" i="12" s="1"/>
  <c r="BT488" i="12" a="1"/>
  <c r="BT488" i="12" s="1"/>
  <c r="CM488" i="12" s="1"/>
  <c r="CN488" i="12" s="1" a="1"/>
  <c r="CN488" i="12" s="1"/>
  <c r="CP488" i="12" s="1"/>
  <c r="BT105" i="12" a="1"/>
  <c r="BT105" i="12" s="1"/>
  <c r="BT136" i="12" a="1"/>
  <c r="BT136" i="12" s="1"/>
  <c r="BT21" i="12" a="1"/>
  <c r="BT21" i="12" s="1"/>
  <c r="BT187" i="12" a="1"/>
  <c r="BT187" i="12" s="1"/>
  <c r="BZ187" i="12" s="1"/>
  <c r="BT9" i="12" a="1"/>
  <c r="BT9" i="12" s="1"/>
  <c r="BT174" i="12" a="1"/>
  <c r="BT174" i="12" s="1"/>
  <c r="BT121" i="12" a="1"/>
  <c r="BT121" i="12" s="1"/>
  <c r="BT375" i="12" a="1"/>
  <c r="BT375" i="12" s="1"/>
  <c r="BT481" i="12" a="1"/>
  <c r="BT481" i="12" s="1"/>
  <c r="BT144" i="12" a="1"/>
  <c r="BT144" i="12" s="1"/>
  <c r="BT468" i="12" a="1"/>
  <c r="BT468" i="12" s="1"/>
  <c r="BT166" i="12" a="1"/>
  <c r="BT166" i="12" s="1"/>
  <c r="BT57" i="12" a="1"/>
  <c r="BT57" i="12" s="1"/>
  <c r="BT254" i="12" a="1"/>
  <c r="BT254" i="12" s="1"/>
  <c r="BT390" i="12" a="1"/>
  <c r="BT390" i="12" s="1"/>
  <c r="CB390" i="12" s="1"/>
  <c r="BT63" i="12" a="1"/>
  <c r="BT63" i="12" s="1"/>
  <c r="CC63" i="12" s="1"/>
  <c r="BT466" i="12" a="1"/>
  <c r="BT466" i="12" s="1"/>
  <c r="BT464" i="12" a="1"/>
  <c r="BT464" i="12" s="1"/>
  <c r="BT217" i="12" a="1"/>
  <c r="BT217" i="12" s="1"/>
  <c r="BT133" i="12" a="1"/>
  <c r="BT133" i="12" s="1"/>
  <c r="BT94" i="12" a="1"/>
  <c r="BT94" i="12" s="1"/>
  <c r="BT140" i="12" a="1"/>
  <c r="BT140" i="12" s="1"/>
  <c r="BT176" i="12" a="1"/>
  <c r="BT176" i="12" s="1"/>
  <c r="BT185" i="12" a="1"/>
  <c r="BT185" i="12" s="1"/>
  <c r="BT284" i="12" a="1"/>
  <c r="BT284" i="12" s="1"/>
  <c r="BT397" i="12" a="1"/>
  <c r="BT397" i="12" s="1"/>
  <c r="BT491" i="12" a="1"/>
  <c r="BT491" i="12" s="1"/>
  <c r="BT79" i="12" a="1"/>
  <c r="BT79" i="12" s="1"/>
  <c r="BT170" i="12" a="1"/>
  <c r="BT170" i="12" s="1"/>
  <c r="BT311" i="12" a="1"/>
  <c r="BT311" i="12" s="1"/>
  <c r="BT374" i="12" a="1"/>
  <c r="BT374" i="12" s="1"/>
  <c r="CE374" i="12" s="1"/>
  <c r="BT130" i="12" a="1"/>
  <c r="BT130" i="12" s="1"/>
  <c r="BT181" i="12" a="1"/>
  <c r="BT181" i="12" s="1"/>
  <c r="BT113" i="12" a="1"/>
  <c r="BT113" i="12" s="1"/>
  <c r="BT123" i="12" a="1"/>
  <c r="BT123" i="12" s="1"/>
  <c r="BT262" i="12" a="1"/>
  <c r="BT262" i="12" s="1"/>
  <c r="BT310" i="12" a="1"/>
  <c r="BT310" i="12" s="1"/>
  <c r="BT93" i="12" a="1"/>
  <c r="BT93" i="12" s="1"/>
  <c r="BT167" i="12" a="1"/>
  <c r="BT167" i="12" s="1"/>
  <c r="BT38" i="12" a="1"/>
  <c r="BT38" i="12" s="1"/>
  <c r="BT214" i="12" a="1"/>
  <c r="BT214" i="12" s="1"/>
  <c r="BT204" i="12" a="1"/>
  <c r="BT204" i="12" s="1"/>
  <c r="BT330" i="12" a="1"/>
  <c r="BT330" i="12" s="1"/>
  <c r="BT353" i="12" a="1"/>
  <c r="BT353" i="12" s="1"/>
  <c r="BT32" i="12" a="1"/>
  <c r="BT32" i="12" s="1"/>
  <c r="BT391" i="12" a="1"/>
  <c r="BT391" i="12" s="1"/>
  <c r="BT407" i="12" a="1"/>
  <c r="BT407" i="12" s="1"/>
  <c r="BT352" i="12" a="1"/>
  <c r="BT352" i="12" s="1"/>
  <c r="BT279" i="12" a="1"/>
  <c r="BT279" i="12" s="1"/>
  <c r="BT178" i="12" a="1"/>
  <c r="BT178" i="12" s="1"/>
  <c r="BT419" i="12" a="1"/>
  <c r="BT419" i="12" s="1"/>
  <c r="BT114" i="12" a="1"/>
  <c r="BT114" i="12" s="1"/>
  <c r="BT197" i="12" a="1"/>
  <c r="BT197" i="12" s="1"/>
  <c r="BT77" i="12" a="1"/>
  <c r="BT77" i="12" s="1"/>
  <c r="BT269" i="12" a="1"/>
  <c r="BT269" i="12" s="1"/>
  <c r="BT308" i="12" a="1"/>
  <c r="BT308" i="12" s="1"/>
  <c r="BT331" i="12" a="1"/>
  <c r="BT331" i="12" s="1"/>
  <c r="BT91" i="12" a="1"/>
  <c r="BT91" i="12" s="1"/>
  <c r="BT344" i="12" a="1"/>
  <c r="BT344" i="12" s="1"/>
  <c r="BT148" i="12" a="1"/>
  <c r="BT148" i="12" s="1"/>
  <c r="BT120" i="12" a="1"/>
  <c r="BT120" i="12" s="1"/>
  <c r="BT365" i="12" a="1"/>
  <c r="BT365" i="12" s="1"/>
  <c r="CM365" i="12" s="1"/>
  <c r="CN365" i="12" s="1" a="1"/>
  <c r="CN365" i="12" s="1"/>
  <c r="CP365" i="12" s="1"/>
  <c r="BT274" i="12" a="1"/>
  <c r="BT274" i="12" s="1"/>
  <c r="CA274" i="12" s="1"/>
  <c r="BT155" i="12" a="1"/>
  <c r="BT155" i="12" s="1"/>
  <c r="CB155" i="12" s="1"/>
  <c r="BT150" i="12" a="1"/>
  <c r="BT150" i="12" s="1"/>
  <c r="BT225" i="12" a="1"/>
  <c r="BT225" i="12" s="1"/>
  <c r="BT124" i="12" a="1"/>
  <c r="BT124" i="12" s="1"/>
  <c r="BT477" i="12" a="1"/>
  <c r="BT477" i="12" s="1"/>
  <c r="BT261" i="12" a="1"/>
  <c r="BT261" i="12" s="1"/>
  <c r="BT194" i="12" a="1"/>
  <c r="BT194" i="12" s="1"/>
  <c r="BT97" i="12" a="1"/>
  <c r="BT97" i="12" s="1"/>
  <c r="BT348" i="12" a="1"/>
  <c r="BT348" i="12" s="1"/>
  <c r="BT452" i="12" a="1"/>
  <c r="BT452" i="12" s="1"/>
  <c r="BT373" i="12" a="1"/>
  <c r="BT373" i="12" s="1"/>
  <c r="BT215" i="12" a="1"/>
  <c r="BT215" i="12" s="1"/>
  <c r="BT432" i="12" a="1"/>
  <c r="BT432" i="12" s="1"/>
  <c r="BT460" i="12" a="1"/>
  <c r="BT460" i="12" s="1"/>
  <c r="BT232" i="12" a="1"/>
  <c r="BT232" i="12" s="1"/>
  <c r="BT110" i="12" a="1"/>
  <c r="BT110" i="12" s="1"/>
  <c r="BU110" i="12" s="1"/>
  <c r="BT195" i="12" a="1"/>
  <c r="BT195" i="12" s="1"/>
  <c r="CF195" i="12" s="1"/>
  <c r="BT213" i="12" a="1"/>
  <c r="BT213" i="12" s="1"/>
  <c r="CC213" i="12" s="1"/>
  <c r="BT137" i="12" a="1"/>
  <c r="BT137" i="12" s="1"/>
  <c r="BT423" i="12" a="1"/>
  <c r="BT423" i="12" s="1"/>
  <c r="BT329" i="12" a="1"/>
  <c r="BT329" i="12" s="1"/>
  <c r="BT500" i="12" a="1"/>
  <c r="BT500" i="12" s="1"/>
  <c r="BT332" i="12" a="1"/>
  <c r="BT332" i="12" s="1"/>
  <c r="BT299" i="12" a="1"/>
  <c r="BT299" i="12" s="1"/>
  <c r="BT226" i="12" a="1"/>
  <c r="BT226" i="12" s="1"/>
  <c r="BT370" i="12" a="1"/>
  <c r="BT370" i="12" s="1"/>
  <c r="BT36" i="12" a="1"/>
  <c r="BT36" i="12" s="1"/>
  <c r="BT402" i="12" a="1"/>
  <c r="BT402" i="12" s="1"/>
  <c r="BT434" i="12" a="1"/>
  <c r="BT434" i="12" s="1"/>
  <c r="BT66" i="12" a="1"/>
  <c r="BT66" i="12" s="1"/>
  <c r="BT68" i="12" a="1"/>
  <c r="BT68" i="12" s="1"/>
  <c r="BT208" i="12" a="1"/>
  <c r="BT208" i="12" s="1"/>
  <c r="CA208" i="12" s="1"/>
  <c r="BT175" i="12" a="1"/>
  <c r="BT175" i="12" s="1"/>
  <c r="BT101" i="12" a="1"/>
  <c r="BT101" i="12" s="1"/>
  <c r="BT480" i="12" a="1"/>
  <c r="BT480" i="12" s="1"/>
  <c r="BT15" i="12" a="1"/>
  <c r="BT15" i="12" s="1"/>
  <c r="BT357" i="12" a="1"/>
  <c r="BT357" i="12" s="1"/>
  <c r="BT422" i="12" a="1"/>
  <c r="BT422" i="12" s="1"/>
  <c r="BT483" i="12" a="1"/>
  <c r="BT483" i="12" s="1"/>
  <c r="BT426" i="12" a="1"/>
  <c r="BT426" i="12" s="1"/>
  <c r="BT56" i="12" a="1"/>
  <c r="BT56" i="12" s="1"/>
  <c r="BT428" i="12" a="1"/>
  <c r="BT428" i="12" s="1"/>
  <c r="BT75" i="12" a="1"/>
  <c r="BT75" i="12" s="1"/>
  <c r="BT177" i="12" a="1"/>
  <c r="BT177" i="12" s="1"/>
  <c r="BT312" i="12" a="1"/>
  <c r="BT312" i="12" s="1"/>
  <c r="BT248" i="12" a="1"/>
  <c r="BT248" i="12" s="1"/>
  <c r="BT458" i="12" a="1"/>
  <c r="BT458" i="12" s="1"/>
  <c r="BT49" i="12" a="1"/>
  <c r="BT49" i="12" s="1"/>
  <c r="BZ49" i="12" s="1"/>
  <c r="BT442" i="12" a="1"/>
  <c r="BT442" i="12" s="1"/>
  <c r="CF442" i="12" s="1"/>
  <c r="BT95" i="12" a="1"/>
  <c r="BT95" i="12" s="1"/>
  <c r="BT273" i="12" a="1"/>
  <c r="BT273" i="12" s="1"/>
  <c r="BT322" i="12" a="1"/>
  <c r="BT322" i="12" s="1"/>
  <c r="BT129" i="12" a="1"/>
  <c r="BT129" i="12" s="1"/>
  <c r="BT415" i="12" a="1"/>
  <c r="BT415" i="12" s="1"/>
  <c r="BT281" i="12" a="1"/>
  <c r="BT281" i="12" s="1"/>
  <c r="BT55" i="12" a="1"/>
  <c r="BT55" i="12" s="1"/>
  <c r="BT351" i="12" a="1"/>
  <c r="BT351" i="12" s="1"/>
  <c r="BT143" i="12" a="1"/>
  <c r="BT143" i="12" s="1"/>
  <c r="BT502" i="12" a="1"/>
  <c r="BT502" i="12" s="1"/>
  <c r="BT139" i="12" a="1"/>
  <c r="BT139" i="12" s="1"/>
  <c r="BT205" i="12" a="1"/>
  <c r="BT205" i="12" s="1"/>
  <c r="BT228" i="12" a="1"/>
  <c r="BT228" i="12" s="1"/>
  <c r="BT171" i="12" a="1"/>
  <c r="BT171" i="12" s="1"/>
  <c r="BT380" i="12" a="1"/>
  <c r="BT380" i="12" s="1"/>
  <c r="CM380" i="12" s="1"/>
  <c r="CN380" i="12" s="1" a="1"/>
  <c r="CN380" i="12" s="1"/>
  <c r="CP380" i="12" s="1"/>
  <c r="BT256" i="12" a="1"/>
  <c r="BT256" i="12" s="1"/>
  <c r="BZ256" i="12" s="1"/>
  <c r="BT106" i="12" a="1"/>
  <c r="BT106" i="12" s="1"/>
  <c r="BT306" i="12" a="1"/>
  <c r="BT306" i="12" s="1"/>
  <c r="BT277" i="12" a="1"/>
  <c r="BT277" i="12" s="1"/>
  <c r="BT346" i="12" a="1"/>
  <c r="BT346" i="12" s="1"/>
  <c r="BT290" i="12" a="1"/>
  <c r="BT290" i="12" s="1"/>
  <c r="BT240" i="12" a="1"/>
  <c r="BT240" i="12" s="1"/>
  <c r="BT298" i="12" a="1"/>
  <c r="BT298" i="12" s="1"/>
  <c r="BT245" i="12" a="1"/>
  <c r="BT245" i="12" s="1"/>
  <c r="BT253" i="12" a="1"/>
  <c r="BT253" i="12" s="1"/>
  <c r="BT459" i="12" a="1"/>
  <c r="BT459" i="12" s="1"/>
  <c r="BT211" i="12" a="1"/>
  <c r="BT211" i="12" s="1"/>
  <c r="BT461" i="12" a="1"/>
  <c r="BT461" i="12" s="1"/>
  <c r="BT318" i="12" a="1"/>
  <c r="BT318" i="12" s="1"/>
  <c r="BT457" i="12" a="1"/>
  <c r="BT457" i="12" s="1"/>
  <c r="BT151" i="12" a="1"/>
  <c r="BT151" i="12" s="1"/>
  <c r="BT190" i="12" a="1"/>
  <c r="BT190" i="12" s="1"/>
  <c r="BT361" i="12" a="1"/>
  <c r="BT361" i="12" s="1"/>
  <c r="BT48" i="12" a="1"/>
  <c r="BT48" i="12" s="1"/>
  <c r="BT125" i="12" a="1"/>
  <c r="BT125" i="12" s="1"/>
  <c r="BT219" i="12" a="1"/>
  <c r="BT219" i="12" s="1"/>
  <c r="BT19" i="12" a="1"/>
  <c r="BT19" i="12" s="1"/>
  <c r="BT210" i="12" a="1"/>
  <c r="BT210" i="12" s="1"/>
  <c r="BT323" i="12" a="1"/>
  <c r="BT323" i="12" s="1"/>
  <c r="BT382" i="12" a="1"/>
  <c r="BT382" i="12" s="1"/>
  <c r="BT300" i="12" a="1"/>
  <c r="BT300" i="12" s="1"/>
  <c r="BT292" i="12" a="1"/>
  <c r="BT292" i="12" s="1"/>
  <c r="BT11" i="12" a="1"/>
  <c r="BT11" i="12" s="1"/>
  <c r="BT92" i="12" a="1"/>
  <c r="BT92" i="12" s="1"/>
  <c r="BT362" i="12" a="1"/>
  <c r="BT362" i="12" s="1"/>
  <c r="BT156" i="12" a="1"/>
  <c r="BT156" i="12" s="1"/>
  <c r="BT234" i="12" a="1"/>
  <c r="BT234" i="12" s="1"/>
  <c r="CM234" i="12" s="1"/>
  <c r="CN234" i="12" s="1" a="1"/>
  <c r="CN234" i="12" s="1"/>
  <c r="CP234" i="12" s="1"/>
  <c r="BT473" i="12" a="1"/>
  <c r="BT473" i="12" s="1"/>
  <c r="CB473" i="12" s="1"/>
  <c r="BT173" i="12" a="1"/>
  <c r="BT173" i="12" s="1"/>
  <c r="BT369" i="12" a="1"/>
  <c r="BT369" i="12" s="1"/>
  <c r="BT379" i="12" a="1"/>
  <c r="BT379" i="12" s="1"/>
  <c r="BT20" i="12" a="1"/>
  <c r="BT20" i="12" s="1"/>
  <c r="BT29" i="12" a="1"/>
  <c r="BT29" i="12" s="1"/>
  <c r="BT285" i="12" a="1"/>
  <c r="BT285" i="12" s="1"/>
  <c r="BT115" i="12" a="1"/>
  <c r="BT115" i="12" s="1"/>
  <c r="BT339" i="12" a="1"/>
  <c r="BT339" i="12" s="1"/>
  <c r="BT224" i="12" a="1"/>
  <c r="BT224" i="12" s="1"/>
  <c r="BT27" i="12" a="1"/>
  <c r="BT27" i="12" s="1"/>
  <c r="BT420" i="12" a="1"/>
  <c r="BT420" i="12" s="1"/>
  <c r="BT449" i="12" a="1"/>
  <c r="BT449" i="12" s="1"/>
  <c r="BT34" i="12" a="1"/>
  <c r="BT34" i="12" s="1"/>
  <c r="BT376" i="12" a="1"/>
  <c r="BT376" i="12" s="1"/>
  <c r="BT216" i="12" a="1"/>
  <c r="BT216" i="12" s="1"/>
  <c r="CF216" i="12" s="1"/>
  <c r="BT412" i="12" a="1"/>
  <c r="BT412" i="12" s="1"/>
  <c r="CF412" i="12" s="1"/>
  <c r="BT82" i="12" a="1"/>
  <c r="BT82" i="12" s="1"/>
  <c r="BT278" i="12" a="1"/>
  <c r="BT278" i="12" s="1"/>
  <c r="BT257" i="12" a="1"/>
  <c r="BT257" i="12" s="1"/>
  <c r="BT395" i="12" a="1"/>
  <c r="BT395" i="12" s="1"/>
  <c r="BT74" i="12" a="1"/>
  <c r="BT74" i="12" s="1"/>
  <c r="BT431" i="12" a="1"/>
  <c r="BT431" i="12" s="1"/>
  <c r="BT315" i="12" a="1"/>
  <c r="BT315" i="12" s="1"/>
  <c r="BT168" i="12" a="1"/>
  <c r="BT168" i="12" s="1"/>
  <c r="BT430" i="12" a="1"/>
  <c r="BT430" i="12" s="1"/>
  <c r="BT325" i="12" a="1"/>
  <c r="BT325" i="12" s="1"/>
  <c r="BT89" i="12" a="1"/>
  <c r="BT89" i="12" s="1"/>
  <c r="BT22" i="12" a="1"/>
  <c r="BT22" i="12" s="1"/>
  <c r="BT263" i="12" a="1"/>
  <c r="BT263" i="12" s="1"/>
  <c r="BT408" i="12" a="1"/>
  <c r="BT408" i="12" s="1"/>
  <c r="BT51" i="12" a="1"/>
  <c r="BT51" i="12" s="1"/>
  <c r="CC51" i="12" s="1"/>
  <c r="BT340" i="12" a="1"/>
  <c r="BT340" i="12" s="1"/>
  <c r="CF340" i="12" s="1"/>
  <c r="BT495" i="12" a="1"/>
  <c r="BT495" i="12" s="1"/>
  <c r="BT255" i="12" a="1"/>
  <c r="BT255" i="12" s="1"/>
  <c r="BT282" i="12" a="1"/>
  <c r="BT282" i="12" s="1"/>
  <c r="BT294" i="12" a="1"/>
  <c r="BT294" i="12" s="1"/>
  <c r="BT209" i="12" a="1"/>
  <c r="BT209" i="12" s="1"/>
  <c r="BT18" i="12" a="1"/>
  <c r="BT18" i="12" s="1"/>
  <c r="BT44" i="12" a="1"/>
  <c r="BT44" i="12" s="1"/>
  <c r="BT368" i="12" a="1"/>
  <c r="BT368" i="12" s="1"/>
  <c r="BT441" i="12" a="1"/>
  <c r="BT441" i="12" s="1"/>
  <c r="BT321" i="12" a="1"/>
  <c r="BT321" i="12" s="1"/>
  <c r="BT37" i="12" a="1"/>
  <c r="BT37" i="12" s="1"/>
  <c r="BT288" i="12" a="1"/>
  <c r="BT288" i="12" s="1"/>
  <c r="BT338" i="12" a="1"/>
  <c r="BT338" i="12" s="1"/>
  <c r="BT236" i="12" a="1"/>
  <c r="BT236" i="12" s="1"/>
  <c r="BT138" i="12" a="1"/>
  <c r="BT138" i="12" s="1"/>
  <c r="BZ138" i="12" s="1"/>
  <c r="BT301" i="12" a="1"/>
  <c r="BT301" i="12" s="1"/>
  <c r="CC301" i="12" s="1"/>
  <c r="BT134" i="12" a="1"/>
  <c r="BT134" i="12" s="1"/>
  <c r="BT39" i="12" a="1"/>
  <c r="BT39" i="12" s="1"/>
  <c r="BT28" i="12" a="1"/>
  <c r="BT28" i="12" s="1"/>
  <c r="BT404" i="12" a="1"/>
  <c r="BT404" i="12" s="1"/>
  <c r="BT182" i="12" a="1"/>
  <c r="BT182" i="12" s="1"/>
  <c r="BT241" i="12" a="1"/>
  <c r="BT241" i="12" s="1"/>
  <c r="BT104" i="12" a="1"/>
  <c r="BT104" i="12" s="1"/>
  <c r="BT453" i="12" a="1"/>
  <c r="BT453" i="12" s="1"/>
  <c r="BT238" i="12" a="1"/>
  <c r="BT238" i="12" s="1"/>
  <c r="BT386" i="12" a="1"/>
  <c r="BT386" i="12" s="1"/>
  <c r="BT16" i="12" a="1"/>
  <c r="BT16" i="12" s="1"/>
  <c r="BT399" i="12" a="1"/>
  <c r="BT399" i="12" s="1"/>
  <c r="BT394" i="12" a="1"/>
  <c r="BT394" i="12" s="1"/>
  <c r="BT275" i="12" a="1"/>
  <c r="BT275" i="12" s="1"/>
  <c r="BT163" i="12" a="1"/>
  <c r="BT163" i="12" s="1"/>
  <c r="BT327" i="12" a="1"/>
  <c r="BT327" i="12" s="1"/>
  <c r="CE327" i="12" s="1"/>
  <c r="BT42" i="12" a="1"/>
  <c r="BT42" i="12" s="1"/>
  <c r="BT207" i="12" a="1"/>
  <c r="BT207" i="12" s="1"/>
  <c r="BT335" i="12" a="1"/>
  <c r="BT335" i="12" s="1"/>
  <c r="BT206" i="12" a="1"/>
  <c r="BT206" i="12" s="1"/>
  <c r="BT482" i="12" a="1"/>
  <c r="BT482" i="12" s="1"/>
  <c r="BT493" i="12" a="1"/>
  <c r="BT493" i="12" s="1"/>
  <c r="BT109" i="12" a="1"/>
  <c r="BT109" i="12" s="1"/>
  <c r="BT341" i="12" a="1"/>
  <c r="BT341" i="12" s="1"/>
  <c r="BT230" i="12" a="1"/>
  <c r="BT230" i="12" s="1"/>
  <c r="BT276" i="12" a="1"/>
  <c r="BT276" i="12" s="1"/>
  <c r="BT72" i="12" a="1"/>
  <c r="BT72" i="12" s="1"/>
  <c r="BT179" i="12" a="1"/>
  <c r="BT179" i="12" s="1"/>
  <c r="BT250" i="12" a="1"/>
  <c r="BT250" i="12" s="1"/>
  <c r="BT13" i="12" a="1"/>
  <c r="BT13" i="12" s="1"/>
  <c r="BT439" i="12" a="1"/>
  <c r="BT439" i="12" s="1"/>
  <c r="BU439" i="12" s="1"/>
  <c r="BT47" i="12" a="1"/>
  <c r="BT47" i="12" s="1"/>
  <c r="BZ47" i="12" s="1"/>
  <c r="BT35" i="12" a="1"/>
  <c r="BT35" i="12" s="1"/>
  <c r="BT410" i="12" a="1"/>
  <c r="BT410" i="12" s="1"/>
  <c r="BT356" i="12" a="1"/>
  <c r="BT356" i="12" s="1"/>
  <c r="BT328" i="12" a="1"/>
  <c r="BT328" i="12" s="1"/>
  <c r="BT108" i="12" a="1"/>
  <c r="BT108" i="12" s="1"/>
  <c r="BT231" i="12" a="1"/>
  <c r="BT231" i="12" s="1"/>
  <c r="BT436" i="12" a="1"/>
  <c r="BT436" i="12" s="1"/>
  <c r="BT354" i="12" a="1"/>
  <c r="BT354" i="12" s="1"/>
  <c r="BT406" i="12" a="1"/>
  <c r="BT406" i="12" s="1"/>
  <c r="BT169" i="12" a="1"/>
  <c r="BT169" i="12" s="1"/>
  <c r="BT23" i="12" a="1"/>
  <c r="BT23" i="12" s="1"/>
  <c r="BT498" i="12" a="1"/>
  <c r="BT498" i="12" s="1"/>
  <c r="BT469" i="12" a="1"/>
  <c r="BT469" i="12" s="1"/>
  <c r="BT128" i="12" a="1"/>
  <c r="BT128" i="12" s="1"/>
  <c r="BT132" i="12" a="1"/>
  <c r="BT132" i="12" s="1"/>
  <c r="BU132" i="12" s="1"/>
  <c r="BT414" i="12" a="1"/>
  <c r="BT414" i="12" s="1"/>
  <c r="CB414" i="12" s="1"/>
  <c r="BT87" i="12" a="1"/>
  <c r="BT87" i="12" s="1"/>
  <c r="BT203" i="12" a="1"/>
  <c r="BT203" i="12" s="1"/>
  <c r="BT60" i="12" a="1"/>
  <c r="BT60" i="12" s="1"/>
  <c r="BT154" i="12" a="1"/>
  <c r="BT154" i="12" s="1"/>
  <c r="BT64" i="12" a="1"/>
  <c r="BT64" i="12" s="1"/>
  <c r="BT485" i="12" a="1"/>
  <c r="BT485" i="12" s="1"/>
  <c r="BT233" i="12" a="1"/>
  <c r="BT233" i="12" s="1"/>
  <c r="BT192" i="12" a="1"/>
  <c r="BT192" i="12" s="1"/>
  <c r="BT145" i="12" a="1"/>
  <c r="BT145" i="12" s="1"/>
  <c r="BT162" i="12" a="1"/>
  <c r="BT162" i="12" s="1"/>
  <c r="BT347" i="12" a="1"/>
  <c r="BT347" i="12" s="1"/>
  <c r="BT243" i="12" a="1"/>
  <c r="BT243" i="12" s="1"/>
  <c r="BT45" i="12" a="1"/>
  <c r="BT45" i="12" s="1"/>
  <c r="BT400" i="12" a="1"/>
  <c r="BT400" i="12" s="1"/>
  <c r="BT421" i="12" a="1"/>
  <c r="BT421" i="12" s="1"/>
  <c r="CF421" i="12" s="1"/>
  <c r="BT59" i="12" a="1"/>
  <c r="BT59" i="12" s="1"/>
  <c r="CC59" i="12" s="1"/>
  <c r="BT355" i="12" a="1"/>
  <c r="BT355" i="12" s="1"/>
  <c r="BT411" i="12" a="1"/>
  <c r="BT411" i="12" s="1"/>
  <c r="BT183" i="12" a="1"/>
  <c r="BT183" i="12" s="1"/>
  <c r="BT326" i="12" a="1"/>
  <c r="BT326" i="12" s="1"/>
  <c r="BT152" i="12" a="1"/>
  <c r="BT152" i="12" s="1"/>
  <c r="BT303" i="12" a="1"/>
  <c r="BT303" i="12" s="1"/>
  <c r="BT272" i="12" a="1"/>
  <c r="BT272" i="12" s="1"/>
  <c r="BT52" i="12" a="1"/>
  <c r="BT52" i="12" s="1"/>
  <c r="BT53" i="12" a="1"/>
  <c r="BT53" i="12" s="1"/>
  <c r="BT302" i="12" a="1"/>
  <c r="BT302" i="12" s="1"/>
  <c r="CF302" i="12" s="1"/>
  <c r="BT127" i="12" a="1"/>
  <c r="BT127" i="12" s="1"/>
  <c r="BT435" i="12" a="1"/>
  <c r="BT435" i="12" s="1"/>
  <c r="BT377" i="12" a="1"/>
  <c r="BT377" i="12" s="1"/>
  <c r="BT200" i="12" a="1"/>
  <c r="BT200" i="12" s="1"/>
  <c r="BT363" i="12" a="1"/>
  <c r="BT363" i="12" s="1"/>
  <c r="BZ363" i="12" s="1"/>
  <c r="BT76" i="12" a="1"/>
  <c r="BT76" i="12" s="1"/>
  <c r="BU76" i="12" s="1"/>
  <c r="BT409" i="12" a="1"/>
  <c r="BT409" i="12" s="1"/>
  <c r="BT237" i="12" a="1"/>
  <c r="BT237" i="12" s="1"/>
  <c r="BT494" i="12" a="1"/>
  <c r="BT494" i="12" s="1"/>
  <c r="BT268" i="12" a="1"/>
  <c r="BT268" i="12" s="1"/>
  <c r="BT260" i="12" a="1"/>
  <c r="BT260" i="12" s="1"/>
  <c r="BT309" i="12" a="1"/>
  <c r="BT309" i="12" s="1"/>
  <c r="BT189" i="12" a="1"/>
  <c r="BT189" i="12" s="1"/>
  <c r="BT314" i="12" a="1"/>
  <c r="BT314" i="12" s="1"/>
  <c r="BT360" i="12" a="1"/>
  <c r="BT360" i="12" s="1"/>
  <c r="BT350" i="12" a="1"/>
  <c r="BT350" i="12" s="1"/>
  <c r="BT85" i="12" a="1"/>
  <c r="BT85" i="12" s="1"/>
  <c r="BT316" i="12" a="1"/>
  <c r="BT316" i="12" s="1"/>
  <c r="BT147" i="12" a="1"/>
  <c r="BT147" i="12" s="1"/>
  <c r="BT413" i="12" a="1"/>
  <c r="BT413" i="12" s="1"/>
  <c r="BT12" i="12" a="1"/>
  <c r="BT12" i="12" s="1"/>
  <c r="CA12" i="12" s="1"/>
  <c r="BT297" i="12" a="1"/>
  <c r="BT297" i="12" s="1"/>
  <c r="CE297" i="12" s="1"/>
  <c r="BT54" i="12" a="1"/>
  <c r="BT54" i="12" s="1"/>
  <c r="BT280" i="12" a="1"/>
  <c r="BT280" i="12" s="1"/>
  <c r="BT264" i="12" a="1"/>
  <c r="BT264" i="12" s="1"/>
  <c r="BT71" i="12" a="1"/>
  <c r="BT71" i="12" s="1"/>
  <c r="BT102" i="12" a="1"/>
  <c r="BT102" i="12" s="1"/>
  <c r="BT463" i="12" a="1"/>
  <c r="BT463" i="12" s="1"/>
  <c r="BT486" i="12" a="1"/>
  <c r="BT486" i="12" s="1"/>
  <c r="BT470" i="12" a="1"/>
  <c r="BT470" i="12" s="1"/>
  <c r="BT405" i="12" a="1"/>
  <c r="BT405" i="12" s="1"/>
  <c r="BT286" i="12" a="1"/>
  <c r="BT286" i="12" s="1"/>
  <c r="CB286" i="12" s="1"/>
  <c r="BT385" i="12" a="1"/>
  <c r="BT385" i="12" s="1"/>
  <c r="BT501" i="12" a="1"/>
  <c r="BT501" i="12" s="1"/>
  <c r="BT227" i="12" a="1"/>
  <c r="BT227" i="12" s="1"/>
  <c r="BT246" i="12" a="1"/>
  <c r="BT246" i="12" s="1"/>
  <c r="BT456" i="12" a="1"/>
  <c r="BT456" i="12" s="1"/>
  <c r="CB456" i="12" s="1"/>
  <c r="BT418" i="12" a="1"/>
  <c r="BT418" i="12" s="1"/>
  <c r="BZ418" i="12" s="1"/>
  <c r="BT193" i="12" a="1"/>
  <c r="BT193" i="12" s="1"/>
  <c r="BT433" i="12" a="1"/>
  <c r="BT433" i="12" s="1"/>
  <c r="BT499" i="12" a="1"/>
  <c r="BT499" i="12" s="1"/>
  <c r="BT61" i="12" a="1"/>
  <c r="BT61" i="12" s="1"/>
  <c r="BT235" i="12" a="1"/>
  <c r="BT235" i="12" s="1"/>
  <c r="BT487" i="12" a="1"/>
  <c r="BT487" i="12" s="1"/>
  <c r="BT416" i="12" a="1"/>
  <c r="BT416" i="12" s="1"/>
  <c r="BT202" i="12" a="1"/>
  <c r="BT202" i="12" s="1"/>
  <c r="BT239" i="12" a="1"/>
  <c r="BT239" i="12" s="1"/>
  <c r="BT492" i="12" a="1"/>
  <c r="BT492" i="12" s="1"/>
  <c r="BT78" i="12" a="1"/>
  <c r="BT78" i="12" s="1"/>
  <c r="BT266" i="12" a="1"/>
  <c r="BT266" i="12" s="1"/>
  <c r="BT149" i="12" a="1"/>
  <c r="BT149" i="12" s="1"/>
  <c r="BT83" i="12" a="1"/>
  <c r="BT83" i="12" s="1"/>
  <c r="BT46" i="12" a="1"/>
  <c r="BT46" i="12" s="1"/>
  <c r="BT33" i="12" a="1"/>
  <c r="BT33" i="12" s="1"/>
  <c r="BT24" i="12" a="1"/>
  <c r="BT24" i="12" s="1"/>
  <c r="BT479" i="12" a="1"/>
  <c r="BT479" i="12" s="1"/>
  <c r="BT472" i="12" a="1"/>
  <c r="BT472" i="12" s="1"/>
  <c r="BT165" i="12" a="1"/>
  <c r="BT165" i="12" s="1"/>
  <c r="BT398" i="12" a="1"/>
  <c r="BT398" i="12" s="1"/>
  <c r="BT304" i="12" a="1"/>
  <c r="BT304" i="12" s="1"/>
  <c r="BT320" i="12" a="1"/>
  <c r="BT320" i="12" s="1"/>
  <c r="BT467" i="12" a="1"/>
  <c r="BT467" i="12" s="1"/>
  <c r="BT126" i="12" a="1"/>
  <c r="BT126" i="12" s="1"/>
  <c r="BT381" i="12" a="1"/>
  <c r="BT381" i="12" s="1"/>
  <c r="BZ381" i="12" s="1"/>
  <c r="BT70" i="12" a="1"/>
  <c r="BT70" i="12" s="1"/>
  <c r="BT392" i="12" a="1"/>
  <c r="BT392" i="12" s="1"/>
  <c r="BT443" i="12" a="1"/>
  <c r="BT443" i="12" s="1"/>
  <c r="BT58" i="12" a="1"/>
  <c r="BT58" i="12" s="1"/>
  <c r="BT490" i="12" a="1"/>
  <c r="BT490" i="12" s="1"/>
  <c r="BU490" i="12" s="1"/>
  <c r="BT271" i="12" a="1"/>
  <c r="BT271" i="12" s="1"/>
  <c r="CM271" i="12" s="1"/>
  <c r="CN271" i="12" s="1" a="1"/>
  <c r="CN271" i="12" s="1"/>
  <c r="CP271" i="12" s="1"/>
  <c r="CS271" i="12" s="1"/>
  <c r="BT396" i="12" a="1"/>
  <c r="BT396" i="12" s="1"/>
  <c r="BT447" i="12" a="1"/>
  <c r="BT447" i="12" s="1"/>
  <c r="BT465" i="12" a="1"/>
  <c r="BT465" i="12" s="1"/>
  <c r="BT229" i="12" a="1"/>
  <c r="BT229" i="12" s="1"/>
  <c r="BT307" i="12" a="1"/>
  <c r="BT307" i="12" s="1"/>
  <c r="BT180" i="12" a="1"/>
  <c r="BT180" i="12" s="1"/>
  <c r="BT218" i="12" a="1"/>
  <c r="BT218" i="12" s="1"/>
  <c r="BU218" i="12" s="1"/>
  <c r="BT26" i="12" a="1"/>
  <c r="BT26" i="12" s="1"/>
  <c r="BT372" i="12" a="1"/>
  <c r="BT372" i="12" s="1"/>
  <c r="BT118" i="12" a="1"/>
  <c r="BT118" i="12" s="1"/>
  <c r="CC118" i="12" s="1"/>
  <c r="BT471" i="12" a="1"/>
  <c r="BT471" i="12" s="1"/>
  <c r="BT371" i="12" a="1"/>
  <c r="BT371" i="12" s="1"/>
  <c r="BT448" i="12" a="1"/>
  <c r="BT448" i="12" s="1"/>
  <c r="BT84" i="12" a="1"/>
  <c r="BT84" i="12" s="1"/>
  <c r="BT40" i="12" a="1"/>
  <c r="BT40" i="12" s="1"/>
  <c r="CA40" i="12" s="1"/>
  <c r="BT437" i="12" a="1"/>
  <c r="BT437" i="12" s="1"/>
  <c r="BU437" i="12" s="1"/>
  <c r="BT389" i="12" a="1"/>
  <c r="BT389" i="12" s="1"/>
  <c r="BT364" i="12" a="1"/>
  <c r="BT364" i="12" s="1"/>
  <c r="BT401" i="12" a="1"/>
  <c r="BT401" i="12" s="1"/>
  <c r="BT305" i="12" a="1"/>
  <c r="BT305" i="12" s="1"/>
  <c r="BJ10" i="12"/>
  <c r="BK10" i="12" s="1"/>
  <c r="CM128" i="12"/>
  <c r="CN128" i="12" s="1" a="1"/>
  <c r="CN128" i="12" s="1"/>
  <c r="CP128" i="12" s="1"/>
  <c r="CQ128" i="12" s="1"/>
  <c r="BT462" i="12" a="1"/>
  <c r="BT462" i="12" s="1"/>
  <c r="BT112" i="12" a="1"/>
  <c r="BT112" i="12" s="1"/>
  <c r="CA112" i="12" s="1"/>
  <c r="BT142" i="12" a="1"/>
  <c r="BT142" i="12" s="1"/>
  <c r="BT252" i="12" a="1"/>
  <c r="BT252" i="12" s="1"/>
  <c r="CC252" i="12" s="1"/>
  <c r="BT425" i="12" a="1"/>
  <c r="BT425" i="12" s="1"/>
  <c r="CA425" i="12" s="1"/>
  <c r="CS365" i="12"/>
  <c r="BT17" i="12" a="1"/>
  <c r="BT17" i="12" s="1"/>
  <c r="BT103" i="12" a="1"/>
  <c r="BT103" i="12" s="1"/>
  <c r="BT283" i="12" a="1"/>
  <c r="BT283" i="12" s="1"/>
  <c r="CA213" i="12"/>
  <c r="CB213" i="12"/>
  <c r="CF213" i="12"/>
  <c r="BU213" i="12"/>
  <c r="CM213" i="12"/>
  <c r="CN213" i="12" s="1" a="1"/>
  <c r="CN213" i="12" s="1"/>
  <c r="CP213" i="12" s="1"/>
  <c r="CR213" i="12" s="1"/>
  <c r="CF287" i="12"/>
  <c r="BZ287" i="12"/>
  <c r="CB287" i="12"/>
  <c r="BU287" i="12"/>
  <c r="CM287" i="12"/>
  <c r="CN287" i="12" s="1" a="1"/>
  <c r="CN287" i="12" s="1"/>
  <c r="CP287" i="12" s="1"/>
  <c r="CE287" i="12"/>
  <c r="CC287" i="12"/>
  <c r="CA287" i="12"/>
  <c r="BZ31" i="12"/>
  <c r="BU31" i="12"/>
  <c r="CM31" i="12"/>
  <c r="CN31" i="12" s="1" a="1"/>
  <c r="CN31" i="12" s="1"/>
  <c r="CP31" i="12" s="1"/>
  <c r="CA31" i="12"/>
  <c r="CF31" i="12"/>
  <c r="CG31" i="12" s="1"/>
  <c r="CB31" i="12"/>
  <c r="CC31" i="12"/>
  <c r="CE31" i="12"/>
  <c r="CB88" i="12"/>
  <c r="CM88" i="12"/>
  <c r="CN88" i="12" s="1" a="1"/>
  <c r="CN88" i="12" s="1"/>
  <c r="CP88" i="12" s="1"/>
  <c r="CA88" i="12"/>
  <c r="CF88" i="12"/>
  <c r="CG88" i="12" s="1"/>
  <c r="CE88" i="12"/>
  <c r="BU88" i="12"/>
  <c r="BZ88" i="12"/>
  <c r="CC88" i="12"/>
  <c r="BU445" i="12"/>
  <c r="CM445" i="12"/>
  <c r="CN445" i="12" s="1" a="1"/>
  <c r="CN445" i="12" s="1"/>
  <c r="CP445" i="12" s="1"/>
  <c r="CC445" i="12"/>
  <c r="CE445" i="12"/>
  <c r="CF445" i="12"/>
  <c r="CG445" i="12" s="1"/>
  <c r="CB445" i="12"/>
  <c r="BZ445" i="12"/>
  <c r="CA445" i="12"/>
  <c r="CM366" i="12"/>
  <c r="CN366" i="12" s="1" a="1"/>
  <c r="CN366" i="12" s="1"/>
  <c r="CP366" i="12" s="1"/>
  <c r="BZ366" i="12"/>
  <c r="BU366" i="12"/>
  <c r="CA366" i="12"/>
  <c r="CB366" i="12"/>
  <c r="CE366" i="12"/>
  <c r="CC366" i="12"/>
  <c r="CF366" i="12"/>
  <c r="CM26" i="12"/>
  <c r="CN26" i="12" s="1" a="1"/>
  <c r="CN26" i="12" s="1"/>
  <c r="CP26" i="12" s="1"/>
  <c r="BZ26" i="12"/>
  <c r="CA26" i="12"/>
  <c r="CB26" i="12"/>
  <c r="CF26" i="12"/>
  <c r="CG26" i="12" s="1"/>
  <c r="BU26" i="12"/>
  <c r="CE26" i="12"/>
  <c r="CC26" i="12"/>
  <c r="BZ405" i="12"/>
  <c r="CM405" i="12"/>
  <c r="CN405" i="12" s="1" a="1"/>
  <c r="CN405" i="12" s="1"/>
  <c r="CP405" i="12" s="1"/>
  <c r="CB405" i="12"/>
  <c r="CC405" i="12"/>
  <c r="CA405" i="12"/>
  <c r="CF405" i="12"/>
  <c r="CE405" i="12"/>
  <c r="BU405" i="12"/>
  <c r="CF501" i="12"/>
  <c r="CG501" i="12" s="1"/>
  <c r="BZ501" i="12"/>
  <c r="CA501" i="12"/>
  <c r="CC501" i="12"/>
  <c r="CB501" i="12"/>
  <c r="CE501" i="12"/>
  <c r="BU501" i="12"/>
  <c r="CM501" i="12"/>
  <c r="CN501" i="12" s="1" a="1"/>
  <c r="CN501" i="12" s="1"/>
  <c r="CP501" i="12" s="1"/>
  <c r="BZ54" i="12"/>
  <c r="CA54" i="12"/>
  <c r="CB54" i="12"/>
  <c r="CF54" i="12"/>
  <c r="CC54" i="12"/>
  <c r="CE54" i="12"/>
  <c r="CM54" i="12"/>
  <c r="CN54" i="12" s="1" a="1"/>
  <c r="CN54" i="12" s="1"/>
  <c r="CP54" i="12" s="1"/>
  <c r="CQ54" i="12" s="1"/>
  <c r="BU54" i="12"/>
  <c r="CC96" i="12"/>
  <c r="CE258" i="12"/>
  <c r="CA258" i="12"/>
  <c r="CB258" i="12"/>
  <c r="CC258" i="12"/>
  <c r="BZ258" i="12"/>
  <c r="CM258" i="12"/>
  <c r="CN258" i="12" s="1" a="1"/>
  <c r="CN258" i="12" s="1"/>
  <c r="CP258" i="12" s="1"/>
  <c r="BU258" i="12"/>
  <c r="CF258" i="12"/>
  <c r="CB293" i="12"/>
  <c r="CE293" i="12"/>
  <c r="CC293" i="12"/>
  <c r="BU293" i="12"/>
  <c r="BZ293" i="12"/>
  <c r="CA293" i="12"/>
  <c r="CF293" i="12"/>
  <c r="CG293" i="12" s="1"/>
  <c r="CM293" i="12"/>
  <c r="CN293" i="12" s="1" a="1"/>
  <c r="CN293" i="12" s="1"/>
  <c r="CP293" i="12" s="1"/>
  <c r="CQ293" i="12" s="1"/>
  <c r="BU427" i="12"/>
  <c r="CM427" i="12"/>
  <c r="CN427" i="12" s="1" a="1"/>
  <c r="CN427" i="12" s="1"/>
  <c r="CP427" i="12" s="1"/>
  <c r="CE427" i="12"/>
  <c r="CC427" i="12"/>
  <c r="CF427" i="12"/>
  <c r="CA427" i="12"/>
  <c r="CB427" i="12"/>
  <c r="BZ427" i="12"/>
  <c r="CF387" i="12"/>
  <c r="CG387" i="12" s="1"/>
  <c r="CB387" i="12"/>
  <c r="CM387" i="12"/>
  <c r="CN387" i="12" s="1" a="1"/>
  <c r="CN387" i="12" s="1"/>
  <c r="CP387" i="12" s="1"/>
  <c r="BU387" i="12"/>
  <c r="CA387" i="12"/>
  <c r="CE387" i="12"/>
  <c r="BZ387" i="12"/>
  <c r="CC387" i="12"/>
  <c r="BU96" i="12"/>
  <c r="CF268" i="12"/>
  <c r="CB268" i="12"/>
  <c r="BU268" i="12"/>
  <c r="CE268" i="12"/>
  <c r="CA268" i="12"/>
  <c r="CC268" i="12"/>
  <c r="CM268" i="12"/>
  <c r="CN268" i="12" s="1" a="1"/>
  <c r="CN268" i="12" s="1"/>
  <c r="CP268" i="12" s="1"/>
  <c r="CR268" i="12" s="1"/>
  <c r="BZ268" i="12"/>
  <c r="CF53" i="12"/>
  <c r="CG53" i="12" s="1"/>
  <c r="CE53" i="12"/>
  <c r="BU53" i="12"/>
  <c r="CA53" i="12"/>
  <c r="BZ53" i="12"/>
  <c r="CB53" i="12"/>
  <c r="CC53" i="12"/>
  <c r="CM53" i="12"/>
  <c r="CN53" i="12" s="1" a="1"/>
  <c r="CN53" i="12" s="1"/>
  <c r="CP53" i="12" s="1"/>
  <c r="CE435" i="12"/>
  <c r="CA435" i="12"/>
  <c r="BZ435" i="12"/>
  <c r="BU435" i="12"/>
  <c r="CC435" i="12"/>
  <c r="CM435" i="12"/>
  <c r="CN435" i="12" s="1" a="1"/>
  <c r="CN435" i="12" s="1"/>
  <c r="CP435" i="12" s="1"/>
  <c r="CS435" i="12" s="1"/>
  <c r="CF435" i="12"/>
  <c r="CG435" i="12" s="1"/>
  <c r="BZ355" i="12"/>
  <c r="CB355" i="12"/>
  <c r="BU355" i="12"/>
  <c r="CC355" i="12"/>
  <c r="CE355" i="12"/>
  <c r="CM355" i="12"/>
  <c r="CN355" i="12" s="1" a="1"/>
  <c r="CN355" i="12" s="1"/>
  <c r="CP355" i="12" s="1"/>
  <c r="CA355" i="12"/>
  <c r="CF355" i="12"/>
  <c r="CE448" i="12"/>
  <c r="CM448" i="12"/>
  <c r="CN448" i="12" s="1" a="1"/>
  <c r="CN448" i="12" s="1"/>
  <c r="CP448" i="12" s="1"/>
  <c r="CB448" i="12"/>
  <c r="CA448" i="12"/>
  <c r="BZ448" i="12"/>
  <c r="CC448" i="12"/>
  <c r="BU448" i="12"/>
  <c r="CF448" i="12"/>
  <c r="CF472" i="12"/>
  <c r="CE472" i="12"/>
  <c r="BU472" i="12"/>
  <c r="CM472" i="12"/>
  <c r="CN472" i="12" s="1" a="1"/>
  <c r="CN472" i="12" s="1"/>
  <c r="CP472" i="12" s="1"/>
  <c r="CA472" i="12"/>
  <c r="BZ472" i="12"/>
  <c r="CC472" i="12"/>
  <c r="CB435" i="12"/>
  <c r="CE313" i="12"/>
  <c r="CB313" i="12"/>
  <c r="CA313" i="12"/>
  <c r="CF313" i="12"/>
  <c r="CC313" i="12"/>
  <c r="CM313" i="12"/>
  <c r="CN313" i="12" s="1" a="1"/>
  <c r="CN313" i="12" s="1"/>
  <c r="CP313" i="12" s="1"/>
  <c r="BZ313" i="12"/>
  <c r="BU313" i="12"/>
  <c r="CC221" i="12"/>
  <c r="BZ221" i="12"/>
  <c r="BU221" i="12"/>
  <c r="CM221" i="12"/>
  <c r="CN221" i="12" s="1" a="1"/>
  <c r="CN221" i="12" s="1"/>
  <c r="CP221" i="12" s="1"/>
  <c r="CE221" i="12"/>
  <c r="CA221" i="12"/>
  <c r="CB221" i="12"/>
  <c r="CF221" i="12"/>
  <c r="BZ141" i="12"/>
  <c r="CA141" i="12"/>
  <c r="CM141" i="12"/>
  <c r="CN141" i="12" s="1" a="1"/>
  <c r="CN141" i="12" s="1"/>
  <c r="CP141" i="12" s="1"/>
  <c r="CC141" i="12"/>
  <c r="CF141" i="12"/>
  <c r="CG141" i="12" s="1"/>
  <c r="BU141" i="12"/>
  <c r="CC43" i="12"/>
  <c r="BU188" i="12"/>
  <c r="CM188" i="12"/>
  <c r="CN188" i="12" s="1" a="1"/>
  <c r="CN188" i="12" s="1"/>
  <c r="CP188" i="12" s="1"/>
  <c r="CB188" i="12"/>
  <c r="CF188" i="12"/>
  <c r="CG188" i="12" s="1"/>
  <c r="CC188" i="12"/>
  <c r="CA188" i="12"/>
  <c r="BZ188" i="12"/>
  <c r="CE188" i="12"/>
  <c r="CF235" i="12"/>
  <c r="CA235" i="12"/>
  <c r="BZ235" i="12"/>
  <c r="CM235" i="12"/>
  <c r="CN235" i="12" s="1" a="1"/>
  <c r="CN235" i="12" s="1"/>
  <c r="CP235" i="12" s="1"/>
  <c r="CB235" i="12"/>
  <c r="CE235" i="12"/>
  <c r="BU235" i="12"/>
  <c r="CC235" i="12"/>
  <c r="BZ443" i="12"/>
  <c r="CE443" i="12"/>
  <c r="BU443" i="12"/>
  <c r="CF443" i="12"/>
  <c r="CM443" i="12"/>
  <c r="CN443" i="12" s="1" a="1"/>
  <c r="CN443" i="12" s="1"/>
  <c r="CP443" i="12" s="1"/>
  <c r="CC443" i="12"/>
  <c r="CA443" i="12"/>
  <c r="CB443" i="12"/>
  <c r="BU165" i="12"/>
  <c r="CB165" i="12"/>
  <c r="CC165" i="12"/>
  <c r="CA165" i="12"/>
  <c r="CF165" i="12"/>
  <c r="CG165" i="12" s="1"/>
  <c r="CM165" i="12"/>
  <c r="CN165" i="12" s="1" a="1"/>
  <c r="CN165" i="12" s="1"/>
  <c r="CP165" i="12" s="1"/>
  <c r="CE165" i="12"/>
  <c r="BZ165" i="12"/>
  <c r="CB141" i="12"/>
  <c r="CC454" i="12"/>
  <c r="CE454" i="12"/>
  <c r="CF454" i="12"/>
  <c r="BU454" i="12"/>
  <c r="BZ454" i="12"/>
  <c r="CA454" i="12"/>
  <c r="CB454" i="12"/>
  <c r="CM454" i="12"/>
  <c r="CN454" i="12" s="1" a="1"/>
  <c r="CN454" i="12" s="1"/>
  <c r="CP454" i="12" s="1"/>
  <c r="CB378" i="12"/>
  <c r="CC378" i="12"/>
  <c r="BZ378" i="12"/>
  <c r="CA378" i="12"/>
  <c r="CF378" i="12"/>
  <c r="CM378" i="12"/>
  <c r="CN378" i="12" s="1" a="1"/>
  <c r="CN378" i="12" s="1"/>
  <c r="CP378" i="12" s="1"/>
  <c r="CR378" i="12" s="1"/>
  <c r="BU378" i="12"/>
  <c r="CA417" i="12"/>
  <c r="CM417" i="12"/>
  <c r="CN417" i="12" s="1" a="1"/>
  <c r="CN417" i="12" s="1"/>
  <c r="CP417" i="12" s="1"/>
  <c r="BZ417" i="12"/>
  <c r="CF417" i="12"/>
  <c r="CG417" i="12" s="1"/>
  <c r="CB417" i="12"/>
  <c r="CC417" i="12"/>
  <c r="CE417" i="12"/>
  <c r="BU417" i="12"/>
  <c r="CE251" i="12"/>
  <c r="CB251" i="12"/>
  <c r="BZ251" i="12"/>
  <c r="CA251" i="12"/>
  <c r="CF251" i="12"/>
  <c r="BU251" i="12"/>
  <c r="CM251" i="12"/>
  <c r="CN251" i="12" s="1" a="1"/>
  <c r="CN251" i="12" s="1"/>
  <c r="CP251" i="12" s="1"/>
  <c r="CS251" i="12" s="1"/>
  <c r="CC251" i="12"/>
  <c r="CC111" i="12"/>
  <c r="CE111" i="12"/>
  <c r="CA111" i="12"/>
  <c r="CM111" i="12"/>
  <c r="CN111" i="12" s="1" a="1"/>
  <c r="CN111" i="12" s="1"/>
  <c r="CP111" i="12" s="1"/>
  <c r="BU111" i="12"/>
  <c r="CB111" i="12"/>
  <c r="BZ111" i="12"/>
  <c r="CF487" i="12"/>
  <c r="CC487" i="12"/>
  <c r="CM487" i="12"/>
  <c r="CN487" i="12" s="1" a="1"/>
  <c r="CN487" i="12" s="1"/>
  <c r="CP487" i="12" s="1"/>
  <c r="BU487" i="12"/>
  <c r="CA487" i="12"/>
  <c r="CB487" i="12"/>
  <c r="BZ487" i="12"/>
  <c r="CE487" i="12"/>
  <c r="CE302" i="12"/>
  <c r="CB302" i="12"/>
  <c r="BU302" i="12"/>
  <c r="CA302" i="12"/>
  <c r="CM302" i="12"/>
  <c r="CN302" i="12" s="1" a="1"/>
  <c r="CN302" i="12" s="1"/>
  <c r="CP302" i="12" s="1"/>
  <c r="CC302" i="12"/>
  <c r="BZ302" i="12"/>
  <c r="CA377" i="12"/>
  <c r="CE377" i="12"/>
  <c r="CB377" i="12"/>
  <c r="BU377" i="12"/>
  <c r="CM377" i="12"/>
  <c r="CN377" i="12" s="1" a="1"/>
  <c r="CN377" i="12" s="1"/>
  <c r="CP377" i="12" s="1"/>
  <c r="BZ377" i="12"/>
  <c r="CF377" i="12"/>
  <c r="CG377" i="12" s="1"/>
  <c r="CC377" i="12"/>
  <c r="CM489" i="12"/>
  <c r="CN489" i="12" s="1" a="1"/>
  <c r="CN489" i="12" s="1"/>
  <c r="CP489" i="12" s="1"/>
  <c r="CE489" i="12"/>
  <c r="BZ489" i="12"/>
  <c r="CA489" i="12"/>
  <c r="CB489" i="12"/>
  <c r="BU489" i="12"/>
  <c r="CF489" i="12"/>
  <c r="CG489" i="12" s="1"/>
  <c r="BZ137" i="12"/>
  <c r="BU137" i="12"/>
  <c r="CF137" i="12"/>
  <c r="CM137" i="12"/>
  <c r="CN137" i="12" s="1" a="1"/>
  <c r="CN137" i="12" s="1"/>
  <c r="CP137" i="12" s="1"/>
  <c r="CA137" i="12"/>
  <c r="CF342" i="12"/>
  <c r="CE342" i="12"/>
  <c r="CM342" i="12"/>
  <c r="CN342" i="12" s="1" a="1"/>
  <c r="CN342" i="12" s="1"/>
  <c r="CP342" i="12" s="1"/>
  <c r="BZ342" i="12"/>
  <c r="CA342" i="12"/>
  <c r="BU342" i="12"/>
  <c r="CB342" i="12"/>
  <c r="CC342" i="12"/>
  <c r="CB161" i="12"/>
  <c r="CC161" i="12"/>
  <c r="CF161" i="12"/>
  <c r="CE161" i="12"/>
  <c r="BU161" i="12"/>
  <c r="CA161" i="12"/>
  <c r="BZ161" i="12"/>
  <c r="CA291" i="12"/>
  <c r="CF291" i="12"/>
  <c r="BU291" i="12"/>
  <c r="BZ291" i="12"/>
  <c r="CE291" i="12"/>
  <c r="CC291" i="12"/>
  <c r="CM291" i="12"/>
  <c r="CN291" i="12" s="1" a="1"/>
  <c r="CN291" i="12" s="1"/>
  <c r="CP291" i="12" s="1"/>
  <c r="CB291" i="12"/>
  <c r="CB100" i="12"/>
  <c r="BU100" i="12"/>
  <c r="BZ100" i="12"/>
  <c r="CA100" i="12"/>
  <c r="CM100" i="12"/>
  <c r="CN100" i="12" s="1" a="1"/>
  <c r="CN100" i="12" s="1"/>
  <c r="CP100" i="12" s="1"/>
  <c r="CC100" i="12"/>
  <c r="CF100" i="12"/>
  <c r="CE100" i="12"/>
  <c r="CB118" i="12"/>
  <c r="CM118" i="12"/>
  <c r="CN118" i="12" s="1" a="1"/>
  <c r="CN118" i="12" s="1"/>
  <c r="CP118" i="12" s="1"/>
  <c r="CA118" i="12"/>
  <c r="CC218" i="12"/>
  <c r="CF218" i="12"/>
  <c r="CB218" i="12"/>
  <c r="CE218" i="12"/>
  <c r="BZ218" i="12"/>
  <c r="CM218" i="12"/>
  <c r="CN218" i="12" s="1" a="1"/>
  <c r="CN218" i="12" s="1"/>
  <c r="CP218" i="12" s="1"/>
  <c r="CA218" i="12"/>
  <c r="CF186" i="12"/>
  <c r="BZ186" i="12"/>
  <c r="BU186" i="12"/>
  <c r="CE186" i="12"/>
  <c r="CC186" i="12"/>
  <c r="CM186" i="12"/>
  <c r="CN186" i="12" s="1" a="1"/>
  <c r="CN186" i="12" s="1"/>
  <c r="CP186" i="12" s="1"/>
  <c r="CB186" i="12"/>
  <c r="CA186" i="12"/>
  <c r="CC392" i="12"/>
  <c r="BZ392" i="12"/>
  <c r="BU392" i="12"/>
  <c r="CF392" i="12"/>
  <c r="CA392" i="12"/>
  <c r="CM392" i="12"/>
  <c r="CN392" i="12" s="1" a="1"/>
  <c r="CN392" i="12" s="1"/>
  <c r="CP392" i="12" s="1"/>
  <c r="CB392" i="12"/>
  <c r="CE392" i="12"/>
  <c r="CB280" i="12"/>
  <c r="BZ280" i="12"/>
  <c r="BU280" i="12"/>
  <c r="CA280" i="12"/>
  <c r="CF280" i="12"/>
  <c r="CC280" i="12"/>
  <c r="CM280" i="12"/>
  <c r="CN280" i="12" s="1" a="1"/>
  <c r="CN280" i="12" s="1"/>
  <c r="CP280" i="12" s="1"/>
  <c r="CE280" i="12"/>
  <c r="CA158" i="12"/>
  <c r="CE158" i="12"/>
  <c r="CM158" i="12"/>
  <c r="CN158" i="12" s="1" a="1"/>
  <c r="CN158" i="12" s="1"/>
  <c r="CP158" i="12" s="1"/>
  <c r="BU158" i="12"/>
  <c r="CF158" i="12"/>
  <c r="BZ158" i="12"/>
  <c r="CB158" i="12"/>
  <c r="CC158" i="12"/>
  <c r="CA393" i="12"/>
  <c r="CB393" i="12"/>
  <c r="CC393" i="12"/>
  <c r="BZ393" i="12"/>
  <c r="BU393" i="12"/>
  <c r="CM393" i="12"/>
  <c r="CN393" i="12" s="1" a="1"/>
  <c r="CN393" i="12" s="1"/>
  <c r="CP393" i="12" s="1"/>
  <c r="CQ393" i="12" s="1"/>
  <c r="CE393" i="12"/>
  <c r="CF393" i="12"/>
  <c r="BZ117" i="12"/>
  <c r="CM117" i="12"/>
  <c r="CN117" i="12" s="1" a="1"/>
  <c r="CN117" i="12" s="1"/>
  <c r="CP117" i="12" s="1"/>
  <c r="CB117" i="12"/>
  <c r="BU117" i="12"/>
  <c r="CA117" i="12"/>
  <c r="CE117" i="12"/>
  <c r="CC117" i="12"/>
  <c r="BZ476" i="12"/>
  <c r="CM476" i="12"/>
  <c r="CN476" i="12" s="1" a="1"/>
  <c r="CN476" i="12" s="1"/>
  <c r="CP476" i="12" s="1"/>
  <c r="CB476" i="12"/>
  <c r="BU476" i="12"/>
  <c r="CE476" i="12"/>
  <c r="CF476" i="12"/>
  <c r="CC476" i="12"/>
  <c r="CA476" i="12"/>
  <c r="CM64" i="12"/>
  <c r="CN64" i="12" s="1" a="1"/>
  <c r="CN64" i="12" s="1"/>
  <c r="CP64" i="12" s="1"/>
  <c r="CF64" i="12"/>
  <c r="CA64" i="12"/>
  <c r="BZ64" i="12"/>
  <c r="BU64" i="12"/>
  <c r="CC64" i="12"/>
  <c r="CB64" i="12"/>
  <c r="CE64" i="12"/>
  <c r="BU475" i="12"/>
  <c r="CA475" i="12"/>
  <c r="BZ475" i="12"/>
  <c r="CM475" i="12"/>
  <c r="CN475" i="12" s="1" a="1"/>
  <c r="CN475" i="12" s="1"/>
  <c r="CP475" i="12" s="1"/>
  <c r="CF475" i="12"/>
  <c r="CB475" i="12"/>
  <c r="CC475" i="12"/>
  <c r="CE475" i="12"/>
  <c r="CA246" i="12"/>
  <c r="CB246" i="12"/>
  <c r="CF246" i="12"/>
  <c r="CC246" i="12"/>
  <c r="BU246" i="12"/>
  <c r="CE246" i="12"/>
  <c r="BZ246" i="12"/>
  <c r="CM246" i="12"/>
  <c r="CN246" i="12" s="1" a="1"/>
  <c r="CN246" i="12" s="1"/>
  <c r="CP246" i="12" s="1"/>
  <c r="BZ67" i="12"/>
  <c r="BU67" i="12"/>
  <c r="CB67" i="12"/>
  <c r="CF67" i="12"/>
  <c r="CC67" i="12"/>
  <c r="CE67" i="12"/>
  <c r="CM67" i="12"/>
  <c r="CN67" i="12" s="1" a="1"/>
  <c r="CN67" i="12" s="1"/>
  <c r="CP67" i="12" s="1"/>
  <c r="CA67" i="12"/>
  <c r="BU270" i="12"/>
  <c r="CA270" i="12"/>
  <c r="CB270" i="12"/>
  <c r="CF270" i="12"/>
  <c r="CE270" i="12"/>
  <c r="CC270" i="12"/>
  <c r="CM270" i="12"/>
  <c r="CN270" i="12" s="1" a="1"/>
  <c r="CN270" i="12" s="1"/>
  <c r="CP270" i="12" s="1"/>
  <c r="BZ270" i="12"/>
  <c r="CM451" i="12"/>
  <c r="CN451" i="12" s="1" a="1"/>
  <c r="CN451" i="12" s="1"/>
  <c r="CP451" i="12" s="1"/>
  <c r="CB451" i="12"/>
  <c r="CA451" i="12"/>
  <c r="BZ451" i="12"/>
  <c r="CE451" i="12"/>
  <c r="BU451" i="12"/>
  <c r="CC451" i="12"/>
  <c r="CF451" i="12"/>
  <c r="BZ497" i="12"/>
  <c r="CB497" i="12"/>
  <c r="BU497" i="12"/>
  <c r="CC497" i="12"/>
  <c r="CE497" i="12"/>
  <c r="CF497" i="12"/>
  <c r="CG497" i="12" s="1"/>
  <c r="CA497" i="12"/>
  <c r="CM497" i="12"/>
  <c r="CN497" i="12" s="1" a="1"/>
  <c r="CN497" i="12" s="1"/>
  <c r="CP497" i="12" s="1"/>
  <c r="CA444" i="12"/>
  <c r="BU444" i="12"/>
  <c r="CE444" i="12"/>
  <c r="CC444" i="12"/>
  <c r="BZ444" i="12"/>
  <c r="CF444" i="12"/>
  <c r="CG444" i="12" s="1"/>
  <c r="CB444" i="12"/>
  <c r="CM444" i="12"/>
  <c r="CN444" i="12" s="1" a="1"/>
  <c r="CN444" i="12" s="1"/>
  <c r="CP444" i="12" s="1"/>
  <c r="BU242" i="12"/>
  <c r="CC242" i="12"/>
  <c r="CM242" i="12"/>
  <c r="CN242" i="12" s="1" a="1"/>
  <c r="CN242" i="12" s="1"/>
  <c r="CP242" i="12" s="1"/>
  <c r="CB242" i="12"/>
  <c r="CA242" i="12"/>
  <c r="BZ242" i="12"/>
  <c r="CF242" i="12"/>
  <c r="CE242" i="12"/>
  <c r="CC372" i="12"/>
  <c r="CE372" i="12"/>
  <c r="CF372" i="12"/>
  <c r="CG372" i="12" s="1"/>
  <c r="CA372" i="12"/>
  <c r="CB372" i="12"/>
  <c r="BZ372" i="12"/>
  <c r="BU372" i="12"/>
  <c r="CM372" i="12"/>
  <c r="CN372" i="12" s="1" a="1"/>
  <c r="CN372" i="12" s="1"/>
  <c r="CP372" i="12" s="1"/>
  <c r="CQ372" i="12" s="1"/>
  <c r="CF58" i="12"/>
  <c r="CA58" i="12"/>
  <c r="BU58" i="12"/>
  <c r="CC58" i="12"/>
  <c r="BZ58" i="12"/>
  <c r="CE58" i="12"/>
  <c r="CB58" i="12"/>
  <c r="CM58" i="12"/>
  <c r="CN58" i="12" s="1" a="1"/>
  <c r="CN58" i="12" s="1"/>
  <c r="CP58" i="12" s="1"/>
  <c r="CF317" i="12"/>
  <c r="CG317" i="12" s="1"/>
  <c r="CC317" i="12"/>
  <c r="CB317" i="12"/>
  <c r="BZ317" i="12"/>
  <c r="CE317" i="12"/>
  <c r="CA317" i="12"/>
  <c r="CM317" i="12"/>
  <c r="CN317" i="12" s="1" a="1"/>
  <c r="CN317" i="12" s="1"/>
  <c r="CP317" i="12" s="1"/>
  <c r="BU317" i="12"/>
  <c r="CM398" i="12"/>
  <c r="CN398" i="12" s="1" a="1"/>
  <c r="CN398" i="12" s="1"/>
  <c r="CP398" i="12" s="1"/>
  <c r="BZ398" i="12"/>
  <c r="CA398" i="12"/>
  <c r="CB398" i="12"/>
  <c r="CF398" i="12"/>
  <c r="CC398" i="12"/>
  <c r="BU398" i="12"/>
  <c r="CE398" i="12"/>
  <c r="CB472" i="12"/>
  <c r="BU212" i="12"/>
  <c r="BZ212" i="12"/>
  <c r="CA172" i="12"/>
  <c r="CE172" i="12"/>
  <c r="BZ172" i="12"/>
  <c r="CF172" i="12"/>
  <c r="BU172" i="12"/>
  <c r="CM172" i="12"/>
  <c r="CN172" i="12" s="1" a="1"/>
  <c r="CN172" i="12" s="1"/>
  <c r="CP172" i="12" s="1"/>
  <c r="CC172" i="12"/>
  <c r="CB172" i="12"/>
  <c r="CE96" i="12"/>
  <c r="BZ96" i="12"/>
  <c r="CM96" i="12"/>
  <c r="CN96" i="12" s="1" a="1"/>
  <c r="CN96" i="12" s="1"/>
  <c r="CP96" i="12" s="1"/>
  <c r="CB96" i="12"/>
  <c r="CF96" i="12"/>
  <c r="CC160" i="12"/>
  <c r="BZ160" i="12"/>
  <c r="CB160" i="12"/>
  <c r="BU160" i="12"/>
  <c r="CE160" i="12"/>
  <c r="CA160" i="12"/>
  <c r="CF160" i="12"/>
  <c r="CM160" i="12"/>
  <c r="CN160" i="12" s="1" a="1"/>
  <c r="CN160" i="12" s="1"/>
  <c r="CP160" i="12" s="1"/>
  <c r="CM309" i="12"/>
  <c r="CN309" i="12" s="1" a="1"/>
  <c r="CN309" i="12" s="1"/>
  <c r="CP309" i="12" s="1"/>
  <c r="CR309" i="12" s="1"/>
  <c r="BZ309" i="12"/>
  <c r="CE309" i="12"/>
  <c r="CF309" i="12"/>
  <c r="CC309" i="12"/>
  <c r="CB309" i="12"/>
  <c r="BU309" i="12"/>
  <c r="CA309" i="12"/>
  <c r="BZ494" i="12"/>
  <c r="CE494" i="12"/>
  <c r="CB494" i="12"/>
  <c r="BU494" i="12"/>
  <c r="CF494" i="12"/>
  <c r="CM494" i="12"/>
  <c r="CN494" i="12" s="1" a="1"/>
  <c r="CN494" i="12" s="1"/>
  <c r="CP494" i="12" s="1"/>
  <c r="CF200" i="12"/>
  <c r="CE200" i="12"/>
  <c r="CM200" i="12"/>
  <c r="CN200" i="12" s="1" a="1"/>
  <c r="CN200" i="12" s="1"/>
  <c r="CP200" i="12" s="1"/>
  <c r="BZ200" i="12"/>
  <c r="BU200" i="12"/>
  <c r="CB200" i="12"/>
  <c r="CC200" i="12"/>
  <c r="CA200" i="12"/>
  <c r="CB411" i="12"/>
  <c r="CM411" i="12"/>
  <c r="CN411" i="12" s="1" a="1"/>
  <c r="CN411" i="12" s="1"/>
  <c r="CP411" i="12" s="1"/>
  <c r="BU411" i="12"/>
  <c r="BZ411" i="12"/>
  <c r="CC411" i="12"/>
  <c r="CE411" i="12"/>
  <c r="CA411" i="12"/>
  <c r="CF411" i="12"/>
  <c r="CE141" i="12"/>
  <c r="CE265" i="12"/>
  <c r="CB265" i="12"/>
  <c r="BU265" i="12"/>
  <c r="BZ265" i="12"/>
  <c r="CA265" i="12"/>
  <c r="CC265" i="12"/>
  <c r="CM265" i="12"/>
  <c r="CN265" i="12" s="1" a="1"/>
  <c r="CN265" i="12" s="1"/>
  <c r="CP265" i="12" s="1"/>
  <c r="CF265" i="12"/>
  <c r="CG265" i="12" s="1"/>
  <c r="CM99" i="12"/>
  <c r="CN99" i="12" s="1" a="1"/>
  <c r="CN99" i="12" s="1"/>
  <c r="CP99" i="12" s="1"/>
  <c r="CC99" i="12"/>
  <c r="CE99" i="12"/>
  <c r="CA99" i="12"/>
  <c r="BU99" i="12"/>
  <c r="CB99" i="12"/>
  <c r="BZ349" i="12"/>
  <c r="CM349" i="12"/>
  <c r="CN349" i="12" s="1" a="1"/>
  <c r="CN349" i="12" s="1"/>
  <c r="CP349" i="12" s="1"/>
  <c r="CR349" i="12" s="1"/>
  <c r="CB349" i="12"/>
  <c r="CA349" i="12"/>
  <c r="CF349" i="12"/>
  <c r="CE349" i="12"/>
  <c r="BU349" i="12"/>
  <c r="CC349" i="12"/>
  <c r="CF249" i="12"/>
  <c r="CM41" i="12"/>
  <c r="CN41" i="12" s="1" a="1"/>
  <c r="CN41" i="12" s="1"/>
  <c r="CP41" i="12" s="1"/>
  <c r="CB41" i="12"/>
  <c r="BZ41" i="12"/>
  <c r="CA41" i="12"/>
  <c r="CF41" i="12"/>
  <c r="CE41" i="12"/>
  <c r="BU41" i="12"/>
  <c r="CC41" i="12"/>
  <c r="CA154" i="12"/>
  <c r="BZ154" i="12"/>
  <c r="CB154" i="12"/>
  <c r="CE154" i="12"/>
  <c r="CM154" i="12"/>
  <c r="CN154" i="12" s="1" a="1"/>
  <c r="CN154" i="12" s="1"/>
  <c r="CP154" i="12" s="1"/>
  <c r="BU154" i="12"/>
  <c r="CF154" i="12"/>
  <c r="CC154" i="12"/>
  <c r="BU116" i="12"/>
  <c r="CM116" i="12"/>
  <c r="CN116" i="12" s="1" a="1"/>
  <c r="CN116" i="12" s="1"/>
  <c r="CP116" i="12" s="1"/>
  <c r="CC116" i="12"/>
  <c r="CB116" i="12"/>
  <c r="CA116" i="12"/>
  <c r="BZ116" i="12"/>
  <c r="CE116" i="12"/>
  <c r="CF116" i="12"/>
  <c r="BZ396" i="12"/>
  <c r="CC396" i="12"/>
  <c r="CA396" i="12"/>
  <c r="CB396" i="12"/>
  <c r="CM396" i="12"/>
  <c r="CN396" i="12" s="1" a="1"/>
  <c r="CN396" i="12" s="1"/>
  <c r="CP396" i="12" s="1"/>
  <c r="CQ396" i="12" s="1"/>
  <c r="CF396" i="12"/>
  <c r="CG396" i="12" s="1"/>
  <c r="BU396" i="12"/>
  <c r="CE396" i="12"/>
  <c r="CA81" i="12"/>
  <c r="CE81" i="12"/>
  <c r="CC81" i="12"/>
  <c r="CF81" i="12"/>
  <c r="CG81" i="12" s="1"/>
  <c r="BU81" i="12"/>
  <c r="BZ81" i="12"/>
  <c r="CB81" i="12"/>
  <c r="CM81" i="12"/>
  <c r="CN81" i="12" s="1" a="1"/>
  <c r="CN81" i="12" s="1"/>
  <c r="CP81" i="12" s="1"/>
  <c r="BZ384" i="12"/>
  <c r="BU384" i="12"/>
  <c r="CB384" i="12"/>
  <c r="CA384" i="12"/>
  <c r="CC384" i="12"/>
  <c r="CF384" i="12"/>
  <c r="CM384" i="12"/>
  <c r="CN384" i="12" s="1" a="1"/>
  <c r="CN384" i="12" s="1"/>
  <c r="CP384" i="12" s="1"/>
  <c r="CE384" i="12"/>
  <c r="CC484" i="12"/>
  <c r="CB484" i="12"/>
  <c r="CM484" i="12"/>
  <c r="CN484" i="12" s="1" a="1"/>
  <c r="CN484" i="12" s="1"/>
  <c r="CP484" i="12" s="1"/>
  <c r="BU484" i="12"/>
  <c r="BZ484" i="12"/>
  <c r="CF484" i="12"/>
  <c r="CG484" i="12" s="1"/>
  <c r="CE484" i="12"/>
  <c r="CA484" i="12"/>
  <c r="BU50" i="12"/>
  <c r="CE50" i="12"/>
  <c r="CC50" i="12"/>
  <c r="CA50" i="12"/>
  <c r="CM50" i="12"/>
  <c r="CN50" i="12" s="1" a="1"/>
  <c r="CN50" i="12" s="1"/>
  <c r="CP50" i="12" s="1"/>
  <c r="CF50" i="12"/>
  <c r="BZ50" i="12"/>
  <c r="CB50" i="12"/>
  <c r="CM343" i="12"/>
  <c r="CN343" i="12" s="1" a="1"/>
  <c r="CN343" i="12" s="1"/>
  <c r="CP343" i="12" s="1"/>
  <c r="CB343" i="12"/>
  <c r="CF343" i="12"/>
  <c r="CG343" i="12" s="1"/>
  <c r="BU343" i="12"/>
  <c r="CC343" i="12"/>
  <c r="BZ343" i="12"/>
  <c r="CE343" i="12"/>
  <c r="CA343" i="12"/>
  <c r="CA60" i="12"/>
  <c r="BU60" i="12"/>
  <c r="CF60" i="12"/>
  <c r="CE60" i="12"/>
  <c r="CB60" i="12"/>
  <c r="CM60" i="12"/>
  <c r="CN60" i="12" s="1" a="1"/>
  <c r="CN60" i="12" s="1"/>
  <c r="CP60" i="12" s="1"/>
  <c r="CC60" i="12"/>
  <c r="BZ60" i="12"/>
  <c r="CM367" i="12"/>
  <c r="CN367" i="12" s="1" a="1"/>
  <c r="CN367" i="12" s="1"/>
  <c r="CP367" i="12" s="1"/>
  <c r="BU367" i="12"/>
  <c r="CC367" i="12"/>
  <c r="CA367" i="12"/>
  <c r="CB367" i="12"/>
  <c r="CF367" i="12"/>
  <c r="CE367" i="12"/>
  <c r="BZ367" i="12"/>
  <c r="CF127" i="12"/>
  <c r="CG127" i="12" s="1"/>
  <c r="CB127" i="12"/>
  <c r="BZ127" i="12"/>
  <c r="CE127" i="12"/>
  <c r="CA127" i="12"/>
  <c r="BU127" i="12"/>
  <c r="CC127" i="12"/>
  <c r="CM127" i="12"/>
  <c r="CN127" i="12" s="1" a="1"/>
  <c r="CN127" i="12" s="1"/>
  <c r="CP127" i="12" s="1"/>
  <c r="CF111" i="12"/>
  <c r="CG111" i="12" s="1"/>
  <c r="BZ99" i="12"/>
  <c r="CC494" i="12"/>
  <c r="BZ164" i="12"/>
  <c r="CB164" i="12"/>
  <c r="CM164" i="12"/>
  <c r="CN164" i="12" s="1" a="1"/>
  <c r="CN164" i="12" s="1"/>
  <c r="CP164" i="12" s="1"/>
  <c r="BU164" i="12"/>
  <c r="CE164" i="12"/>
  <c r="CF164" i="12"/>
  <c r="CC164" i="12"/>
  <c r="CA164" i="12"/>
  <c r="CA69" i="12"/>
  <c r="CB69" i="12"/>
  <c r="BU69" i="12"/>
  <c r="CC69" i="12"/>
  <c r="CF69" i="12"/>
  <c r="CG69" i="12" s="1"/>
  <c r="CE69" i="12"/>
  <c r="BZ69" i="12"/>
  <c r="CM69" i="12"/>
  <c r="CN69" i="12" s="1" a="1"/>
  <c r="CN69" i="12" s="1"/>
  <c r="CP69" i="12" s="1"/>
  <c r="CM30" i="12"/>
  <c r="CN30" i="12" s="1" a="1"/>
  <c r="CN30" i="12" s="1"/>
  <c r="CP30" i="12" s="1"/>
  <c r="CF30" i="12"/>
  <c r="CE30" i="12"/>
  <c r="BZ30" i="12"/>
  <c r="BU30" i="12"/>
  <c r="CC30" i="12"/>
  <c r="CA30" i="12"/>
  <c r="CB30" i="12"/>
  <c r="CB247" i="12"/>
  <c r="BU247" i="12"/>
  <c r="CA247" i="12"/>
  <c r="CC247" i="12"/>
  <c r="CF247" i="12"/>
  <c r="CG247" i="12" s="1"/>
  <c r="CE247" i="12"/>
  <c r="BZ247" i="12"/>
  <c r="CM247" i="12"/>
  <c r="CN247" i="12" s="1" a="1"/>
  <c r="CN247" i="12" s="1"/>
  <c r="CP247" i="12" s="1"/>
  <c r="CF383" i="12"/>
  <c r="CC383" i="12"/>
  <c r="CM383" i="12"/>
  <c r="CN383" i="12" s="1" a="1"/>
  <c r="CN383" i="12" s="1"/>
  <c r="CP383" i="12" s="1"/>
  <c r="CB383" i="12"/>
  <c r="CE383" i="12"/>
  <c r="BZ383" i="12"/>
  <c r="CA383" i="12"/>
  <c r="BU383" i="12"/>
  <c r="CA416" i="12"/>
  <c r="BU416" i="12"/>
  <c r="CM416" i="12"/>
  <c r="CN416" i="12" s="1" a="1"/>
  <c r="CN416" i="12" s="1"/>
  <c r="CP416" i="12" s="1"/>
  <c r="CC416" i="12"/>
  <c r="CB416" i="12"/>
  <c r="BZ416" i="12"/>
  <c r="CE416" i="12"/>
  <c r="CF416" i="12"/>
  <c r="CF61" i="12"/>
  <c r="CG61" i="12" s="1"/>
  <c r="BU61" i="12"/>
  <c r="CA61" i="12"/>
  <c r="CM61" i="12"/>
  <c r="CN61" i="12" s="1" a="1"/>
  <c r="CN61" i="12" s="1"/>
  <c r="CP61" i="12" s="1"/>
  <c r="CE61" i="12"/>
  <c r="BZ61" i="12"/>
  <c r="CB61" i="12"/>
  <c r="CC61" i="12"/>
  <c r="CF227" i="12"/>
  <c r="CB227" i="12"/>
  <c r="CE227" i="12"/>
  <c r="BZ227" i="12"/>
  <c r="BU227" i="12"/>
  <c r="CM227" i="12"/>
  <c r="CN227" i="12" s="1" a="1"/>
  <c r="CN227" i="12" s="1"/>
  <c r="CP227" i="12" s="1"/>
  <c r="CA227" i="12"/>
  <c r="CC227" i="12"/>
  <c r="CF385" i="12"/>
  <c r="CA385" i="12"/>
  <c r="CM385" i="12"/>
  <c r="CN385" i="12" s="1" a="1"/>
  <c r="CN385" i="12" s="1"/>
  <c r="CP385" i="12" s="1"/>
  <c r="CE385" i="12"/>
  <c r="BZ385" i="12"/>
  <c r="CC385" i="12"/>
  <c r="BU385" i="12"/>
  <c r="CB385" i="12"/>
  <c r="CM161" i="12"/>
  <c r="CN161" i="12" s="1" a="1"/>
  <c r="CN161" i="12" s="1"/>
  <c r="CP161" i="12" s="1"/>
  <c r="CQ161" i="12" s="1"/>
  <c r="CF99" i="12"/>
  <c r="CG99" i="12" s="1"/>
  <c r="CA494" i="12"/>
  <c r="CM159" i="12"/>
  <c r="CN159" i="12" s="1" a="1"/>
  <c r="CN159" i="12" s="1"/>
  <c r="CP159" i="12" s="1"/>
  <c r="CB159" i="12"/>
  <c r="BU159" i="12"/>
  <c r="BZ159" i="12"/>
  <c r="CC159" i="12"/>
  <c r="CF159" i="12"/>
  <c r="CE159" i="12"/>
  <c r="CA159" i="12"/>
  <c r="CF196" i="12"/>
  <c r="CG196" i="12" s="1"/>
  <c r="CM196" i="12"/>
  <c r="CN196" i="12" s="1" a="1"/>
  <c r="CN196" i="12" s="1"/>
  <c r="CP196" i="12" s="1"/>
  <c r="CR196" i="12" s="1"/>
  <c r="CB196" i="12"/>
  <c r="CC196" i="12"/>
  <c r="CE196" i="12"/>
  <c r="BZ196" i="12"/>
  <c r="BU196" i="12"/>
  <c r="CA196" i="12"/>
  <c r="CE259" i="12"/>
  <c r="CC259" i="12"/>
  <c r="CB259" i="12"/>
  <c r="CM259" i="12"/>
  <c r="CN259" i="12" s="1" a="1"/>
  <c r="CN259" i="12" s="1"/>
  <c r="CP259" i="12" s="1"/>
  <c r="BU259" i="12"/>
  <c r="BZ259" i="12"/>
  <c r="CF259" i="12"/>
  <c r="CA259" i="12"/>
  <c r="CM295" i="12"/>
  <c r="CN295" i="12" s="1" a="1"/>
  <c r="CN295" i="12" s="1"/>
  <c r="CP295" i="12" s="1"/>
  <c r="CE295" i="12"/>
  <c r="BU295" i="12"/>
  <c r="CB295" i="12"/>
  <c r="CF295" i="12"/>
  <c r="CG295" i="12" s="1"/>
  <c r="CA295" i="12"/>
  <c r="CC295" i="12"/>
  <c r="BZ295" i="12"/>
  <c r="CA260" i="12"/>
  <c r="BZ260" i="12"/>
  <c r="CB260" i="12"/>
  <c r="CM260" i="12"/>
  <c r="CN260" i="12" s="1" a="1"/>
  <c r="CN260" i="12" s="1"/>
  <c r="CP260" i="12" s="1"/>
  <c r="CF260" i="12"/>
  <c r="CC260" i="12"/>
  <c r="CE260" i="12"/>
  <c r="BU260" i="12"/>
  <c r="CF286" i="12"/>
  <c r="BZ286" i="12"/>
  <c r="CB447" i="12"/>
  <c r="CF447" i="12"/>
  <c r="BU447" i="12"/>
  <c r="CE447" i="12"/>
  <c r="CC447" i="12"/>
  <c r="CM447" i="12"/>
  <c r="CN447" i="12" s="1" a="1"/>
  <c r="CN447" i="12" s="1"/>
  <c r="CP447" i="12" s="1"/>
  <c r="BZ447" i="12"/>
  <c r="CA447" i="12"/>
  <c r="CM490" i="12"/>
  <c r="CN490" i="12" s="1" a="1"/>
  <c r="CN490" i="12" s="1"/>
  <c r="CP490" i="12" s="1"/>
  <c r="CE490" i="12"/>
  <c r="CF117" i="12"/>
  <c r="CE378" i="12"/>
  <c r="CC470" i="12"/>
  <c r="CB470" i="12"/>
  <c r="CM470" i="12"/>
  <c r="CN470" i="12" s="1" a="1"/>
  <c r="CN470" i="12" s="1"/>
  <c r="CP470" i="12" s="1"/>
  <c r="CF470" i="12"/>
  <c r="CG470" i="12" s="1"/>
  <c r="CM52" i="12"/>
  <c r="CN52" i="12" s="1" a="1"/>
  <c r="CN52" i="12" s="1"/>
  <c r="CP52" i="12" s="1"/>
  <c r="CB52" i="12"/>
  <c r="CC52" i="12"/>
  <c r="CF52" i="12"/>
  <c r="BZ52" i="12"/>
  <c r="CE52" i="12"/>
  <c r="CA52" i="12"/>
  <c r="BU52" i="12"/>
  <c r="CE389" i="12"/>
  <c r="BZ389" i="12"/>
  <c r="CE364" i="12"/>
  <c r="CB364" i="12"/>
  <c r="CM364" i="12"/>
  <c r="CN364" i="12" s="1" a="1"/>
  <c r="CN364" i="12" s="1"/>
  <c r="CP364" i="12" s="1"/>
  <c r="BU364" i="12"/>
  <c r="CA364" i="12"/>
  <c r="CF364" i="12"/>
  <c r="BZ364" i="12"/>
  <c r="CC364" i="12"/>
  <c r="CQ213" i="12"/>
  <c r="CS213" i="12"/>
  <c r="BU470" i="12"/>
  <c r="CE470" i="12"/>
  <c r="BZ470" i="12"/>
  <c r="CA470" i="12"/>
  <c r="CF389" i="12"/>
  <c r="CG389" i="12" s="1"/>
  <c r="BZ213" i="12"/>
  <c r="BZ126" i="12"/>
  <c r="CB126" i="12"/>
  <c r="CE126" i="12"/>
  <c r="BU463" i="12"/>
  <c r="CC463" i="12"/>
  <c r="CA463" i="12"/>
  <c r="BZ463" i="12"/>
  <c r="CB463" i="12"/>
  <c r="CE463" i="12"/>
  <c r="CM463" i="12"/>
  <c r="CN463" i="12" s="1" a="1"/>
  <c r="CN463" i="12" s="1"/>
  <c r="CP463" i="12" s="1"/>
  <c r="CF463" i="12"/>
  <c r="CA303" i="12"/>
  <c r="CF303" i="12"/>
  <c r="BU303" i="12"/>
  <c r="CE303" i="12"/>
  <c r="CB303" i="12"/>
  <c r="CC303" i="12"/>
  <c r="CM303" i="12"/>
  <c r="CN303" i="12" s="1" a="1"/>
  <c r="CN303" i="12" s="1"/>
  <c r="CP303" i="12" s="1"/>
  <c r="BZ303" i="12"/>
  <c r="CF371" i="12"/>
  <c r="CG371" i="12" s="1"/>
  <c r="CE371" i="12"/>
  <c r="BZ467" i="12"/>
  <c r="CA467" i="12"/>
  <c r="CM102" i="12"/>
  <c r="CN102" i="12" s="1" a="1"/>
  <c r="CN102" i="12" s="1"/>
  <c r="CP102" i="12" s="1"/>
  <c r="CC102" i="12"/>
  <c r="BZ102" i="12"/>
  <c r="BU102" i="12"/>
  <c r="CB102" i="12"/>
  <c r="CF102" i="12"/>
  <c r="CA102" i="12"/>
  <c r="CE102" i="12"/>
  <c r="CB152" i="12"/>
  <c r="CF152" i="12"/>
  <c r="BU152" i="12"/>
  <c r="CE152" i="12"/>
  <c r="BZ152" i="12"/>
  <c r="CA152" i="12"/>
  <c r="CM152" i="12"/>
  <c r="CN152" i="12" s="1" a="1"/>
  <c r="CN152" i="12" s="1"/>
  <c r="CP152" i="12" s="1"/>
  <c r="CC152" i="12"/>
  <c r="BZ450" i="12"/>
  <c r="CE450" i="12"/>
  <c r="CA450" i="12"/>
  <c r="BU450" i="12"/>
  <c r="CB450" i="12"/>
  <c r="CM71" i="12"/>
  <c r="CN71" i="12" s="1" a="1"/>
  <c r="CN71" i="12" s="1"/>
  <c r="CP71" i="12" s="1"/>
  <c r="CF71" i="12"/>
  <c r="BU71" i="12"/>
  <c r="CE71" i="12"/>
  <c r="CC71" i="12"/>
  <c r="CA71" i="12"/>
  <c r="BZ71" i="12"/>
  <c r="CB71" i="12"/>
  <c r="BZ304" i="12"/>
  <c r="CF304" i="12"/>
  <c r="CE304" i="12"/>
  <c r="BU304" i="12"/>
  <c r="CB304" i="12"/>
  <c r="CE264" i="12"/>
  <c r="CM264" i="12"/>
  <c r="CN264" i="12" s="1" a="1"/>
  <c r="CN264" i="12" s="1"/>
  <c r="CP264" i="12" s="1"/>
  <c r="BZ264" i="12"/>
  <c r="BU264" i="12"/>
  <c r="CF264" i="12"/>
  <c r="CA264" i="12"/>
  <c r="CB264" i="12"/>
  <c r="CC264" i="12"/>
  <c r="CE183" i="12"/>
  <c r="BU183" i="12"/>
  <c r="CM183" i="12"/>
  <c r="CN183" i="12" s="1" a="1"/>
  <c r="CN183" i="12" s="1"/>
  <c r="CP183" i="12" s="1"/>
  <c r="CC183" i="12"/>
  <c r="CA183" i="12"/>
  <c r="CF183" i="12"/>
  <c r="CG183" i="12" s="1"/>
  <c r="BZ183" i="12"/>
  <c r="CB183" i="12"/>
  <c r="CE337" i="12"/>
  <c r="CM337" i="12"/>
  <c r="CN337" i="12" s="1" a="1"/>
  <c r="CN337" i="12" s="1"/>
  <c r="CP337" i="12" s="1"/>
  <c r="CB337" i="12"/>
  <c r="BZ337" i="12"/>
  <c r="CF337" i="12"/>
  <c r="BU337" i="12"/>
  <c r="CC337" i="12"/>
  <c r="CA337" i="12"/>
  <c r="BU266" i="12"/>
  <c r="CM266" i="12"/>
  <c r="CN266" i="12" s="1" a="1"/>
  <c r="CN266" i="12" s="1"/>
  <c r="CP266" i="12" s="1"/>
  <c r="CB350" i="12"/>
  <c r="CE350" i="12"/>
  <c r="CA350" i="12"/>
  <c r="BU162" i="12"/>
  <c r="CA162" i="12"/>
  <c r="CC162" i="12"/>
  <c r="CE162" i="12"/>
  <c r="CM162" i="12"/>
  <c r="CN162" i="12" s="1" a="1"/>
  <c r="CN162" i="12" s="1"/>
  <c r="CP162" i="12" s="1"/>
  <c r="BZ162" i="12"/>
  <c r="CB162" i="12"/>
  <c r="CF162" i="12"/>
  <c r="CC78" i="12"/>
  <c r="CM78" i="12"/>
  <c r="CN78" i="12" s="1" a="1"/>
  <c r="CN78" i="12" s="1"/>
  <c r="CP78" i="12" s="1"/>
  <c r="CA78" i="12"/>
  <c r="CB78" i="12"/>
  <c r="BZ78" i="12"/>
  <c r="BU78" i="12"/>
  <c r="CF78" i="12"/>
  <c r="CG78" i="12" s="1"/>
  <c r="CE78" i="12"/>
  <c r="CA360" i="12"/>
  <c r="BU360" i="12"/>
  <c r="CM360" i="12"/>
  <c r="CN360" i="12" s="1" a="1"/>
  <c r="CN360" i="12" s="1"/>
  <c r="CP360" i="12" s="1"/>
  <c r="BZ360" i="12"/>
  <c r="CB360" i="12"/>
  <c r="CC360" i="12"/>
  <c r="CF360" i="12"/>
  <c r="CE360" i="12"/>
  <c r="CC40" i="12"/>
  <c r="BZ314" i="12"/>
  <c r="CB314" i="12"/>
  <c r="CE314" i="12"/>
  <c r="BU314" i="12"/>
  <c r="CC314" i="12"/>
  <c r="CM314" i="12"/>
  <c r="CN314" i="12" s="1" a="1"/>
  <c r="CN314" i="12" s="1"/>
  <c r="CP314" i="12" s="1"/>
  <c r="CF314" i="12"/>
  <c r="CA314" i="12"/>
  <c r="CM192" i="12"/>
  <c r="CN192" i="12" s="1" a="1"/>
  <c r="CN192" i="12" s="1"/>
  <c r="CP192" i="12" s="1"/>
  <c r="CB192" i="12"/>
  <c r="BU192" i="12"/>
  <c r="CE192" i="12"/>
  <c r="CC192" i="12"/>
  <c r="BZ192" i="12"/>
  <c r="CF192" i="12"/>
  <c r="CA192" i="12"/>
  <c r="BZ401" i="12"/>
  <c r="CA401" i="12"/>
  <c r="BU401" i="12"/>
  <c r="CF401" i="12"/>
  <c r="CM401" i="12"/>
  <c r="CN401" i="12" s="1" a="1"/>
  <c r="CN401" i="12" s="1"/>
  <c r="CP401" i="12" s="1"/>
  <c r="CE401" i="12"/>
  <c r="CC401" i="12"/>
  <c r="CB401" i="12"/>
  <c r="CB413" i="12"/>
  <c r="CE413" i="12"/>
  <c r="CA413" i="12"/>
  <c r="CM413" i="12"/>
  <c r="CN413" i="12" s="1" a="1"/>
  <c r="CN413" i="12" s="1"/>
  <c r="CP413" i="12" s="1"/>
  <c r="CC413" i="12"/>
  <c r="CF413" i="12"/>
  <c r="BU413" i="12"/>
  <c r="BZ413" i="12"/>
  <c r="CC400" i="12"/>
  <c r="CA400" i="12"/>
  <c r="CE400" i="12"/>
  <c r="BZ400" i="12"/>
  <c r="CM400" i="12"/>
  <c r="CN400" i="12" s="1" a="1"/>
  <c r="CN400" i="12" s="1"/>
  <c r="CP400" i="12" s="1"/>
  <c r="CF400" i="12"/>
  <c r="CE147" i="12"/>
  <c r="CC147" i="12"/>
  <c r="BU147" i="12"/>
  <c r="BZ147" i="12"/>
  <c r="CB147" i="12"/>
  <c r="CA147" i="12"/>
  <c r="CB45" i="12"/>
  <c r="CM45" i="12"/>
  <c r="CN45" i="12" s="1" a="1"/>
  <c r="CN45" i="12" s="1"/>
  <c r="CP45" i="12" s="1"/>
  <c r="CE45" i="12"/>
  <c r="BU45" i="12"/>
  <c r="CA45" i="12"/>
  <c r="CF45" i="12"/>
  <c r="CG45" i="12" s="1"/>
  <c r="BZ45" i="12"/>
  <c r="CC45" i="12"/>
  <c r="CC316" i="12"/>
  <c r="CF316" i="12"/>
  <c r="BZ316" i="12"/>
  <c r="CB316" i="12"/>
  <c r="CM316" i="12"/>
  <c r="CN316" i="12" s="1" a="1"/>
  <c r="CN316" i="12" s="1"/>
  <c r="CP316" i="12" s="1"/>
  <c r="CA316" i="12"/>
  <c r="CE316" i="12"/>
  <c r="BU316" i="12"/>
  <c r="CF149" i="12"/>
  <c r="CG149" i="12" s="1"/>
  <c r="CB149" i="12"/>
  <c r="CC149" i="12"/>
  <c r="BU149" i="12"/>
  <c r="CM149" i="12"/>
  <c r="CN149" i="12" s="1" a="1"/>
  <c r="CN149" i="12" s="1"/>
  <c r="CP149" i="12" s="1"/>
  <c r="BZ149" i="12"/>
  <c r="CA149" i="12"/>
  <c r="CE149" i="12"/>
  <c r="CC85" i="12"/>
  <c r="CA85" i="12"/>
  <c r="CB85" i="12"/>
  <c r="BU85" i="12"/>
  <c r="CM85" i="12"/>
  <c r="CN85" i="12" s="1" a="1"/>
  <c r="CN85" i="12" s="1"/>
  <c r="CP85" i="12" s="1"/>
  <c r="CE85" i="12"/>
  <c r="BZ85" i="12"/>
  <c r="CF85" i="12"/>
  <c r="CB347" i="12"/>
  <c r="CE347" i="12"/>
  <c r="BZ347" i="12"/>
  <c r="CA347" i="12"/>
  <c r="CM347" i="12"/>
  <c r="CN347" i="12" s="1" a="1"/>
  <c r="CN347" i="12" s="1"/>
  <c r="CP347" i="12" s="1"/>
  <c r="CF347" i="12"/>
  <c r="BU347" i="12"/>
  <c r="CC347" i="12"/>
  <c r="BZ180" i="12"/>
  <c r="CB180" i="12"/>
  <c r="CF180" i="12"/>
  <c r="CC180" i="12"/>
  <c r="CM180" i="12"/>
  <c r="CN180" i="12" s="1" a="1"/>
  <c r="CN180" i="12" s="1"/>
  <c r="CP180" i="12" s="1"/>
  <c r="BU180" i="12"/>
  <c r="CE180" i="12"/>
  <c r="CA180" i="12"/>
  <c r="CA499" i="12"/>
  <c r="BZ499" i="12"/>
  <c r="CF499" i="12"/>
  <c r="CB499" i="12"/>
  <c r="CC499" i="12"/>
  <c r="BU499" i="12"/>
  <c r="CE499" i="12"/>
  <c r="CM499" i="12"/>
  <c r="CN499" i="12" s="1" a="1"/>
  <c r="CN499" i="12" s="1"/>
  <c r="CP499" i="12" s="1"/>
  <c r="CF237" i="12"/>
  <c r="CG237" i="12" s="1"/>
  <c r="CE237" i="12"/>
  <c r="BU237" i="12"/>
  <c r="CA237" i="12"/>
  <c r="BZ237" i="12"/>
  <c r="CB237" i="12"/>
  <c r="CC237" i="12"/>
  <c r="CM237" i="12"/>
  <c r="CN237" i="12" s="1" a="1"/>
  <c r="CN237" i="12" s="1"/>
  <c r="CP237" i="12" s="1"/>
  <c r="BU307" i="12"/>
  <c r="CC307" i="12"/>
  <c r="CE307" i="12"/>
  <c r="CB307" i="12"/>
  <c r="BZ307" i="12"/>
  <c r="CM307" i="12"/>
  <c r="CN307" i="12" s="1" a="1"/>
  <c r="CN307" i="12" s="1"/>
  <c r="CP307" i="12" s="1"/>
  <c r="CA307" i="12"/>
  <c r="CF307" i="12"/>
  <c r="CB433" i="12"/>
  <c r="CM433" i="12"/>
  <c r="CN433" i="12" s="1" a="1"/>
  <c r="CN433" i="12" s="1"/>
  <c r="CP433" i="12" s="1"/>
  <c r="BU433" i="12"/>
  <c r="CA433" i="12"/>
  <c r="CE433" i="12"/>
  <c r="CC433" i="12"/>
  <c r="BZ433" i="12"/>
  <c r="CF433" i="12"/>
  <c r="CE409" i="12"/>
  <c r="CM409" i="12"/>
  <c r="CN409" i="12" s="1" a="1"/>
  <c r="CN409" i="12" s="1"/>
  <c r="CP409" i="12" s="1"/>
  <c r="CA409" i="12"/>
  <c r="BU409" i="12"/>
  <c r="CC409" i="12"/>
  <c r="BZ229" i="12"/>
  <c r="CM229" i="12"/>
  <c r="CN229" i="12" s="1" a="1"/>
  <c r="CN229" i="12" s="1"/>
  <c r="CP229" i="12" s="1"/>
  <c r="CF229" i="12"/>
  <c r="CG229" i="12" s="1"/>
  <c r="BU229" i="12"/>
  <c r="CB229" i="12"/>
  <c r="CC229" i="12"/>
  <c r="CA229" i="12"/>
  <c r="CE229" i="12"/>
  <c r="CA193" i="12"/>
  <c r="BU193" i="12"/>
  <c r="CB193" i="12"/>
  <c r="CM193" i="12"/>
  <c r="CN193" i="12" s="1" a="1"/>
  <c r="CN193" i="12" s="1"/>
  <c r="CP193" i="12" s="1"/>
  <c r="CE193" i="12"/>
  <c r="CC193" i="12"/>
  <c r="BZ193" i="12"/>
  <c r="CF193" i="12"/>
  <c r="CG193" i="12" s="1"/>
  <c r="CA76" i="12"/>
  <c r="CE305" i="12"/>
  <c r="CM305" i="12"/>
  <c r="CN305" i="12" s="1" a="1"/>
  <c r="CN305" i="12" s="1"/>
  <c r="CP305" i="12" s="1"/>
  <c r="CC305" i="12"/>
  <c r="CF305" i="12"/>
  <c r="BZ305" i="12"/>
  <c r="CB305" i="12"/>
  <c r="BU305" i="12"/>
  <c r="CA305" i="12"/>
  <c r="BZ469" i="12"/>
  <c r="CE469" i="12"/>
  <c r="CA469" i="12"/>
  <c r="BU469" i="12"/>
  <c r="CC469" i="12"/>
  <c r="CM469" i="12"/>
  <c r="CN469" i="12" s="1" a="1"/>
  <c r="CN469" i="12" s="1"/>
  <c r="CP469" i="12" s="1"/>
  <c r="CF469" i="12"/>
  <c r="CG469" i="12" s="1"/>
  <c r="CB469" i="12"/>
  <c r="CC23" i="12"/>
  <c r="CE23" i="12"/>
  <c r="CA23" i="12"/>
  <c r="CF23" i="12"/>
  <c r="CG23" i="12" s="1"/>
  <c r="BZ23" i="12"/>
  <c r="CB406" i="12"/>
  <c r="CE406" i="12"/>
  <c r="CF406" i="12"/>
  <c r="CM406" i="12"/>
  <c r="CN406" i="12" s="1" a="1"/>
  <c r="CN406" i="12" s="1"/>
  <c r="CP406" i="12" s="1"/>
  <c r="BU406" i="12"/>
  <c r="CC406" i="12"/>
  <c r="BZ406" i="12"/>
  <c r="CA406" i="12"/>
  <c r="CF354" i="12"/>
  <c r="CG354" i="12" s="1"/>
  <c r="CB354" i="12"/>
  <c r="CE354" i="12"/>
  <c r="CC354" i="12"/>
  <c r="CA354" i="12"/>
  <c r="BZ354" i="12"/>
  <c r="CM354" i="12"/>
  <c r="CN354" i="12" s="1" a="1"/>
  <c r="CN354" i="12" s="1"/>
  <c r="CP354" i="12" s="1"/>
  <c r="BU354" i="12"/>
  <c r="CF231" i="12"/>
  <c r="CG231" i="12" s="1"/>
  <c r="CE231" i="12"/>
  <c r="CA231" i="12"/>
  <c r="BZ231" i="12"/>
  <c r="CC231" i="12"/>
  <c r="BU231" i="12"/>
  <c r="CB231" i="12"/>
  <c r="CM231" i="12"/>
  <c r="CN231" i="12" s="1" a="1"/>
  <c r="CN231" i="12" s="1"/>
  <c r="CP231" i="12" s="1"/>
  <c r="CF108" i="12"/>
  <c r="CG108" i="12" s="1"/>
  <c r="CC108" i="12"/>
  <c r="CM108" i="12"/>
  <c r="CN108" i="12" s="1" a="1"/>
  <c r="CN108" i="12" s="1"/>
  <c r="CP108" i="12" s="1"/>
  <c r="CB108" i="12"/>
  <c r="BU108" i="12"/>
  <c r="BZ108" i="12"/>
  <c r="CA108" i="12"/>
  <c r="CE108" i="12"/>
  <c r="CF410" i="12"/>
  <c r="CM410" i="12"/>
  <c r="CN410" i="12" s="1" a="1"/>
  <c r="CN410" i="12" s="1"/>
  <c r="CP410" i="12" s="1"/>
  <c r="CC410" i="12"/>
  <c r="BZ410" i="12"/>
  <c r="BZ35" i="12"/>
  <c r="CB35" i="12"/>
  <c r="BU35" i="12"/>
  <c r="CF35" i="12"/>
  <c r="CE35" i="12"/>
  <c r="CA35" i="12"/>
  <c r="CE439" i="12"/>
  <c r="CE13" i="12"/>
  <c r="BU13" i="12"/>
  <c r="CF13" i="12"/>
  <c r="CG13" i="12" s="1"/>
  <c r="CM13" i="12"/>
  <c r="CA13" i="12"/>
  <c r="BU250" i="12"/>
  <c r="CF250" i="12"/>
  <c r="CE250" i="12"/>
  <c r="CB250" i="12"/>
  <c r="BZ250" i="12"/>
  <c r="CF179" i="12"/>
  <c r="CM179" i="12"/>
  <c r="CN179" i="12" s="1" a="1"/>
  <c r="CN179" i="12" s="1"/>
  <c r="CP179" i="12" s="1"/>
  <c r="CC179" i="12"/>
  <c r="BZ179" i="12"/>
  <c r="CA179" i="12"/>
  <c r="CB179" i="12"/>
  <c r="BU179" i="12"/>
  <c r="CE179" i="12"/>
  <c r="CE72" i="12"/>
  <c r="BU72" i="12"/>
  <c r="CC72" i="12"/>
  <c r="CB72" i="12"/>
  <c r="CA72" i="12"/>
  <c r="BZ72" i="12"/>
  <c r="CM72" i="12"/>
  <c r="CN72" i="12" s="1" a="1"/>
  <c r="CN72" i="12" s="1"/>
  <c r="CP72" i="12" s="1"/>
  <c r="CF72" i="12"/>
  <c r="BU276" i="12"/>
  <c r="CB276" i="12"/>
  <c r="CF276" i="12"/>
  <c r="CM276" i="12"/>
  <c r="CN276" i="12" s="1" a="1"/>
  <c r="CN276" i="12" s="1"/>
  <c r="CP276" i="12" s="1"/>
  <c r="CA276" i="12"/>
  <c r="CC276" i="12"/>
  <c r="BZ276" i="12"/>
  <c r="CE276" i="12"/>
  <c r="CM341" i="12"/>
  <c r="CN341" i="12" s="1" a="1"/>
  <c r="CN341" i="12" s="1"/>
  <c r="CP341" i="12" s="1"/>
  <c r="CC341" i="12"/>
  <c r="CE341" i="12"/>
  <c r="BZ341" i="12"/>
  <c r="CF341" i="12"/>
  <c r="BU341" i="12"/>
  <c r="CA341" i="12"/>
  <c r="CB341" i="12"/>
  <c r="CB493" i="12"/>
  <c r="BZ493" i="12"/>
  <c r="CM493" i="12"/>
  <c r="CN493" i="12" s="1" a="1"/>
  <c r="CN493" i="12" s="1"/>
  <c r="CP493" i="12" s="1"/>
  <c r="CA493" i="12"/>
  <c r="CE493" i="12"/>
  <c r="CC493" i="12"/>
  <c r="CF493" i="12"/>
  <c r="BU493" i="12"/>
  <c r="CC482" i="12"/>
  <c r="CE482" i="12"/>
  <c r="CM482" i="12"/>
  <c r="CN482" i="12" s="1" a="1"/>
  <c r="CN482" i="12" s="1"/>
  <c r="CP482" i="12" s="1"/>
  <c r="CF482" i="12"/>
  <c r="CA482" i="12"/>
  <c r="BU482" i="12"/>
  <c r="BZ482" i="12"/>
  <c r="CB482" i="12"/>
  <c r="CB207" i="12"/>
  <c r="CE207" i="12"/>
  <c r="CE42" i="12"/>
  <c r="BZ42" i="12"/>
  <c r="CA42" i="12"/>
  <c r="BU42" i="12"/>
  <c r="CF42" i="12"/>
  <c r="CM42" i="12"/>
  <c r="CN42" i="12" s="1" a="1"/>
  <c r="CN42" i="12" s="1"/>
  <c r="CP42" i="12" s="1"/>
  <c r="CC42" i="12"/>
  <c r="CB42" i="12"/>
  <c r="CM399" i="12"/>
  <c r="CN399" i="12" s="1" a="1"/>
  <c r="CN399" i="12" s="1"/>
  <c r="CP399" i="12" s="1"/>
  <c r="CB399" i="12"/>
  <c r="CA399" i="12"/>
  <c r="CF399" i="12"/>
  <c r="CE399" i="12"/>
  <c r="CC399" i="12"/>
  <c r="BZ399" i="12"/>
  <c r="BU399" i="12"/>
  <c r="CA16" i="12"/>
  <c r="CM16" i="12"/>
  <c r="CN16" i="12" s="1" a="1"/>
  <c r="CN16" i="12" s="1"/>
  <c r="CP16" i="12" s="1"/>
  <c r="CC16" i="12"/>
  <c r="CF16" i="12"/>
  <c r="BZ16" i="12"/>
  <c r="CE16" i="12"/>
  <c r="CB16" i="12"/>
  <c r="BU16" i="12"/>
  <c r="CM386" i="12"/>
  <c r="CN386" i="12" s="1" a="1"/>
  <c r="CN386" i="12" s="1"/>
  <c r="CP386" i="12" s="1"/>
  <c r="CB386" i="12"/>
  <c r="BZ386" i="12"/>
  <c r="CE386" i="12"/>
  <c r="CF386" i="12"/>
  <c r="CC386" i="12"/>
  <c r="CA386" i="12"/>
  <c r="BU386" i="12"/>
  <c r="CA238" i="12"/>
  <c r="CE238" i="12"/>
  <c r="CM238" i="12"/>
  <c r="CN238" i="12" s="1" a="1"/>
  <c r="CN238" i="12" s="1"/>
  <c r="CP238" i="12" s="1"/>
  <c r="CC238" i="12"/>
  <c r="CF238" i="12"/>
  <c r="BU238" i="12"/>
  <c r="BZ238" i="12"/>
  <c r="CB238" i="12"/>
  <c r="CF241" i="12"/>
  <c r="CG241" i="12" s="1"/>
  <c r="CM241" i="12"/>
  <c r="CN241" i="12" s="1" a="1"/>
  <c r="CN241" i="12" s="1"/>
  <c r="CP241" i="12" s="1"/>
  <c r="CC241" i="12"/>
  <c r="BZ241" i="12"/>
  <c r="CA241" i="12"/>
  <c r="CB241" i="12"/>
  <c r="BU241" i="12"/>
  <c r="CE241" i="12"/>
  <c r="CM182" i="12"/>
  <c r="CN182" i="12" s="1" a="1"/>
  <c r="CN182" i="12" s="1"/>
  <c r="CP182" i="12" s="1"/>
  <c r="BZ182" i="12"/>
  <c r="CC182" i="12"/>
  <c r="CB182" i="12"/>
  <c r="BU182" i="12"/>
  <c r="CE182" i="12"/>
  <c r="CA182" i="12"/>
  <c r="CF182" i="12"/>
  <c r="CE404" i="12"/>
  <c r="BU404" i="12"/>
  <c r="BZ404" i="12"/>
  <c r="CM404" i="12"/>
  <c r="CN404" i="12" s="1" a="1"/>
  <c r="CN404" i="12" s="1"/>
  <c r="CP404" i="12" s="1"/>
  <c r="CF404" i="12"/>
  <c r="CB404" i="12"/>
  <c r="CC404" i="12"/>
  <c r="CA404" i="12"/>
  <c r="BZ28" i="12"/>
  <c r="CC28" i="12"/>
  <c r="CA28" i="12"/>
  <c r="CE28" i="12"/>
  <c r="CB28" i="12"/>
  <c r="BU28" i="12"/>
  <c r="CF28" i="12"/>
  <c r="CM28" i="12"/>
  <c r="CN28" i="12" s="1" a="1"/>
  <c r="CN28" i="12" s="1"/>
  <c r="CP28" i="12" s="1"/>
  <c r="CC39" i="12"/>
  <c r="BU39" i="12"/>
  <c r="CM39" i="12"/>
  <c r="CN39" i="12" s="1" a="1"/>
  <c r="CN39" i="12" s="1"/>
  <c r="CP39" i="12" s="1"/>
  <c r="CA39" i="12"/>
  <c r="BZ39" i="12"/>
  <c r="CB39" i="12"/>
  <c r="CE39" i="12"/>
  <c r="CF39" i="12"/>
  <c r="CF134" i="12"/>
  <c r="CG134" i="12" s="1"/>
  <c r="CA134" i="12"/>
  <c r="CE134" i="12"/>
  <c r="CM134" i="12"/>
  <c r="CN134" i="12" s="1" a="1"/>
  <c r="CN134" i="12" s="1"/>
  <c r="CP134" i="12" s="1"/>
  <c r="BZ134" i="12"/>
  <c r="CB134" i="12"/>
  <c r="BU134" i="12"/>
  <c r="CC134" i="12"/>
  <c r="CM301" i="12"/>
  <c r="CN301" i="12" s="1" a="1"/>
  <c r="CN301" i="12" s="1"/>
  <c r="CP301" i="12" s="1"/>
  <c r="CF236" i="12"/>
  <c r="CC236" i="12"/>
  <c r="CE236" i="12"/>
  <c r="BU236" i="12"/>
  <c r="CM236" i="12"/>
  <c r="CN236" i="12" s="1" a="1"/>
  <c r="CN236" i="12" s="1"/>
  <c r="CP236" i="12" s="1"/>
  <c r="CA236" i="12"/>
  <c r="BZ236" i="12"/>
  <c r="CB236" i="12"/>
  <c r="CA288" i="12"/>
  <c r="BU288" i="12"/>
  <c r="CC288" i="12"/>
  <c r="CM288" i="12"/>
  <c r="CN288" i="12" s="1" a="1"/>
  <c r="CN288" i="12" s="1"/>
  <c r="CP288" i="12" s="1"/>
  <c r="BZ288" i="12"/>
  <c r="CB288" i="12"/>
  <c r="CF288" i="12"/>
  <c r="CE288" i="12"/>
  <c r="CM441" i="12"/>
  <c r="CN441" i="12" s="1" a="1"/>
  <c r="CN441" i="12" s="1"/>
  <c r="CP441" i="12" s="1"/>
  <c r="BU441" i="12"/>
  <c r="CC441" i="12"/>
  <c r="CB441" i="12"/>
  <c r="CF441" i="12"/>
  <c r="CG441" i="12" s="1"/>
  <c r="BZ441" i="12"/>
  <c r="CE441" i="12"/>
  <c r="CA441" i="12"/>
  <c r="CM368" i="12"/>
  <c r="CN368" i="12" s="1" a="1"/>
  <c r="CN368" i="12" s="1"/>
  <c r="CP368" i="12" s="1"/>
  <c r="BU368" i="12"/>
  <c r="CE368" i="12"/>
  <c r="BZ368" i="12"/>
  <c r="CA368" i="12"/>
  <c r="CF368" i="12"/>
  <c r="CB462" i="12"/>
  <c r="BZ462" i="12"/>
  <c r="CE462" i="12"/>
  <c r="CA462" i="12"/>
  <c r="CF462" i="12"/>
  <c r="CM462" i="12"/>
  <c r="CN462" i="12" s="1" a="1"/>
  <c r="CN462" i="12" s="1"/>
  <c r="CP462" i="12" s="1"/>
  <c r="CC462" i="12"/>
  <c r="BU462" i="12"/>
  <c r="CE209" i="12"/>
  <c r="BZ209" i="12"/>
  <c r="CF209" i="12"/>
  <c r="CG209" i="12" s="1"/>
  <c r="BU209" i="12"/>
  <c r="CM209" i="12"/>
  <c r="CN209" i="12" s="1" a="1"/>
  <c r="CN209" i="12" s="1"/>
  <c r="CP209" i="12" s="1"/>
  <c r="CA209" i="12"/>
  <c r="CC209" i="12"/>
  <c r="CB209" i="12"/>
  <c r="CA294" i="12"/>
  <c r="CF294" i="12"/>
  <c r="CG294" i="12" s="1"/>
  <c r="BU294" i="12"/>
  <c r="CC294" i="12"/>
  <c r="CB294" i="12"/>
  <c r="BZ294" i="12"/>
  <c r="CE294" i="12"/>
  <c r="CM294" i="12"/>
  <c r="CN294" i="12" s="1" a="1"/>
  <c r="CN294" i="12" s="1"/>
  <c r="CP294" i="12" s="1"/>
  <c r="CE282" i="12"/>
  <c r="CB282" i="12"/>
  <c r="BU282" i="12"/>
  <c r="CA282" i="12"/>
  <c r="BZ282" i="12"/>
  <c r="CF282" i="12"/>
  <c r="CM282" i="12"/>
  <c r="CN282" i="12" s="1" a="1"/>
  <c r="CN282" i="12" s="1"/>
  <c r="CP282" i="12" s="1"/>
  <c r="CC282" i="12"/>
  <c r="CM340" i="12"/>
  <c r="CN340" i="12" s="1" a="1"/>
  <c r="CN340" i="12" s="1"/>
  <c r="CP340" i="12" s="1"/>
  <c r="CC408" i="12"/>
  <c r="CF408" i="12"/>
  <c r="CG408" i="12" s="1"/>
  <c r="CM408" i="12"/>
  <c r="CN408" i="12" s="1" a="1"/>
  <c r="CN408" i="12" s="1"/>
  <c r="CP408" i="12" s="1"/>
  <c r="CA408" i="12"/>
  <c r="BU408" i="12"/>
  <c r="CB408" i="12"/>
  <c r="BZ408" i="12"/>
  <c r="CE408" i="12"/>
  <c r="CM263" i="12"/>
  <c r="CN263" i="12" s="1" a="1"/>
  <c r="CN263" i="12" s="1"/>
  <c r="CP263" i="12" s="1"/>
  <c r="CF263" i="12"/>
  <c r="CC263" i="12"/>
  <c r="CA263" i="12"/>
  <c r="CB263" i="12"/>
  <c r="BZ263" i="12"/>
  <c r="CE22" i="12"/>
  <c r="BU22" i="12"/>
  <c r="BZ22" i="12"/>
  <c r="CC22" i="12"/>
  <c r="CA22" i="12"/>
  <c r="CB22" i="12"/>
  <c r="CM22" i="12"/>
  <c r="CN22" i="12" s="1" a="1"/>
  <c r="CN22" i="12" s="1"/>
  <c r="CP22" i="12" s="1"/>
  <c r="CF22" i="12"/>
  <c r="CA168" i="12"/>
  <c r="CC168" i="12"/>
  <c r="CE168" i="12"/>
  <c r="BU168" i="12"/>
  <c r="CF168" i="12"/>
  <c r="BZ168" i="12"/>
  <c r="CB168" i="12"/>
  <c r="CM168" i="12"/>
  <c r="CN168" i="12" s="1" a="1"/>
  <c r="CN168" i="12" s="1"/>
  <c r="CP168" i="12" s="1"/>
  <c r="BU315" i="12"/>
  <c r="CE315" i="12"/>
  <c r="BZ315" i="12"/>
  <c r="CB315" i="12"/>
  <c r="CM315" i="12"/>
  <c r="CN315" i="12" s="1" a="1"/>
  <c r="CN315" i="12" s="1"/>
  <c r="CP315" i="12" s="1"/>
  <c r="CF315" i="12"/>
  <c r="CC315" i="12"/>
  <c r="CA315" i="12"/>
  <c r="CC431" i="12"/>
  <c r="BZ431" i="12"/>
  <c r="CE431" i="12"/>
  <c r="CF431" i="12"/>
  <c r="BU431" i="12"/>
  <c r="CB431" i="12"/>
  <c r="CM431" i="12"/>
  <c r="CN431" i="12" s="1" a="1"/>
  <c r="CN431" i="12" s="1"/>
  <c r="CP431" i="12" s="1"/>
  <c r="CA431" i="12"/>
  <c r="CE395" i="12"/>
  <c r="CB395" i="12"/>
  <c r="CA395" i="12"/>
  <c r="BZ395" i="12"/>
  <c r="CC395" i="12"/>
  <c r="CF395" i="12"/>
  <c r="CM395" i="12"/>
  <c r="CN395" i="12" s="1" a="1"/>
  <c r="CN395" i="12" s="1"/>
  <c r="CP395" i="12" s="1"/>
  <c r="BU395" i="12"/>
  <c r="CC257" i="12"/>
  <c r="CF257" i="12"/>
  <c r="BZ257" i="12"/>
  <c r="CM257" i="12"/>
  <c r="CN257" i="12" s="1" a="1"/>
  <c r="CN257" i="12" s="1"/>
  <c r="CP257" i="12" s="1"/>
  <c r="CA257" i="12"/>
  <c r="BU257" i="12"/>
  <c r="CB257" i="12"/>
  <c r="CE257" i="12"/>
  <c r="CA278" i="12"/>
  <c r="CC278" i="12"/>
  <c r="CE278" i="12"/>
  <c r="CM278" i="12"/>
  <c r="CN278" i="12" s="1" a="1"/>
  <c r="CN278" i="12" s="1"/>
  <c r="CP278" i="12" s="1"/>
  <c r="CF278" i="12"/>
  <c r="CB278" i="12"/>
  <c r="BU278" i="12"/>
  <c r="BZ278" i="12"/>
  <c r="CE412" i="12"/>
  <c r="CM216" i="12"/>
  <c r="CN216" i="12" s="1" a="1"/>
  <c r="CN216" i="12" s="1"/>
  <c r="CP216" i="12" s="1"/>
  <c r="CA376" i="12"/>
  <c r="CB376" i="12"/>
  <c r="BU376" i="12"/>
  <c r="CB34" i="12"/>
  <c r="CM34" i="12"/>
  <c r="CN34" i="12" s="1" a="1"/>
  <c r="CN34" i="12" s="1"/>
  <c r="CP34" i="12" s="1"/>
  <c r="CA34" i="12"/>
  <c r="BZ34" i="12"/>
  <c r="CE34" i="12"/>
  <c r="BU34" i="12"/>
  <c r="CF34" i="12"/>
  <c r="CC34" i="12"/>
  <c r="CB449" i="12"/>
  <c r="CA449" i="12"/>
  <c r="CE449" i="12"/>
  <c r="CF449" i="12"/>
  <c r="CC449" i="12"/>
  <c r="BU449" i="12"/>
  <c r="CM449" i="12"/>
  <c r="CN449" i="12" s="1" a="1"/>
  <c r="CN449" i="12" s="1"/>
  <c r="CP449" i="12" s="1"/>
  <c r="BZ449" i="12"/>
  <c r="CC420" i="12"/>
  <c r="CF420" i="12"/>
  <c r="CG420" i="12" s="1"/>
  <c r="BU420" i="12"/>
  <c r="CB420" i="12"/>
  <c r="CM420" i="12"/>
  <c r="CN420" i="12" s="1" a="1"/>
  <c r="CN420" i="12" s="1"/>
  <c r="CP420" i="12" s="1"/>
  <c r="BZ420" i="12"/>
  <c r="CA420" i="12"/>
  <c r="CE420" i="12"/>
  <c r="CA339" i="12"/>
  <c r="BU339" i="12"/>
  <c r="CC339" i="12"/>
  <c r="BZ339" i="12"/>
  <c r="CM339" i="12"/>
  <c r="CN339" i="12" s="1" a="1"/>
  <c r="CN339" i="12" s="1"/>
  <c r="CP339" i="12" s="1"/>
  <c r="CE339" i="12"/>
  <c r="CB339" i="12"/>
  <c r="CF339" i="12"/>
  <c r="CB115" i="12"/>
  <c r="CM115" i="12"/>
  <c r="CN115" i="12" s="1" a="1"/>
  <c r="CN115" i="12" s="1"/>
  <c r="CP115" i="12" s="1"/>
  <c r="CC115" i="12"/>
  <c r="CF115" i="12"/>
  <c r="CA115" i="12"/>
  <c r="BZ115" i="12"/>
  <c r="CE115" i="12"/>
  <c r="BU115" i="12"/>
  <c r="CC285" i="12"/>
  <c r="CA285" i="12"/>
  <c r="CE285" i="12"/>
  <c r="BZ285" i="12"/>
  <c r="BU285" i="12"/>
  <c r="CF285" i="12"/>
  <c r="BU379" i="12"/>
  <c r="CC379" i="12"/>
  <c r="CF379" i="12"/>
  <c r="CA379" i="12"/>
  <c r="CM379" i="12"/>
  <c r="CN379" i="12" s="1" a="1"/>
  <c r="CN379" i="12" s="1"/>
  <c r="CP379" i="12" s="1"/>
  <c r="BZ379" i="12"/>
  <c r="CE379" i="12"/>
  <c r="CB379" i="12"/>
  <c r="CM369" i="12"/>
  <c r="CN369" i="12" s="1" a="1"/>
  <c r="CN369" i="12" s="1"/>
  <c r="CP369" i="12" s="1"/>
  <c r="CC369" i="12"/>
  <c r="CE369" i="12"/>
  <c r="CF369" i="12"/>
  <c r="BU369" i="12"/>
  <c r="BZ369" i="12"/>
  <c r="CB369" i="12"/>
  <c r="CA369" i="12"/>
  <c r="CA173" i="12"/>
  <c r="BZ173" i="12"/>
  <c r="CM173" i="12"/>
  <c r="CN173" i="12" s="1" a="1"/>
  <c r="CN173" i="12" s="1"/>
  <c r="CP173" i="12" s="1"/>
  <c r="CC173" i="12"/>
  <c r="CE173" i="12"/>
  <c r="CB173" i="12"/>
  <c r="BU173" i="12"/>
  <c r="CF173" i="12"/>
  <c r="BZ473" i="12"/>
  <c r="CF92" i="12"/>
  <c r="CB92" i="12"/>
  <c r="BU92" i="12"/>
  <c r="CC92" i="12"/>
  <c r="CM92" i="12"/>
  <c r="CN92" i="12" s="1" a="1"/>
  <c r="CN92" i="12" s="1"/>
  <c r="CP92" i="12" s="1"/>
  <c r="BZ92" i="12"/>
  <c r="CE92" i="12"/>
  <c r="CA92" i="12"/>
  <c r="BZ292" i="12"/>
  <c r="CA292" i="12"/>
  <c r="CC292" i="12"/>
  <c r="CB292" i="12"/>
  <c r="CE292" i="12"/>
  <c r="CF292" i="12"/>
  <c r="CG292" i="12" s="1"/>
  <c r="BU292" i="12"/>
  <c r="CM292" i="12"/>
  <c r="CN292" i="12" s="1" a="1"/>
  <c r="CN292" i="12" s="1"/>
  <c r="CP292" i="12" s="1"/>
  <c r="CM300" i="12"/>
  <c r="CN300" i="12" s="1" a="1"/>
  <c r="CN300" i="12" s="1"/>
  <c r="CP300" i="12" s="1"/>
  <c r="CB300" i="12"/>
  <c r="CF300" i="12"/>
  <c r="BZ300" i="12"/>
  <c r="BU300" i="12"/>
  <c r="CE300" i="12"/>
  <c r="CC300" i="12"/>
  <c r="CA300" i="12"/>
  <c r="CF382" i="12"/>
  <c r="CB382" i="12"/>
  <c r="BU382" i="12"/>
  <c r="CC382" i="12"/>
  <c r="BZ382" i="12"/>
  <c r="CM382" i="12"/>
  <c r="CN382" i="12" s="1" a="1"/>
  <c r="CN382" i="12" s="1"/>
  <c r="CP382" i="12" s="1"/>
  <c r="CA382" i="12"/>
  <c r="CE382" i="12"/>
  <c r="CA19" i="12"/>
  <c r="CE19" i="12"/>
  <c r="BZ19" i="12"/>
  <c r="CM19" i="12"/>
  <c r="CN19" i="12" s="1" a="1"/>
  <c r="CN19" i="12" s="1"/>
  <c r="CP19" i="12" s="1"/>
  <c r="BU19" i="12"/>
  <c r="CF19" i="12"/>
  <c r="CC19" i="12"/>
  <c r="CB19" i="12"/>
  <c r="CF125" i="12"/>
  <c r="CG125" i="12" s="1"/>
  <c r="CC125" i="12"/>
  <c r="BU125" i="12"/>
  <c r="CB125" i="12"/>
  <c r="BZ125" i="12"/>
  <c r="CM125" i="12"/>
  <c r="CN125" i="12" s="1" a="1"/>
  <c r="CN125" i="12" s="1"/>
  <c r="CP125" i="12" s="1"/>
  <c r="CA125" i="12"/>
  <c r="CE125" i="12"/>
  <c r="CB48" i="12"/>
  <c r="BZ48" i="12"/>
  <c r="CM48" i="12"/>
  <c r="CN48" i="12" s="1" a="1"/>
  <c r="CN48" i="12" s="1"/>
  <c r="CP48" i="12" s="1"/>
  <c r="CF48" i="12"/>
  <c r="CG48" i="12" s="1"/>
  <c r="CA48" i="12"/>
  <c r="BU48" i="12"/>
  <c r="CE48" i="12"/>
  <c r="CC48" i="12"/>
  <c r="CE361" i="12"/>
  <c r="BZ361" i="12"/>
  <c r="BU361" i="12"/>
  <c r="CB361" i="12"/>
  <c r="CM361" i="12"/>
  <c r="CN361" i="12" s="1" a="1"/>
  <c r="CN361" i="12" s="1"/>
  <c r="CP361" i="12" s="1"/>
  <c r="CC361" i="12"/>
  <c r="CF361" i="12"/>
  <c r="CA361" i="12"/>
  <c r="CC457" i="12"/>
  <c r="BZ457" i="12"/>
  <c r="CE457" i="12"/>
  <c r="CB457" i="12"/>
  <c r="BU457" i="12"/>
  <c r="CA211" i="12"/>
  <c r="CF211" i="12"/>
  <c r="CE211" i="12"/>
  <c r="BU211" i="12"/>
  <c r="CB211" i="12"/>
  <c r="CF459" i="12"/>
  <c r="CG459" i="12" s="1"/>
  <c r="CC459" i="12"/>
  <c r="CE459" i="12"/>
  <c r="CB459" i="12"/>
  <c r="BZ459" i="12"/>
  <c r="CM459" i="12"/>
  <c r="CN459" i="12" s="1" a="1"/>
  <c r="CN459" i="12" s="1"/>
  <c r="CP459" i="12" s="1"/>
  <c r="CA459" i="12"/>
  <c r="BU459" i="12"/>
  <c r="BU253" i="12"/>
  <c r="CF253" i="12"/>
  <c r="CA253" i="12"/>
  <c r="CM253" i="12"/>
  <c r="CN253" i="12" s="1" a="1"/>
  <c r="CN253" i="12" s="1"/>
  <c r="CP253" i="12" s="1"/>
  <c r="BZ253" i="12"/>
  <c r="CB253" i="12"/>
  <c r="CC253" i="12"/>
  <c r="CE253" i="12"/>
  <c r="CE245" i="12"/>
  <c r="BZ245" i="12"/>
  <c r="CM245" i="12"/>
  <c r="CN245" i="12" s="1" a="1"/>
  <c r="CN245" i="12" s="1"/>
  <c r="CP245" i="12" s="1"/>
  <c r="CB240" i="12"/>
  <c r="BU240" i="12"/>
  <c r="BZ240" i="12"/>
  <c r="CF240" i="12"/>
  <c r="CC240" i="12"/>
  <c r="CA240" i="12"/>
  <c r="CF290" i="12"/>
  <c r="CA290" i="12"/>
  <c r="CC290" i="12"/>
  <c r="CB290" i="12"/>
  <c r="BZ290" i="12"/>
  <c r="CE290" i="12"/>
  <c r="CM290" i="12"/>
  <c r="CN290" i="12" s="1" a="1"/>
  <c r="CN290" i="12" s="1"/>
  <c r="CP290" i="12" s="1"/>
  <c r="BU290" i="12"/>
  <c r="BZ346" i="12"/>
  <c r="CC346" i="12"/>
  <c r="CF346" i="12"/>
  <c r="BU346" i="12"/>
  <c r="CE346" i="12"/>
  <c r="CA346" i="12"/>
  <c r="CM346" i="12"/>
  <c r="CN346" i="12" s="1" a="1"/>
  <c r="CN346" i="12" s="1"/>
  <c r="CP346" i="12" s="1"/>
  <c r="CB346" i="12"/>
  <c r="CE277" i="12"/>
  <c r="CM277" i="12"/>
  <c r="CN277" i="12" s="1" a="1"/>
  <c r="CN277" i="12" s="1"/>
  <c r="CP277" i="12" s="1"/>
  <c r="BU277" i="12"/>
  <c r="CA277" i="12"/>
  <c r="CE306" i="12"/>
  <c r="BZ306" i="12"/>
  <c r="BU306" i="12"/>
  <c r="CC306" i="12"/>
  <c r="CM306" i="12"/>
  <c r="CN306" i="12" s="1" a="1"/>
  <c r="CN306" i="12" s="1"/>
  <c r="CP306" i="12" s="1"/>
  <c r="CF306" i="12"/>
  <c r="CB306" i="12"/>
  <c r="CA306" i="12"/>
  <c r="CF380" i="12"/>
  <c r="CG380" i="12" s="1"/>
  <c r="CB171" i="12"/>
  <c r="BU171" i="12"/>
  <c r="CC171" i="12"/>
  <c r="CF171" i="12"/>
  <c r="CM171" i="12"/>
  <c r="CN171" i="12" s="1" a="1"/>
  <c r="CN171" i="12" s="1"/>
  <c r="CP171" i="12" s="1"/>
  <c r="CA171" i="12"/>
  <c r="CE171" i="12"/>
  <c r="BZ171" i="12"/>
  <c r="CF228" i="12"/>
  <c r="CM228" i="12"/>
  <c r="CN228" i="12" s="1" a="1"/>
  <c r="CN228" i="12" s="1"/>
  <c r="CP228" i="12" s="1"/>
  <c r="CB228" i="12"/>
  <c r="BU228" i="12"/>
  <c r="CE228" i="12"/>
  <c r="CA228" i="12"/>
  <c r="CC228" i="12"/>
  <c r="BZ228" i="12"/>
  <c r="CC205" i="12"/>
  <c r="CB205" i="12"/>
  <c r="BU205" i="12"/>
  <c r="CM205" i="12"/>
  <c r="CN205" i="12" s="1" a="1"/>
  <c r="CN205" i="12" s="1"/>
  <c r="CP205" i="12" s="1"/>
  <c r="BZ205" i="12"/>
  <c r="CA205" i="12"/>
  <c r="CE205" i="12"/>
  <c r="CF205" i="12"/>
  <c r="CC139" i="12"/>
  <c r="CA139" i="12"/>
  <c r="BU139" i="12"/>
  <c r="CM139" i="12"/>
  <c r="CN139" i="12" s="1" a="1"/>
  <c r="CN139" i="12" s="1"/>
  <c r="CP139" i="12" s="1"/>
  <c r="CF139" i="12"/>
  <c r="BZ139" i="12"/>
  <c r="CB139" i="12"/>
  <c r="CE139" i="12"/>
  <c r="CM502" i="12"/>
  <c r="CN502" i="12" s="1" a="1"/>
  <c r="CN502" i="12" s="1"/>
  <c r="CP502" i="12" s="1"/>
  <c r="CE502" i="12"/>
  <c r="BZ502" i="12"/>
  <c r="CA502" i="12"/>
  <c r="CB502" i="12"/>
  <c r="CC502" i="12"/>
  <c r="CA143" i="12"/>
  <c r="BU143" i="12"/>
  <c r="CF143" i="12"/>
  <c r="CM143" i="12"/>
  <c r="CN143" i="12" s="1" a="1"/>
  <c r="CN143" i="12" s="1"/>
  <c r="CP143" i="12" s="1"/>
  <c r="CB143" i="12"/>
  <c r="BZ143" i="12"/>
  <c r="CB351" i="12"/>
  <c r="CF351" i="12"/>
  <c r="CE351" i="12"/>
  <c r="CC351" i="12"/>
  <c r="BZ351" i="12"/>
  <c r="CM351" i="12"/>
  <c r="CN351" i="12" s="1" a="1"/>
  <c r="CN351" i="12" s="1"/>
  <c r="CP351" i="12" s="1"/>
  <c r="BU351" i="12"/>
  <c r="CA351" i="12"/>
  <c r="CM55" i="12"/>
  <c r="CN55" i="12" s="1" a="1"/>
  <c r="CN55" i="12" s="1"/>
  <c r="CP55" i="12" s="1"/>
  <c r="CA55" i="12"/>
  <c r="CE55" i="12"/>
  <c r="CB55" i="12"/>
  <c r="CF281" i="12"/>
  <c r="CG281" i="12" s="1"/>
  <c r="CC281" i="12"/>
  <c r="BU281" i="12"/>
  <c r="CM281" i="12"/>
  <c r="CN281" i="12" s="1" a="1"/>
  <c r="CN281" i="12" s="1"/>
  <c r="CP281" i="12" s="1"/>
  <c r="CB281" i="12"/>
  <c r="CE281" i="12"/>
  <c r="CA281" i="12"/>
  <c r="BZ281" i="12"/>
  <c r="CC415" i="12"/>
  <c r="BZ415" i="12"/>
  <c r="CF415" i="12"/>
  <c r="CM415" i="12"/>
  <c r="CN415" i="12" s="1" a="1"/>
  <c r="CN415" i="12" s="1"/>
  <c r="CP415" i="12" s="1"/>
  <c r="CB273" i="12"/>
  <c r="CF273" i="12"/>
  <c r="CE273" i="12"/>
  <c r="CM95" i="12"/>
  <c r="CN95" i="12" s="1" a="1"/>
  <c r="CN95" i="12" s="1"/>
  <c r="CP95" i="12" s="1"/>
  <c r="CF95" i="12"/>
  <c r="CG95" i="12" s="1"/>
  <c r="CA95" i="12"/>
  <c r="CB95" i="12"/>
  <c r="CE95" i="12"/>
  <c r="CC95" i="12"/>
  <c r="BZ95" i="12"/>
  <c r="BU95" i="12"/>
  <c r="BU142" i="12"/>
  <c r="CC142" i="12"/>
  <c r="CF142" i="12"/>
  <c r="BZ142" i="12"/>
  <c r="CA142" i="12"/>
  <c r="CB142" i="12"/>
  <c r="CM142" i="12"/>
  <c r="CN142" i="12" s="1" a="1"/>
  <c r="CN142" i="12" s="1"/>
  <c r="CP142" i="12" s="1"/>
  <c r="CE142" i="12"/>
  <c r="CE312" i="12"/>
  <c r="BU312" i="12"/>
  <c r="CF312" i="12"/>
  <c r="CB312" i="12"/>
  <c r="BZ312" i="12"/>
  <c r="CC312" i="12"/>
  <c r="CM312" i="12"/>
  <c r="CN312" i="12" s="1" a="1"/>
  <c r="CN312" i="12" s="1"/>
  <c r="CP312" i="12" s="1"/>
  <c r="CA312" i="12"/>
  <c r="CB177" i="12"/>
  <c r="CC177" i="12"/>
  <c r="CA177" i="12"/>
  <c r="BZ177" i="12"/>
  <c r="BU177" i="12"/>
  <c r="CE177" i="12"/>
  <c r="CF177" i="12"/>
  <c r="CM177" i="12"/>
  <c r="CN177" i="12" s="1" a="1"/>
  <c r="CN177" i="12" s="1"/>
  <c r="CP177" i="12" s="1"/>
  <c r="CM56" i="12"/>
  <c r="CN56" i="12" s="1" a="1"/>
  <c r="CN56" i="12" s="1"/>
  <c r="CP56" i="12" s="1"/>
  <c r="CE56" i="12"/>
  <c r="CA56" i="12"/>
  <c r="BZ56" i="12"/>
  <c r="CF56" i="12"/>
  <c r="BU56" i="12"/>
  <c r="CB56" i="12"/>
  <c r="CC56" i="12"/>
  <c r="BZ426" i="12"/>
  <c r="CA426" i="12"/>
  <c r="CC483" i="12"/>
  <c r="CM483" i="12"/>
  <c r="CN483" i="12" s="1" a="1"/>
  <c r="CN483" i="12" s="1"/>
  <c r="CP483" i="12" s="1"/>
  <c r="BZ483" i="12"/>
  <c r="CA483" i="12"/>
  <c r="BU483" i="12"/>
  <c r="CB483" i="12"/>
  <c r="CF483" i="12"/>
  <c r="CE483" i="12"/>
  <c r="CM422" i="12"/>
  <c r="CN422" i="12" s="1" a="1"/>
  <c r="CN422" i="12" s="1"/>
  <c r="CP422" i="12" s="1"/>
  <c r="BZ422" i="12"/>
  <c r="BU422" i="12"/>
  <c r="CA422" i="12"/>
  <c r="CC422" i="12"/>
  <c r="CB422" i="12"/>
  <c r="CE422" i="12"/>
  <c r="CF422" i="12"/>
  <c r="CG422" i="12" s="1"/>
  <c r="CA357" i="12"/>
  <c r="BU357" i="12"/>
  <c r="CM357" i="12"/>
  <c r="CN357" i="12" s="1" a="1"/>
  <c r="CN357" i="12" s="1"/>
  <c r="CP357" i="12" s="1"/>
  <c r="BZ357" i="12"/>
  <c r="CE357" i="12"/>
  <c r="CC357" i="12"/>
  <c r="CB357" i="12"/>
  <c r="CF357" i="12"/>
  <c r="CF480" i="12"/>
  <c r="BU480" i="12"/>
  <c r="CE480" i="12"/>
  <c r="CB480" i="12"/>
  <c r="CM480" i="12"/>
  <c r="CN480" i="12" s="1" a="1"/>
  <c r="CN480" i="12" s="1"/>
  <c r="CP480" i="12" s="1"/>
  <c r="CA480" i="12"/>
  <c r="BZ480" i="12"/>
  <c r="CC480" i="12"/>
  <c r="BZ101" i="12"/>
  <c r="CM101" i="12"/>
  <c r="CN101" i="12" s="1" a="1"/>
  <c r="CN101" i="12" s="1"/>
  <c r="CP101" i="12" s="1"/>
  <c r="CE101" i="12"/>
  <c r="CF101" i="12"/>
  <c r="BU101" i="12"/>
  <c r="CA101" i="12"/>
  <c r="CB101" i="12"/>
  <c r="CC101" i="12"/>
  <c r="CA68" i="12"/>
  <c r="CC68" i="12"/>
  <c r="CB68" i="12"/>
  <c r="CM68" i="12"/>
  <c r="CN68" i="12" s="1" a="1"/>
  <c r="CN68" i="12" s="1"/>
  <c r="CP68" i="12" s="1"/>
  <c r="CE68" i="12"/>
  <c r="BZ68" i="12"/>
  <c r="CF68" i="12"/>
  <c r="BU68" i="12"/>
  <c r="BU66" i="12"/>
  <c r="BZ66" i="12"/>
  <c r="CE66" i="12"/>
  <c r="CA66" i="12"/>
  <c r="CC66" i="12"/>
  <c r="CM66" i="12"/>
  <c r="CN66" i="12" s="1" a="1"/>
  <c r="CN66" i="12" s="1"/>
  <c r="CP66" i="12" s="1"/>
  <c r="CF66" i="12"/>
  <c r="CB66" i="12"/>
  <c r="BZ434" i="12"/>
  <c r="CB434" i="12"/>
  <c r="BU434" i="12"/>
  <c r="CF434" i="12"/>
  <c r="CE434" i="12"/>
  <c r="CM434" i="12"/>
  <c r="CN434" i="12" s="1" a="1"/>
  <c r="CN434" i="12" s="1"/>
  <c r="CP434" i="12" s="1"/>
  <c r="CC434" i="12"/>
  <c r="CA434" i="12"/>
  <c r="BU402" i="12"/>
  <c r="CB402" i="12"/>
  <c r="CM402" i="12"/>
  <c r="CN402" i="12" s="1" a="1"/>
  <c r="CN402" i="12" s="1"/>
  <c r="CP402" i="12" s="1"/>
  <c r="CF402" i="12"/>
  <c r="CG402" i="12" s="1"/>
  <c r="CE402" i="12"/>
  <c r="CC402" i="12"/>
  <c r="CA402" i="12"/>
  <c r="BZ402" i="12"/>
  <c r="CF36" i="12"/>
  <c r="CG36" i="12" s="1"/>
  <c r="CB36" i="12"/>
  <c r="CA370" i="12"/>
  <c r="BU370" i="12"/>
  <c r="CC370" i="12"/>
  <c r="CB370" i="12"/>
  <c r="CE370" i="12"/>
  <c r="BZ370" i="12"/>
  <c r="CF370" i="12"/>
  <c r="CM370" i="12"/>
  <c r="CN370" i="12" s="1" a="1"/>
  <c r="CN370" i="12" s="1"/>
  <c r="CP370" i="12" s="1"/>
  <c r="CC226" i="12"/>
  <c r="CF226" i="12"/>
  <c r="CE226" i="12"/>
  <c r="BU226" i="12"/>
  <c r="BZ226" i="12"/>
  <c r="CA226" i="12"/>
  <c r="CM226" i="12"/>
  <c r="CN226" i="12" s="1" a="1"/>
  <c r="CN226" i="12" s="1"/>
  <c r="CP226" i="12" s="1"/>
  <c r="CB226" i="12"/>
  <c r="CC299" i="12"/>
  <c r="CB299" i="12"/>
  <c r="CE299" i="12"/>
  <c r="BZ332" i="12"/>
  <c r="CM332" i="12"/>
  <c r="CN332" i="12" s="1" a="1"/>
  <c r="CN332" i="12" s="1"/>
  <c r="CP332" i="12" s="1"/>
  <c r="CF332" i="12"/>
  <c r="CE332" i="12"/>
  <c r="CB332" i="12"/>
  <c r="CC332" i="12"/>
  <c r="BU332" i="12"/>
  <c r="CA332" i="12"/>
  <c r="CC500" i="12"/>
  <c r="CA500" i="12"/>
  <c r="CB500" i="12"/>
  <c r="CM500" i="12"/>
  <c r="CN500" i="12" s="1" a="1"/>
  <c r="CN500" i="12" s="1"/>
  <c r="CP500" i="12" s="1"/>
  <c r="BU500" i="12"/>
  <c r="CE500" i="12"/>
  <c r="BZ500" i="12"/>
  <c r="CF500" i="12"/>
  <c r="BU329" i="12"/>
  <c r="CM329" i="12"/>
  <c r="CN329" i="12" s="1" a="1"/>
  <c r="CN329" i="12" s="1"/>
  <c r="CP329" i="12" s="1"/>
  <c r="BZ329" i="12"/>
  <c r="CE329" i="12"/>
  <c r="CF329" i="12"/>
  <c r="CB329" i="12"/>
  <c r="CC329" i="12"/>
  <c r="CA329" i="12"/>
  <c r="CE195" i="12"/>
  <c r="CC232" i="12"/>
  <c r="CE232" i="12"/>
  <c r="CF232" i="12"/>
  <c r="CA232" i="12"/>
  <c r="CB232" i="12"/>
  <c r="BU232" i="12"/>
  <c r="BZ232" i="12"/>
  <c r="CM232" i="12"/>
  <c r="CN232" i="12" s="1" a="1"/>
  <c r="CN232" i="12" s="1"/>
  <c r="CP232" i="12" s="1"/>
  <c r="CB460" i="12"/>
  <c r="BU460" i="12"/>
  <c r="CB432" i="12"/>
  <c r="CM432" i="12"/>
  <c r="CN432" i="12" s="1" a="1"/>
  <c r="CN432" i="12" s="1"/>
  <c r="CP432" i="12" s="1"/>
  <c r="CE215" i="12"/>
  <c r="BZ215" i="12"/>
  <c r="CA215" i="12"/>
  <c r="CM215" i="12"/>
  <c r="CN215" i="12" s="1" a="1"/>
  <c r="CN215" i="12" s="1"/>
  <c r="CP215" i="12" s="1"/>
  <c r="CB215" i="12"/>
  <c r="CF215" i="12"/>
  <c r="BU215" i="12"/>
  <c r="CC215" i="12"/>
  <c r="CC373" i="12"/>
  <c r="CA373" i="12"/>
  <c r="CB373" i="12"/>
  <c r="CF373" i="12"/>
  <c r="CH373" i="12" s="1"/>
  <c r="CI373" i="12" s="1" a="1"/>
  <c r="CI373" i="12" s="1"/>
  <c r="CE373" i="12"/>
  <c r="BZ373" i="12"/>
  <c r="BU373" i="12"/>
  <c r="CM373" i="12"/>
  <c r="CN373" i="12" s="1" a="1"/>
  <c r="CN373" i="12" s="1"/>
  <c r="CP373" i="12" s="1"/>
  <c r="CC452" i="12"/>
  <c r="CA452" i="12"/>
  <c r="CM452" i="12"/>
  <c r="CN452" i="12" s="1" a="1"/>
  <c r="CN452" i="12" s="1"/>
  <c r="CP452" i="12" s="1"/>
  <c r="CE452" i="12"/>
  <c r="CF452" i="12"/>
  <c r="BU452" i="12"/>
  <c r="BZ452" i="12"/>
  <c r="CB452" i="12"/>
  <c r="CE97" i="12"/>
  <c r="CB97" i="12"/>
  <c r="CM97" i="12"/>
  <c r="CN97" i="12" s="1" a="1"/>
  <c r="CN97" i="12" s="1"/>
  <c r="CP97" i="12" s="1"/>
  <c r="BU97" i="12"/>
  <c r="CC97" i="12"/>
  <c r="BZ97" i="12"/>
  <c r="CF97" i="12"/>
  <c r="CA97" i="12"/>
  <c r="CF261" i="12"/>
  <c r="BZ261" i="12"/>
  <c r="CB261" i="12"/>
  <c r="CE261" i="12"/>
  <c r="BU261" i="12"/>
  <c r="CC261" i="12"/>
  <c r="CA261" i="12"/>
  <c r="CM261" i="12"/>
  <c r="CN261" i="12" s="1" a="1"/>
  <c r="CN261" i="12" s="1"/>
  <c r="CP261" i="12" s="1"/>
  <c r="CC477" i="12"/>
  <c r="BZ477" i="12"/>
  <c r="CA477" i="12"/>
  <c r="CF477" i="12"/>
  <c r="BU477" i="12"/>
  <c r="CB477" i="12"/>
  <c r="CM477" i="12"/>
  <c r="CN477" i="12" s="1" a="1"/>
  <c r="CN477" i="12" s="1"/>
  <c r="CP477" i="12" s="1"/>
  <c r="CE477" i="12"/>
  <c r="CC124" i="12"/>
  <c r="CE124" i="12"/>
  <c r="CA124" i="12"/>
  <c r="CF124" i="12"/>
  <c r="CM124" i="12"/>
  <c r="CN124" i="12" s="1" a="1"/>
  <c r="CN124" i="12" s="1"/>
  <c r="CP124" i="12" s="1"/>
  <c r="BU124" i="12"/>
  <c r="CB124" i="12"/>
  <c r="BZ124" i="12"/>
  <c r="CF225" i="12"/>
  <c r="BZ225" i="12"/>
  <c r="CC225" i="12"/>
  <c r="CE225" i="12"/>
  <c r="CB225" i="12"/>
  <c r="BU225" i="12"/>
  <c r="CM225" i="12"/>
  <c r="CN225" i="12" s="1" a="1"/>
  <c r="CN225" i="12" s="1"/>
  <c r="CP225" i="12" s="1"/>
  <c r="CA225" i="12"/>
  <c r="CE274" i="12"/>
  <c r="BU274" i="12"/>
  <c r="CE365" i="12"/>
  <c r="CC365" i="12"/>
  <c r="CB365" i="12"/>
  <c r="BZ365" i="12"/>
  <c r="CF365" i="12"/>
  <c r="BU365" i="12"/>
  <c r="CA365" i="12"/>
  <c r="BU120" i="12"/>
  <c r="CA120" i="12"/>
  <c r="BZ120" i="12"/>
  <c r="CM120" i="12"/>
  <c r="CN120" i="12" s="1" a="1"/>
  <c r="CN120" i="12" s="1"/>
  <c r="CP120" i="12" s="1"/>
  <c r="CF120" i="12"/>
  <c r="CE120" i="12"/>
  <c r="CC120" i="12"/>
  <c r="CB120" i="12"/>
  <c r="CE344" i="12"/>
  <c r="BZ344" i="12"/>
  <c r="CB91" i="12"/>
  <c r="BU91" i="12"/>
  <c r="BZ91" i="12"/>
  <c r="CF91" i="12"/>
  <c r="CM91" i="12"/>
  <c r="CN91" i="12" s="1" a="1"/>
  <c r="CN91" i="12" s="1"/>
  <c r="CP91" i="12" s="1"/>
  <c r="CE91" i="12"/>
  <c r="CA91" i="12"/>
  <c r="CC91" i="12"/>
  <c r="CB308" i="12"/>
  <c r="BU308" i="12"/>
  <c r="CC308" i="12"/>
  <c r="CA308" i="12"/>
  <c r="BZ308" i="12"/>
  <c r="CE308" i="12"/>
  <c r="CF308" i="12"/>
  <c r="CM308" i="12"/>
  <c r="CN308" i="12" s="1" a="1"/>
  <c r="CN308" i="12" s="1"/>
  <c r="CP308" i="12" s="1"/>
  <c r="CB269" i="12"/>
  <c r="CF269" i="12"/>
  <c r="BZ269" i="12"/>
  <c r="CM269" i="12"/>
  <c r="CN269" i="12" s="1" a="1"/>
  <c r="CN269" i="12" s="1"/>
  <c r="CP269" i="12" s="1"/>
  <c r="BU269" i="12"/>
  <c r="CC77" i="12"/>
  <c r="BZ77" i="12"/>
  <c r="CM77" i="12"/>
  <c r="CN77" i="12" s="1" a="1"/>
  <c r="CN77" i="12" s="1"/>
  <c r="CP77" i="12" s="1"/>
  <c r="CA77" i="12"/>
  <c r="BU77" i="12"/>
  <c r="CB77" i="12"/>
  <c r="CF77" i="12"/>
  <c r="CE77" i="12"/>
  <c r="CF114" i="12"/>
  <c r="CB114" i="12"/>
  <c r="CE114" i="12"/>
  <c r="CA114" i="12"/>
  <c r="CC114" i="12"/>
  <c r="BZ114" i="12"/>
  <c r="CM114" i="12"/>
  <c r="CN114" i="12" s="1" a="1"/>
  <c r="CN114" i="12" s="1"/>
  <c r="CP114" i="12" s="1"/>
  <c r="BU114" i="12"/>
  <c r="CA178" i="12"/>
  <c r="CE178" i="12"/>
  <c r="BU178" i="12"/>
  <c r="CM178" i="12"/>
  <c r="CN178" i="12" s="1" a="1"/>
  <c r="CN178" i="12" s="1"/>
  <c r="CP178" i="12" s="1"/>
  <c r="CC279" i="12"/>
  <c r="CF279" i="12"/>
  <c r="BU279" i="12"/>
  <c r="BZ279" i="12"/>
  <c r="CE279" i="12"/>
  <c r="CM279" i="12"/>
  <c r="CN279" i="12" s="1" a="1"/>
  <c r="CN279" i="12" s="1"/>
  <c r="CP279" i="12" s="1"/>
  <c r="CA279" i="12"/>
  <c r="CB279" i="12"/>
  <c r="CB407" i="12"/>
  <c r="CF407" i="12"/>
  <c r="BZ391" i="12"/>
  <c r="CF391" i="12"/>
  <c r="CM391" i="12"/>
  <c r="CN391" i="12" s="1" a="1"/>
  <c r="CN391" i="12" s="1"/>
  <c r="CP391" i="12" s="1"/>
  <c r="CB391" i="12"/>
  <c r="CE391" i="12"/>
  <c r="CC391" i="12"/>
  <c r="CA391" i="12"/>
  <c r="BU391" i="12"/>
  <c r="BU32" i="12"/>
  <c r="BZ32" i="12"/>
  <c r="CE32" i="12"/>
  <c r="CF32" i="12"/>
  <c r="CC32" i="12"/>
  <c r="BZ353" i="12"/>
  <c r="CE353" i="12"/>
  <c r="CC353" i="12"/>
  <c r="CM353" i="12"/>
  <c r="CN353" i="12" s="1" a="1"/>
  <c r="CN353" i="12" s="1"/>
  <c r="CP353" i="12" s="1"/>
  <c r="BU353" i="12"/>
  <c r="CA353" i="12"/>
  <c r="CB353" i="12"/>
  <c r="CF353" i="12"/>
  <c r="CF330" i="12"/>
  <c r="CG330" i="12" s="1"/>
  <c r="CM330" i="12"/>
  <c r="CN330" i="12" s="1" a="1"/>
  <c r="CN330" i="12" s="1"/>
  <c r="CP330" i="12" s="1"/>
  <c r="BU330" i="12"/>
  <c r="CB330" i="12"/>
  <c r="CE330" i="12"/>
  <c r="CA330" i="12"/>
  <c r="BZ330" i="12"/>
  <c r="CC330" i="12"/>
  <c r="BU204" i="12"/>
  <c r="CF204" i="12"/>
  <c r="CE204" i="12"/>
  <c r="CA204" i="12"/>
  <c r="CC204" i="12"/>
  <c r="BZ204" i="12"/>
  <c r="CM204" i="12"/>
  <c r="CN204" i="12" s="1" a="1"/>
  <c r="CN204" i="12" s="1"/>
  <c r="CP204" i="12" s="1"/>
  <c r="CB204" i="12"/>
  <c r="BU38" i="12"/>
  <c r="BZ38" i="12"/>
  <c r="CM38" i="12"/>
  <c r="CN38" i="12" s="1" a="1"/>
  <c r="CN38" i="12" s="1"/>
  <c r="CP38" i="12" s="1"/>
  <c r="CB38" i="12"/>
  <c r="CE38" i="12"/>
  <c r="CA38" i="12"/>
  <c r="CF38" i="12"/>
  <c r="CC38" i="12"/>
  <c r="CA167" i="12"/>
  <c r="CM167" i="12"/>
  <c r="CN167" i="12" s="1" a="1"/>
  <c r="CN167" i="12" s="1"/>
  <c r="CP167" i="12" s="1"/>
  <c r="CF167" i="12"/>
  <c r="BU167" i="12"/>
  <c r="CB167" i="12"/>
  <c r="CE167" i="12"/>
  <c r="CC167" i="12"/>
  <c r="BZ167" i="12"/>
  <c r="BZ93" i="12"/>
  <c r="CF93" i="12"/>
  <c r="CE93" i="12"/>
  <c r="CA93" i="12"/>
  <c r="BU93" i="12"/>
  <c r="CB93" i="12"/>
  <c r="CC93" i="12"/>
  <c r="CM93" i="12"/>
  <c r="CN93" i="12" s="1" a="1"/>
  <c r="CN93" i="12" s="1"/>
  <c r="CP93" i="12" s="1"/>
  <c r="CE310" i="12"/>
  <c r="CC310" i="12"/>
  <c r="CM310" i="12"/>
  <c r="CN310" i="12" s="1" a="1"/>
  <c r="CN310" i="12" s="1"/>
  <c r="CP310" i="12" s="1"/>
  <c r="CA310" i="12"/>
  <c r="CB310" i="12"/>
  <c r="CF310" i="12"/>
  <c r="BU310" i="12"/>
  <c r="BZ310" i="12"/>
  <c r="CB262" i="12"/>
  <c r="BU262" i="12"/>
  <c r="BZ262" i="12"/>
  <c r="CM262" i="12"/>
  <c r="CN262" i="12" s="1" a="1"/>
  <c r="CN262" i="12" s="1"/>
  <c r="CP262" i="12" s="1"/>
  <c r="CF262" i="12"/>
  <c r="CE262" i="12"/>
  <c r="CC262" i="12"/>
  <c r="CA262" i="12"/>
  <c r="BZ123" i="12"/>
  <c r="CF123" i="12"/>
  <c r="CE123" i="12"/>
  <c r="BU123" i="12"/>
  <c r="CA123" i="12"/>
  <c r="CC123" i="12"/>
  <c r="CF113" i="12"/>
  <c r="BZ113" i="12"/>
  <c r="CB113" i="12"/>
  <c r="CF181" i="12"/>
  <c r="CG181" i="12" s="1"/>
  <c r="CE181" i="12"/>
  <c r="CA181" i="12"/>
  <c r="CC181" i="12"/>
  <c r="CM181" i="12"/>
  <c r="CN181" i="12" s="1" a="1"/>
  <c r="CN181" i="12" s="1"/>
  <c r="CP181" i="12" s="1"/>
  <c r="BU181" i="12"/>
  <c r="BZ181" i="12"/>
  <c r="CB181" i="12"/>
  <c r="CA374" i="12"/>
  <c r="CM374" i="12"/>
  <c r="CN374" i="12" s="1" a="1"/>
  <c r="CN374" i="12" s="1"/>
  <c r="CP374" i="12" s="1"/>
  <c r="CB491" i="12"/>
  <c r="CA491" i="12"/>
  <c r="BU491" i="12"/>
  <c r="CE491" i="12"/>
  <c r="CC491" i="12"/>
  <c r="CF491" i="12"/>
  <c r="BZ491" i="12"/>
  <c r="CM491" i="12"/>
  <c r="CN491" i="12" s="1" a="1"/>
  <c r="CN491" i="12" s="1"/>
  <c r="CP491" i="12" s="1"/>
  <c r="CB397" i="12"/>
  <c r="CA397" i="12"/>
  <c r="BZ397" i="12"/>
  <c r="CC397" i="12"/>
  <c r="BU397" i="12"/>
  <c r="CE397" i="12"/>
  <c r="CF397" i="12"/>
  <c r="CM397" i="12"/>
  <c r="CN397" i="12" s="1" a="1"/>
  <c r="CN397" i="12" s="1"/>
  <c r="CP397" i="12" s="1"/>
  <c r="CF284" i="12"/>
  <c r="BU284" i="12"/>
  <c r="BZ284" i="12"/>
  <c r="CC284" i="12"/>
  <c r="CM284" i="12"/>
  <c r="CN284" i="12" s="1" a="1"/>
  <c r="CN284" i="12" s="1"/>
  <c r="CP284" i="12" s="1"/>
  <c r="CA284" i="12"/>
  <c r="CB284" i="12"/>
  <c r="CE284" i="12"/>
  <c r="CM17" i="12"/>
  <c r="CN17" i="12" s="1" a="1"/>
  <c r="CN17" i="12" s="1"/>
  <c r="CP17" i="12" s="1"/>
  <c r="BU17" i="12"/>
  <c r="BZ17" i="12"/>
  <c r="CC17" i="12"/>
  <c r="CF17" i="12"/>
  <c r="CG17" i="12" s="1"/>
  <c r="CB17" i="12"/>
  <c r="CA17" i="12"/>
  <c r="CE17" i="12"/>
  <c r="BZ176" i="12"/>
  <c r="CB176" i="12"/>
  <c r="CF176" i="12"/>
  <c r="CM176" i="12"/>
  <c r="CN176" i="12" s="1" a="1"/>
  <c r="CN176" i="12" s="1"/>
  <c r="CP176" i="12" s="1"/>
  <c r="CE176" i="12"/>
  <c r="CA176" i="12"/>
  <c r="BU176" i="12"/>
  <c r="CC176" i="12"/>
  <c r="CA140" i="12"/>
  <c r="CF140" i="12"/>
  <c r="CG140" i="12" s="1"/>
  <c r="BZ140" i="12"/>
  <c r="CE140" i="12"/>
  <c r="CC140" i="12"/>
  <c r="BU140" i="12"/>
  <c r="CB140" i="12"/>
  <c r="CM140" i="12"/>
  <c r="CN140" i="12" s="1" a="1"/>
  <c r="CN140" i="12" s="1"/>
  <c r="CP140" i="12" s="1"/>
  <c r="BU94" i="12"/>
  <c r="BZ94" i="12"/>
  <c r="CB94" i="12"/>
  <c r="CE94" i="12"/>
  <c r="CA94" i="12"/>
  <c r="CM94" i="12"/>
  <c r="CN94" i="12" s="1" a="1"/>
  <c r="CN94" i="12" s="1"/>
  <c r="CP94" i="12" s="1"/>
  <c r="CC94" i="12"/>
  <c r="CF94" i="12"/>
  <c r="BZ133" i="12"/>
  <c r="CC133" i="12"/>
  <c r="BU133" i="12"/>
  <c r="CE133" i="12"/>
  <c r="CB133" i="12"/>
  <c r="CA133" i="12"/>
  <c r="CM133" i="12"/>
  <c r="CN133" i="12" s="1" a="1"/>
  <c r="CN133" i="12" s="1"/>
  <c r="CP133" i="12" s="1"/>
  <c r="CF133" i="12"/>
  <c r="CA390" i="12"/>
  <c r="CC390" i="12"/>
  <c r="CB254" i="12"/>
  <c r="BU254" i="12"/>
  <c r="CC254" i="12"/>
  <c r="CM254" i="12"/>
  <c r="CN254" i="12" s="1" a="1"/>
  <c r="CN254" i="12" s="1"/>
  <c r="CP254" i="12" s="1"/>
  <c r="CF254" i="12"/>
  <c r="BZ254" i="12"/>
  <c r="BZ468" i="12"/>
  <c r="CA468" i="12"/>
  <c r="BU468" i="12"/>
  <c r="CM468" i="12"/>
  <c r="CN468" i="12" s="1" a="1"/>
  <c r="CN468" i="12" s="1"/>
  <c r="CP468" i="12" s="1"/>
  <c r="CE468" i="12"/>
  <c r="CF468" i="12"/>
  <c r="CB468" i="12"/>
  <c r="CC468" i="12"/>
  <c r="CE144" i="12"/>
  <c r="CC144" i="12"/>
  <c r="CF144" i="12"/>
  <c r="BU144" i="12"/>
  <c r="CB144" i="12"/>
  <c r="BZ144" i="12"/>
  <c r="CA144" i="12"/>
  <c r="CM144" i="12"/>
  <c r="CN144" i="12" s="1" a="1"/>
  <c r="CN144" i="12" s="1"/>
  <c r="CP144" i="12" s="1"/>
  <c r="CM481" i="12"/>
  <c r="CN481" i="12" s="1" a="1"/>
  <c r="CN481" i="12" s="1"/>
  <c r="CP481" i="12" s="1"/>
  <c r="CF481" i="12"/>
  <c r="CC481" i="12"/>
  <c r="CB481" i="12"/>
  <c r="BZ481" i="12"/>
  <c r="CC375" i="12"/>
  <c r="CA375" i="12"/>
  <c r="CB375" i="12"/>
  <c r="BU375" i="12"/>
  <c r="CM375" i="12"/>
  <c r="CN375" i="12" s="1" a="1"/>
  <c r="CN375" i="12" s="1"/>
  <c r="CP375" i="12" s="1"/>
  <c r="CF375" i="12"/>
  <c r="CG375" i="12" s="1"/>
  <c r="CE375" i="12"/>
  <c r="BZ375" i="12"/>
  <c r="BU121" i="12"/>
  <c r="CC121" i="12"/>
  <c r="CB121" i="12"/>
  <c r="CM121" i="12"/>
  <c r="CN121" i="12" s="1" a="1"/>
  <c r="CN121" i="12" s="1"/>
  <c r="CP121" i="12" s="1"/>
  <c r="CE121" i="12"/>
  <c r="CA121" i="12"/>
  <c r="CF121" i="12"/>
  <c r="BZ121" i="12"/>
  <c r="BU174" i="12"/>
  <c r="CF174" i="12"/>
  <c r="CG174" i="12" s="1"/>
  <c r="BZ174" i="12"/>
  <c r="CM174" i="12"/>
  <c r="CN174" i="12" s="1" a="1"/>
  <c r="CN174" i="12" s="1"/>
  <c r="CP174" i="12" s="1"/>
  <c r="CC174" i="12"/>
  <c r="CA174" i="12"/>
  <c r="CB174" i="12"/>
  <c r="CE174" i="12"/>
  <c r="CE9" i="12"/>
  <c r="BU9" i="12"/>
  <c r="CM9" i="12"/>
  <c r="CF9" i="12"/>
  <c r="CA9" i="12"/>
  <c r="BU187" i="12"/>
  <c r="CM187" i="12"/>
  <c r="CN187" i="12" s="1" a="1"/>
  <c r="CN187" i="12" s="1"/>
  <c r="CP187" i="12" s="1"/>
  <c r="CE187" i="12"/>
  <c r="CB187" i="12"/>
  <c r="CA187" i="12"/>
  <c r="CC187" i="12"/>
  <c r="CF187" i="12"/>
  <c r="CC21" i="12"/>
  <c r="CB21" i="12"/>
  <c r="CM21" i="12"/>
  <c r="CN21" i="12" s="1" a="1"/>
  <c r="CN21" i="12" s="1"/>
  <c r="CP21" i="12" s="1"/>
  <c r="CF21" i="12"/>
  <c r="BU21" i="12"/>
  <c r="CA21" i="12"/>
  <c r="BZ21" i="12"/>
  <c r="CE21" i="12"/>
  <c r="BU136" i="12"/>
  <c r="CA136" i="12"/>
  <c r="CC136" i="12"/>
  <c r="BZ136" i="12"/>
  <c r="CM136" i="12"/>
  <c r="CN136" i="12" s="1" a="1"/>
  <c r="CN136" i="12" s="1"/>
  <c r="CP136" i="12" s="1"/>
  <c r="CE136" i="12"/>
  <c r="CB136" i="12"/>
  <c r="CF136" i="12"/>
  <c r="CF105" i="12"/>
  <c r="CM105" i="12"/>
  <c r="CN105" i="12" s="1" a="1"/>
  <c r="CN105" i="12" s="1"/>
  <c r="CP105" i="12" s="1"/>
  <c r="BU105" i="12"/>
  <c r="BZ105" i="12"/>
  <c r="CA105" i="12"/>
  <c r="CB105" i="12"/>
  <c r="CC105" i="12"/>
  <c r="CE105" i="12"/>
  <c r="CA488" i="12"/>
  <c r="CC440" i="12"/>
  <c r="BZ440" i="12"/>
  <c r="BU440" i="12"/>
  <c r="CB440" i="12"/>
  <c r="CF440" i="12"/>
  <c r="CA440" i="12"/>
  <c r="CE440" i="12"/>
  <c r="CM440" i="12"/>
  <c r="CN440" i="12" s="1" a="1"/>
  <c r="CN440" i="12" s="1"/>
  <c r="CP440" i="12" s="1"/>
  <c r="BU73" i="12"/>
  <c r="BZ73" i="12"/>
  <c r="CB73" i="12"/>
  <c r="CC73" i="12"/>
  <c r="CM73" i="12"/>
  <c r="CN73" i="12" s="1" a="1"/>
  <c r="CN73" i="12" s="1"/>
  <c r="CP73" i="12" s="1"/>
  <c r="CA73" i="12"/>
  <c r="CE73" i="12"/>
  <c r="CF73" i="12"/>
  <c r="CG73" i="12" s="1"/>
  <c r="CB98" i="12"/>
  <c r="CA98" i="12"/>
  <c r="CC98" i="12"/>
  <c r="CF98" i="12"/>
  <c r="CG98" i="12" s="1"/>
  <c r="BU98" i="12"/>
  <c r="CM98" i="12"/>
  <c r="CN98" i="12" s="1" a="1"/>
  <c r="CN98" i="12" s="1"/>
  <c r="CP98" i="12" s="1"/>
  <c r="CE98" i="12"/>
  <c r="BZ98" i="12"/>
  <c r="CM103" i="12"/>
  <c r="CN103" i="12" s="1" a="1"/>
  <c r="CN103" i="12" s="1"/>
  <c r="CP103" i="12" s="1"/>
  <c r="CE103" i="12"/>
  <c r="CF103" i="12"/>
  <c r="CA103" i="12"/>
  <c r="CC103" i="12"/>
  <c r="BU103" i="12"/>
  <c r="BZ103" i="12"/>
  <c r="CB103" i="12"/>
  <c r="CE213" i="12"/>
  <c r="CE131" i="12"/>
  <c r="CM131" i="12"/>
  <c r="CN131" i="12" s="1" a="1"/>
  <c r="CN131" i="12" s="1"/>
  <c r="CP131" i="12" s="1"/>
  <c r="CB131" i="12"/>
  <c r="CC131" i="12"/>
  <c r="BZ131" i="12"/>
  <c r="BU131" i="12"/>
  <c r="CF131" i="12"/>
  <c r="CA131" i="12"/>
  <c r="BU319" i="12"/>
  <c r="CB319" i="12"/>
  <c r="CF319" i="12"/>
  <c r="BZ319" i="12"/>
  <c r="CM319" i="12"/>
  <c r="CN319" i="12" s="1" a="1"/>
  <c r="CN319" i="12" s="1"/>
  <c r="CP319" i="12" s="1"/>
  <c r="CE319" i="12"/>
  <c r="CA319" i="12"/>
  <c r="CC319" i="12"/>
  <c r="CF496" i="12"/>
  <c r="CB496" i="12"/>
  <c r="CA496" i="12"/>
  <c r="BU496" i="12"/>
  <c r="CE496" i="12"/>
  <c r="BZ496" i="12"/>
  <c r="CC496" i="12"/>
  <c r="CM496" i="12"/>
  <c r="CN496" i="12" s="1" a="1"/>
  <c r="CN496" i="12" s="1"/>
  <c r="CP496" i="12" s="1"/>
  <c r="CE199" i="12"/>
  <c r="BZ199" i="12"/>
  <c r="BU336" i="12"/>
  <c r="CA336" i="12"/>
  <c r="CF336" i="12"/>
  <c r="CB336" i="12"/>
  <c r="BZ336" i="12"/>
  <c r="CC336" i="12"/>
  <c r="CE336" i="12"/>
  <c r="CM336" i="12"/>
  <c r="CN336" i="12" s="1" a="1"/>
  <c r="CN336" i="12" s="1"/>
  <c r="CP336" i="12" s="1"/>
  <c r="CM220" i="12"/>
  <c r="CN220" i="12" s="1" a="1"/>
  <c r="CN220" i="12" s="1"/>
  <c r="CP220" i="12" s="1"/>
  <c r="BU220" i="12"/>
  <c r="CE220" i="12"/>
  <c r="CC220" i="12"/>
  <c r="CA220" i="12"/>
  <c r="BZ220" i="12"/>
  <c r="CE289" i="12"/>
  <c r="CC289" i="12"/>
  <c r="CB289" i="12"/>
  <c r="BU289" i="12"/>
  <c r="BZ289" i="12"/>
  <c r="CA289" i="12"/>
  <c r="CM289" i="12"/>
  <c r="CN289" i="12" s="1" a="1"/>
  <c r="CN289" i="12" s="1"/>
  <c r="CP289" i="12" s="1"/>
  <c r="CF289" i="12"/>
  <c r="CM474" i="12"/>
  <c r="CN474" i="12" s="1" a="1"/>
  <c r="CN474" i="12" s="1"/>
  <c r="CP474" i="12" s="1"/>
  <c r="CB474" i="12"/>
  <c r="CA474" i="12"/>
  <c r="CF474" i="12"/>
  <c r="BU474" i="12"/>
  <c r="BZ474" i="12"/>
  <c r="CC474" i="12"/>
  <c r="CE474" i="12"/>
  <c r="CF10" i="12"/>
  <c r="CG10" i="12" s="1"/>
  <c r="CM10" i="12"/>
  <c r="CN10" i="12" s="1" a="1"/>
  <c r="BU10" i="12"/>
  <c r="CE10" i="12"/>
  <c r="CA10" i="12"/>
  <c r="BU146" i="12"/>
  <c r="BZ146" i="12"/>
  <c r="CF146" i="12"/>
  <c r="CE146" i="12"/>
  <c r="CM146" i="12"/>
  <c r="CN146" i="12" s="1" a="1"/>
  <c r="CN146" i="12" s="1"/>
  <c r="CP146" i="12" s="1"/>
  <c r="CA146" i="12"/>
  <c r="CC146" i="12"/>
  <c r="CB146" i="12"/>
  <c r="BU201" i="12"/>
  <c r="CM201" i="12"/>
  <c r="CN201" i="12" s="1" a="1"/>
  <c r="CN201" i="12" s="1"/>
  <c r="CP201" i="12" s="1"/>
  <c r="CA201" i="12"/>
  <c r="CF201" i="12"/>
  <c r="CG201" i="12" s="1"/>
  <c r="CC201" i="12"/>
  <c r="BZ201" i="12"/>
  <c r="CE201" i="12"/>
  <c r="CB201" i="12"/>
  <c r="CF478" i="12"/>
  <c r="CG478" i="12" s="1"/>
  <c r="BZ478" i="12"/>
  <c r="CM478" i="12"/>
  <c r="CN478" i="12" s="1" a="1"/>
  <c r="CN478" i="12" s="1"/>
  <c r="CP478" i="12" s="1"/>
  <c r="CC478" i="12"/>
  <c r="CB478" i="12"/>
  <c r="CA478" i="12"/>
  <c r="BU478" i="12"/>
  <c r="CE478" i="12"/>
  <c r="CB122" i="12"/>
  <c r="BU122" i="12"/>
  <c r="CC122" i="12"/>
  <c r="CF122" i="12"/>
  <c r="BZ122" i="12"/>
  <c r="BU424" i="12"/>
  <c r="CC424" i="12"/>
  <c r="CB424" i="12"/>
  <c r="BZ424" i="12"/>
  <c r="CF424" i="12"/>
  <c r="CM424" i="12"/>
  <c r="CN424" i="12" s="1" a="1"/>
  <c r="CN424" i="12" s="1"/>
  <c r="CP424" i="12" s="1"/>
  <c r="CA424" i="12"/>
  <c r="CE424" i="12"/>
  <c r="CB334" i="12"/>
  <c r="CE334" i="12"/>
  <c r="CM334" i="12"/>
  <c r="CN334" i="12" s="1" a="1"/>
  <c r="CN334" i="12" s="1"/>
  <c r="CP334" i="12" s="1"/>
  <c r="CF334" i="12"/>
  <c r="CG334" i="12" s="1"/>
  <c r="CA334" i="12"/>
  <c r="CC334" i="12"/>
  <c r="BZ334" i="12"/>
  <c r="BU334" i="12"/>
  <c r="CE222" i="12"/>
  <c r="CA222" i="12"/>
  <c r="CM222" i="12"/>
  <c r="CN222" i="12" s="1" a="1"/>
  <c r="CN222" i="12" s="1"/>
  <c r="CP222" i="12" s="1"/>
  <c r="BU222" i="12"/>
  <c r="BZ222" i="12"/>
  <c r="CC222" i="12"/>
  <c r="CF222" i="12"/>
  <c r="CB222" i="12"/>
  <c r="CE157" i="12"/>
  <c r="CF157" i="12"/>
  <c r="BU65" i="12"/>
  <c r="CC283" i="12"/>
  <c r="BU283" i="12"/>
  <c r="BZ283" i="12"/>
  <c r="CF283" i="12"/>
  <c r="CM283" i="12"/>
  <c r="CN283" i="12" s="1" a="1"/>
  <c r="CN283" i="12" s="1"/>
  <c r="CP283" i="12" s="1"/>
  <c r="CE283" i="12"/>
  <c r="CA283" i="12"/>
  <c r="CB283" i="12"/>
  <c r="A33" i="12"/>
  <c r="BK3" i="12" s="1"/>
  <c r="A37" i="12"/>
  <c r="BP10" i="12" s="1"/>
  <c r="BZ335" i="12"/>
  <c r="CC335" i="12"/>
  <c r="CE335" i="12"/>
  <c r="BU335" i="12"/>
  <c r="CA335" i="12"/>
  <c r="CF335" i="12"/>
  <c r="CM335" i="12"/>
  <c r="CN335" i="12" s="1" a="1"/>
  <c r="CN335" i="12" s="1"/>
  <c r="CP335" i="12" s="1"/>
  <c r="CB335" i="12"/>
  <c r="CE24" i="12"/>
  <c r="CF24" i="12"/>
  <c r="CB24" i="12"/>
  <c r="CC24" i="12"/>
  <c r="BZ24" i="12"/>
  <c r="BU24" i="12"/>
  <c r="CA24" i="12"/>
  <c r="CM24" i="12"/>
  <c r="CN24" i="12" s="1" a="1"/>
  <c r="CN24" i="12" s="1"/>
  <c r="CP24" i="12" s="1"/>
  <c r="BZ135" i="12"/>
  <c r="CE135" i="12"/>
  <c r="CB135" i="12"/>
  <c r="BU135" i="12"/>
  <c r="CF135" i="12"/>
  <c r="CM135" i="12"/>
  <c r="CN135" i="12" s="1" a="1"/>
  <c r="CN135" i="12" s="1"/>
  <c r="CP135" i="12" s="1"/>
  <c r="CA135" i="12"/>
  <c r="CC135" i="12"/>
  <c r="CR435" i="12"/>
  <c r="CQ435" i="12"/>
  <c r="CB381" i="12"/>
  <c r="CA381" i="12"/>
  <c r="CF318" i="12"/>
  <c r="CM318" i="12"/>
  <c r="CN318" i="12" s="1" a="1"/>
  <c r="CN318" i="12" s="1"/>
  <c r="CP318" i="12" s="1"/>
  <c r="CC318" i="12"/>
  <c r="CB318" i="12"/>
  <c r="BU318" i="12"/>
  <c r="BZ318" i="12"/>
  <c r="CA318" i="12"/>
  <c r="CE318" i="12"/>
  <c r="BZ421" i="12"/>
  <c r="CM421" i="12"/>
  <c r="CN421" i="12" s="1" a="1"/>
  <c r="CN421" i="12" s="1"/>
  <c r="CP421" i="12" s="1"/>
  <c r="CC461" i="12"/>
  <c r="BU461" i="12"/>
  <c r="CA461" i="12"/>
  <c r="CA18" i="12"/>
  <c r="CE18" i="12"/>
  <c r="CB18" i="12"/>
  <c r="CF18" i="12"/>
  <c r="BZ18" i="12"/>
  <c r="CM18" i="12"/>
  <c r="CN18" i="12" s="1" a="1"/>
  <c r="CN18" i="12" s="1"/>
  <c r="CP18" i="12" s="1"/>
  <c r="BU18" i="12"/>
  <c r="CC18" i="12"/>
  <c r="CE233" i="12"/>
  <c r="BU233" i="12"/>
  <c r="CB233" i="12"/>
  <c r="CM233" i="12"/>
  <c r="CN233" i="12" s="1" a="1"/>
  <c r="CN233" i="12" s="1"/>
  <c r="CP233" i="12" s="1"/>
  <c r="CC233" i="12"/>
  <c r="BZ233" i="12"/>
  <c r="CF233" i="12"/>
  <c r="CA233" i="12"/>
  <c r="CM224" i="12"/>
  <c r="CN224" i="12" s="1" a="1"/>
  <c r="CN224" i="12" s="1"/>
  <c r="CP224" i="12" s="1"/>
  <c r="CE224" i="12"/>
  <c r="CA224" i="12"/>
  <c r="CB224" i="12"/>
  <c r="BZ224" i="12"/>
  <c r="CC224" i="12"/>
  <c r="CF224" i="12"/>
  <c r="BU224" i="12"/>
  <c r="CE62" i="12"/>
  <c r="BU62" i="12"/>
  <c r="CB62" i="12"/>
  <c r="CF62" i="12"/>
  <c r="BZ62" i="12"/>
  <c r="CC62" i="12"/>
  <c r="CA62" i="12"/>
  <c r="CM62" i="12"/>
  <c r="CN62" i="12" s="1" a="1"/>
  <c r="CN62" i="12" s="1"/>
  <c r="CP62" i="12" s="1"/>
  <c r="BU442" i="12"/>
  <c r="CE80" i="12"/>
  <c r="CB80" i="12"/>
  <c r="BU80" i="12"/>
  <c r="BZ80" i="12"/>
  <c r="CM80" i="12"/>
  <c r="CN80" i="12" s="1" a="1"/>
  <c r="CN80" i="12" s="1"/>
  <c r="CP80" i="12" s="1"/>
  <c r="CC80" i="12"/>
  <c r="BU485" i="12"/>
  <c r="CC485" i="12"/>
  <c r="CE485" i="12"/>
  <c r="CM485" i="12"/>
  <c r="CN485" i="12" s="1" a="1"/>
  <c r="CN485" i="12" s="1"/>
  <c r="CP485" i="12" s="1"/>
  <c r="BZ485" i="12"/>
  <c r="CF485" i="12"/>
  <c r="CB485" i="12"/>
  <c r="CA485" i="12"/>
  <c r="CR396" i="12"/>
  <c r="CB458" i="12"/>
  <c r="CA458" i="12"/>
  <c r="BZ458" i="12"/>
  <c r="CE458" i="12"/>
  <c r="CM458" i="12"/>
  <c r="CN458" i="12" s="1" a="1"/>
  <c r="CN458" i="12" s="1"/>
  <c r="CP458" i="12" s="1"/>
  <c r="CF458" i="12"/>
  <c r="CC458" i="12"/>
  <c r="BU458" i="12"/>
  <c r="CS396" i="12"/>
  <c r="CF80" i="12"/>
  <c r="BZ455" i="12"/>
  <c r="BU455" i="12"/>
  <c r="CM455" i="12"/>
  <c r="CN455" i="12" s="1" a="1"/>
  <c r="CN455" i="12" s="1"/>
  <c r="CP455" i="12" s="1"/>
  <c r="CF455" i="12"/>
  <c r="CA455" i="12"/>
  <c r="CB455" i="12"/>
  <c r="CC455" i="12"/>
  <c r="CE455" i="12"/>
  <c r="CB137" i="12"/>
  <c r="CE137" i="12"/>
  <c r="CC137" i="12"/>
  <c r="CA80" i="12"/>
  <c r="CF486" i="12"/>
  <c r="CB486" i="12"/>
  <c r="CC486" i="12"/>
  <c r="CA486" i="12"/>
  <c r="CE486" i="12"/>
  <c r="BU486" i="12"/>
  <c r="CM486" i="12"/>
  <c r="CN486" i="12" s="1" a="1"/>
  <c r="CN486" i="12" s="1"/>
  <c r="CP486" i="12" s="1"/>
  <c r="BZ486" i="12"/>
  <c r="CA44" i="12"/>
  <c r="CC44" i="12"/>
  <c r="BU44" i="12"/>
  <c r="BZ44" i="12"/>
  <c r="CE44" i="12"/>
  <c r="CF44" i="12"/>
  <c r="CM44" i="12"/>
  <c r="CN44" i="12" s="1" a="1"/>
  <c r="CN44" i="12" s="1"/>
  <c r="CP44" i="12" s="1"/>
  <c r="CB44" i="12"/>
  <c r="CH294" i="12"/>
  <c r="CI294" i="12" s="1" a="1"/>
  <c r="CI294" i="12" s="1"/>
  <c r="CA14" i="12"/>
  <c r="CE14" i="12"/>
  <c r="BU14" i="12"/>
  <c r="CF14" i="12"/>
  <c r="CM14" i="12"/>
  <c r="CE27" i="12"/>
  <c r="CM27" i="12"/>
  <c r="CN27" i="12" s="1" a="1"/>
  <c r="CN27" i="12" s="1"/>
  <c r="CP27" i="12" s="1"/>
  <c r="CF27" i="12"/>
  <c r="CC27" i="12"/>
  <c r="CB27" i="12"/>
  <c r="BZ27" i="12"/>
  <c r="CA27" i="12"/>
  <c r="BU27" i="12"/>
  <c r="CB471" i="12"/>
  <c r="CF471" i="12"/>
  <c r="CA471" i="12"/>
  <c r="CM471" i="12"/>
  <c r="CN471" i="12" s="1" a="1"/>
  <c r="CN471" i="12" s="1"/>
  <c r="CP471" i="12" s="1"/>
  <c r="CC471" i="12"/>
  <c r="BU471" i="12"/>
  <c r="BZ471" i="12"/>
  <c r="CE471" i="12"/>
  <c r="CM189" i="12"/>
  <c r="CN189" i="12" s="1" a="1"/>
  <c r="CN189" i="12" s="1"/>
  <c r="CP189" i="12" s="1"/>
  <c r="CE189" i="12"/>
  <c r="CB189" i="12"/>
  <c r="BZ189" i="12"/>
  <c r="BU189" i="12"/>
  <c r="CF189" i="12"/>
  <c r="CC189" i="12"/>
  <c r="CA189" i="12"/>
  <c r="CH31" i="12"/>
  <c r="CI31" i="12" s="1" a="1"/>
  <c r="CI31" i="12" s="1"/>
  <c r="BZ465" i="12"/>
  <c r="CE465" i="12"/>
  <c r="CF465" i="12"/>
  <c r="CB465" i="12"/>
  <c r="CM465" i="12"/>
  <c r="CN465" i="12" s="1" a="1"/>
  <c r="CN465" i="12" s="1"/>
  <c r="CP465" i="12" s="1"/>
  <c r="CC465" i="12"/>
  <c r="CA465" i="12"/>
  <c r="BU465" i="12"/>
  <c r="CC197" i="12"/>
  <c r="BU197" i="12"/>
  <c r="CA197" i="12"/>
  <c r="CF197" i="12"/>
  <c r="CE197" i="12"/>
  <c r="BZ197" i="12"/>
  <c r="CB197" i="12"/>
  <c r="CM197" i="12"/>
  <c r="CN197" i="12" s="1" a="1"/>
  <c r="CN197" i="12" s="1"/>
  <c r="CP197" i="12" s="1"/>
  <c r="CE403" i="12"/>
  <c r="CF403" i="12"/>
  <c r="CB403" i="12"/>
  <c r="BZ403" i="12"/>
  <c r="CC403" i="12"/>
  <c r="BU403" i="12"/>
  <c r="CA403" i="12"/>
  <c r="CM403" i="12"/>
  <c r="CN403" i="12" s="1" a="1"/>
  <c r="CN403" i="12" s="1"/>
  <c r="CP403" i="12" s="1"/>
  <c r="CB324" i="12"/>
  <c r="CF324" i="12"/>
  <c r="CM324" i="12"/>
  <c r="CN324" i="12" s="1" a="1"/>
  <c r="CN324" i="12" s="1"/>
  <c r="CP324" i="12" s="1"/>
  <c r="CE324" i="12"/>
  <c r="CC324" i="12"/>
  <c r="BU324" i="12"/>
  <c r="BZ324" i="12"/>
  <c r="CA324" i="12"/>
  <c r="CE70" i="12"/>
  <c r="CC70" i="12"/>
  <c r="CB70" i="12"/>
  <c r="BU70" i="12"/>
  <c r="CM70" i="12"/>
  <c r="CN70" i="12" s="1" a="1"/>
  <c r="CN70" i="12" s="1"/>
  <c r="CP70" i="12" s="1"/>
  <c r="CF70" i="12"/>
  <c r="BZ70" i="12"/>
  <c r="CA70" i="12"/>
  <c r="BU363" i="12"/>
  <c r="CA363" i="12"/>
  <c r="CC185" i="12"/>
  <c r="BZ185" i="12"/>
  <c r="CM185" i="12"/>
  <c r="CN185" i="12" s="1" a="1"/>
  <c r="CN185" i="12" s="1"/>
  <c r="CP185" i="12" s="1"/>
  <c r="CE185" i="12"/>
  <c r="CF185" i="12"/>
  <c r="BU185" i="12"/>
  <c r="CA185" i="12"/>
  <c r="CB185" i="12"/>
  <c r="BZ244" i="12"/>
  <c r="BU244" i="12"/>
  <c r="CB244" i="12"/>
  <c r="CE244" i="12"/>
  <c r="CM244" i="12"/>
  <c r="CN244" i="12" s="1" a="1"/>
  <c r="CN244" i="12" s="1"/>
  <c r="CP244" i="12" s="1"/>
  <c r="CC244" i="12"/>
  <c r="CA244" i="12"/>
  <c r="CF244" i="12"/>
  <c r="CB479" i="12"/>
  <c r="BZ479" i="12"/>
  <c r="BU479" i="12"/>
  <c r="CE479" i="12"/>
  <c r="CF479" i="12"/>
  <c r="CM479" i="12"/>
  <c r="CN479" i="12" s="1" a="1"/>
  <c r="CN479" i="12" s="1"/>
  <c r="CP479" i="12" s="1"/>
  <c r="CA479" i="12"/>
  <c r="CC479" i="12"/>
  <c r="BZ446" i="12"/>
  <c r="CB446" i="12"/>
  <c r="BU446" i="12"/>
  <c r="CM446" i="12"/>
  <c r="CN446" i="12" s="1" a="1"/>
  <c r="CN446" i="12" s="1"/>
  <c r="CP446" i="12" s="1"/>
  <c r="CC446" i="12"/>
  <c r="CE446" i="12"/>
  <c r="CF446" i="12"/>
  <c r="CA446" i="12"/>
  <c r="BU267" i="12"/>
  <c r="CF267" i="12"/>
  <c r="CE267" i="12"/>
  <c r="CA267" i="12"/>
  <c r="CM267" i="12"/>
  <c r="CN267" i="12" s="1" a="1"/>
  <c r="CN267" i="12" s="1"/>
  <c r="CP267" i="12" s="1"/>
  <c r="BZ267" i="12"/>
  <c r="CB267" i="12"/>
  <c r="CC267" i="12"/>
  <c r="CA107" i="12"/>
  <c r="CE107" i="12"/>
  <c r="CB107" i="12"/>
  <c r="BU107" i="12"/>
  <c r="CC107" i="12"/>
  <c r="CF107" i="12"/>
  <c r="CM107" i="12"/>
  <c r="CN107" i="12" s="1" a="1"/>
  <c r="CN107" i="12" s="1"/>
  <c r="CP107" i="12" s="1"/>
  <c r="BZ107" i="12"/>
  <c r="BU202" i="12"/>
  <c r="CA202" i="12"/>
  <c r="CF202" i="12"/>
  <c r="CB202" i="12"/>
  <c r="BZ202" i="12"/>
  <c r="CC202" i="12"/>
  <c r="CM202" i="12"/>
  <c r="CN202" i="12" s="1" a="1"/>
  <c r="CN202" i="12" s="1"/>
  <c r="CP202" i="12" s="1"/>
  <c r="CE202" i="12"/>
  <c r="CM272" i="12"/>
  <c r="CN272" i="12" s="1" a="1"/>
  <c r="CN272" i="12" s="1"/>
  <c r="CP272" i="12" s="1"/>
  <c r="BZ272" i="12"/>
  <c r="CF272" i="12"/>
  <c r="CB272" i="12"/>
  <c r="CC272" i="12"/>
  <c r="CE272" i="12"/>
  <c r="CA272" i="12"/>
  <c r="BU272" i="12"/>
  <c r="CE239" i="12"/>
  <c r="CB239" i="12"/>
  <c r="CA239" i="12"/>
  <c r="CC239" i="12"/>
  <c r="BU239" i="12"/>
  <c r="CM239" i="12"/>
  <c r="CN239" i="12" s="1" a="1"/>
  <c r="CN239" i="12" s="1"/>
  <c r="CP239" i="12" s="1"/>
  <c r="CF239" i="12"/>
  <c r="BZ239" i="12"/>
  <c r="CS111" i="12"/>
  <c r="CQ111" i="12"/>
  <c r="CR111" i="12"/>
  <c r="CH470" i="12"/>
  <c r="CI470" i="12" s="1" a="1"/>
  <c r="CI470" i="12" s="1"/>
  <c r="CH471" i="12"/>
  <c r="CI471" i="12" s="1" a="1"/>
  <c r="CI471" i="12" s="1"/>
  <c r="CG393" i="12"/>
  <c r="CR355" i="12"/>
  <c r="CS355" i="12"/>
  <c r="CQ355" i="12"/>
  <c r="CS501" i="12"/>
  <c r="CQ501" i="12"/>
  <c r="CR501" i="12"/>
  <c r="CQ470" i="12"/>
  <c r="CS470" i="12"/>
  <c r="CR470" i="12"/>
  <c r="CG355" i="12"/>
  <c r="CH355" i="12"/>
  <c r="CI355" i="12" s="1" a="1"/>
  <c r="CI355" i="12" s="1"/>
  <c r="CR128" i="12"/>
  <c r="CS494" i="12"/>
  <c r="CQ494" i="12"/>
  <c r="CR494" i="12"/>
  <c r="CG54" i="12"/>
  <c r="CH54" i="12"/>
  <c r="CI54" i="12" s="1" a="1"/>
  <c r="CI54" i="12" s="1"/>
  <c r="CH446" i="12"/>
  <c r="CI446" i="12" s="1" a="1"/>
  <c r="CI446" i="12" s="1"/>
  <c r="CH378" i="12"/>
  <c r="CI378" i="12" s="1" a="1"/>
  <c r="CI378" i="12" s="1"/>
  <c r="CR242" i="12"/>
  <c r="CS242" i="12"/>
  <c r="CQ242" i="12"/>
  <c r="CQ378" i="12"/>
  <c r="CG242" i="12"/>
  <c r="CH242" i="12"/>
  <c r="CI242" i="12" s="1" a="1"/>
  <c r="CI242" i="12" s="1"/>
  <c r="CG154" i="12"/>
  <c r="CS445" i="12"/>
  <c r="CR445" i="12"/>
  <c r="CQ445" i="12"/>
  <c r="CS295" i="12"/>
  <c r="CQ295" i="12"/>
  <c r="CR295" i="12"/>
  <c r="CR99" i="12"/>
  <c r="CS99" i="12"/>
  <c r="CQ99" i="12"/>
  <c r="CQ141" i="12"/>
  <c r="CR472" i="12"/>
  <c r="CS472" i="12"/>
  <c r="CQ472" i="12"/>
  <c r="CQ31" i="12"/>
  <c r="CR31" i="12"/>
  <c r="CS31" i="12"/>
  <c r="C33" i="16"/>
  <c r="N43" i="1" s="1"/>
  <c r="CG472" i="12"/>
  <c r="CH32" i="12"/>
  <c r="CI32" i="12" s="1" a="1"/>
  <c r="CI32" i="12" s="1"/>
  <c r="P87" i="10"/>
  <c r="AO80" i="10"/>
  <c r="AQ80" i="10" s="1"/>
  <c r="AO80" i="8"/>
  <c r="AP80" i="8"/>
  <c r="AO82" i="8"/>
  <c r="AP82" i="8"/>
  <c r="AP80" i="9"/>
  <c r="AO80" i="9"/>
  <c r="AN84" i="10"/>
  <c r="P92" i="10"/>
  <c r="AP81" i="8"/>
  <c r="AO81" i="8"/>
  <c r="AO83" i="8"/>
  <c r="AP83" i="8"/>
  <c r="AP79" i="8"/>
  <c r="AP84" i="9"/>
  <c r="AO84" i="9"/>
  <c r="AP86" i="8"/>
  <c r="AO86" i="8"/>
  <c r="AP85" i="9"/>
  <c r="AO85" i="9"/>
  <c r="AN81" i="10"/>
  <c r="P89" i="10"/>
  <c r="AP86" i="9"/>
  <c r="AO86" i="9"/>
  <c r="AN82" i="10"/>
  <c r="P90" i="10"/>
  <c r="AO87" i="8"/>
  <c r="AP87" i="8"/>
  <c r="AO84" i="8"/>
  <c r="AP84" i="8"/>
  <c r="AP83" i="9"/>
  <c r="AO83" i="9"/>
  <c r="AO79" i="9"/>
  <c r="AO81" i="9"/>
  <c r="AP81" i="9"/>
  <c r="AP82" i="9"/>
  <c r="AO82" i="9"/>
  <c r="P91" i="10"/>
  <c r="AN83" i="10"/>
  <c r="AN87" i="10"/>
  <c r="P94" i="10"/>
  <c r="AN86" i="10"/>
  <c r="P93" i="10"/>
  <c r="AP79" i="9"/>
  <c r="X17" i="10"/>
  <c r="I12" i="10" s="1"/>
  <c r="I10" i="10"/>
  <c r="U5" i="9"/>
  <c r="V5" i="8"/>
  <c r="M86" i="9"/>
  <c r="P86" i="8"/>
  <c r="AL79" i="10"/>
  <c r="AP79" i="10" s="1"/>
  <c r="M86" i="10"/>
  <c r="P86" i="10" s="1"/>
  <c r="AO79" i="8"/>
  <c r="CN13" i="12" a="1"/>
  <c r="CN9" i="12" a="1"/>
  <c r="CN14" i="12" a="1"/>
  <c r="BV179" i="12"/>
  <c r="BW292" i="12"/>
  <c r="CD468" i="12"/>
  <c r="BV117" i="12"/>
  <c r="BW102" i="12"/>
  <c r="BW258" i="12"/>
  <c r="BW50" i="12"/>
  <c r="CD99" i="12"/>
  <c r="BX433" i="12"/>
  <c r="BW205" i="12"/>
  <c r="BX45" i="12"/>
  <c r="CD386" i="12"/>
  <c r="BV259" i="12"/>
  <c r="BX354" i="12"/>
  <c r="BX404" i="12"/>
  <c r="CD339" i="12"/>
  <c r="BW332" i="12"/>
  <c r="CD300" i="12"/>
  <c r="BW373" i="12"/>
  <c r="CD131" i="12"/>
  <c r="BV268" i="12"/>
  <c r="BW401" i="12"/>
  <c r="BV236" i="12"/>
  <c r="CD95" i="12"/>
  <c r="BX73" i="12"/>
  <c r="BX69" i="12"/>
  <c r="BW314" i="12"/>
  <c r="BW285" i="12"/>
  <c r="BX142" i="12"/>
  <c r="BX262" i="12"/>
  <c r="BV357" i="12"/>
  <c r="CD265" i="12"/>
  <c r="BX449" i="12"/>
  <c r="BW284" i="12"/>
  <c r="BX105" i="12"/>
  <c r="BW54" i="12"/>
  <c r="BV227" i="12"/>
  <c r="BW241" i="12"/>
  <c r="BW351" i="12"/>
  <c r="BX372" i="12"/>
  <c r="BV35" i="12"/>
  <c r="BW361" i="12"/>
  <c r="BV434" i="12"/>
  <c r="BW220" i="12"/>
  <c r="BV93" i="12"/>
  <c r="BW343" i="12"/>
  <c r="BX368" i="12"/>
  <c r="BX370" i="12"/>
  <c r="BW120" i="12"/>
  <c r="CD355" i="12"/>
  <c r="BV242" i="12"/>
  <c r="BV209" i="12"/>
  <c r="BX483" i="12"/>
  <c r="BW21" i="12"/>
  <c r="BX111" i="12"/>
  <c r="CD61" i="12"/>
  <c r="BV204" i="12"/>
  <c r="CD365" i="12"/>
  <c r="CD262" i="12"/>
  <c r="CD227" i="12"/>
  <c r="CD351" i="12"/>
  <c r="BX361" i="12"/>
  <c r="CD220" i="12"/>
  <c r="BX93" i="12"/>
  <c r="CD368" i="12"/>
  <c r="BV370" i="12"/>
  <c r="BX355" i="12"/>
  <c r="CD209" i="12"/>
  <c r="BV483" i="12"/>
  <c r="CD21" i="12"/>
  <c r="BW61" i="12"/>
  <c r="BW204" i="12"/>
  <c r="BV292" i="12"/>
  <c r="BW161" i="12"/>
  <c r="BX172" i="12"/>
  <c r="BV262" i="12"/>
  <c r="BV355" i="12"/>
  <c r="BW134" i="12"/>
  <c r="BX377" i="12"/>
  <c r="BW95" i="12"/>
  <c r="BW227" i="12"/>
  <c r="BW355" i="12"/>
  <c r="BX179" i="12"/>
  <c r="CD292" i="12"/>
  <c r="BX468" i="12"/>
  <c r="BX117" i="12"/>
  <c r="BX102" i="12"/>
  <c r="BX258" i="12"/>
  <c r="BX50" i="12"/>
  <c r="BX99" i="12"/>
  <c r="BW433" i="12"/>
  <c r="BV205" i="12"/>
  <c r="BV45" i="12"/>
  <c r="BX386" i="12"/>
  <c r="CD259" i="12"/>
  <c r="BW354" i="12"/>
  <c r="CD404" i="12"/>
  <c r="BX339" i="12"/>
  <c r="CD332" i="12"/>
  <c r="BV300" i="12"/>
  <c r="BV373" i="12"/>
  <c r="BV131" i="12"/>
  <c r="BX268" i="12"/>
  <c r="BX401" i="12"/>
  <c r="BW236" i="12"/>
  <c r="BV95" i="12"/>
  <c r="CD73" i="12"/>
  <c r="BV69" i="12"/>
  <c r="CD314" i="12"/>
  <c r="CD285" i="12"/>
  <c r="BW142" i="12"/>
  <c r="BX357" i="12"/>
  <c r="BW265" i="12"/>
  <c r="BV449" i="12"/>
  <c r="CD284" i="12"/>
  <c r="BV105" i="12"/>
  <c r="BV54" i="12"/>
  <c r="BX241" i="12"/>
  <c r="BW372" i="12"/>
  <c r="BW35" i="12"/>
  <c r="BX434" i="12"/>
  <c r="BX343" i="12"/>
  <c r="BX120" i="12"/>
  <c r="BX242" i="12"/>
  <c r="BV111" i="12"/>
  <c r="BX365" i="12"/>
  <c r="CD373" i="12"/>
  <c r="BV172" i="12"/>
  <c r="BX209" i="12"/>
  <c r="CD235" i="12"/>
  <c r="BV182" i="12"/>
  <c r="BX143" i="12"/>
  <c r="BW501" i="12"/>
  <c r="CD64" i="12"/>
  <c r="BV34" i="12"/>
  <c r="BW188" i="12"/>
  <c r="BX160" i="12"/>
  <c r="BV30" i="12"/>
  <c r="BX396" i="12"/>
  <c r="BW264" i="12"/>
  <c r="CD72" i="12"/>
  <c r="BV385" i="12"/>
  <c r="BX85" i="12"/>
  <c r="BX92" i="12"/>
  <c r="BW496" i="12"/>
  <c r="BV336" i="12"/>
  <c r="BX71" i="12"/>
  <c r="BX39" i="12"/>
  <c r="BV360" i="12"/>
  <c r="BX19" i="12"/>
  <c r="BV146" i="12"/>
  <c r="CD291" i="12"/>
  <c r="CD193" i="12"/>
  <c r="BW408" i="12"/>
  <c r="BV226" i="12"/>
  <c r="CD500" i="12"/>
  <c r="BX240" i="12"/>
  <c r="BV94" i="12"/>
  <c r="BW81" i="12"/>
  <c r="BV319" i="12"/>
  <c r="BV448" i="12"/>
  <c r="BX463" i="12"/>
  <c r="BX379" i="12"/>
  <c r="BV279" i="12"/>
  <c r="CD445" i="12"/>
  <c r="CD31" i="12"/>
  <c r="BW212" i="12"/>
  <c r="BW168" i="12"/>
  <c r="CD261" i="12"/>
  <c r="CD478" i="12"/>
  <c r="CD317" i="12"/>
  <c r="BX470" i="12"/>
  <c r="CD282" i="12"/>
  <c r="BX452" i="12"/>
  <c r="BW181" i="12"/>
  <c r="BV221" i="12"/>
  <c r="BX52" i="12"/>
  <c r="BW101" i="12"/>
  <c r="BX283" i="12"/>
  <c r="BW489" i="12"/>
  <c r="BX196" i="12"/>
  <c r="BV213" i="12"/>
  <c r="BX187" i="12"/>
  <c r="BW261" i="12"/>
  <c r="BX181" i="12"/>
  <c r="BV101" i="12"/>
  <c r="CD196" i="12"/>
  <c r="BW411" i="12"/>
  <c r="BV420" i="12"/>
  <c r="BW177" i="12"/>
  <c r="BW349" i="12"/>
  <c r="BV102" i="12"/>
  <c r="BX205" i="12"/>
  <c r="CD69" i="12"/>
  <c r="CD54" i="12"/>
  <c r="BV368" i="12"/>
  <c r="BX204" i="12"/>
  <c r="BW468" i="12"/>
  <c r="BV433" i="12"/>
  <c r="BW386" i="12"/>
  <c r="BX373" i="12"/>
  <c r="BW262" i="12"/>
  <c r="BV351" i="12"/>
  <c r="CD120" i="12"/>
  <c r="BV235" i="12"/>
  <c r="BW182" i="12"/>
  <c r="CD143" i="12"/>
  <c r="BX501" i="12"/>
  <c r="BV64" i="12"/>
  <c r="BW34" i="12"/>
  <c r="BV188" i="12"/>
  <c r="BW160" i="12"/>
  <c r="CD30" i="12"/>
  <c r="BV396" i="12"/>
  <c r="BX264" i="12"/>
  <c r="BW72" i="12"/>
  <c r="BX385" i="12"/>
  <c r="BV85" i="12"/>
  <c r="BW92" i="12"/>
  <c r="BX496" i="12"/>
  <c r="BX336" i="12"/>
  <c r="CD71" i="12"/>
  <c r="CD39" i="12"/>
  <c r="BW360" i="12"/>
  <c r="CD19" i="12"/>
  <c r="BX146" i="12"/>
  <c r="BW291" i="12"/>
  <c r="BV193" i="12"/>
  <c r="BX408" i="12"/>
  <c r="BW226" i="12"/>
  <c r="BX500" i="12"/>
  <c r="BW240" i="12"/>
  <c r="BX94" i="12"/>
  <c r="BV81" i="12"/>
  <c r="CD319" i="12"/>
  <c r="CD448" i="12"/>
  <c r="CD463" i="12"/>
  <c r="CD379" i="12"/>
  <c r="CD279" i="12"/>
  <c r="BX445" i="12"/>
  <c r="BW31" i="12"/>
  <c r="CD212" i="12"/>
  <c r="BX168" i="12"/>
  <c r="BV261" i="12"/>
  <c r="BX478" i="12"/>
  <c r="BV317" i="12"/>
  <c r="BW470" i="12"/>
  <c r="BW282" i="12"/>
  <c r="CD452" i="12"/>
  <c r="CD181" i="12"/>
  <c r="BX221" i="12"/>
  <c r="BW52" i="12"/>
  <c r="BX101" i="12"/>
  <c r="BV283" i="12"/>
  <c r="BV489" i="12"/>
  <c r="BW196" i="12"/>
  <c r="BX472" i="12"/>
  <c r="BV293" i="12"/>
  <c r="BW213" i="12"/>
  <c r="BW452" i="12"/>
  <c r="BX489" i="12"/>
  <c r="BV454" i="12"/>
  <c r="BV125" i="12"/>
  <c r="CD176" i="12"/>
  <c r="BW402" i="12"/>
  <c r="BW131" i="12"/>
  <c r="BW357" i="12"/>
  <c r="BX351" i="12"/>
  <c r="BV120" i="12"/>
  <c r="BW365" i="12"/>
  <c r="CD117" i="12"/>
  <c r="CD422" i="12"/>
  <c r="BW300" i="12"/>
  <c r="BV142" i="12"/>
  <c r="CD370" i="12"/>
  <c r="BX235" i="12"/>
  <c r="CD182" i="12"/>
  <c r="BW143" i="12"/>
  <c r="CD501" i="12"/>
  <c r="BW64" i="12"/>
  <c r="BX34" i="12"/>
  <c r="CD188" i="12"/>
  <c r="CD160" i="12"/>
  <c r="BX30" i="12"/>
  <c r="BW396" i="12"/>
  <c r="BV264" i="12"/>
  <c r="BV72" i="12"/>
  <c r="BW385" i="12"/>
  <c r="CD85" i="12"/>
  <c r="CD92" i="12"/>
  <c r="BV496" i="12"/>
  <c r="CD336" i="12"/>
  <c r="BV71" i="12"/>
  <c r="BW39" i="12"/>
  <c r="CD360" i="12"/>
  <c r="BV19" i="12"/>
  <c r="BW146" i="12"/>
  <c r="BV291" i="12"/>
  <c r="BW193" i="12"/>
  <c r="BV408" i="12"/>
  <c r="CD226" i="12"/>
  <c r="BV500" i="12"/>
  <c r="BV240" i="12"/>
  <c r="CD94" i="12"/>
  <c r="BX81" i="12"/>
  <c r="BX319" i="12"/>
  <c r="BW448" i="12"/>
  <c r="BW463" i="12"/>
  <c r="BV379" i="12"/>
  <c r="BW279" i="12"/>
  <c r="BW445" i="12"/>
  <c r="BV31" i="12"/>
  <c r="BV212" i="12"/>
  <c r="CD168" i="12"/>
  <c r="BX261" i="12"/>
  <c r="BV478" i="12"/>
  <c r="BW317" i="12"/>
  <c r="BV470" i="12"/>
  <c r="BV282" i="12"/>
  <c r="BV452" i="12"/>
  <c r="BV181" i="12"/>
  <c r="BW221" i="12"/>
  <c r="CD52" i="12"/>
  <c r="CD101" i="12"/>
  <c r="BW283" i="12"/>
  <c r="CD489" i="12"/>
  <c r="BV196" i="12"/>
  <c r="BX317" i="12"/>
  <c r="BV52" i="12"/>
  <c r="CD283" i="12"/>
  <c r="CD329" i="12"/>
  <c r="BV411" i="12"/>
  <c r="CD472" i="12"/>
  <c r="CD493" i="12"/>
  <c r="CD45" i="12"/>
  <c r="CD236" i="12"/>
  <c r="BV232" i="12"/>
  <c r="BV127" i="12"/>
  <c r="BW449" i="12"/>
  <c r="BV220" i="12"/>
  <c r="BV61" i="12"/>
  <c r="BW235" i="12"/>
  <c r="BX182" i="12"/>
  <c r="BV143" i="12"/>
  <c r="BV501" i="12"/>
  <c r="BX64" i="12"/>
  <c r="CD34" i="12"/>
  <c r="BX188" i="12"/>
  <c r="BV160" i="12"/>
  <c r="BW30" i="12"/>
  <c r="CD396" i="12"/>
  <c r="CD264" i="12"/>
  <c r="BX72" i="12"/>
  <c r="CD385" i="12"/>
  <c r="BW85" i="12"/>
  <c r="BV92" i="12"/>
  <c r="CD496" i="12"/>
  <c r="BW336" i="12"/>
  <c r="BW71" i="12"/>
  <c r="BV39" i="12"/>
  <c r="BX360" i="12"/>
  <c r="BW19" i="12"/>
  <c r="CD146" i="12"/>
  <c r="BX291" i="12"/>
  <c r="BX193" i="12"/>
  <c r="CD408" i="12"/>
  <c r="BX226" i="12"/>
  <c r="BW500" i="12"/>
  <c r="CD240" i="12"/>
  <c r="BW94" i="12"/>
  <c r="CD81" i="12"/>
  <c r="BW319" i="12"/>
  <c r="BX448" i="12"/>
  <c r="BV463" i="12"/>
  <c r="BW379" i="12"/>
  <c r="BX279" i="12"/>
  <c r="BV445" i="12"/>
  <c r="BX31" i="12"/>
  <c r="BX212" i="12"/>
  <c r="BV168" i="12"/>
  <c r="BW478" i="12"/>
  <c r="CD470" i="12"/>
  <c r="BX282" i="12"/>
  <c r="CD221" i="12"/>
  <c r="BW269" i="12"/>
  <c r="BX364" i="12"/>
  <c r="BX270" i="12"/>
  <c r="BW73" i="12"/>
  <c r="BX284" i="12"/>
  <c r="BW93" i="12"/>
  <c r="BX61" i="12"/>
  <c r="BW493" i="12"/>
  <c r="CD281" i="12"/>
  <c r="BW404" i="12"/>
  <c r="BX236" i="12"/>
  <c r="CD361" i="12"/>
  <c r="BW111" i="12"/>
  <c r="BX497" i="12"/>
  <c r="BW165" i="12"/>
  <c r="BV246" i="12"/>
  <c r="BV312" i="12"/>
  <c r="CD399" i="12"/>
  <c r="CD417" i="12"/>
  <c r="CD494" i="12"/>
  <c r="BW78" i="12"/>
  <c r="BX313" i="12"/>
  <c r="BW384" i="12"/>
  <c r="CD413" i="12"/>
  <c r="BX305" i="12"/>
  <c r="BV290" i="12"/>
  <c r="BV477" i="12"/>
  <c r="BV116" i="12"/>
  <c r="BV337" i="12"/>
  <c r="BV250" i="12"/>
  <c r="BX441" i="12"/>
  <c r="BX225" i="12"/>
  <c r="BW180" i="12"/>
  <c r="CD222" i="12"/>
  <c r="BX186" i="12"/>
  <c r="BX341" i="12"/>
  <c r="BW278" i="12"/>
  <c r="BV88" i="12"/>
  <c r="BW280" i="12"/>
  <c r="BV316" i="12"/>
  <c r="BV346" i="12"/>
  <c r="CD91" i="12"/>
  <c r="CD367" i="12"/>
  <c r="BV254" i="12"/>
  <c r="BW459" i="12"/>
  <c r="CD378" i="12"/>
  <c r="BW406" i="12"/>
  <c r="BV32" i="12"/>
  <c r="BX342" i="12"/>
  <c r="BX427" i="12"/>
  <c r="BV159" i="12"/>
  <c r="CD382" i="12"/>
  <c r="BW253" i="12"/>
  <c r="BV451" i="12"/>
  <c r="BX309" i="12"/>
  <c r="BV431" i="12"/>
  <c r="BV124" i="12"/>
  <c r="BW474" i="12"/>
  <c r="CD100" i="12"/>
  <c r="BV257" i="12"/>
  <c r="BX215" i="12"/>
  <c r="BV53" i="12"/>
  <c r="BX392" i="12"/>
  <c r="BX420" i="12"/>
  <c r="CD269" i="12"/>
  <c r="BV349" i="12"/>
  <c r="CD420" i="12"/>
  <c r="BX213" i="12"/>
  <c r="BX293" i="12"/>
  <c r="BW491" i="12"/>
  <c r="BW329" i="12"/>
  <c r="BV134" i="12"/>
  <c r="CD354" i="12"/>
  <c r="BX300" i="12"/>
  <c r="BV285" i="12"/>
  <c r="CD105" i="12"/>
  <c r="BX220" i="12"/>
  <c r="BX21" i="12"/>
  <c r="BX315" i="12"/>
  <c r="BV99" i="12"/>
  <c r="CD205" i="12"/>
  <c r="BV339" i="12"/>
  <c r="BV73" i="12"/>
  <c r="BV284" i="12"/>
  <c r="CD434" i="12"/>
  <c r="BW347" i="12"/>
  <c r="CD497" i="12"/>
  <c r="CD165" i="12"/>
  <c r="CD246" i="12"/>
  <c r="CD312" i="12"/>
  <c r="BV399" i="12"/>
  <c r="BV417" i="12"/>
  <c r="BW494" i="12"/>
  <c r="BV78" i="12"/>
  <c r="BW313" i="12"/>
  <c r="CD384" i="12"/>
  <c r="BX413" i="12"/>
  <c r="CD305" i="12"/>
  <c r="BX290" i="12"/>
  <c r="BX477" i="12"/>
  <c r="CD116" i="12"/>
  <c r="CD337" i="12"/>
  <c r="BX250" i="12"/>
  <c r="BV441" i="12"/>
  <c r="CD225" i="12"/>
  <c r="CD180" i="12"/>
  <c r="BX222" i="12"/>
  <c r="BV186" i="12"/>
  <c r="BV341" i="12"/>
  <c r="CD278" i="12"/>
  <c r="BX88" i="12"/>
  <c r="BV280" i="12"/>
  <c r="BW316" i="12"/>
  <c r="BX346" i="12"/>
  <c r="BW91" i="12"/>
  <c r="BW367" i="12"/>
  <c r="BW254" i="12"/>
  <c r="BV459" i="12"/>
  <c r="BV378" i="12"/>
  <c r="BV406" i="12"/>
  <c r="BW32" i="12"/>
  <c r="CD342" i="12"/>
  <c r="CD427" i="12"/>
  <c r="BW159" i="12"/>
  <c r="BW382" i="12"/>
  <c r="BV253" i="12"/>
  <c r="CD451" i="12"/>
  <c r="BW309" i="12"/>
  <c r="BW431" i="12"/>
  <c r="BW124" i="12"/>
  <c r="CD474" i="12"/>
  <c r="BW100" i="12"/>
  <c r="BX257" i="12"/>
  <c r="BW215" i="12"/>
  <c r="BX53" i="12"/>
  <c r="BV392" i="12"/>
  <c r="BW472" i="12"/>
  <c r="BX454" i="12"/>
  <c r="CD125" i="12"/>
  <c r="BW231" i="12"/>
  <c r="CD349" i="12"/>
  <c r="BW293" i="12"/>
  <c r="BW469" i="12"/>
  <c r="BV231" i="12"/>
  <c r="BV468" i="12"/>
  <c r="CD258" i="12"/>
  <c r="BW339" i="12"/>
  <c r="BV314" i="12"/>
  <c r="BV241" i="12"/>
  <c r="BW370" i="12"/>
  <c r="CD161" i="12"/>
  <c r="BW259" i="12"/>
  <c r="CD401" i="12"/>
  <c r="BX265" i="12"/>
  <c r="BX35" i="12"/>
  <c r="BV21" i="12"/>
  <c r="BW497" i="12"/>
  <c r="BV165" i="12"/>
  <c r="BW246" i="12"/>
  <c r="BX312" i="12"/>
  <c r="BW399" i="12"/>
  <c r="BW417" i="12"/>
  <c r="BX494" i="12"/>
  <c r="BX78" i="12"/>
  <c r="CD313" i="12"/>
  <c r="BV384" i="12"/>
  <c r="BW413" i="12"/>
  <c r="BW305" i="12"/>
  <c r="CD290" i="12"/>
  <c r="BW477" i="12"/>
  <c r="BW116" i="12"/>
  <c r="BX337" i="12"/>
  <c r="BW250" i="12"/>
  <c r="CD441" i="12"/>
  <c r="BV225" i="12"/>
  <c r="BX180" i="12"/>
  <c r="BV222" i="12"/>
  <c r="BW186" i="12"/>
  <c r="BW341" i="12"/>
  <c r="BX278" i="12"/>
  <c r="BW88" i="12"/>
  <c r="CD280" i="12"/>
  <c r="BX316" i="12"/>
  <c r="BW346" i="12"/>
  <c r="BX91" i="12"/>
  <c r="BV367" i="12"/>
  <c r="BX254" i="12"/>
  <c r="BX459" i="12"/>
  <c r="BW378" i="12"/>
  <c r="CD406" i="12"/>
  <c r="CD32" i="12"/>
  <c r="BV342" i="12"/>
  <c r="BV427" i="12"/>
  <c r="BX159" i="12"/>
  <c r="BX382" i="12"/>
  <c r="CD253" i="12"/>
  <c r="BX451" i="12"/>
  <c r="CD309" i="12"/>
  <c r="BX431" i="12"/>
  <c r="BX124" i="12"/>
  <c r="BV474" i="12"/>
  <c r="BV100" i="12"/>
  <c r="BW257" i="12"/>
  <c r="CD215" i="12"/>
  <c r="CD53" i="12"/>
  <c r="BW392" i="12"/>
  <c r="CD187" i="12"/>
  <c r="BW187" i="12"/>
  <c r="BV177" i="12"/>
  <c r="BX269" i="12"/>
  <c r="BX349" i="12"/>
  <c r="BV302" i="12"/>
  <c r="BV269" i="12"/>
  <c r="CD50" i="12"/>
  <c r="BX259" i="12"/>
  <c r="BX95" i="12"/>
  <c r="CD449" i="12"/>
  <c r="BW434" i="12"/>
  <c r="BX402" i="12"/>
  <c r="BV354" i="12"/>
  <c r="BW69" i="12"/>
  <c r="CD372" i="12"/>
  <c r="BX201" i="12"/>
  <c r="BV497" i="12"/>
  <c r="BX165" i="12"/>
  <c r="BX246" i="12"/>
  <c r="BW312" i="12"/>
  <c r="BX399" i="12"/>
  <c r="BX417" i="12"/>
  <c r="BV494" i="12"/>
  <c r="CD78" i="12"/>
  <c r="BV313" i="12"/>
  <c r="BX384" i="12"/>
  <c r="BV413" i="12"/>
  <c r="BV305" i="12"/>
  <c r="BW290" i="12"/>
  <c r="CD477" i="12"/>
  <c r="BX116" i="12"/>
  <c r="BW337" i="12"/>
  <c r="CD250" i="12"/>
  <c r="BW441" i="12"/>
  <c r="BW225" i="12"/>
  <c r="BV180" i="12"/>
  <c r="BW222" i="12"/>
  <c r="CD186" i="12"/>
  <c r="CD341" i="12"/>
  <c r="BV278" i="12"/>
  <c r="CD88" i="12"/>
  <c r="BX280" i="12"/>
  <c r="CD316" i="12"/>
  <c r="CD346" i="12"/>
  <c r="BV91" i="12"/>
  <c r="BX367" i="12"/>
  <c r="CD254" i="12"/>
  <c r="CD459" i="12"/>
  <c r="BX378" i="12"/>
  <c r="BX406" i="12"/>
  <c r="BX32" i="12"/>
  <c r="BW342" i="12"/>
  <c r="BW427" i="12"/>
  <c r="CD159" i="12"/>
  <c r="BV382" i="12"/>
  <c r="BX253" i="12"/>
  <c r="BW451" i="12"/>
  <c r="BV309" i="12"/>
  <c r="CD431" i="12"/>
  <c r="CD124" i="12"/>
  <c r="BX474" i="12"/>
  <c r="BX100" i="12"/>
  <c r="CD257" i="12"/>
  <c r="BV215" i="12"/>
  <c r="BW53" i="12"/>
  <c r="CD392" i="12"/>
  <c r="CD293" i="12"/>
  <c r="CD213" i="12"/>
  <c r="BX231" i="12"/>
  <c r="BX411" i="12"/>
  <c r="CD469" i="12"/>
  <c r="CD270" i="12"/>
  <c r="BX232" i="12"/>
  <c r="BX447" i="12"/>
  <c r="BX332" i="12"/>
  <c r="CD142" i="12"/>
  <c r="BX227" i="12"/>
  <c r="CD343" i="12"/>
  <c r="CD111" i="12"/>
  <c r="BX292" i="12"/>
  <c r="CD447" i="12"/>
  <c r="BW45" i="12"/>
  <c r="BV332" i="12"/>
  <c r="BV251" i="12"/>
  <c r="BX54" i="12"/>
  <c r="CD93" i="12"/>
  <c r="BV365" i="12"/>
  <c r="BV26" i="12"/>
  <c r="CD58" i="12"/>
  <c r="CD162" i="12"/>
  <c r="BV173" i="12"/>
  <c r="BV77" i="12"/>
  <c r="BV158" i="12"/>
  <c r="BX164" i="12"/>
  <c r="CD28" i="12"/>
  <c r="BX68" i="12"/>
  <c r="CD440" i="12"/>
  <c r="BW137" i="12"/>
  <c r="BW154" i="12"/>
  <c r="CD218" i="12"/>
  <c r="BX60" i="12"/>
  <c r="BV237" i="12"/>
  <c r="CD398" i="12"/>
  <c r="BW303" i="12"/>
  <c r="CD228" i="12"/>
  <c r="CD289" i="12"/>
  <c r="BW383" i="12"/>
  <c r="CD294" i="12"/>
  <c r="BW310" i="12"/>
  <c r="BV369" i="12"/>
  <c r="BV375" i="12"/>
  <c r="CD387" i="12"/>
  <c r="BV482" i="12"/>
  <c r="CD38" i="12"/>
  <c r="CD435" i="12"/>
  <c r="BV152" i="12"/>
  <c r="BV395" i="12"/>
  <c r="BX295" i="12"/>
  <c r="BW200" i="12"/>
  <c r="CD307" i="12"/>
  <c r="BV330" i="12"/>
  <c r="BX144" i="12"/>
  <c r="CD405" i="12"/>
  <c r="BW393" i="12"/>
  <c r="CD276" i="12"/>
  <c r="BV171" i="12"/>
  <c r="CD491" i="12"/>
  <c r="CD302" i="12"/>
  <c r="BW364" i="12"/>
  <c r="BV469" i="12"/>
  <c r="BW125" i="12"/>
  <c r="CD177" i="12"/>
  <c r="BV103" i="12"/>
  <c r="CD484" i="12"/>
  <c r="BV288" i="12"/>
  <c r="BW270" i="12"/>
  <c r="BV176" i="12"/>
  <c r="BV329" i="12"/>
  <c r="BW484" i="12"/>
  <c r="CD454" i="12"/>
  <c r="BV187" i="12"/>
  <c r="BV484" i="12"/>
  <c r="BW454" i="12"/>
  <c r="CD179" i="12"/>
  <c r="CD433" i="12"/>
  <c r="BV404" i="12"/>
  <c r="BV401" i="12"/>
  <c r="BV361" i="12"/>
  <c r="BW209" i="12"/>
  <c r="BV258" i="12"/>
  <c r="CD268" i="12"/>
  <c r="CD357" i="12"/>
  <c r="BW242" i="12"/>
  <c r="BX26" i="12"/>
  <c r="BX58" i="12"/>
  <c r="BV162" i="12"/>
  <c r="CD173" i="12"/>
  <c r="BW77" i="12"/>
  <c r="BW158" i="12"/>
  <c r="BW164" i="12"/>
  <c r="BW28" i="12"/>
  <c r="BV68" i="12"/>
  <c r="BX440" i="12"/>
  <c r="CD137" i="12"/>
  <c r="BV154" i="12"/>
  <c r="BW218" i="12"/>
  <c r="BW60" i="12"/>
  <c r="BW237" i="12"/>
  <c r="BX398" i="12"/>
  <c r="BV303" i="12"/>
  <c r="BX228" i="12"/>
  <c r="BV289" i="12"/>
  <c r="CD383" i="12"/>
  <c r="BW294" i="12"/>
  <c r="BV310" i="12"/>
  <c r="CD369" i="12"/>
  <c r="BX375" i="12"/>
  <c r="BX387" i="12"/>
  <c r="BW482" i="12"/>
  <c r="BX38" i="12"/>
  <c r="BV435" i="12"/>
  <c r="BX152" i="12"/>
  <c r="BX395" i="12"/>
  <c r="CD295" i="12"/>
  <c r="BV200" i="12"/>
  <c r="BV307" i="12"/>
  <c r="CD330" i="12"/>
  <c r="CD144" i="12"/>
  <c r="BW405" i="12"/>
  <c r="BV393" i="12"/>
  <c r="BW276" i="12"/>
  <c r="CD171" i="12"/>
  <c r="BV491" i="12"/>
  <c r="BW302" i="12"/>
  <c r="BV364" i="12"/>
  <c r="BX103" i="12"/>
  <c r="CD288" i="12"/>
  <c r="BW176" i="12"/>
  <c r="BX329" i="12"/>
  <c r="BX276" i="12"/>
  <c r="CD411" i="12"/>
  <c r="BW117" i="12"/>
  <c r="BW99" i="12"/>
  <c r="BV386" i="12"/>
  <c r="BW268" i="12"/>
  <c r="BV265" i="12"/>
  <c r="CD35" i="12"/>
  <c r="CD483" i="12"/>
  <c r="CD102" i="12"/>
  <c r="BX353" i="12"/>
  <c r="BV41" i="12"/>
  <c r="BX285" i="12"/>
  <c r="CD241" i="12"/>
  <c r="BW368" i="12"/>
  <c r="CD204" i="12"/>
  <c r="CD26" i="12"/>
  <c r="BW58" i="12"/>
  <c r="BX162" i="12"/>
  <c r="BW173" i="12"/>
  <c r="BX77" i="12"/>
  <c r="BX158" i="12"/>
  <c r="CD164" i="12"/>
  <c r="BX28" i="12"/>
  <c r="BW68" i="12"/>
  <c r="BV440" i="12"/>
  <c r="BX137" i="12"/>
  <c r="CD154" i="12"/>
  <c r="BV218" i="12"/>
  <c r="BV60" i="12"/>
  <c r="BX237" i="12"/>
  <c r="BV398" i="12"/>
  <c r="BX303" i="12"/>
  <c r="BW228" i="12"/>
  <c r="BX289" i="12"/>
  <c r="BV383" i="12"/>
  <c r="BV294" i="12"/>
  <c r="BX310" i="12"/>
  <c r="BW369" i="12"/>
  <c r="BW375" i="12"/>
  <c r="BW387" i="12"/>
  <c r="BX482" i="12"/>
  <c r="BV38" i="12"/>
  <c r="BW435" i="12"/>
  <c r="CD152" i="12"/>
  <c r="CD395" i="12"/>
  <c r="BW295" i="12"/>
  <c r="BX200" i="12"/>
  <c r="BX307" i="12"/>
  <c r="BW330" i="12"/>
  <c r="BW144" i="12"/>
  <c r="BV405" i="12"/>
  <c r="BX393" i="12"/>
  <c r="BV276" i="12"/>
  <c r="BX171" i="12"/>
  <c r="BX491" i="12"/>
  <c r="BX302" i="12"/>
  <c r="CD364" i="12"/>
  <c r="BX469" i="12"/>
  <c r="BX125" i="12"/>
  <c r="BX177" i="12"/>
  <c r="BW103" i="12"/>
  <c r="BX484" i="12"/>
  <c r="BW288" i="12"/>
  <c r="CD231" i="12"/>
  <c r="BV270" i="12"/>
  <c r="BX176" i="12"/>
  <c r="CD103" i="12"/>
  <c r="BW420" i="12"/>
  <c r="BV472" i="12"/>
  <c r="CD242" i="12"/>
  <c r="BW179" i="12"/>
  <c r="BX131" i="12"/>
  <c r="BW105" i="12"/>
  <c r="BV343" i="12"/>
  <c r="A44" i="12"/>
  <c r="BW26" i="12"/>
  <c r="BV58" i="12"/>
  <c r="BW162" i="12"/>
  <c r="BX173" i="12"/>
  <c r="CD77" i="12"/>
  <c r="CD158" i="12"/>
  <c r="BV164" i="12"/>
  <c r="BV28" i="12"/>
  <c r="CD68" i="12"/>
  <c r="BW440" i="12"/>
  <c r="BV137" i="12"/>
  <c r="BX154" i="12"/>
  <c r="BX218" i="12"/>
  <c r="CD60" i="12"/>
  <c r="CD237" i="12"/>
  <c r="BW398" i="12"/>
  <c r="CD303" i="12"/>
  <c r="BV228" i="12"/>
  <c r="BW289" i="12"/>
  <c r="BX383" i="12"/>
  <c r="BX294" i="12"/>
  <c r="CD310" i="12"/>
  <c r="BX369" i="12"/>
  <c r="CD375" i="12"/>
  <c r="BV387" i="12"/>
  <c r="CD482" i="12"/>
  <c r="BW38" i="12"/>
  <c r="BX435" i="12"/>
  <c r="BW152" i="12"/>
  <c r="BW395" i="12"/>
  <c r="BV295" i="12"/>
  <c r="CD200" i="12"/>
  <c r="BW307" i="12"/>
  <c r="BX330" i="12"/>
  <c r="BV144" i="12"/>
  <c r="BX405" i="12"/>
  <c r="CD393" i="12"/>
  <c r="BW171" i="12"/>
  <c r="BX288" i="12"/>
  <c r="BV372" i="12"/>
  <c r="BV50" i="12"/>
  <c r="BX314" i="12"/>
  <c r="BW483" i="12"/>
  <c r="BV121" i="12"/>
  <c r="BW174" i="12"/>
  <c r="BX66" i="12"/>
  <c r="BV402" i="12"/>
  <c r="BW232" i="12"/>
  <c r="CD391" i="12"/>
  <c r="CD167" i="12"/>
  <c r="BW123" i="12"/>
  <c r="BX397" i="12"/>
  <c r="BW17" i="12"/>
  <c r="BW140" i="12"/>
  <c r="CD133" i="12"/>
  <c r="CD136" i="12"/>
  <c r="CD122" i="12"/>
  <c r="BV334" i="12"/>
  <c r="BX424" i="12"/>
  <c r="BW306" i="12"/>
  <c r="BV139" i="12"/>
  <c r="BW281" i="12"/>
  <c r="BX56" i="12"/>
  <c r="BX422" i="12"/>
  <c r="BV480" i="12"/>
  <c r="CD97" i="12"/>
  <c r="CD308" i="12"/>
  <c r="BW114" i="12"/>
  <c r="BW353" i="12"/>
  <c r="BV98" i="12"/>
  <c r="BW201" i="12"/>
  <c r="BW96" i="12"/>
  <c r="CD141" i="12"/>
  <c r="CD443" i="12"/>
  <c r="BV161" i="12"/>
  <c r="BW476" i="12"/>
  <c r="BW475" i="12"/>
  <c r="CD172" i="12"/>
  <c r="BV447" i="12"/>
  <c r="BW450" i="12"/>
  <c r="BW304" i="12"/>
  <c r="BW183" i="12"/>
  <c r="BX147" i="12"/>
  <c r="CD149" i="12"/>
  <c r="CD499" i="12"/>
  <c r="BW229" i="12"/>
  <c r="BV493" i="12"/>
  <c r="CD238" i="12"/>
  <c r="CD134" i="12"/>
  <c r="BV22" i="12"/>
  <c r="CD287" i="12"/>
  <c r="BW251" i="12"/>
  <c r="BV487" i="12"/>
  <c r="CD377" i="12"/>
  <c r="BW67" i="12"/>
  <c r="BV444" i="12"/>
  <c r="BX41" i="12"/>
  <c r="CD127" i="12"/>
  <c r="CD247" i="12"/>
  <c r="BX416" i="12"/>
  <c r="CD260" i="12"/>
  <c r="BW192" i="12"/>
  <c r="BV347" i="12"/>
  <c r="BX108" i="12"/>
  <c r="BW42" i="12"/>
  <c r="BX16" i="12"/>
  <c r="BW462" i="12"/>
  <c r="CD315" i="12"/>
  <c r="BV115" i="12"/>
  <c r="BX48" i="12"/>
  <c r="BV457" i="12"/>
  <c r="BV366" i="12"/>
  <c r="CG216" i="12" l="1"/>
  <c r="CC190" i="12"/>
  <c r="CB190" i="12"/>
  <c r="BU190" i="12"/>
  <c r="CE190" i="12"/>
  <c r="CF190" i="12"/>
  <c r="BZ190" i="12"/>
  <c r="CM190" i="12"/>
  <c r="CN190" i="12" s="1" a="1"/>
  <c r="CN190" i="12" s="1"/>
  <c r="CP190" i="12" s="1"/>
  <c r="CA190" i="12"/>
  <c r="CB363" i="12"/>
  <c r="CE442" i="12"/>
  <c r="CA418" i="12"/>
  <c r="CM381" i="12"/>
  <c r="CN381" i="12" s="1" a="1"/>
  <c r="CN381" i="12" s="1"/>
  <c r="CP381" i="12" s="1"/>
  <c r="CS381" i="12" s="1"/>
  <c r="CF65" i="12"/>
  <c r="CH65" i="12" s="1"/>
  <c r="CI65" i="12" s="1" a="1"/>
  <c r="CI65" i="12" s="1"/>
  <c r="BZ488" i="12"/>
  <c r="CE63" i="12"/>
  <c r="CM274" i="12"/>
  <c r="CN274" i="12" s="1" a="1"/>
  <c r="CN274" i="12" s="1"/>
  <c r="CP274" i="12" s="1"/>
  <c r="CC195" i="12"/>
  <c r="CM256" i="12"/>
  <c r="CN256" i="12" s="1" a="1"/>
  <c r="CN256" i="12" s="1"/>
  <c r="CP256" i="12" s="1"/>
  <c r="CC473" i="12"/>
  <c r="CB216" i="12"/>
  <c r="CA340" i="12"/>
  <c r="CB301" i="12"/>
  <c r="CE47" i="12"/>
  <c r="CM76" i="12"/>
  <c r="CN76" i="12" s="1" a="1"/>
  <c r="CN76" i="12" s="1"/>
  <c r="CP76" i="12" s="1"/>
  <c r="CB40" i="12"/>
  <c r="CB490" i="12"/>
  <c r="CA286" i="12"/>
  <c r="CE212" i="12"/>
  <c r="CE118" i="12"/>
  <c r="CA84" i="12"/>
  <c r="CF84" i="12"/>
  <c r="CG84" i="12" s="1"/>
  <c r="CE84" i="12"/>
  <c r="CM84" i="12"/>
  <c r="CN84" i="12" s="1" a="1"/>
  <c r="CN84" i="12" s="1"/>
  <c r="CP84" i="12" s="1"/>
  <c r="BZ84" i="12"/>
  <c r="BU84" i="12"/>
  <c r="CC84" i="12"/>
  <c r="CB84" i="12"/>
  <c r="CB83" i="12"/>
  <c r="CM83" i="12"/>
  <c r="CN83" i="12" s="1" a="1"/>
  <c r="CN83" i="12" s="1"/>
  <c r="CP83" i="12" s="1"/>
  <c r="CA83" i="12"/>
  <c r="BZ83" i="12"/>
  <c r="CF83" i="12"/>
  <c r="BU83" i="12"/>
  <c r="CC83" i="12"/>
  <c r="CE83" i="12"/>
  <c r="BU400" i="12"/>
  <c r="CB400" i="12"/>
  <c r="BZ128" i="12"/>
  <c r="CC128" i="12"/>
  <c r="BU128" i="12"/>
  <c r="CB128" i="12"/>
  <c r="CA128" i="12"/>
  <c r="CE128" i="12"/>
  <c r="CF128" i="12"/>
  <c r="CF275" i="12"/>
  <c r="CG275" i="12" s="1"/>
  <c r="CB275" i="12"/>
  <c r="CE275" i="12"/>
  <c r="BU275" i="12"/>
  <c r="CA275" i="12"/>
  <c r="BZ275" i="12"/>
  <c r="CM275" i="12"/>
  <c r="CN275" i="12" s="1" a="1"/>
  <c r="CN275" i="12" s="1"/>
  <c r="CP275" i="12" s="1"/>
  <c r="CC275" i="12"/>
  <c r="BZ376" i="12"/>
  <c r="CC376" i="12"/>
  <c r="CE376" i="12"/>
  <c r="CF376" i="12"/>
  <c r="CM376" i="12"/>
  <c r="CN376" i="12" s="1" a="1"/>
  <c r="CN376" i="12" s="1"/>
  <c r="CP376" i="12" s="1"/>
  <c r="CB156" i="12"/>
  <c r="CM156" i="12"/>
  <c r="CN156" i="12" s="1" a="1"/>
  <c r="CN156" i="12" s="1"/>
  <c r="CP156" i="12" s="1"/>
  <c r="CC156" i="12"/>
  <c r="CE156" i="12"/>
  <c r="BZ156" i="12"/>
  <c r="CA156" i="12"/>
  <c r="BU156" i="12"/>
  <c r="CF156" i="12"/>
  <c r="CG156" i="12" s="1"/>
  <c r="CM457" i="12"/>
  <c r="CN457" i="12" s="1" a="1"/>
  <c r="CN457" i="12" s="1"/>
  <c r="CP457" i="12" s="1"/>
  <c r="CF457" i="12"/>
  <c r="CG457" i="12" s="1"/>
  <c r="CA457" i="12"/>
  <c r="CQ365" i="12"/>
  <c r="CR365" i="12"/>
  <c r="CF311" i="12"/>
  <c r="CG311" i="12" s="1"/>
  <c r="CE311" i="12"/>
  <c r="BU311" i="12"/>
  <c r="CC311" i="12"/>
  <c r="CA311" i="12"/>
  <c r="CM311" i="12"/>
  <c r="CN311" i="12" s="1" a="1"/>
  <c r="CN311" i="12" s="1"/>
  <c r="CP311" i="12" s="1"/>
  <c r="BZ311" i="12"/>
  <c r="CB311" i="12"/>
  <c r="CA254" i="12"/>
  <c r="CE254" i="12"/>
  <c r="CF220" i="12"/>
  <c r="CB220" i="12"/>
  <c r="BZ388" i="12"/>
  <c r="CA388" i="12"/>
  <c r="CM388" i="12"/>
  <c r="CN388" i="12" s="1" a="1"/>
  <c r="CN388" i="12" s="1"/>
  <c r="CP388" i="12" s="1"/>
  <c r="CF388" i="12"/>
  <c r="CG388" i="12" s="1"/>
  <c r="CC388" i="12"/>
  <c r="BU388" i="12"/>
  <c r="CB388" i="12"/>
  <c r="CE388" i="12"/>
  <c r="BU175" i="12"/>
  <c r="CA175" i="12"/>
  <c r="CF175" i="12"/>
  <c r="CB175" i="12"/>
  <c r="BZ175" i="12"/>
  <c r="CC175" i="12"/>
  <c r="CE175" i="12"/>
  <c r="CM175" i="12"/>
  <c r="CN175" i="12" s="1" a="1"/>
  <c r="CN175" i="12" s="1"/>
  <c r="CP175" i="12" s="1"/>
  <c r="BU151" i="12"/>
  <c r="BZ151" i="12"/>
  <c r="CB151" i="12"/>
  <c r="CC151" i="12"/>
  <c r="CM151" i="12"/>
  <c r="CN151" i="12" s="1" a="1"/>
  <c r="CN151" i="12" s="1"/>
  <c r="CP151" i="12" s="1"/>
  <c r="CA151" i="12"/>
  <c r="CE151" i="12"/>
  <c r="CF151" i="12"/>
  <c r="CM25" i="12"/>
  <c r="CN25" i="12" s="1" a="1"/>
  <c r="CN25" i="12" s="1"/>
  <c r="CP25" i="12" s="1"/>
  <c r="CA25" i="12"/>
  <c r="CB25" i="12"/>
  <c r="CF363" i="12"/>
  <c r="CA442" i="12"/>
  <c r="CF418" i="12"/>
  <c r="CG418" i="12" s="1"/>
  <c r="CC381" i="12"/>
  <c r="BZ65" i="12"/>
  <c r="CF429" i="12"/>
  <c r="CA63" i="12"/>
  <c r="BZ155" i="12"/>
  <c r="CF252" i="12"/>
  <c r="CC256" i="12"/>
  <c r="CM473" i="12"/>
  <c r="CN473" i="12" s="1" a="1"/>
  <c r="CN473" i="12" s="1"/>
  <c r="CP473" i="12" s="1"/>
  <c r="CE216" i="12"/>
  <c r="CE340" i="12"/>
  <c r="BZ301" i="12"/>
  <c r="BU47" i="12"/>
  <c r="CF76" i="12"/>
  <c r="CE40" i="12"/>
  <c r="CF490" i="12"/>
  <c r="CG490" i="12" s="1"/>
  <c r="CE286" i="12"/>
  <c r="CF212" i="12"/>
  <c r="CH212" i="12" s="1"/>
  <c r="CI212" i="12" s="1" a="1"/>
  <c r="CI212" i="12" s="1"/>
  <c r="BU118" i="12"/>
  <c r="CF147" i="12"/>
  <c r="CM147" i="12"/>
  <c r="CN147" i="12" s="1" a="1"/>
  <c r="CN147" i="12" s="1"/>
  <c r="CP147" i="12" s="1"/>
  <c r="CM250" i="12"/>
  <c r="CN250" i="12" s="1" a="1"/>
  <c r="CN250" i="12" s="1"/>
  <c r="CP250" i="12" s="1"/>
  <c r="CC250" i="12"/>
  <c r="CA250" i="12"/>
  <c r="CE394" i="12"/>
  <c r="CA394" i="12"/>
  <c r="CC394" i="12"/>
  <c r="BU394" i="12"/>
  <c r="BZ394" i="12"/>
  <c r="CF394" i="12"/>
  <c r="CB394" i="12"/>
  <c r="CM394" i="12"/>
  <c r="CN394" i="12" s="1" a="1"/>
  <c r="CN394" i="12" s="1"/>
  <c r="CP394" i="12" s="1"/>
  <c r="CC338" i="12"/>
  <c r="BZ338" i="12"/>
  <c r="BU338" i="12"/>
  <c r="CE338" i="12"/>
  <c r="CA338" i="12"/>
  <c r="CM338" i="12"/>
  <c r="CN338" i="12" s="1" a="1"/>
  <c r="CN338" i="12" s="1"/>
  <c r="CP338" i="12" s="1"/>
  <c r="CB338" i="12"/>
  <c r="CF338" i="12"/>
  <c r="CG338" i="12" s="1"/>
  <c r="BU263" i="12"/>
  <c r="CE263" i="12"/>
  <c r="CC362" i="12"/>
  <c r="CB362" i="12"/>
  <c r="BU362" i="12"/>
  <c r="CE362" i="12"/>
  <c r="BZ362" i="12"/>
  <c r="CM362" i="12"/>
  <c r="CN362" i="12" s="1" a="1"/>
  <c r="CN362" i="12" s="1"/>
  <c r="CP362" i="12" s="1"/>
  <c r="CF362" i="12"/>
  <c r="CG362" i="12" s="1"/>
  <c r="CA362" i="12"/>
  <c r="CE248" i="12"/>
  <c r="BU248" i="12"/>
  <c r="CF248" i="12"/>
  <c r="CM248" i="12"/>
  <c r="CN248" i="12" s="1" a="1"/>
  <c r="CN248" i="12" s="1"/>
  <c r="CP248" i="12" s="1"/>
  <c r="BZ248" i="12"/>
  <c r="CC248" i="12"/>
  <c r="CA248" i="12"/>
  <c r="CB248" i="12"/>
  <c r="CA460" i="12"/>
  <c r="CM460" i="12"/>
  <c r="CN460" i="12" s="1" a="1"/>
  <c r="CN460" i="12" s="1"/>
  <c r="CP460" i="12" s="1"/>
  <c r="CE460" i="12"/>
  <c r="CC460" i="12"/>
  <c r="CF460" i="12"/>
  <c r="BZ460" i="12"/>
  <c r="CA32" i="12"/>
  <c r="CM32" i="12"/>
  <c r="CN32" i="12" s="1" a="1"/>
  <c r="CN32" i="12" s="1"/>
  <c r="CP32" i="12" s="1"/>
  <c r="CB32" i="12"/>
  <c r="CM170" i="12"/>
  <c r="CN170" i="12" s="1" a="1"/>
  <c r="CN170" i="12" s="1"/>
  <c r="CP170" i="12" s="1"/>
  <c r="CC170" i="12"/>
  <c r="CA170" i="12"/>
  <c r="BU170" i="12"/>
  <c r="CE170" i="12"/>
  <c r="CF170" i="12"/>
  <c r="CG170" i="12" s="1"/>
  <c r="CB170" i="12"/>
  <c r="BZ170" i="12"/>
  <c r="CE57" i="12"/>
  <c r="BZ57" i="12"/>
  <c r="CC57" i="12"/>
  <c r="CF57" i="12"/>
  <c r="CB57" i="12"/>
  <c r="BU57" i="12"/>
  <c r="CM57" i="12"/>
  <c r="CN57" i="12" s="1" a="1"/>
  <c r="CN57" i="12" s="1"/>
  <c r="CP57" i="12" s="1"/>
  <c r="CA57" i="12"/>
  <c r="CC33" i="12"/>
  <c r="CM33" i="12"/>
  <c r="CN33" i="12" s="1" a="1"/>
  <c r="CN33" i="12" s="1"/>
  <c r="CP33" i="12" s="1"/>
  <c r="BZ33" i="12"/>
  <c r="CE33" i="12"/>
  <c r="CA33" i="12"/>
  <c r="CB33" i="12"/>
  <c r="BU33" i="12"/>
  <c r="CF33" i="12"/>
  <c r="CB271" i="12"/>
  <c r="CF271" i="12"/>
  <c r="CG271" i="12" s="1"/>
  <c r="BZ43" i="12"/>
  <c r="CM442" i="12"/>
  <c r="CN442" i="12" s="1" a="1"/>
  <c r="CN442" i="12" s="1"/>
  <c r="CP442" i="12" s="1"/>
  <c r="CE418" i="12"/>
  <c r="CC65" i="12"/>
  <c r="CB429" i="12"/>
  <c r="CF63" i="12"/>
  <c r="BU155" i="12"/>
  <c r="CE252" i="12"/>
  <c r="CB256" i="12"/>
  <c r="BU473" i="12"/>
  <c r="CC216" i="12"/>
  <c r="CB340" i="12"/>
  <c r="CA301" i="12"/>
  <c r="CF47" i="12"/>
  <c r="CB76" i="12"/>
  <c r="BU40" i="12"/>
  <c r="BZ297" i="12"/>
  <c r="BZ490" i="12"/>
  <c r="CM286" i="12"/>
  <c r="CN286" i="12" s="1" a="1"/>
  <c r="CN286" i="12" s="1"/>
  <c r="CP286" i="12" s="1"/>
  <c r="CS286" i="12" s="1"/>
  <c r="CH349" i="12"/>
  <c r="CI349" i="12" s="1" a="1"/>
  <c r="CI349" i="12" s="1"/>
  <c r="BZ118" i="12"/>
  <c r="BZ371" i="12"/>
  <c r="CA371" i="12"/>
  <c r="BU371" i="12"/>
  <c r="CB371" i="12"/>
  <c r="CM371" i="12"/>
  <c r="CN371" i="12" s="1" a="1"/>
  <c r="CN371" i="12" s="1"/>
  <c r="CP371" i="12" s="1"/>
  <c r="CC371" i="12"/>
  <c r="CE266" i="12"/>
  <c r="CC266" i="12"/>
  <c r="CB266" i="12"/>
  <c r="CA266" i="12"/>
  <c r="CF266" i="12"/>
  <c r="BZ266" i="12"/>
  <c r="CC243" i="12"/>
  <c r="CB243" i="12"/>
  <c r="CA243" i="12"/>
  <c r="BU243" i="12"/>
  <c r="CF243" i="12"/>
  <c r="CE243" i="12"/>
  <c r="CM243" i="12"/>
  <c r="CN243" i="12" s="1" a="1"/>
  <c r="CN243" i="12" s="1"/>
  <c r="CP243" i="12" s="1"/>
  <c r="BZ243" i="12"/>
  <c r="BU498" i="12"/>
  <c r="CM498" i="12"/>
  <c r="CN498" i="12" s="1" a="1"/>
  <c r="CN498" i="12" s="1"/>
  <c r="CP498" i="12" s="1"/>
  <c r="CC498" i="12"/>
  <c r="BZ498" i="12"/>
  <c r="CE498" i="12"/>
  <c r="CB498" i="12"/>
  <c r="CF498" i="12"/>
  <c r="CA498" i="12"/>
  <c r="BZ461" i="12"/>
  <c r="CF461" i="12"/>
  <c r="CG461" i="12" s="1"/>
  <c r="CM461" i="12"/>
  <c r="CN461" i="12" s="1" a="1"/>
  <c r="CN461" i="12" s="1"/>
  <c r="CP461" i="12" s="1"/>
  <c r="CB461" i="12"/>
  <c r="CE461" i="12"/>
  <c r="BU432" i="12"/>
  <c r="BZ432" i="12"/>
  <c r="CE432" i="12"/>
  <c r="CA432" i="12"/>
  <c r="CC432" i="12"/>
  <c r="CF432" i="12"/>
  <c r="CE148" i="12"/>
  <c r="CM148" i="12"/>
  <c r="CN148" i="12" s="1" a="1"/>
  <c r="CN148" i="12" s="1"/>
  <c r="CP148" i="12" s="1"/>
  <c r="CB148" i="12"/>
  <c r="CF148" i="12"/>
  <c r="CC148" i="12"/>
  <c r="CA148" i="12"/>
  <c r="BZ148" i="12"/>
  <c r="BU148" i="12"/>
  <c r="CF79" i="12"/>
  <c r="CE79" i="12"/>
  <c r="CA79" i="12"/>
  <c r="CB79" i="12"/>
  <c r="CC79" i="12"/>
  <c r="BU79" i="12"/>
  <c r="BZ79" i="12"/>
  <c r="CM79" i="12"/>
  <c r="CN79" i="12" s="1" a="1"/>
  <c r="CN79" i="12" s="1"/>
  <c r="CP79" i="12" s="1"/>
  <c r="CM166" i="12"/>
  <c r="CN166" i="12" s="1" a="1"/>
  <c r="CN166" i="12" s="1"/>
  <c r="CP166" i="12" s="1"/>
  <c r="CB166" i="12"/>
  <c r="BU166" i="12"/>
  <c r="CA166" i="12"/>
  <c r="CC166" i="12"/>
  <c r="BZ166" i="12"/>
  <c r="CE166" i="12"/>
  <c r="CF166" i="12"/>
  <c r="CB184" i="12"/>
  <c r="BZ184" i="12"/>
  <c r="CC184" i="12"/>
  <c r="CM184" i="12"/>
  <c r="CN184" i="12" s="1" a="1"/>
  <c r="CN184" i="12" s="1"/>
  <c r="CP184" i="12" s="1"/>
  <c r="BU184" i="12"/>
  <c r="CF184" i="12"/>
  <c r="CA184" i="12"/>
  <c r="CE184" i="12"/>
  <c r="BU456" i="12"/>
  <c r="BZ442" i="12"/>
  <c r="CB418" i="12"/>
  <c r="BZ119" i="12"/>
  <c r="BU429" i="12"/>
  <c r="BZ63" i="12"/>
  <c r="CC155" i="12"/>
  <c r="BZ252" i="12"/>
  <c r="CE256" i="12"/>
  <c r="CA473" i="12"/>
  <c r="BU216" i="12"/>
  <c r="CC340" i="12"/>
  <c r="BU301" i="12"/>
  <c r="CB47" i="12"/>
  <c r="CE76" i="12"/>
  <c r="CA86" i="12"/>
  <c r="CM40" i="12"/>
  <c r="CN40" i="12" s="1" a="1"/>
  <c r="CN40" i="12" s="1"/>
  <c r="CP40" i="12" s="1"/>
  <c r="CC490" i="12"/>
  <c r="CC286" i="12"/>
  <c r="CF118" i="12"/>
  <c r="CB23" i="12"/>
  <c r="BU23" i="12"/>
  <c r="CM23" i="12"/>
  <c r="CN23" i="12" s="1" a="1"/>
  <c r="CN23" i="12" s="1"/>
  <c r="CP23" i="12" s="1"/>
  <c r="BZ37" i="12"/>
  <c r="CE37" i="12"/>
  <c r="CF37" i="12"/>
  <c r="CA37" i="12"/>
  <c r="CC37" i="12"/>
  <c r="CB37" i="12"/>
  <c r="CM37" i="12"/>
  <c r="CN37" i="12" s="1" a="1"/>
  <c r="CN37" i="12" s="1"/>
  <c r="CP37" i="12" s="1"/>
  <c r="BU37" i="12"/>
  <c r="CB89" i="12"/>
  <c r="CE89" i="12"/>
  <c r="CC89" i="12"/>
  <c r="CA89" i="12"/>
  <c r="CM89" i="12"/>
  <c r="CN89" i="12" s="1" a="1"/>
  <c r="CN89" i="12" s="1"/>
  <c r="CP89" i="12" s="1"/>
  <c r="CF89" i="12"/>
  <c r="BU89" i="12"/>
  <c r="BZ89" i="12"/>
  <c r="CM11" i="12"/>
  <c r="CN11" i="12" s="1" a="1"/>
  <c r="CN11" i="12" s="1"/>
  <c r="CP11" i="12" s="1"/>
  <c r="BU11" i="12"/>
  <c r="CE11" i="12"/>
  <c r="CF11" i="12"/>
  <c r="CG11" i="12" s="1"/>
  <c r="CA11" i="12"/>
  <c r="CC211" i="12"/>
  <c r="BZ211" i="12"/>
  <c r="CM211" i="12"/>
  <c r="CN211" i="12" s="1" a="1"/>
  <c r="CN211" i="12" s="1"/>
  <c r="CP211" i="12" s="1"/>
  <c r="CA344" i="12"/>
  <c r="CB344" i="12"/>
  <c r="CM344" i="12"/>
  <c r="CN344" i="12" s="1" a="1"/>
  <c r="CN344" i="12" s="1"/>
  <c r="CP344" i="12" s="1"/>
  <c r="BU344" i="12"/>
  <c r="CC344" i="12"/>
  <c r="CF344" i="12"/>
  <c r="BZ358" i="12"/>
  <c r="CB358" i="12"/>
  <c r="CM358" i="12"/>
  <c r="CN358" i="12" s="1" a="1"/>
  <c r="CN358" i="12" s="1"/>
  <c r="CP358" i="12" s="1"/>
  <c r="CF358" i="12"/>
  <c r="CE358" i="12"/>
  <c r="BU358" i="12"/>
  <c r="CC358" i="12"/>
  <c r="CA358" i="12"/>
  <c r="CC47" i="12"/>
  <c r="CA163" i="12"/>
  <c r="BZ163" i="12"/>
  <c r="CE163" i="12"/>
  <c r="CC163" i="12"/>
  <c r="CB163" i="12"/>
  <c r="BU163" i="12"/>
  <c r="BU407" i="12"/>
  <c r="CE407" i="12"/>
  <c r="CC407" i="12"/>
  <c r="BZ407" i="12"/>
  <c r="CM407" i="12"/>
  <c r="CN407" i="12" s="1" a="1"/>
  <c r="CN407" i="12" s="1"/>
  <c r="CP407" i="12" s="1"/>
  <c r="CA407" i="12"/>
  <c r="CM155" i="12"/>
  <c r="CN155" i="12" s="1" a="1"/>
  <c r="CN155" i="12" s="1"/>
  <c r="CP155" i="12" s="1"/>
  <c r="CM47" i="12"/>
  <c r="CN47" i="12" s="1" a="1"/>
  <c r="CN47" i="12" s="1"/>
  <c r="CP47" i="12" s="1"/>
  <c r="BZ492" i="12"/>
  <c r="CC492" i="12"/>
  <c r="CB492" i="12"/>
  <c r="CA492" i="12"/>
  <c r="CF492" i="12"/>
  <c r="BU492" i="12"/>
  <c r="CM492" i="12"/>
  <c r="CN492" i="12" s="1" a="1"/>
  <c r="CN492" i="12" s="1"/>
  <c r="CP492" i="12" s="1"/>
  <c r="CE492" i="12"/>
  <c r="BZ350" i="12"/>
  <c r="CF350" i="12"/>
  <c r="CG350" i="12" s="1"/>
  <c r="CF169" i="12"/>
  <c r="BZ169" i="12"/>
  <c r="CB169" i="12"/>
  <c r="CA169" i="12"/>
  <c r="CM169" i="12"/>
  <c r="CN169" i="12" s="1" a="1"/>
  <c r="CN169" i="12" s="1"/>
  <c r="CP169" i="12" s="1"/>
  <c r="BU169" i="12"/>
  <c r="CE169" i="12"/>
  <c r="CC169" i="12"/>
  <c r="CM321" i="12"/>
  <c r="CN321" i="12" s="1" a="1"/>
  <c r="CN321" i="12" s="1"/>
  <c r="CP321" i="12" s="1"/>
  <c r="CC321" i="12"/>
  <c r="CA321" i="12"/>
  <c r="CB321" i="12"/>
  <c r="CF321" i="12"/>
  <c r="CE321" i="12"/>
  <c r="BU321" i="12"/>
  <c r="BZ321" i="12"/>
  <c r="CA325" i="12"/>
  <c r="CM325" i="12"/>
  <c r="CN325" i="12" s="1" a="1"/>
  <c r="CN325" i="12" s="1"/>
  <c r="CP325" i="12" s="1"/>
  <c r="BU325" i="12"/>
  <c r="CC325" i="12"/>
  <c r="CB325" i="12"/>
  <c r="BZ325" i="12"/>
  <c r="CE325" i="12"/>
  <c r="CF325" i="12"/>
  <c r="BU502" i="12"/>
  <c r="CF502" i="12"/>
  <c r="CC75" i="12"/>
  <c r="CM75" i="12"/>
  <c r="CN75" i="12" s="1" a="1"/>
  <c r="CN75" i="12" s="1"/>
  <c r="CP75" i="12" s="1"/>
  <c r="CF75" i="12"/>
  <c r="CG75" i="12" s="1"/>
  <c r="BU75" i="12"/>
  <c r="CA75" i="12"/>
  <c r="CB75" i="12"/>
  <c r="CE75" i="12"/>
  <c r="BZ75" i="12"/>
  <c r="BU36" i="12"/>
  <c r="CA36" i="12"/>
  <c r="CM36" i="12"/>
  <c r="CN36" i="12" s="1" a="1"/>
  <c r="CN36" i="12" s="1"/>
  <c r="CP36" i="12" s="1"/>
  <c r="CC36" i="12"/>
  <c r="BZ36" i="12"/>
  <c r="CE36" i="12"/>
  <c r="BU271" i="12"/>
  <c r="CE488" i="12"/>
  <c r="BZ76" i="12"/>
  <c r="CA216" i="12"/>
  <c r="BZ456" i="12"/>
  <c r="CE296" i="12"/>
  <c r="CE12" i="12"/>
  <c r="BZ132" i="12"/>
  <c r="CC49" i="12"/>
  <c r="CM418" i="12"/>
  <c r="CN418" i="12" s="1" a="1"/>
  <c r="CN418" i="12" s="1"/>
  <c r="CP418" i="12" s="1"/>
  <c r="CS418" i="12" s="1"/>
  <c r="CC119" i="12"/>
  <c r="CE153" i="12"/>
  <c r="CC429" i="12"/>
  <c r="CB63" i="12"/>
  <c r="CC425" i="12"/>
  <c r="CA155" i="12"/>
  <c r="CA110" i="12"/>
  <c r="CA252" i="12"/>
  <c r="BU256" i="12"/>
  <c r="CF473" i="12"/>
  <c r="CH473" i="12" s="1"/>
  <c r="CI473" i="12" s="1" a="1"/>
  <c r="CI473" i="12" s="1"/>
  <c r="BZ216" i="12"/>
  <c r="CA51" i="12"/>
  <c r="CB138" i="12"/>
  <c r="CF163" i="12"/>
  <c r="CH163" i="12" s="1"/>
  <c r="CI163" i="12" s="1" a="1"/>
  <c r="CI163" i="12" s="1"/>
  <c r="CA47" i="12"/>
  <c r="CC76" i="12"/>
  <c r="CF86" i="12"/>
  <c r="BZ40" i="12"/>
  <c r="CC350" i="12"/>
  <c r="CC297" i="12"/>
  <c r="CM59" i="12"/>
  <c r="CN59" i="12" s="1" a="1"/>
  <c r="CN59" i="12" s="1"/>
  <c r="CP59" i="12" s="1"/>
  <c r="CA438" i="12"/>
  <c r="CC126" i="12"/>
  <c r="CM126" i="12"/>
  <c r="CN126" i="12" s="1" a="1"/>
  <c r="CN126" i="12" s="1"/>
  <c r="CP126" i="12" s="1"/>
  <c r="CA126" i="12"/>
  <c r="CF126" i="12"/>
  <c r="BU126" i="12"/>
  <c r="CA145" i="12"/>
  <c r="CC145" i="12"/>
  <c r="CB145" i="12"/>
  <c r="CF145" i="12"/>
  <c r="CM145" i="12"/>
  <c r="CN145" i="12" s="1" a="1"/>
  <c r="CN145" i="12" s="1"/>
  <c r="CP145" i="12" s="1"/>
  <c r="BU145" i="12"/>
  <c r="BZ145" i="12"/>
  <c r="CE145" i="12"/>
  <c r="BU230" i="12"/>
  <c r="CE230" i="12"/>
  <c r="CC230" i="12"/>
  <c r="CF230" i="12"/>
  <c r="CG230" i="12" s="1"/>
  <c r="CA230" i="12"/>
  <c r="CB230" i="12"/>
  <c r="CM230" i="12"/>
  <c r="CN230" i="12" s="1" a="1"/>
  <c r="CN230" i="12" s="1"/>
  <c r="CP230" i="12" s="1"/>
  <c r="BZ230" i="12"/>
  <c r="BU430" i="12"/>
  <c r="CC430" i="12"/>
  <c r="CA430" i="12"/>
  <c r="CM430" i="12"/>
  <c r="CN430" i="12" s="1" a="1"/>
  <c r="CN430" i="12" s="1"/>
  <c r="CP430" i="12" s="1"/>
  <c r="CE430" i="12"/>
  <c r="CB430" i="12"/>
  <c r="CF430" i="12"/>
  <c r="CG430" i="12" s="1"/>
  <c r="BZ430" i="12"/>
  <c r="CC143" i="12"/>
  <c r="CE143" i="12"/>
  <c r="BZ428" i="12"/>
  <c r="CF428" i="12"/>
  <c r="CG428" i="12" s="1"/>
  <c r="CB428" i="12"/>
  <c r="CM428" i="12"/>
  <c r="CN428" i="12" s="1" a="1"/>
  <c r="CN428" i="12" s="1"/>
  <c r="CP428" i="12" s="1"/>
  <c r="BU428" i="12"/>
  <c r="CA428" i="12"/>
  <c r="CE428" i="12"/>
  <c r="CC428" i="12"/>
  <c r="CM331" i="12"/>
  <c r="CN331" i="12" s="1" a="1"/>
  <c r="CN331" i="12" s="1"/>
  <c r="CP331" i="12" s="1"/>
  <c r="CA331" i="12"/>
  <c r="BZ331" i="12"/>
  <c r="CF331" i="12"/>
  <c r="CG331" i="12" s="1"/>
  <c r="CE331" i="12"/>
  <c r="CC331" i="12"/>
  <c r="BU331" i="12"/>
  <c r="CB331" i="12"/>
  <c r="CA214" i="12"/>
  <c r="CF214" i="12"/>
  <c r="BZ214" i="12"/>
  <c r="CC214" i="12"/>
  <c r="CM214" i="12"/>
  <c r="CN214" i="12" s="1" a="1"/>
  <c r="CN214" i="12" s="1"/>
  <c r="CP214" i="12" s="1"/>
  <c r="CE214" i="12"/>
  <c r="BU214" i="12"/>
  <c r="CB214" i="12"/>
  <c r="BU481" i="12"/>
  <c r="CE481" i="12"/>
  <c r="CA481" i="12"/>
  <c r="CF301" i="12"/>
  <c r="CE429" i="12"/>
  <c r="CB110" i="12"/>
  <c r="BU59" i="12"/>
  <c r="CH295" i="12"/>
  <c r="CI295" i="12" s="1" a="1"/>
  <c r="CI295" i="12" s="1"/>
  <c r="CS372" i="12"/>
  <c r="CA456" i="12"/>
  <c r="CM296" i="12"/>
  <c r="CN296" i="12" s="1" a="1"/>
  <c r="CN296" i="12" s="1"/>
  <c r="CP296" i="12" s="1"/>
  <c r="CM12" i="12"/>
  <c r="CN12" i="12" s="1" a="1"/>
  <c r="CH293" i="12"/>
  <c r="CI293" i="12" s="1" a="1"/>
  <c r="CI293" i="12" s="1"/>
  <c r="CC132" i="12"/>
  <c r="CE49" i="12"/>
  <c r="BU418" i="12"/>
  <c r="CE119" i="12"/>
  <c r="CM153" i="12"/>
  <c r="CN153" i="12" s="1" a="1"/>
  <c r="CN153" i="12" s="1"/>
  <c r="CP153" i="12" s="1"/>
  <c r="CQ153" i="12" s="1"/>
  <c r="CM429" i="12"/>
  <c r="CN429" i="12" s="1" a="1"/>
  <c r="CN429" i="12" s="1"/>
  <c r="CP429" i="12" s="1"/>
  <c r="CS429" i="12" s="1"/>
  <c r="BU63" i="12"/>
  <c r="BZ425" i="12"/>
  <c r="CE155" i="12"/>
  <c r="CC110" i="12"/>
  <c r="BU252" i="12"/>
  <c r="CM208" i="12"/>
  <c r="CN208" i="12" s="1" a="1"/>
  <c r="CN208" i="12" s="1"/>
  <c r="CP208" i="12" s="1"/>
  <c r="CF256" i="12"/>
  <c r="CE234" i="12"/>
  <c r="CE51" i="12"/>
  <c r="CM138" i="12"/>
  <c r="CN138" i="12" s="1" a="1"/>
  <c r="CN138" i="12" s="1"/>
  <c r="CP138" i="12" s="1"/>
  <c r="BU327" i="12"/>
  <c r="BZ414" i="12"/>
  <c r="CB86" i="12"/>
  <c r="CF40" i="12"/>
  <c r="CG40" i="12" s="1"/>
  <c r="BU350" i="12"/>
  <c r="CE59" i="12"/>
  <c r="CB438" i="12"/>
  <c r="CF437" i="12"/>
  <c r="CS438" i="12"/>
  <c r="CC467" i="12"/>
  <c r="CE467" i="12"/>
  <c r="CM467" i="12"/>
  <c r="CN467" i="12" s="1" a="1"/>
  <c r="CN467" i="12" s="1"/>
  <c r="CP467" i="12" s="1"/>
  <c r="BU467" i="12"/>
  <c r="CF467" i="12"/>
  <c r="CG467" i="12" s="1"/>
  <c r="CB467" i="12"/>
  <c r="CF453" i="12"/>
  <c r="CG453" i="12" s="1"/>
  <c r="CB453" i="12"/>
  <c r="CE453" i="12"/>
  <c r="CA453" i="12"/>
  <c r="CM453" i="12"/>
  <c r="CN453" i="12" s="1" a="1"/>
  <c r="CN453" i="12" s="1"/>
  <c r="CP453" i="12" s="1"/>
  <c r="BZ453" i="12"/>
  <c r="BU453" i="12"/>
  <c r="CC453" i="12"/>
  <c r="CB368" i="12"/>
  <c r="CC368" i="12"/>
  <c r="BU245" i="12"/>
  <c r="CF245" i="12"/>
  <c r="CG245" i="12" s="1"/>
  <c r="CC245" i="12"/>
  <c r="CA245" i="12"/>
  <c r="CB245" i="12"/>
  <c r="BU348" i="12"/>
  <c r="CC348" i="12"/>
  <c r="CM348" i="12"/>
  <c r="CN348" i="12" s="1" a="1"/>
  <c r="CN348" i="12" s="1"/>
  <c r="CP348" i="12" s="1"/>
  <c r="CB348" i="12"/>
  <c r="CA348" i="12"/>
  <c r="BZ348" i="12"/>
  <c r="CF348" i="12"/>
  <c r="CG348" i="12" s="1"/>
  <c r="CE348" i="12"/>
  <c r="CC352" i="12"/>
  <c r="CA352" i="12"/>
  <c r="BZ352" i="12"/>
  <c r="CE352" i="12"/>
  <c r="CM352" i="12"/>
  <c r="CN352" i="12" s="1" a="1"/>
  <c r="CN352" i="12" s="1"/>
  <c r="CP352" i="12" s="1"/>
  <c r="CF352" i="12"/>
  <c r="CG352" i="12" s="1"/>
  <c r="BU352" i="12"/>
  <c r="CB352" i="12"/>
  <c r="CA256" i="12"/>
  <c r="CE473" i="12"/>
  <c r="CR372" i="12"/>
  <c r="CE456" i="12"/>
  <c r="CF296" i="12"/>
  <c r="CH296" i="12" s="1"/>
  <c r="CI296" i="12" s="1" a="1"/>
  <c r="CI296" i="12" s="1"/>
  <c r="CH185" i="12"/>
  <c r="CI185" i="12" s="1" a="1"/>
  <c r="CI185" i="12" s="1"/>
  <c r="BU12" i="12"/>
  <c r="CB132" i="12"/>
  <c r="CA49" i="12"/>
  <c r="CC418" i="12"/>
  <c r="CM119" i="12"/>
  <c r="CN119" i="12" s="1" a="1"/>
  <c r="CN119" i="12" s="1"/>
  <c r="CP119" i="12" s="1"/>
  <c r="CF153" i="12"/>
  <c r="CG153" i="12" s="1"/>
  <c r="BZ429" i="12"/>
  <c r="CM63" i="12"/>
  <c r="CN63" i="12" s="1" a="1"/>
  <c r="CN63" i="12" s="1"/>
  <c r="CP63" i="12" s="1"/>
  <c r="BU425" i="12"/>
  <c r="CF155" i="12"/>
  <c r="CH155" i="12" s="1"/>
  <c r="CI155" i="12" s="1" a="1"/>
  <c r="CI155" i="12" s="1"/>
  <c r="CF110" i="12"/>
  <c r="CM252" i="12"/>
  <c r="CN252" i="12" s="1" a="1"/>
  <c r="CN252" i="12" s="1"/>
  <c r="CP252" i="12" s="1"/>
  <c r="CE208" i="12"/>
  <c r="BU380" i="12"/>
  <c r="CA234" i="12"/>
  <c r="CM412" i="12"/>
  <c r="CN412" i="12" s="1" a="1"/>
  <c r="CN412" i="12" s="1"/>
  <c r="CP412" i="12" s="1"/>
  <c r="CS412" i="12" s="1"/>
  <c r="CF51" i="12"/>
  <c r="CH51" i="12" s="1"/>
  <c r="CI51" i="12" s="1" a="1"/>
  <c r="CI51" i="12" s="1"/>
  <c r="CC138" i="12"/>
  <c r="CC327" i="12"/>
  <c r="CF439" i="12"/>
  <c r="CC414" i="12"/>
  <c r="BZ86" i="12"/>
  <c r="CF25" i="12"/>
  <c r="CB59" i="12"/>
  <c r="BZ438" i="12"/>
  <c r="BU249" i="12"/>
  <c r="CC437" i="12"/>
  <c r="CR438" i="12"/>
  <c r="CE320" i="12"/>
  <c r="CA320" i="12"/>
  <c r="CB320" i="12"/>
  <c r="BU320" i="12"/>
  <c r="BZ320" i="12"/>
  <c r="CF320" i="12"/>
  <c r="CC320" i="12"/>
  <c r="CM320" i="12"/>
  <c r="CN320" i="12" s="1" a="1"/>
  <c r="CN320" i="12" s="1"/>
  <c r="CP320" i="12" s="1"/>
  <c r="CM436" i="12"/>
  <c r="CN436" i="12" s="1" a="1"/>
  <c r="CN436" i="12" s="1"/>
  <c r="CP436" i="12" s="1"/>
  <c r="BU436" i="12"/>
  <c r="CA436" i="12"/>
  <c r="CF436" i="12"/>
  <c r="CG436" i="12" s="1"/>
  <c r="CE436" i="12"/>
  <c r="CB436" i="12"/>
  <c r="CC436" i="12"/>
  <c r="BZ436" i="12"/>
  <c r="CF109" i="12"/>
  <c r="CE109" i="12"/>
  <c r="CC109" i="12"/>
  <c r="BU109" i="12"/>
  <c r="CM109" i="12"/>
  <c r="CN109" i="12" s="1" a="1"/>
  <c r="CN109" i="12" s="1"/>
  <c r="CP109" i="12" s="1"/>
  <c r="BZ109" i="12"/>
  <c r="CA109" i="12"/>
  <c r="CB109" i="12"/>
  <c r="BZ104" i="12"/>
  <c r="CA104" i="12"/>
  <c r="CC104" i="12"/>
  <c r="CF104" i="12"/>
  <c r="CG104" i="12" s="1"/>
  <c r="CB104" i="12"/>
  <c r="CE104" i="12"/>
  <c r="CM104" i="12"/>
  <c r="CN104" i="12" s="1" a="1"/>
  <c r="CN104" i="12" s="1"/>
  <c r="CP104" i="12" s="1"/>
  <c r="BU104" i="12"/>
  <c r="CF323" i="12"/>
  <c r="CG323" i="12" s="1"/>
  <c r="BU323" i="12"/>
  <c r="CC323" i="12"/>
  <c r="CM323" i="12"/>
  <c r="CN323" i="12" s="1" a="1"/>
  <c r="CN323" i="12" s="1"/>
  <c r="CP323" i="12" s="1"/>
  <c r="CE323" i="12"/>
  <c r="CB323" i="12"/>
  <c r="CA323" i="12"/>
  <c r="BZ323" i="12"/>
  <c r="CC298" i="12"/>
  <c r="BU298" i="12"/>
  <c r="CE298" i="12"/>
  <c r="CB298" i="12"/>
  <c r="CA298" i="12"/>
  <c r="BZ298" i="12"/>
  <c r="CF298" i="12"/>
  <c r="CM298" i="12"/>
  <c r="CN298" i="12" s="1" a="1"/>
  <c r="CN298" i="12" s="1"/>
  <c r="CP298" i="12" s="1"/>
  <c r="BZ55" i="12"/>
  <c r="CC55" i="12"/>
  <c r="CF55" i="12"/>
  <c r="BU55" i="12"/>
  <c r="CC426" i="12"/>
  <c r="CF426" i="12"/>
  <c r="CG426" i="12" s="1"/>
  <c r="CM426" i="12"/>
  <c r="CN426" i="12" s="1" a="1"/>
  <c r="CN426" i="12" s="1"/>
  <c r="CP426" i="12" s="1"/>
  <c r="BU426" i="12"/>
  <c r="CB426" i="12"/>
  <c r="CE426" i="12"/>
  <c r="CA299" i="12"/>
  <c r="BZ299" i="12"/>
  <c r="CM299" i="12"/>
  <c r="CN299" i="12" s="1" a="1"/>
  <c r="CN299" i="12" s="1"/>
  <c r="CP299" i="12" s="1"/>
  <c r="BU299" i="12"/>
  <c r="CF299" i="12"/>
  <c r="CG299" i="12" s="1"/>
  <c r="CC269" i="12"/>
  <c r="CE269" i="12"/>
  <c r="CA269" i="12"/>
  <c r="CE359" i="12"/>
  <c r="CC359" i="12"/>
  <c r="BU359" i="12"/>
  <c r="CA359" i="12"/>
  <c r="BZ359" i="12"/>
  <c r="CM359" i="12"/>
  <c r="CN359" i="12" s="1" a="1"/>
  <c r="CN359" i="12" s="1"/>
  <c r="CP359" i="12" s="1"/>
  <c r="CF359" i="12"/>
  <c r="CG359" i="12" s="1"/>
  <c r="CB359" i="12"/>
  <c r="BZ191" i="12"/>
  <c r="CE191" i="12"/>
  <c r="CA191" i="12"/>
  <c r="BU191" i="12"/>
  <c r="CB442" i="12"/>
  <c r="BZ340" i="12"/>
  <c r="CB46" i="12"/>
  <c r="CA46" i="12"/>
  <c r="CF46" i="12"/>
  <c r="BU46" i="12"/>
  <c r="BZ46" i="12"/>
  <c r="CE46" i="12"/>
  <c r="CM46" i="12"/>
  <c r="CN46" i="12" s="1" a="1"/>
  <c r="CN46" i="12" s="1"/>
  <c r="CP46" i="12" s="1"/>
  <c r="CC46" i="12"/>
  <c r="CB49" i="12"/>
  <c r="CA119" i="12"/>
  <c r="CF425" i="12"/>
  <c r="BU138" i="12"/>
  <c r="CE86" i="12"/>
  <c r="CC456" i="12"/>
  <c r="CA296" i="12"/>
  <c r="CF12" i="12"/>
  <c r="CG12" i="12" s="1"/>
  <c r="CA132" i="12"/>
  <c r="CF49" i="12"/>
  <c r="CC421" i="12"/>
  <c r="CB119" i="12"/>
  <c r="CB153" i="12"/>
  <c r="BZ390" i="12"/>
  <c r="CF374" i="12"/>
  <c r="CE425" i="12"/>
  <c r="CB252" i="12"/>
  <c r="BZ208" i="12"/>
  <c r="BZ380" i="12"/>
  <c r="CC234" i="12"/>
  <c r="CC412" i="12"/>
  <c r="CB51" i="12"/>
  <c r="CA138" i="12"/>
  <c r="CA327" i="12"/>
  <c r="CM363" i="12"/>
  <c r="CN363" i="12" s="1" a="1"/>
  <c r="CN363" i="12" s="1"/>
  <c r="CP363" i="12" s="1"/>
  <c r="CA439" i="12"/>
  <c r="CM414" i="12"/>
  <c r="CN414" i="12" s="1" a="1"/>
  <c r="CN414" i="12" s="1"/>
  <c r="CP414" i="12" s="1"/>
  <c r="BU86" i="12"/>
  <c r="BU25" i="12"/>
  <c r="BZ59" i="12"/>
  <c r="BU438" i="12"/>
  <c r="CA249" i="12"/>
  <c r="CA43" i="12"/>
  <c r="CB437" i="12"/>
  <c r="CC304" i="12"/>
  <c r="CA304" i="12"/>
  <c r="CM304" i="12"/>
  <c r="CN304" i="12" s="1" a="1"/>
  <c r="CN304" i="12" s="1"/>
  <c r="CP304" i="12" s="1"/>
  <c r="CB285" i="12"/>
  <c r="CM285" i="12"/>
  <c r="CN285" i="12" s="1" a="1"/>
  <c r="CN285" i="12" s="1"/>
  <c r="CP285" i="12" s="1"/>
  <c r="CM210" i="12"/>
  <c r="CN210" i="12" s="1" a="1"/>
  <c r="CN210" i="12" s="1"/>
  <c r="CP210" i="12" s="1"/>
  <c r="BU210" i="12"/>
  <c r="CC210" i="12"/>
  <c r="CB210" i="12"/>
  <c r="CE210" i="12"/>
  <c r="CA210" i="12"/>
  <c r="BZ210" i="12"/>
  <c r="CF210" i="12"/>
  <c r="CE240" i="12"/>
  <c r="CM240" i="12"/>
  <c r="CN240" i="12" s="1" a="1"/>
  <c r="CN240" i="12" s="1"/>
  <c r="CP240" i="12" s="1"/>
  <c r="CE194" i="12"/>
  <c r="CC194" i="12"/>
  <c r="CA194" i="12"/>
  <c r="CF194" i="12"/>
  <c r="BU194" i="12"/>
  <c r="BZ194" i="12"/>
  <c r="CM194" i="12"/>
  <c r="CN194" i="12" s="1" a="1"/>
  <c r="CN194" i="12" s="1"/>
  <c r="CP194" i="12" s="1"/>
  <c r="CB194" i="12"/>
  <c r="CF438" i="12"/>
  <c r="CF456" i="12"/>
  <c r="BZ296" i="12"/>
  <c r="CE132" i="12"/>
  <c r="CM49" i="12"/>
  <c r="CN49" i="12" s="1" a="1"/>
  <c r="CN49" i="12" s="1"/>
  <c r="CP49" i="12" s="1"/>
  <c r="CQ49" i="12" s="1"/>
  <c r="CB421" i="12"/>
  <c r="CF119" i="12"/>
  <c r="BZ153" i="12"/>
  <c r="CB488" i="12"/>
  <c r="CM390" i="12"/>
  <c r="CN390" i="12" s="1" a="1"/>
  <c r="CN390" i="12" s="1"/>
  <c r="CP390" i="12" s="1"/>
  <c r="CC374" i="12"/>
  <c r="CB425" i="12"/>
  <c r="CA195" i="12"/>
  <c r="BU208" i="12"/>
  <c r="CE380" i="12"/>
  <c r="CB234" i="12"/>
  <c r="CB412" i="12"/>
  <c r="BU51" i="12"/>
  <c r="CF138" i="12"/>
  <c r="CH138" i="12" s="1"/>
  <c r="CI138" i="12" s="1" a="1"/>
  <c r="CI138" i="12" s="1"/>
  <c r="CF327" i="12"/>
  <c r="CG327" i="12" s="1"/>
  <c r="CM191" i="12"/>
  <c r="CN191" i="12" s="1" a="1"/>
  <c r="CN191" i="12" s="1"/>
  <c r="CP191" i="12" s="1"/>
  <c r="CB439" i="12"/>
  <c r="CE414" i="12"/>
  <c r="CC86" i="12"/>
  <c r="CE25" i="12"/>
  <c r="CM350" i="12"/>
  <c r="CN350" i="12" s="1" a="1"/>
  <c r="CN350" i="12" s="1"/>
  <c r="CP350" i="12" s="1"/>
  <c r="CA59" i="12"/>
  <c r="CE438" i="12"/>
  <c r="CE249" i="12"/>
  <c r="CA271" i="12"/>
  <c r="BU43" i="12"/>
  <c r="CA437" i="12"/>
  <c r="CE74" i="12"/>
  <c r="BU74" i="12"/>
  <c r="CM74" i="12"/>
  <c r="CN74" i="12" s="1" a="1"/>
  <c r="CN74" i="12" s="1"/>
  <c r="CP74" i="12" s="1"/>
  <c r="CC74" i="12"/>
  <c r="CA74" i="12"/>
  <c r="CB74" i="12"/>
  <c r="CF74" i="12"/>
  <c r="BZ74" i="12"/>
  <c r="BZ29" i="12"/>
  <c r="CA29" i="12"/>
  <c r="CB29" i="12"/>
  <c r="CC29" i="12"/>
  <c r="CF29" i="12"/>
  <c r="CG29" i="12" s="1"/>
  <c r="CE29" i="12"/>
  <c r="BU29" i="12"/>
  <c r="CM29" i="12"/>
  <c r="CN29" i="12" s="1" a="1"/>
  <c r="CN29" i="12" s="1"/>
  <c r="CP29" i="12" s="1"/>
  <c r="CA415" i="12"/>
  <c r="BU415" i="12"/>
  <c r="CE415" i="12"/>
  <c r="CB415" i="12"/>
  <c r="CM122" i="12"/>
  <c r="CN122" i="12" s="1" a="1"/>
  <c r="CN122" i="12" s="1"/>
  <c r="CP122" i="12" s="1"/>
  <c r="CA122" i="12"/>
  <c r="CE122" i="12"/>
  <c r="CF90" i="12"/>
  <c r="CG90" i="12" s="1"/>
  <c r="CA90" i="12"/>
  <c r="CE90" i="12"/>
  <c r="CM90" i="12"/>
  <c r="CN90" i="12" s="1" a="1"/>
  <c r="CN90" i="12" s="1"/>
  <c r="CP90" i="12" s="1"/>
  <c r="BU90" i="12"/>
  <c r="BZ90" i="12"/>
  <c r="CB90" i="12"/>
  <c r="CC90" i="12"/>
  <c r="CH332" i="12"/>
  <c r="CI332" i="12" s="1" a="1"/>
  <c r="CI332" i="12" s="1"/>
  <c r="CF297" i="12"/>
  <c r="CM297" i="12"/>
  <c r="CN297" i="12" s="1" a="1"/>
  <c r="CN297" i="12" s="1"/>
  <c r="CP297" i="12" s="1"/>
  <c r="BU297" i="12"/>
  <c r="CA297" i="12"/>
  <c r="CB297" i="12"/>
  <c r="BZ195" i="12"/>
  <c r="CM110" i="12"/>
  <c r="CN110" i="12" s="1" a="1"/>
  <c r="CN110" i="12" s="1"/>
  <c r="CP110" i="12" s="1"/>
  <c r="BZ110" i="12"/>
  <c r="CE110" i="12"/>
  <c r="CH96" i="12"/>
  <c r="CI96" i="12" s="1" a="1"/>
  <c r="CI96" i="12" s="1"/>
  <c r="CM456" i="12"/>
  <c r="CN456" i="12" s="1" a="1"/>
  <c r="CN456" i="12" s="1"/>
  <c r="CP456" i="12" s="1"/>
  <c r="BU296" i="12"/>
  <c r="CM132" i="12"/>
  <c r="CN132" i="12" s="1" a="1"/>
  <c r="CN132" i="12" s="1"/>
  <c r="CP132" i="12" s="1"/>
  <c r="BU49" i="12"/>
  <c r="CA421" i="12"/>
  <c r="CF381" i="12"/>
  <c r="CC153" i="12"/>
  <c r="BU488" i="12"/>
  <c r="CF390" i="12"/>
  <c r="CG390" i="12" s="1"/>
  <c r="BU374" i="12"/>
  <c r="CM425" i="12"/>
  <c r="CN425" i="12" s="1" a="1"/>
  <c r="CN425" i="12" s="1"/>
  <c r="CP425" i="12" s="1"/>
  <c r="BZ274" i="12"/>
  <c r="CM195" i="12"/>
  <c r="CN195" i="12" s="1" a="1"/>
  <c r="CN195" i="12" s="1"/>
  <c r="CP195" i="12" s="1"/>
  <c r="CF208" i="12"/>
  <c r="CB380" i="12"/>
  <c r="BZ234" i="12"/>
  <c r="BU412" i="12"/>
  <c r="BZ51" i="12"/>
  <c r="CE138" i="12"/>
  <c r="CB327" i="12"/>
  <c r="CC191" i="12"/>
  <c r="BZ439" i="12"/>
  <c r="BU414" i="12"/>
  <c r="CC25" i="12"/>
  <c r="CF59" i="12"/>
  <c r="CH59" i="12" s="1"/>
  <c r="CI59" i="12" s="1" a="1"/>
  <c r="CI59" i="12" s="1"/>
  <c r="CC438" i="12"/>
  <c r="CM249" i="12"/>
  <c r="CN249" i="12" s="1" a="1"/>
  <c r="CN249" i="12" s="1"/>
  <c r="CP249" i="12" s="1"/>
  <c r="CM212" i="12"/>
  <c r="CN212" i="12" s="1" a="1"/>
  <c r="CN212" i="12" s="1"/>
  <c r="CP212" i="12" s="1"/>
  <c r="CC271" i="12"/>
  <c r="CF43" i="12"/>
  <c r="CG43" i="12" s="1"/>
  <c r="CE437" i="12"/>
  <c r="CB326" i="12"/>
  <c r="BZ326" i="12"/>
  <c r="CA326" i="12"/>
  <c r="BU326" i="12"/>
  <c r="CM326" i="12"/>
  <c r="CN326" i="12" s="1" a="1"/>
  <c r="CN326" i="12" s="1"/>
  <c r="CP326" i="12" s="1"/>
  <c r="CC326" i="12"/>
  <c r="CE326" i="12"/>
  <c r="CF326" i="12"/>
  <c r="CG326" i="12" s="1"/>
  <c r="BU328" i="12"/>
  <c r="CC328" i="12"/>
  <c r="CB328" i="12"/>
  <c r="CF328" i="12"/>
  <c r="CG328" i="12" s="1"/>
  <c r="BZ328" i="12"/>
  <c r="CE328" i="12"/>
  <c r="CA328" i="12"/>
  <c r="CM328" i="12"/>
  <c r="CN328" i="12" s="1" a="1"/>
  <c r="CN328" i="12" s="1"/>
  <c r="CP328" i="12" s="1"/>
  <c r="CB206" i="12"/>
  <c r="BU206" i="12"/>
  <c r="BZ206" i="12"/>
  <c r="CA206" i="12"/>
  <c r="CM206" i="12"/>
  <c r="CN206" i="12" s="1" a="1"/>
  <c r="CN206" i="12" s="1"/>
  <c r="CP206" i="12" s="1"/>
  <c r="CC206" i="12"/>
  <c r="CF206" i="12"/>
  <c r="CE206" i="12"/>
  <c r="CF20" i="12"/>
  <c r="CG20" i="12" s="1"/>
  <c r="CC20" i="12"/>
  <c r="CE20" i="12"/>
  <c r="CB20" i="12"/>
  <c r="BZ20" i="12"/>
  <c r="CA20" i="12"/>
  <c r="BU20" i="12"/>
  <c r="CM20" i="12"/>
  <c r="CN20" i="12" s="1" a="1"/>
  <c r="CN20" i="12" s="1"/>
  <c r="CP20" i="12" s="1"/>
  <c r="CA219" i="12"/>
  <c r="CM219" i="12"/>
  <c r="CN219" i="12" s="1" a="1"/>
  <c r="CN219" i="12" s="1"/>
  <c r="CP219" i="12" s="1"/>
  <c r="CF219" i="12"/>
  <c r="CC219" i="12"/>
  <c r="BU219" i="12"/>
  <c r="BZ219" i="12"/>
  <c r="CB219" i="12"/>
  <c r="CE219" i="12"/>
  <c r="CC129" i="12"/>
  <c r="CF129" i="12"/>
  <c r="BZ129" i="12"/>
  <c r="CB129" i="12"/>
  <c r="BU129" i="12"/>
  <c r="CM129" i="12"/>
  <c r="CN129" i="12" s="1" a="1"/>
  <c r="CN129" i="12" s="1"/>
  <c r="CP129" i="12" s="1"/>
  <c r="CE129" i="12"/>
  <c r="CA129" i="12"/>
  <c r="CB130" i="12"/>
  <c r="CE130" i="12"/>
  <c r="BZ130" i="12"/>
  <c r="CC130" i="12"/>
  <c r="CA130" i="12"/>
  <c r="BU130" i="12"/>
  <c r="CM130" i="12"/>
  <c r="CN130" i="12" s="1" a="1"/>
  <c r="CN130" i="12" s="1"/>
  <c r="CP130" i="12" s="1"/>
  <c r="CF130" i="12"/>
  <c r="CG130" i="12" s="1"/>
  <c r="CA65" i="12"/>
  <c r="BU340" i="12"/>
  <c r="CM163" i="12"/>
  <c r="CN163" i="12" s="1" a="1"/>
  <c r="CN163" i="12" s="1"/>
  <c r="CP163" i="12" s="1"/>
  <c r="CC363" i="12"/>
  <c r="CB296" i="12"/>
  <c r="CH458" i="12"/>
  <c r="CI458" i="12" s="1" a="1"/>
  <c r="CI458" i="12" s="1"/>
  <c r="CF132" i="12"/>
  <c r="BU421" i="12"/>
  <c r="CE381" i="12"/>
  <c r="CE65" i="12"/>
  <c r="BU153" i="12"/>
  <c r="CF488" i="12"/>
  <c r="CG488" i="12" s="1"/>
  <c r="BU390" i="12"/>
  <c r="CB374" i="12"/>
  <c r="CB274" i="12"/>
  <c r="BU195" i="12"/>
  <c r="CC208" i="12"/>
  <c r="CC380" i="12"/>
  <c r="CF234" i="12"/>
  <c r="BZ412" i="12"/>
  <c r="CM51" i="12"/>
  <c r="CN51" i="12" s="1" a="1"/>
  <c r="CN51" i="12" s="1"/>
  <c r="CP51" i="12" s="1"/>
  <c r="BZ327" i="12"/>
  <c r="CB191" i="12"/>
  <c r="CM439" i="12"/>
  <c r="CN439" i="12" s="1" a="1"/>
  <c r="CN439" i="12" s="1"/>
  <c r="CP439" i="12" s="1"/>
  <c r="CA414" i="12"/>
  <c r="BZ25" i="12"/>
  <c r="CB249" i="12"/>
  <c r="CA212" i="12"/>
  <c r="CE271" i="12"/>
  <c r="CB43" i="12"/>
  <c r="CM437" i="12"/>
  <c r="CN437" i="12" s="1" a="1"/>
  <c r="CN437" i="12" s="1"/>
  <c r="CP437" i="12" s="1"/>
  <c r="CF356" i="12"/>
  <c r="BZ356" i="12"/>
  <c r="CC356" i="12"/>
  <c r="CB356" i="12"/>
  <c r="CE356" i="12"/>
  <c r="CA356" i="12"/>
  <c r="BU356" i="12"/>
  <c r="CM356" i="12"/>
  <c r="CN356" i="12" s="1" a="1"/>
  <c r="CN356" i="12" s="1"/>
  <c r="CP356" i="12" s="1"/>
  <c r="CB277" i="12"/>
  <c r="CF277" i="12"/>
  <c r="CG277" i="12" s="1"/>
  <c r="CC277" i="12"/>
  <c r="BZ277" i="12"/>
  <c r="BZ322" i="12"/>
  <c r="CE322" i="12"/>
  <c r="CM322" i="12"/>
  <c r="CN322" i="12" s="1" a="1"/>
  <c r="CN322" i="12" s="1"/>
  <c r="CP322" i="12" s="1"/>
  <c r="CB322" i="12"/>
  <c r="BU322" i="12"/>
  <c r="CC322" i="12"/>
  <c r="CA322" i="12"/>
  <c r="CF322" i="12"/>
  <c r="CC15" i="12"/>
  <c r="BU15" i="12"/>
  <c r="CA15" i="12"/>
  <c r="CM15" i="12"/>
  <c r="CN15" i="12" s="1" a="1"/>
  <c r="CN15" i="12" s="1"/>
  <c r="CP15" i="12" s="1"/>
  <c r="CF15" i="12"/>
  <c r="CG15" i="12" s="1"/>
  <c r="CB15" i="12"/>
  <c r="CE15" i="12"/>
  <c r="BZ15" i="12"/>
  <c r="CF423" i="12"/>
  <c r="CB423" i="12"/>
  <c r="CE423" i="12"/>
  <c r="CA423" i="12"/>
  <c r="CM423" i="12"/>
  <c r="CN423" i="12" s="1" a="1"/>
  <c r="CN423" i="12" s="1"/>
  <c r="CP423" i="12" s="1"/>
  <c r="BZ423" i="12"/>
  <c r="CC423" i="12"/>
  <c r="BU423" i="12"/>
  <c r="CC419" i="12"/>
  <c r="BZ419" i="12"/>
  <c r="CF419" i="12"/>
  <c r="CM419" i="12"/>
  <c r="CN419" i="12" s="1" a="1"/>
  <c r="CN419" i="12" s="1"/>
  <c r="CP419" i="12" s="1"/>
  <c r="CE419" i="12"/>
  <c r="CB419" i="12"/>
  <c r="BU419" i="12"/>
  <c r="CA419" i="12"/>
  <c r="CB123" i="12"/>
  <c r="CM123" i="12"/>
  <c r="CN123" i="12" s="1" a="1"/>
  <c r="CN123" i="12" s="1"/>
  <c r="CP123" i="12" s="1"/>
  <c r="BZ217" i="12"/>
  <c r="CB217" i="12"/>
  <c r="CM217" i="12"/>
  <c r="CN217" i="12" s="1" a="1"/>
  <c r="CN217" i="12" s="1"/>
  <c r="CP217" i="12" s="1"/>
  <c r="CF217" i="12"/>
  <c r="CG217" i="12" s="1"/>
  <c r="BU217" i="12"/>
  <c r="CE217" i="12"/>
  <c r="CC217" i="12"/>
  <c r="CA217" i="12"/>
  <c r="BU223" i="12"/>
  <c r="CF223" i="12"/>
  <c r="CG223" i="12" s="1"/>
  <c r="CE223" i="12"/>
  <c r="CM223" i="12"/>
  <c r="CN223" i="12" s="1" a="1"/>
  <c r="CN223" i="12" s="1"/>
  <c r="CP223" i="12" s="1"/>
  <c r="CC223" i="12"/>
  <c r="CB223" i="12"/>
  <c r="CA223" i="12"/>
  <c r="BZ223" i="12"/>
  <c r="CA198" i="12"/>
  <c r="BZ198" i="12"/>
  <c r="CE198" i="12"/>
  <c r="CM198" i="12"/>
  <c r="CN198" i="12" s="1" a="1"/>
  <c r="CN198" i="12" s="1"/>
  <c r="CP198" i="12" s="1"/>
  <c r="BU198" i="12"/>
  <c r="CB198" i="12"/>
  <c r="CF198" i="12"/>
  <c r="CC198" i="12"/>
  <c r="CM333" i="12"/>
  <c r="CN333" i="12" s="1" a="1"/>
  <c r="CN333" i="12" s="1"/>
  <c r="CP333" i="12" s="1"/>
  <c r="BZ333" i="12"/>
  <c r="CE333" i="12"/>
  <c r="CB333" i="12"/>
  <c r="CF333" i="12"/>
  <c r="CG333" i="12" s="1"/>
  <c r="CC333" i="12"/>
  <c r="CA333" i="12"/>
  <c r="BU333" i="12"/>
  <c r="CA345" i="12"/>
  <c r="BU345" i="12"/>
  <c r="CF345" i="12"/>
  <c r="CG345" i="12" s="1"/>
  <c r="BZ345" i="12"/>
  <c r="CM345" i="12"/>
  <c r="CN345" i="12" s="1" a="1"/>
  <c r="CN345" i="12" s="1"/>
  <c r="CP345" i="12" s="1"/>
  <c r="CB345" i="12"/>
  <c r="CE345" i="12"/>
  <c r="CC345" i="12"/>
  <c r="CH11" i="12"/>
  <c r="CI11" i="12" s="1" a="1"/>
  <c r="CI11" i="12" s="1"/>
  <c r="CS128" i="12"/>
  <c r="CC442" i="12"/>
  <c r="CE421" i="12"/>
  <c r="BU381" i="12"/>
  <c r="CB65" i="12"/>
  <c r="CC488" i="12"/>
  <c r="CH468" i="12"/>
  <c r="CI468" i="12" s="1" a="1"/>
  <c r="CI468" i="12" s="1"/>
  <c r="CE390" i="12"/>
  <c r="BZ374" i="12"/>
  <c r="CC274" i="12"/>
  <c r="CB195" i="12"/>
  <c r="CH329" i="12"/>
  <c r="CI329" i="12" s="1" a="1"/>
  <c r="CI329" i="12" s="1"/>
  <c r="CB208" i="12"/>
  <c r="CA380" i="12"/>
  <c r="BU234" i="12"/>
  <c r="CA412" i="12"/>
  <c r="CE301" i="12"/>
  <c r="CM327" i="12"/>
  <c r="CN327" i="12" s="1" a="1"/>
  <c r="CN327" i="12" s="1"/>
  <c r="CP327" i="12" s="1"/>
  <c r="CF191" i="12"/>
  <c r="CC439" i="12"/>
  <c r="CF414" i="12"/>
  <c r="CA490" i="12"/>
  <c r="BU286" i="12"/>
  <c r="BZ249" i="12"/>
  <c r="CB212" i="12"/>
  <c r="BZ271" i="12"/>
  <c r="CM43" i="12"/>
  <c r="CN43" i="12" s="1" a="1"/>
  <c r="CN43" i="12" s="1"/>
  <c r="CP43" i="12" s="1"/>
  <c r="CQ43" i="12" s="1"/>
  <c r="BZ437" i="12"/>
  <c r="BU203" i="12"/>
  <c r="BZ203" i="12"/>
  <c r="CC203" i="12"/>
  <c r="CB203" i="12"/>
  <c r="CM203" i="12"/>
  <c r="CN203" i="12" s="1" a="1"/>
  <c r="CN203" i="12" s="1"/>
  <c r="CP203" i="12" s="1"/>
  <c r="CF203" i="12"/>
  <c r="CE203" i="12"/>
  <c r="CA203" i="12"/>
  <c r="CB410" i="12"/>
  <c r="CE410" i="12"/>
  <c r="CA410" i="12"/>
  <c r="BU410" i="12"/>
  <c r="CM207" i="12"/>
  <c r="CN207" i="12" s="1" a="1"/>
  <c r="CN207" i="12" s="1"/>
  <c r="CP207" i="12" s="1"/>
  <c r="CF207" i="12"/>
  <c r="CG207" i="12" s="1"/>
  <c r="BU207" i="12"/>
  <c r="CC207" i="12"/>
  <c r="BZ207" i="12"/>
  <c r="CA207" i="12"/>
  <c r="CC255" i="12"/>
  <c r="CF255" i="12"/>
  <c r="BZ255" i="12"/>
  <c r="CM255" i="12"/>
  <c r="CN255" i="12" s="1" a="1"/>
  <c r="CN255" i="12" s="1"/>
  <c r="CP255" i="12" s="1"/>
  <c r="CE255" i="12"/>
  <c r="CA255" i="12"/>
  <c r="CB255" i="12"/>
  <c r="BU255" i="12"/>
  <c r="BZ273" i="12"/>
  <c r="CC273" i="12"/>
  <c r="BU273" i="12"/>
  <c r="CA273" i="12"/>
  <c r="CM273" i="12"/>
  <c r="CN273" i="12" s="1" a="1"/>
  <c r="CN273" i="12" s="1"/>
  <c r="CP273" i="12" s="1"/>
  <c r="BZ178" i="12"/>
  <c r="CB178" i="12"/>
  <c r="CF178" i="12"/>
  <c r="CG178" i="12" s="1"/>
  <c r="CC178" i="12"/>
  <c r="CA113" i="12"/>
  <c r="BU113" i="12"/>
  <c r="CE113" i="12"/>
  <c r="CC113" i="12"/>
  <c r="CM113" i="12"/>
  <c r="CN113" i="12" s="1" a="1"/>
  <c r="CN113" i="12" s="1"/>
  <c r="CP113" i="12" s="1"/>
  <c r="CF464" i="12"/>
  <c r="CG464" i="12" s="1"/>
  <c r="CA464" i="12"/>
  <c r="CC464" i="12"/>
  <c r="CE464" i="12"/>
  <c r="CB464" i="12"/>
  <c r="CM464" i="12"/>
  <c r="CN464" i="12" s="1" a="1"/>
  <c r="CN464" i="12" s="1"/>
  <c r="CP464" i="12" s="1"/>
  <c r="BZ464" i="12"/>
  <c r="BU464" i="12"/>
  <c r="CB199" i="12"/>
  <c r="CM199" i="12"/>
  <c r="CN199" i="12" s="1" a="1"/>
  <c r="CN199" i="12" s="1"/>
  <c r="CP199" i="12" s="1"/>
  <c r="CC199" i="12"/>
  <c r="CA199" i="12"/>
  <c r="BU199" i="12"/>
  <c r="CF199" i="12"/>
  <c r="CG199" i="12" s="1"/>
  <c r="CE363" i="12"/>
  <c r="CF274" i="12"/>
  <c r="BZ409" i="12"/>
  <c r="CB409" i="12"/>
  <c r="CF409" i="12"/>
  <c r="CA87" i="12"/>
  <c r="CE87" i="12"/>
  <c r="BZ87" i="12"/>
  <c r="CC87" i="12"/>
  <c r="BU87" i="12"/>
  <c r="CM87" i="12"/>
  <c r="CN87" i="12" s="1" a="1"/>
  <c r="CN87" i="12" s="1"/>
  <c r="CP87" i="12" s="1"/>
  <c r="CF87" i="12"/>
  <c r="CB87" i="12"/>
  <c r="CM35" i="12"/>
  <c r="CN35" i="12" s="1" a="1"/>
  <c r="CN35" i="12" s="1"/>
  <c r="CP35" i="12" s="1"/>
  <c r="CC35" i="12"/>
  <c r="BU495" i="12"/>
  <c r="CF495" i="12"/>
  <c r="CG495" i="12" s="1"/>
  <c r="CM495" i="12"/>
  <c r="CN495" i="12" s="1" a="1"/>
  <c r="CN495" i="12" s="1"/>
  <c r="CP495" i="12" s="1"/>
  <c r="CE495" i="12"/>
  <c r="CB495" i="12"/>
  <c r="CC495" i="12"/>
  <c r="BZ495" i="12"/>
  <c r="CA495" i="12"/>
  <c r="BZ82" i="12"/>
  <c r="CC82" i="12"/>
  <c r="CA82" i="12"/>
  <c r="CF82" i="12"/>
  <c r="CE82" i="12"/>
  <c r="CB82" i="12"/>
  <c r="CM82" i="12"/>
  <c r="CN82" i="12" s="1" a="1"/>
  <c r="CN82" i="12" s="1"/>
  <c r="CP82" i="12" s="1"/>
  <c r="BU82" i="12"/>
  <c r="CE106" i="12"/>
  <c r="CC106" i="12"/>
  <c r="BZ106" i="12"/>
  <c r="BU106" i="12"/>
  <c r="CM106" i="12"/>
  <c r="CN106" i="12" s="1" a="1"/>
  <c r="CN106" i="12" s="1"/>
  <c r="CP106" i="12" s="1"/>
  <c r="CF106" i="12"/>
  <c r="CG106" i="12" s="1"/>
  <c r="CA106" i="12"/>
  <c r="CB106" i="12"/>
  <c r="BZ150" i="12"/>
  <c r="CC150" i="12"/>
  <c r="CF150" i="12"/>
  <c r="CE150" i="12"/>
  <c r="CA150" i="12"/>
  <c r="CM150" i="12"/>
  <c r="CN150" i="12" s="1" a="1"/>
  <c r="CN150" i="12" s="1"/>
  <c r="CP150" i="12" s="1"/>
  <c r="BU150" i="12"/>
  <c r="CB150" i="12"/>
  <c r="CM466" i="12"/>
  <c r="CN466" i="12" s="1" a="1"/>
  <c r="CN466" i="12" s="1"/>
  <c r="CP466" i="12" s="1"/>
  <c r="CA466" i="12"/>
  <c r="CB466" i="12"/>
  <c r="CC466" i="12"/>
  <c r="BZ466" i="12"/>
  <c r="BU466" i="12"/>
  <c r="CF466" i="12"/>
  <c r="CE466" i="12"/>
  <c r="BZ157" i="12"/>
  <c r="BU157" i="12"/>
  <c r="CB157" i="12"/>
  <c r="CA157" i="12"/>
  <c r="CC157" i="12"/>
  <c r="CM157" i="12"/>
  <c r="CN157" i="12" s="1" a="1"/>
  <c r="CN157" i="12" s="1"/>
  <c r="CP157" i="12" s="1"/>
  <c r="CM450" i="12"/>
  <c r="CN450" i="12" s="1" a="1"/>
  <c r="CN450" i="12" s="1"/>
  <c r="CP450" i="12" s="1"/>
  <c r="CC450" i="12"/>
  <c r="CF450" i="12"/>
  <c r="CG450" i="12" s="1"/>
  <c r="BI11" i="12"/>
  <c r="CH14" i="12"/>
  <c r="CI14" i="12" s="1" a="1"/>
  <c r="CI14" i="12" s="1"/>
  <c r="CH388" i="12"/>
  <c r="CI388" i="12" s="1" a="1"/>
  <c r="CI388" i="12" s="1"/>
  <c r="CH99" i="12"/>
  <c r="CI99" i="12" s="1" a="1"/>
  <c r="CI99" i="12" s="1"/>
  <c r="CH100" i="12"/>
  <c r="CI100" i="12" s="1" a="1"/>
  <c r="CI100" i="12" s="1"/>
  <c r="BZ112" i="12"/>
  <c r="CF112" i="12"/>
  <c r="CQ349" i="12"/>
  <c r="CS161" i="12"/>
  <c r="BU112" i="12"/>
  <c r="CB389" i="12"/>
  <c r="CC389" i="12"/>
  <c r="BU389" i="12"/>
  <c r="CA389" i="12"/>
  <c r="CM389" i="12"/>
  <c r="CN389" i="12" s="1" a="1"/>
  <c r="CN389" i="12" s="1"/>
  <c r="CP389" i="12" s="1"/>
  <c r="CS349" i="12"/>
  <c r="CR161" i="12"/>
  <c r="CB112" i="12"/>
  <c r="CC112" i="12"/>
  <c r="CM112" i="12"/>
  <c r="CN112" i="12" s="1" a="1"/>
  <c r="CN112" i="12" s="1"/>
  <c r="CP112" i="12" s="1"/>
  <c r="CQ309" i="12"/>
  <c r="CE112" i="12"/>
  <c r="CH13" i="12"/>
  <c r="CI13" i="12" s="1" a="1"/>
  <c r="CI13" i="12" s="1"/>
  <c r="CS309" i="12"/>
  <c r="CH372" i="12"/>
  <c r="CI372" i="12" s="1" a="1"/>
  <c r="CI372" i="12" s="1"/>
  <c r="CH328" i="12"/>
  <c r="CI328" i="12" s="1" a="1"/>
  <c r="CI328" i="12" s="1"/>
  <c r="CH389" i="12"/>
  <c r="CI389" i="12" s="1" a="1"/>
  <c r="CI389" i="12" s="1"/>
  <c r="BO10" i="12"/>
  <c r="BQ10" i="12" s="1"/>
  <c r="CH397" i="12"/>
  <c r="CI397" i="12" s="1" a="1"/>
  <c r="CI397" i="12" s="1"/>
  <c r="CH127" i="12"/>
  <c r="CI127" i="12" s="1" a="1"/>
  <c r="CI127" i="12" s="1"/>
  <c r="CH489" i="12"/>
  <c r="CI489" i="12" s="1" a="1"/>
  <c r="CI489" i="12" s="1"/>
  <c r="CH74" i="12"/>
  <c r="CI74" i="12" s="1" a="1"/>
  <c r="CI74" i="12" s="1"/>
  <c r="CH334" i="12"/>
  <c r="CI334" i="12" s="1" a="1"/>
  <c r="CI334" i="12" s="1"/>
  <c r="CH231" i="12"/>
  <c r="CI231" i="12" s="1" a="1"/>
  <c r="CI231" i="12" s="1"/>
  <c r="CS54" i="12"/>
  <c r="BN11" i="12"/>
  <c r="CR54" i="12"/>
  <c r="BL11" i="12"/>
  <c r="CH377" i="12"/>
  <c r="CI377" i="12" s="1" a="1"/>
  <c r="CI377" i="12" s="1"/>
  <c r="C56" i="16"/>
  <c r="N66" i="1" s="1"/>
  <c r="P66" i="1" s="1"/>
  <c r="CH112" i="12"/>
  <c r="CI112" i="12" s="1" a="1"/>
  <c r="CI112" i="12" s="1"/>
  <c r="BR5" i="12"/>
  <c r="BO11" i="12"/>
  <c r="BR2" i="12"/>
  <c r="CH331" i="12"/>
  <c r="CI331" i="12" s="1" a="1"/>
  <c r="CI331" i="12" s="1"/>
  <c r="BM5" i="12"/>
  <c r="CQ251" i="12"/>
  <c r="CS196" i="12"/>
  <c r="BP11" i="12"/>
  <c r="BR4" i="12"/>
  <c r="CG213" i="12"/>
  <c r="CH214" i="12"/>
  <c r="CI214" i="12" s="1" a="1"/>
  <c r="CI214" i="12" s="1"/>
  <c r="CR251" i="12"/>
  <c r="BM11" i="12"/>
  <c r="BR11" i="12" s="1"/>
  <c r="CQ196" i="12"/>
  <c r="BM2" i="12"/>
  <c r="BM4" i="12"/>
  <c r="CH141" i="12"/>
  <c r="CI141" i="12" s="1" a="1"/>
  <c r="CI141" i="12" s="1"/>
  <c r="BM6" i="12"/>
  <c r="CS378" i="12"/>
  <c r="BR6" i="12"/>
  <c r="BR3" i="12"/>
  <c r="BY365" i="12"/>
  <c r="BY349" i="12"/>
  <c r="BY204" i="12"/>
  <c r="BY329" i="12"/>
  <c r="BY196" i="12"/>
  <c r="BY61" i="12"/>
  <c r="BY411" i="12"/>
  <c r="BY392" i="12"/>
  <c r="BY489" i="12"/>
  <c r="BY111" i="12"/>
  <c r="BY454" i="12"/>
  <c r="BY53" i="12"/>
  <c r="BY21" i="12"/>
  <c r="BY269" i="12"/>
  <c r="BY283" i="12"/>
  <c r="BY201" i="12"/>
  <c r="BY176" i="12"/>
  <c r="BY215" i="12"/>
  <c r="BY101" i="12"/>
  <c r="BY483" i="12"/>
  <c r="BY420" i="12"/>
  <c r="BY257" i="12"/>
  <c r="BY209" i="12"/>
  <c r="BY52" i="12"/>
  <c r="BY242" i="12"/>
  <c r="BY270" i="12"/>
  <c r="BY100" i="12"/>
  <c r="BY221" i="12"/>
  <c r="BY355" i="12"/>
  <c r="BY231" i="12"/>
  <c r="BY474" i="12"/>
  <c r="BY181" i="12"/>
  <c r="BY120" i="12"/>
  <c r="BY124" i="12"/>
  <c r="BY452" i="12"/>
  <c r="BY370" i="12"/>
  <c r="BY431" i="12"/>
  <c r="BY282" i="12"/>
  <c r="BY368" i="12"/>
  <c r="BY288" i="12"/>
  <c r="BY470" i="12"/>
  <c r="BY343" i="12"/>
  <c r="BY484" i="12"/>
  <c r="BY309" i="12"/>
  <c r="BY317" i="12"/>
  <c r="BY93" i="12"/>
  <c r="BY451" i="12"/>
  <c r="BY478" i="12"/>
  <c r="BY220" i="12"/>
  <c r="BY103" i="12"/>
  <c r="BY261" i="12"/>
  <c r="BY434" i="12"/>
  <c r="BY177" i="12"/>
  <c r="BY253" i="12"/>
  <c r="BY361" i="12"/>
  <c r="BY125" i="12"/>
  <c r="BY382" i="12"/>
  <c r="BY168" i="12"/>
  <c r="BY35" i="12"/>
  <c r="BY469" i="12"/>
  <c r="BY364" i="12"/>
  <c r="BY159" i="12"/>
  <c r="BY212" i="12"/>
  <c r="BY372" i="12"/>
  <c r="BY302" i="12"/>
  <c r="BY427" i="12"/>
  <c r="BY31" i="12"/>
  <c r="BY351" i="12"/>
  <c r="BY342" i="12"/>
  <c r="BY445" i="12"/>
  <c r="BY491" i="12"/>
  <c r="BY32" i="12"/>
  <c r="BY279" i="12"/>
  <c r="BY171" i="12"/>
  <c r="BY379" i="12"/>
  <c r="BY241" i="12"/>
  <c r="BY276" i="12"/>
  <c r="BY406" i="12"/>
  <c r="BY463" i="12"/>
  <c r="BY227" i="12"/>
  <c r="BY393" i="12"/>
  <c r="BY378" i="12"/>
  <c r="BY448" i="12"/>
  <c r="BY54" i="12"/>
  <c r="BY405" i="12"/>
  <c r="BY459" i="12"/>
  <c r="BY319" i="12"/>
  <c r="BY105" i="12"/>
  <c r="BY144" i="12"/>
  <c r="BY254" i="12"/>
  <c r="BY284" i="12"/>
  <c r="BY330" i="12"/>
  <c r="BY449" i="12"/>
  <c r="BY307" i="12"/>
  <c r="BY81" i="12"/>
  <c r="BY265" i="12"/>
  <c r="BY200" i="12"/>
  <c r="BY357" i="12"/>
  <c r="BY295" i="12"/>
  <c r="BY367" i="12"/>
  <c r="BY94" i="12"/>
  <c r="BY262" i="12"/>
  <c r="BY91" i="12"/>
  <c r="BY142" i="12"/>
  <c r="BY346" i="12"/>
  <c r="BY240" i="12"/>
  <c r="BY285" i="12"/>
  <c r="BY395" i="12"/>
  <c r="BY316" i="12"/>
  <c r="BY314" i="12"/>
  <c r="BY152" i="12"/>
  <c r="BY69" i="12"/>
  <c r="BY280" i="12"/>
  <c r="BY435" i="12"/>
  <c r="BY88" i="12"/>
  <c r="BY500" i="12"/>
  <c r="BY73" i="12"/>
  <c r="BY38" i="12"/>
  <c r="BY226" i="12"/>
  <c r="BY95" i="12"/>
  <c r="BY278" i="12"/>
  <c r="BY408" i="12"/>
  <c r="BY236" i="12"/>
  <c r="BY482" i="12"/>
  <c r="BY341" i="12"/>
  <c r="BY193" i="12"/>
  <c r="BY401" i="12"/>
  <c r="BY186" i="12"/>
  <c r="BY291" i="12"/>
  <c r="BY268" i="12"/>
  <c r="BY387" i="12"/>
  <c r="BY222" i="12"/>
  <c r="BY146" i="12"/>
  <c r="BY131" i="12"/>
  <c r="BY375" i="12"/>
  <c r="BY373" i="12"/>
  <c r="BY19" i="12"/>
  <c r="BY300" i="12"/>
  <c r="BY369" i="12"/>
  <c r="BY180" i="12"/>
  <c r="BY360" i="12"/>
  <c r="BY310" i="12"/>
  <c r="BY225" i="12"/>
  <c r="BY332" i="12"/>
  <c r="BY339" i="12"/>
  <c r="BY294" i="12"/>
  <c r="BY441" i="12"/>
  <c r="BY39" i="12"/>
  <c r="BY404" i="12"/>
  <c r="BY250" i="12"/>
  <c r="BY354" i="12"/>
  <c r="BY337" i="12"/>
  <c r="BY71" i="12"/>
  <c r="BY259" i="12"/>
  <c r="BY383" i="12"/>
  <c r="BY116" i="12"/>
  <c r="BY336" i="12"/>
  <c r="BY386" i="12"/>
  <c r="BY289" i="12"/>
  <c r="BY496" i="12"/>
  <c r="BY477" i="12"/>
  <c r="BY228" i="12"/>
  <c r="BY290" i="12"/>
  <c r="BY92" i="12"/>
  <c r="BY305" i="12"/>
  <c r="BY85" i="12"/>
  <c r="BY45" i="12"/>
  <c r="BY303" i="12"/>
  <c r="BY385" i="12"/>
  <c r="BY398" i="12"/>
  <c r="BY205" i="12"/>
  <c r="BY353" i="12"/>
  <c r="BY72" i="12"/>
  <c r="BY433" i="12"/>
  <c r="BY237" i="12"/>
  <c r="BY413" i="12"/>
  <c r="BY264" i="12"/>
  <c r="BY60" i="12"/>
  <c r="BY384" i="12"/>
  <c r="BY396" i="12"/>
  <c r="BY99" i="12"/>
  <c r="BY218" i="12"/>
  <c r="BY313" i="12"/>
  <c r="BY402" i="12"/>
  <c r="BY78" i="12"/>
  <c r="BY30" i="12"/>
  <c r="BY50" i="12"/>
  <c r="BY154" i="12"/>
  <c r="BY494" i="12"/>
  <c r="BY160" i="12"/>
  <c r="BY137" i="12"/>
  <c r="BY417" i="12"/>
  <c r="BY188" i="12"/>
  <c r="BY258" i="12"/>
  <c r="BY399" i="12"/>
  <c r="BY440" i="12"/>
  <c r="BY232" i="12"/>
  <c r="BY68" i="12"/>
  <c r="BY312" i="12"/>
  <c r="BY34" i="12"/>
  <c r="BY28" i="12"/>
  <c r="BY102" i="12"/>
  <c r="BY164" i="12"/>
  <c r="BY246" i="12"/>
  <c r="BY64" i="12"/>
  <c r="BY117" i="12"/>
  <c r="BY158" i="12"/>
  <c r="BY165" i="12"/>
  <c r="BY501" i="12"/>
  <c r="BY468" i="12"/>
  <c r="BY77" i="12"/>
  <c r="BY143" i="12"/>
  <c r="BY292" i="12"/>
  <c r="BY173" i="12"/>
  <c r="BY182" i="12"/>
  <c r="BY179" i="12"/>
  <c r="BY162" i="12"/>
  <c r="BY58" i="12"/>
  <c r="BY497" i="12"/>
  <c r="BY235" i="12"/>
  <c r="BY26" i="12"/>
  <c r="CQ176" i="12"/>
  <c r="CR176" i="12"/>
  <c r="CS176" i="12"/>
  <c r="CR346" i="12"/>
  <c r="CS346" i="12"/>
  <c r="CQ346" i="12"/>
  <c r="CS263" i="12"/>
  <c r="CR263" i="12"/>
  <c r="CQ263" i="12"/>
  <c r="CQ201" i="12"/>
  <c r="CS201" i="12"/>
  <c r="CR201" i="12"/>
  <c r="CG481" i="12"/>
  <c r="CH482" i="12"/>
  <c r="CI482" i="12" s="1" a="1"/>
  <c r="CI482" i="12" s="1"/>
  <c r="CG94" i="12"/>
  <c r="CH95" i="12"/>
  <c r="CI95" i="12" s="1" a="1"/>
  <c r="CI95" i="12" s="1"/>
  <c r="CS491" i="12"/>
  <c r="CQ491" i="12"/>
  <c r="CR491" i="12"/>
  <c r="CS274" i="12"/>
  <c r="CR274" i="12"/>
  <c r="CQ274" i="12"/>
  <c r="CS261" i="12"/>
  <c r="CR261" i="12"/>
  <c r="CQ261" i="12"/>
  <c r="CS434" i="12"/>
  <c r="CQ434" i="12"/>
  <c r="CR434" i="12"/>
  <c r="CQ177" i="12"/>
  <c r="CS177" i="12"/>
  <c r="CR177" i="12"/>
  <c r="CR256" i="12"/>
  <c r="CQ256" i="12"/>
  <c r="CS256" i="12"/>
  <c r="CR253" i="12"/>
  <c r="CQ253" i="12"/>
  <c r="CS253" i="12"/>
  <c r="CS125" i="12"/>
  <c r="CR125" i="12"/>
  <c r="CQ125" i="12"/>
  <c r="CQ382" i="12"/>
  <c r="CS382" i="12"/>
  <c r="CR382" i="12"/>
  <c r="CG115" i="12"/>
  <c r="CH116" i="12"/>
  <c r="CI116" i="12" s="1" a="1"/>
  <c r="CI116" i="12" s="1"/>
  <c r="CS431" i="12"/>
  <c r="CR431" i="12"/>
  <c r="CQ431" i="12"/>
  <c r="CR209" i="12"/>
  <c r="CQ209" i="12"/>
  <c r="CS209" i="12"/>
  <c r="CS288" i="12"/>
  <c r="CQ288" i="12"/>
  <c r="CR288" i="12"/>
  <c r="CQ134" i="12"/>
  <c r="CR134" i="12"/>
  <c r="CS134" i="12"/>
  <c r="CG16" i="12"/>
  <c r="CH17" i="12"/>
  <c r="CI17" i="12" s="1" a="1"/>
  <c r="CI17" i="12" s="1"/>
  <c r="CG439" i="12"/>
  <c r="CH440" i="12"/>
  <c r="CI440" i="12" s="1" a="1"/>
  <c r="CI440" i="12" s="1"/>
  <c r="CQ305" i="12"/>
  <c r="CR305" i="12"/>
  <c r="CS305" i="12"/>
  <c r="CS229" i="12"/>
  <c r="CQ229" i="12"/>
  <c r="CR229" i="12"/>
  <c r="CG159" i="12"/>
  <c r="CH160" i="12"/>
  <c r="CI160" i="12" s="1" a="1"/>
  <c r="CI160" i="12" s="1"/>
  <c r="CG30" i="12"/>
  <c r="CH30" i="12"/>
  <c r="CI30" i="12" s="1" a="1"/>
  <c r="CI30" i="12" s="1"/>
  <c r="CG367" i="12"/>
  <c r="CH368" i="12"/>
  <c r="CI368" i="12" s="1" a="1"/>
  <c r="CI368" i="12" s="1"/>
  <c r="CG246" i="12"/>
  <c r="CH246" i="12"/>
  <c r="CI246" i="12" s="1" a="1"/>
  <c r="CI246" i="12" s="1"/>
  <c r="CH247" i="12"/>
  <c r="CI247" i="12" s="1" a="1"/>
  <c r="CI247" i="12" s="1"/>
  <c r="CR117" i="12"/>
  <c r="CQ117" i="12"/>
  <c r="CS117" i="12"/>
  <c r="CR221" i="12"/>
  <c r="CQ221" i="12"/>
  <c r="CS221" i="12"/>
  <c r="CG429" i="12"/>
  <c r="CH430" i="12"/>
  <c r="CI430" i="12" s="1" a="1"/>
  <c r="CI430" i="12" s="1"/>
  <c r="CH429" i="12"/>
  <c r="CI429" i="12" s="1" a="1"/>
  <c r="CI429" i="12" s="1"/>
  <c r="CH9" i="12"/>
  <c r="CH10" i="12" s="1"/>
  <c r="CI10" i="12" s="1" a="1"/>
  <c r="CI10" i="12" s="1"/>
  <c r="CG9" i="12"/>
  <c r="CS121" i="12"/>
  <c r="CR121" i="12"/>
  <c r="CQ121" i="12"/>
  <c r="CQ481" i="12"/>
  <c r="CR481" i="12"/>
  <c r="CS481" i="12"/>
  <c r="CR93" i="12"/>
  <c r="CS93" i="12"/>
  <c r="CQ93" i="12"/>
  <c r="CS77" i="12"/>
  <c r="CQ77" i="12"/>
  <c r="CR77" i="12"/>
  <c r="CH232" i="12"/>
  <c r="CI232" i="12" s="1" a="1"/>
  <c r="CI232" i="12" s="1"/>
  <c r="CG232" i="12"/>
  <c r="CG252" i="12"/>
  <c r="CH253" i="12"/>
  <c r="CI253" i="12" s="1" a="1"/>
  <c r="CI253" i="12" s="1"/>
  <c r="CG500" i="12"/>
  <c r="CH501" i="12"/>
  <c r="CI501" i="12" s="1" a="1"/>
  <c r="CI501" i="12" s="1"/>
  <c r="CG177" i="12"/>
  <c r="CH178" i="12"/>
  <c r="CI178" i="12" s="1" a="1"/>
  <c r="CI178" i="12" s="1"/>
  <c r="CQ142" i="12"/>
  <c r="CR142" i="12"/>
  <c r="CS142" i="12"/>
  <c r="CG273" i="12"/>
  <c r="CH274" i="12"/>
  <c r="CI274" i="12" s="1" a="1"/>
  <c r="CI274" i="12" s="1"/>
  <c r="CQ277" i="12"/>
  <c r="CS277" i="12"/>
  <c r="CR277" i="12"/>
  <c r="CS361" i="12"/>
  <c r="CQ361" i="12"/>
  <c r="CR361" i="12"/>
  <c r="CQ379" i="12"/>
  <c r="CR379" i="12"/>
  <c r="CS379" i="12"/>
  <c r="CQ238" i="12"/>
  <c r="CR238" i="12"/>
  <c r="CS238" i="12"/>
  <c r="CS469" i="12"/>
  <c r="CQ469" i="12"/>
  <c r="CR469" i="12"/>
  <c r="CQ307" i="12"/>
  <c r="CR307" i="12"/>
  <c r="CS307" i="12"/>
  <c r="CG347" i="12"/>
  <c r="CG86" i="12"/>
  <c r="CH87" i="12"/>
  <c r="CI87" i="12" s="1" a="1"/>
  <c r="CI87" i="12" s="1"/>
  <c r="CR78" i="12"/>
  <c r="CQ78" i="12"/>
  <c r="CS78" i="12"/>
  <c r="CS102" i="12"/>
  <c r="CQ102" i="12"/>
  <c r="CR102" i="12"/>
  <c r="CH230" i="12"/>
  <c r="CI230" i="12" s="1" a="1"/>
  <c r="CI230" i="12" s="1"/>
  <c r="CG364" i="12"/>
  <c r="CH365" i="12"/>
  <c r="CI365" i="12" s="1" a="1"/>
  <c r="CI365" i="12" s="1"/>
  <c r="CG385" i="12"/>
  <c r="CH386" i="12"/>
  <c r="CI386" i="12" s="1" a="1"/>
  <c r="CI386" i="12" s="1"/>
  <c r="CG383" i="12"/>
  <c r="CH384" i="12"/>
  <c r="CI384" i="12" s="1" a="1"/>
  <c r="CI384" i="12" s="1"/>
  <c r="CQ30" i="12"/>
  <c r="C32" i="16"/>
  <c r="N42" i="1" s="1"/>
  <c r="CS30" i="12"/>
  <c r="CR30" i="12"/>
  <c r="CR411" i="12"/>
  <c r="CQ411" i="12"/>
  <c r="CS411" i="12"/>
  <c r="CG96" i="12"/>
  <c r="CH97" i="12"/>
  <c r="CI97" i="12" s="1" a="1"/>
  <c r="CI97" i="12" s="1"/>
  <c r="CR398" i="12"/>
  <c r="CQ398" i="12"/>
  <c r="CS398" i="12"/>
  <c r="CG58" i="12"/>
  <c r="CG64" i="12"/>
  <c r="CG218" i="12"/>
  <c r="CH219" i="12"/>
  <c r="CI219" i="12" s="1" a="1"/>
  <c r="CI219" i="12" s="1"/>
  <c r="CS302" i="12"/>
  <c r="CQ302" i="12"/>
  <c r="CR302" i="12"/>
  <c r="CG454" i="12"/>
  <c r="CH454" i="12"/>
  <c r="CI454" i="12" s="1" a="1"/>
  <c r="CI454" i="12" s="1"/>
  <c r="CG124" i="12"/>
  <c r="CH125" i="12"/>
  <c r="CI125" i="12" s="1" a="1"/>
  <c r="CI125" i="12" s="1"/>
  <c r="CH40" i="12"/>
  <c r="CI40" i="12" s="1" a="1"/>
  <c r="CI40" i="12" s="1"/>
  <c r="CG39" i="12"/>
  <c r="CS67" i="12"/>
  <c r="CQ67" i="12"/>
  <c r="CR67" i="12"/>
  <c r="CQ334" i="12"/>
  <c r="CS334" i="12"/>
  <c r="CR334" i="12"/>
  <c r="CG336" i="12"/>
  <c r="CH337" i="12"/>
  <c r="CI337" i="12" s="1" a="1"/>
  <c r="CI337" i="12" s="1"/>
  <c r="CQ319" i="12"/>
  <c r="CS319" i="12"/>
  <c r="CR319" i="12"/>
  <c r="CQ144" i="12"/>
  <c r="CS144" i="12"/>
  <c r="CR144" i="12"/>
  <c r="CG63" i="12"/>
  <c r="CH64" i="12"/>
  <c r="CI64" i="12" s="1" a="1"/>
  <c r="CI64" i="12" s="1"/>
  <c r="CR94" i="12"/>
  <c r="CQ94" i="12"/>
  <c r="CS94" i="12"/>
  <c r="CG491" i="12"/>
  <c r="CH492" i="12"/>
  <c r="CI492" i="12" s="1" a="1"/>
  <c r="CI492" i="12" s="1"/>
  <c r="CG38" i="12"/>
  <c r="CH39" i="12"/>
  <c r="CI39" i="12" s="1" a="1"/>
  <c r="CI39" i="12" s="1"/>
  <c r="CG32" i="12"/>
  <c r="CH33" i="12"/>
  <c r="CI33" i="12" s="1" a="1"/>
  <c r="CI33" i="12" s="1"/>
  <c r="CR279" i="12"/>
  <c r="CS279" i="12"/>
  <c r="CQ279" i="12"/>
  <c r="CG215" i="12"/>
  <c r="CH216" i="12"/>
  <c r="CI216" i="12" s="1" a="1"/>
  <c r="CI216" i="12" s="1"/>
  <c r="CG434" i="12"/>
  <c r="CH435" i="12"/>
  <c r="CI435" i="12" s="1" a="1"/>
  <c r="CI435" i="12" s="1"/>
  <c r="CS68" i="12"/>
  <c r="CQ68" i="12"/>
  <c r="CR68" i="12"/>
  <c r="CG101" i="12"/>
  <c r="CH102" i="12"/>
  <c r="CI102" i="12" s="1" a="1"/>
  <c r="CI102" i="12" s="1"/>
  <c r="C57" i="16"/>
  <c r="N67" i="1" s="1"/>
  <c r="CR55" i="12"/>
  <c r="CS55" i="12"/>
  <c r="CQ55" i="12"/>
  <c r="CR171" i="12"/>
  <c r="CS171" i="12"/>
  <c r="CQ171" i="12"/>
  <c r="CG290" i="12"/>
  <c r="CH291" i="12"/>
  <c r="CI291" i="12" s="1" a="1"/>
  <c r="CI291" i="12" s="1"/>
  <c r="CG253" i="12"/>
  <c r="CH254" i="12"/>
  <c r="CI254" i="12" s="1" a="1"/>
  <c r="CI254" i="12" s="1"/>
  <c r="CG112" i="12"/>
  <c r="CH113" i="12"/>
  <c r="CI113" i="12" s="1" a="1"/>
  <c r="CI113" i="12" s="1"/>
  <c r="CQ115" i="12"/>
  <c r="CR115" i="12"/>
  <c r="CS115" i="12"/>
  <c r="CR34" i="12"/>
  <c r="C36" i="16"/>
  <c r="N46" i="1" s="1"/>
  <c r="CS34" i="12"/>
  <c r="CQ34" i="12"/>
  <c r="CG168" i="12"/>
  <c r="CH169" i="12"/>
  <c r="CI169" i="12" s="1" a="1"/>
  <c r="CI169" i="12" s="1"/>
  <c r="CQ16" i="12"/>
  <c r="CS16" i="12"/>
  <c r="CR16" i="12"/>
  <c r="C18" i="16"/>
  <c r="N28" i="1" s="1"/>
  <c r="CS191" i="12"/>
  <c r="CQ191" i="12"/>
  <c r="CR191" i="12"/>
  <c r="CS276" i="12"/>
  <c r="CR276" i="12"/>
  <c r="CQ276" i="12"/>
  <c r="CG35" i="12"/>
  <c r="CH36" i="12"/>
  <c r="CI36" i="12" s="1" a="1"/>
  <c r="CI36" i="12" s="1"/>
  <c r="CQ231" i="12"/>
  <c r="CR231" i="12"/>
  <c r="CS231" i="12"/>
  <c r="CR347" i="12"/>
  <c r="CQ347" i="12"/>
  <c r="CS347" i="12"/>
  <c r="CS149" i="12"/>
  <c r="CR149" i="12"/>
  <c r="CQ149" i="12"/>
  <c r="CQ192" i="12"/>
  <c r="CS192" i="12"/>
  <c r="CR192" i="12"/>
  <c r="CR490" i="12"/>
  <c r="CQ490" i="12"/>
  <c r="CS490" i="12"/>
  <c r="CG286" i="12"/>
  <c r="CH287" i="12"/>
  <c r="CI287" i="12" s="1" a="1"/>
  <c r="CI287" i="12" s="1"/>
  <c r="CG416" i="12"/>
  <c r="CH417" i="12"/>
  <c r="CI417" i="12" s="1" a="1"/>
  <c r="CI417" i="12" s="1"/>
  <c r="CQ247" i="12"/>
  <c r="CS247" i="12"/>
  <c r="CR247" i="12"/>
  <c r="CQ69" i="12"/>
  <c r="CR69" i="12"/>
  <c r="CS69" i="12"/>
  <c r="CG249" i="12"/>
  <c r="CH250" i="12"/>
  <c r="CI250" i="12" s="1" a="1"/>
  <c r="CI250" i="12" s="1"/>
  <c r="CQ265" i="12"/>
  <c r="CR265" i="12"/>
  <c r="CS265" i="12"/>
  <c r="CR444" i="12"/>
  <c r="CQ444" i="12"/>
  <c r="CS444" i="12"/>
  <c r="CG451" i="12"/>
  <c r="CH451" i="12"/>
  <c r="CI451" i="12" s="1" a="1"/>
  <c r="CI451" i="12" s="1"/>
  <c r="CH452" i="12"/>
  <c r="CI452" i="12" s="1" a="1"/>
  <c r="CI452" i="12" s="1"/>
  <c r="CQ64" i="12"/>
  <c r="CR64" i="12"/>
  <c r="CS64" i="12"/>
  <c r="CR235" i="12"/>
  <c r="CQ235" i="12"/>
  <c r="CS235" i="12"/>
  <c r="CS437" i="12"/>
  <c r="CR437" i="12"/>
  <c r="CQ437" i="12"/>
  <c r="CS427" i="12"/>
  <c r="CR427" i="12"/>
  <c r="CQ427" i="12"/>
  <c r="CS254" i="12"/>
  <c r="CQ254" i="12"/>
  <c r="CR254" i="12"/>
  <c r="CG339" i="12"/>
  <c r="CH340" i="12"/>
  <c r="CI340" i="12" s="1" a="1"/>
  <c r="CI340" i="12" s="1"/>
  <c r="CH339" i="12"/>
  <c r="CI339" i="12" s="1" a="1"/>
  <c r="CI339" i="12" s="1"/>
  <c r="CG360" i="12"/>
  <c r="CH361" i="12"/>
  <c r="CI361" i="12" s="1" a="1"/>
  <c r="CI361" i="12" s="1"/>
  <c r="CG448" i="12"/>
  <c r="CH449" i="12"/>
  <c r="CI449" i="12" s="1" a="1"/>
  <c r="CI449" i="12" s="1"/>
  <c r="CG157" i="12"/>
  <c r="CH158" i="12"/>
  <c r="CI158" i="12" s="1" a="1"/>
  <c r="CI158" i="12" s="1"/>
  <c r="CG474" i="12"/>
  <c r="CH475" i="12"/>
  <c r="CI475" i="12" s="1" a="1"/>
  <c r="CI475" i="12" s="1"/>
  <c r="CG254" i="12"/>
  <c r="CH255" i="12"/>
  <c r="CI255" i="12" s="1" a="1"/>
  <c r="CI255" i="12" s="1"/>
  <c r="CS284" i="12"/>
  <c r="CQ284" i="12"/>
  <c r="CR284" i="12"/>
  <c r="CR181" i="12"/>
  <c r="CQ181" i="12"/>
  <c r="CS181" i="12"/>
  <c r="CG114" i="12"/>
  <c r="CH115" i="12"/>
  <c r="CI115" i="12" s="1" a="1"/>
  <c r="CI115" i="12" s="1"/>
  <c r="CR124" i="12"/>
  <c r="CS124" i="12"/>
  <c r="CQ124" i="12"/>
  <c r="CG452" i="12"/>
  <c r="CH453" i="12"/>
  <c r="CI453" i="12" s="1" a="1"/>
  <c r="CI453" i="12" s="1"/>
  <c r="CQ357" i="12"/>
  <c r="CS357" i="12"/>
  <c r="CR357" i="12"/>
  <c r="CR415" i="12"/>
  <c r="CQ415" i="12"/>
  <c r="CS415" i="12"/>
  <c r="CQ205" i="12"/>
  <c r="CS205" i="12"/>
  <c r="CR205" i="12"/>
  <c r="CG171" i="12"/>
  <c r="CH172" i="12"/>
  <c r="CI172" i="12" s="1" a="1"/>
  <c r="CI172" i="12" s="1"/>
  <c r="CG234" i="12"/>
  <c r="CH235" i="12"/>
  <c r="CI235" i="12" s="1" a="1"/>
  <c r="CI235" i="12" s="1"/>
  <c r="CS173" i="12"/>
  <c r="CQ173" i="12"/>
  <c r="CR173" i="12"/>
  <c r="CG379" i="12"/>
  <c r="CH380" i="12"/>
  <c r="CI380" i="12" s="1" a="1"/>
  <c r="CI380" i="12" s="1"/>
  <c r="CR257" i="12"/>
  <c r="CS257" i="12"/>
  <c r="CQ257" i="12"/>
  <c r="CG431" i="12"/>
  <c r="CH431" i="12"/>
  <c r="CI431" i="12" s="1" a="1"/>
  <c r="CI431" i="12" s="1"/>
  <c r="CG263" i="12"/>
  <c r="CH264" i="12"/>
  <c r="CI264" i="12" s="1" a="1"/>
  <c r="CI264" i="12" s="1"/>
  <c r="CQ51" i="12"/>
  <c r="C53" i="16"/>
  <c r="N63" i="1" s="1"/>
  <c r="CR51" i="12"/>
  <c r="CS51" i="12"/>
  <c r="CQ368" i="12"/>
  <c r="CS368" i="12"/>
  <c r="CR368" i="12"/>
  <c r="CQ182" i="12"/>
  <c r="CR182" i="12"/>
  <c r="CS182" i="12"/>
  <c r="CQ493" i="12"/>
  <c r="CS493" i="12"/>
  <c r="CR493" i="12"/>
  <c r="CG276" i="12"/>
  <c r="CH276" i="12"/>
  <c r="CI276" i="12" s="1" a="1"/>
  <c r="CI276" i="12" s="1"/>
  <c r="CH277" i="12"/>
  <c r="CI277" i="12" s="1" a="1"/>
  <c r="CI277" i="12" s="1"/>
  <c r="CG25" i="12"/>
  <c r="CH26" i="12"/>
  <c r="CI26" i="12" s="1" a="1"/>
  <c r="CI26" i="12" s="1"/>
  <c r="CG304" i="12"/>
  <c r="CH305" i="12"/>
  <c r="CI305" i="12" s="1" a="1"/>
  <c r="CI305" i="12" s="1"/>
  <c r="CR152" i="12"/>
  <c r="CS152" i="12"/>
  <c r="CQ152" i="12"/>
  <c r="CH79" i="12"/>
  <c r="CI79" i="12" s="1" a="1"/>
  <c r="CI79" i="12" s="1"/>
  <c r="CQ484" i="12"/>
  <c r="CS484" i="12"/>
  <c r="CR484" i="12"/>
  <c r="CS81" i="12"/>
  <c r="CR81" i="12"/>
  <c r="CQ81" i="12"/>
  <c r="CG116" i="12"/>
  <c r="CH117" i="12"/>
  <c r="CI117" i="12" s="1" a="1"/>
  <c r="CI117" i="12" s="1"/>
  <c r="CS96" i="12"/>
  <c r="CQ96" i="12"/>
  <c r="CR96" i="12"/>
  <c r="CR317" i="12"/>
  <c r="CS317" i="12"/>
  <c r="CQ317" i="12"/>
  <c r="CR280" i="12"/>
  <c r="CQ280" i="12"/>
  <c r="CS280" i="12"/>
  <c r="CQ417" i="12"/>
  <c r="CR417" i="12"/>
  <c r="CS417" i="12"/>
  <c r="CQ271" i="12"/>
  <c r="CR271" i="12"/>
  <c r="CQ215" i="12"/>
  <c r="CS215" i="12"/>
  <c r="CR215" i="12"/>
  <c r="CQ268" i="12"/>
  <c r="CQ146" i="12"/>
  <c r="CR146" i="12"/>
  <c r="CS146" i="12"/>
  <c r="CG21" i="12"/>
  <c r="CH22" i="12"/>
  <c r="CI22" i="12" s="1" a="1"/>
  <c r="CI22" i="12" s="1"/>
  <c r="CG176" i="12"/>
  <c r="CH177" i="12"/>
  <c r="CI177" i="12" s="1" a="1"/>
  <c r="CI177" i="12" s="1"/>
  <c r="CR262" i="12"/>
  <c r="CQ262" i="12"/>
  <c r="CS262" i="12"/>
  <c r="CR269" i="12"/>
  <c r="CQ269" i="12"/>
  <c r="CS269" i="12"/>
  <c r="CG91" i="12"/>
  <c r="CH92" i="12"/>
  <c r="CI92" i="12" s="1" a="1"/>
  <c r="CI92" i="12" s="1"/>
  <c r="CH91" i="12"/>
  <c r="CI91" i="12" s="1" a="1"/>
  <c r="CI91" i="12" s="1"/>
  <c r="CG365" i="12"/>
  <c r="CH366" i="12"/>
  <c r="CI366" i="12" s="1" a="1"/>
  <c r="CI366" i="12" s="1"/>
  <c r="CS452" i="12"/>
  <c r="CR452" i="12"/>
  <c r="CQ452" i="12"/>
  <c r="CQ500" i="12"/>
  <c r="CS500" i="12"/>
  <c r="CR500" i="12"/>
  <c r="CR226" i="12"/>
  <c r="CS226" i="12"/>
  <c r="CQ226" i="12"/>
  <c r="CG142" i="12"/>
  <c r="CH143" i="12"/>
  <c r="CI143" i="12" s="1" a="1"/>
  <c r="CI143" i="12" s="1"/>
  <c r="CS351" i="12"/>
  <c r="CR351" i="12"/>
  <c r="CQ351" i="12"/>
  <c r="CG240" i="12"/>
  <c r="CH241" i="12"/>
  <c r="CI241" i="12" s="1" a="1"/>
  <c r="CI241" i="12" s="1"/>
  <c r="CH383" i="12"/>
  <c r="CI383" i="12" s="1" a="1"/>
  <c r="CI383" i="12" s="1"/>
  <c r="CG382" i="12"/>
  <c r="CR234" i="12"/>
  <c r="CQ234" i="12"/>
  <c r="CS234" i="12"/>
  <c r="CR449" i="12"/>
  <c r="CS449" i="12"/>
  <c r="CQ449" i="12"/>
  <c r="CG412" i="12"/>
  <c r="CH413" i="12"/>
  <c r="CI413" i="12" s="1" a="1"/>
  <c r="CI413" i="12" s="1"/>
  <c r="CG257" i="12"/>
  <c r="CH258" i="12"/>
  <c r="CI258" i="12" s="1" a="1"/>
  <c r="CI258" i="12" s="1"/>
  <c r="CG340" i="12"/>
  <c r="CH341" i="12"/>
  <c r="CI341" i="12" s="1" a="1"/>
  <c r="CI341" i="12" s="1"/>
  <c r="CS294" i="12"/>
  <c r="CQ294" i="12"/>
  <c r="CR294" i="12"/>
  <c r="CG191" i="12"/>
  <c r="CH192" i="12"/>
  <c r="CI192" i="12" s="1" a="1"/>
  <c r="CI192" i="12" s="1"/>
  <c r="CG179" i="12"/>
  <c r="CH180" i="12"/>
  <c r="CI180" i="12" s="1" a="1"/>
  <c r="CI180" i="12" s="1"/>
  <c r="CR409" i="12"/>
  <c r="CQ409" i="12"/>
  <c r="CS409" i="12"/>
  <c r="CG400" i="12"/>
  <c r="CH401" i="12"/>
  <c r="CI401" i="12" s="1" a="1"/>
  <c r="CI401" i="12" s="1"/>
  <c r="CS314" i="12"/>
  <c r="CR314" i="12"/>
  <c r="CQ314" i="12"/>
  <c r="CS350" i="12"/>
  <c r="CR350" i="12"/>
  <c r="CQ350" i="12"/>
  <c r="CQ183" i="12"/>
  <c r="CS183" i="12"/>
  <c r="CR183" i="12"/>
  <c r="CG52" i="12"/>
  <c r="CH53" i="12"/>
  <c r="CI53" i="12" s="1" a="1"/>
  <c r="CI53" i="12" s="1"/>
  <c r="CQ286" i="12"/>
  <c r="CR159" i="12"/>
  <c r="CQ159" i="12"/>
  <c r="CS159" i="12"/>
  <c r="CS367" i="12"/>
  <c r="CR367" i="12"/>
  <c r="CQ367" i="12"/>
  <c r="CS343" i="12"/>
  <c r="CQ343" i="12"/>
  <c r="CR343" i="12"/>
  <c r="CG309" i="12"/>
  <c r="CH310" i="12"/>
  <c r="CI310" i="12" s="1" a="1"/>
  <c r="CI310" i="12" s="1"/>
  <c r="CG476" i="12"/>
  <c r="CH477" i="12"/>
  <c r="CI477" i="12" s="1" a="1"/>
  <c r="CI477" i="12" s="1"/>
  <c r="CH281" i="12"/>
  <c r="CI281" i="12" s="1" a="1"/>
  <c r="CI281" i="12" s="1"/>
  <c r="CG280" i="12"/>
  <c r="CR186" i="12"/>
  <c r="CQ186" i="12"/>
  <c r="CS186" i="12"/>
  <c r="CR118" i="12"/>
  <c r="CS118" i="12"/>
  <c r="CQ118" i="12"/>
  <c r="CS489" i="12"/>
  <c r="CR489" i="12"/>
  <c r="CQ489" i="12"/>
  <c r="CG235" i="12"/>
  <c r="CH236" i="12"/>
  <c r="CI236" i="12" s="1" a="1"/>
  <c r="CI236" i="12" s="1"/>
  <c r="CG366" i="12"/>
  <c r="CH367" i="12"/>
  <c r="CI367" i="12" s="1" a="1"/>
  <c r="CI367" i="12" s="1"/>
  <c r="CQ91" i="12"/>
  <c r="CS91" i="12"/>
  <c r="CR91" i="12"/>
  <c r="CR414" i="12"/>
  <c r="CS414" i="12"/>
  <c r="CQ414" i="12"/>
  <c r="CS268" i="12"/>
  <c r="CG222" i="12"/>
  <c r="CH223" i="12"/>
  <c r="CI223" i="12" s="1" a="1"/>
  <c r="CI223" i="12" s="1"/>
  <c r="CR474" i="12"/>
  <c r="CS474" i="12"/>
  <c r="CQ474" i="12"/>
  <c r="CR153" i="12"/>
  <c r="CG103" i="12"/>
  <c r="CH104" i="12"/>
  <c r="CI104" i="12" s="1" a="1"/>
  <c r="CI104" i="12" s="1"/>
  <c r="CR21" i="12"/>
  <c r="CS21" i="12"/>
  <c r="CQ21" i="12"/>
  <c r="C23" i="16"/>
  <c r="N33" i="1" s="1"/>
  <c r="CR38" i="12"/>
  <c r="CQ38" i="12"/>
  <c r="CS38" i="12"/>
  <c r="C40" i="16"/>
  <c r="N50" i="1" s="1"/>
  <c r="CG279" i="12"/>
  <c r="CH280" i="12"/>
  <c r="CI280" i="12" s="1" a="1"/>
  <c r="CI280" i="12" s="1"/>
  <c r="CS208" i="12"/>
  <c r="CQ208" i="12"/>
  <c r="CR208" i="12"/>
  <c r="CS502" i="12"/>
  <c r="CR502" i="12"/>
  <c r="CQ502" i="12"/>
  <c r="CG256" i="12"/>
  <c r="CH257" i="12"/>
  <c r="CI257" i="12" s="1" a="1"/>
  <c r="CI257" i="12" s="1"/>
  <c r="CS459" i="12"/>
  <c r="CQ459" i="12"/>
  <c r="CR459" i="12"/>
  <c r="CR112" i="12"/>
  <c r="CS112" i="12"/>
  <c r="CQ112" i="12"/>
  <c r="CG285" i="12"/>
  <c r="CH286" i="12"/>
  <c r="CI286" i="12" s="1" a="1"/>
  <c r="CI286" i="12" s="1"/>
  <c r="CQ340" i="12"/>
  <c r="CR340" i="12"/>
  <c r="CS340" i="12"/>
  <c r="CQ301" i="12"/>
  <c r="CS301" i="12"/>
  <c r="CR301" i="12"/>
  <c r="CG72" i="12"/>
  <c r="CH73" i="12"/>
  <c r="CI73" i="12" s="1" a="1"/>
  <c r="CI73" i="12" s="1"/>
  <c r="CQ406" i="12"/>
  <c r="CS406" i="12"/>
  <c r="CR406" i="12"/>
  <c r="CS193" i="12"/>
  <c r="CR193" i="12"/>
  <c r="CQ193" i="12"/>
  <c r="CS86" i="12"/>
  <c r="CR86" i="12"/>
  <c r="CQ86" i="12"/>
  <c r="CS400" i="12"/>
  <c r="CQ400" i="12"/>
  <c r="CR400" i="12"/>
  <c r="CR401" i="12"/>
  <c r="CQ401" i="12"/>
  <c r="CS401" i="12"/>
  <c r="CR266" i="12"/>
  <c r="CS266" i="12"/>
  <c r="CQ266" i="12"/>
  <c r="CQ127" i="12"/>
  <c r="CR127" i="12"/>
  <c r="CS127" i="12"/>
  <c r="CH42" i="12"/>
  <c r="CI42" i="12" s="1" a="1"/>
  <c r="CI42" i="12" s="1"/>
  <c r="CG41" i="12"/>
  <c r="CG349" i="12"/>
  <c r="CH350" i="12"/>
  <c r="CI350" i="12" s="1" a="1"/>
  <c r="CI350" i="12" s="1"/>
  <c r="CG475" i="12"/>
  <c r="CH476" i="12"/>
  <c r="CI476" i="12" s="1" a="1"/>
  <c r="CI476" i="12" s="1"/>
  <c r="CQ313" i="12"/>
  <c r="CS313" i="12"/>
  <c r="CR313" i="12"/>
  <c r="CR155" i="12"/>
  <c r="CQ155" i="12"/>
  <c r="CS155" i="12"/>
  <c r="CS439" i="12"/>
  <c r="CQ439" i="12"/>
  <c r="CR439" i="12"/>
  <c r="CS393" i="12"/>
  <c r="CS119" i="12"/>
  <c r="CQ119" i="12"/>
  <c r="CR119" i="12"/>
  <c r="CS424" i="12"/>
  <c r="CR424" i="12"/>
  <c r="CQ424" i="12"/>
  <c r="CQ478" i="12"/>
  <c r="CS478" i="12"/>
  <c r="CR478" i="12"/>
  <c r="CG146" i="12"/>
  <c r="CH147" i="12"/>
  <c r="CI147" i="12" s="1" a="1"/>
  <c r="CI147" i="12" s="1"/>
  <c r="CH290" i="12"/>
  <c r="CI290" i="12" s="1" a="1"/>
  <c r="CI290" i="12" s="1"/>
  <c r="CG289" i="12"/>
  <c r="CQ496" i="12"/>
  <c r="CR496" i="12"/>
  <c r="CS496" i="12"/>
  <c r="CQ105" i="12"/>
  <c r="CR105" i="12"/>
  <c r="CS105" i="12"/>
  <c r="CG144" i="12"/>
  <c r="CQ63" i="12"/>
  <c r="CS63" i="12"/>
  <c r="CR63" i="12"/>
  <c r="CG284" i="12"/>
  <c r="CH285" i="12"/>
  <c r="CI285" i="12" s="1" a="1"/>
  <c r="CI285" i="12" s="1"/>
  <c r="CG93" i="12"/>
  <c r="CH94" i="12"/>
  <c r="CI94" i="12" s="1" a="1"/>
  <c r="CI94" i="12" s="1"/>
  <c r="CQ330" i="12"/>
  <c r="CR330" i="12"/>
  <c r="CS330" i="12"/>
  <c r="CG269" i="12"/>
  <c r="CH270" i="12"/>
  <c r="CI270" i="12" s="1" a="1"/>
  <c r="CI270" i="12" s="1"/>
  <c r="CG155" i="12"/>
  <c r="CH156" i="12"/>
  <c r="CI156" i="12" s="1" a="1"/>
  <c r="CI156" i="12" s="1"/>
  <c r="CG261" i="12"/>
  <c r="CH262" i="12"/>
  <c r="CI262" i="12" s="1" a="1"/>
  <c r="CI262" i="12" s="1"/>
  <c r="CG110" i="12"/>
  <c r="CH111" i="12"/>
  <c r="CI111" i="12" s="1" a="1"/>
  <c r="CI111" i="12" s="1"/>
  <c r="CS252" i="12"/>
  <c r="CR252" i="12"/>
  <c r="CQ252" i="12"/>
  <c r="CG66" i="12"/>
  <c r="CH67" i="12"/>
  <c r="CI67" i="12" s="1" a="1"/>
  <c r="CI67" i="12" s="1"/>
  <c r="CR339" i="12"/>
  <c r="CS339" i="12"/>
  <c r="CQ339" i="12"/>
  <c r="CS216" i="12"/>
  <c r="CR216" i="12"/>
  <c r="CQ216" i="12"/>
  <c r="CG22" i="12"/>
  <c r="CH23" i="12"/>
  <c r="CI23" i="12" s="1" a="1"/>
  <c r="CI23" i="12" s="1"/>
  <c r="CR236" i="12"/>
  <c r="CQ236" i="12"/>
  <c r="CS236" i="12"/>
  <c r="CG301" i="12"/>
  <c r="CH302" i="12"/>
  <c r="CI302" i="12" s="1" a="1"/>
  <c r="CI302" i="12" s="1"/>
  <c r="CG404" i="12"/>
  <c r="CH405" i="12"/>
  <c r="CI405" i="12" s="1" a="1"/>
  <c r="CI405" i="12" s="1"/>
  <c r="CG386" i="12"/>
  <c r="CH387" i="12"/>
  <c r="CI387" i="12" s="1" a="1"/>
  <c r="CI387" i="12" s="1"/>
  <c r="CS72" i="12"/>
  <c r="CQ72" i="12"/>
  <c r="CR72" i="12"/>
  <c r="CG406" i="12"/>
  <c r="CH407" i="12"/>
  <c r="CI407" i="12" s="1" a="1"/>
  <c r="CI407" i="12" s="1"/>
  <c r="CH176" i="12"/>
  <c r="CI176" i="12" s="1" a="1"/>
  <c r="CI176" i="12" s="1"/>
  <c r="CG433" i="12"/>
  <c r="CH434" i="12"/>
  <c r="CI434" i="12" s="1" a="1"/>
  <c r="CI434" i="12" s="1"/>
  <c r="CR237" i="12"/>
  <c r="CQ237" i="12"/>
  <c r="CS237" i="12"/>
  <c r="CG85" i="12"/>
  <c r="CH86" i="12"/>
  <c r="CI86" i="12" s="1" a="1"/>
  <c r="CI86" i="12" s="1"/>
  <c r="CH85" i="12"/>
  <c r="CI85" i="12" s="1" a="1"/>
  <c r="CI85" i="12" s="1"/>
  <c r="CG401" i="12"/>
  <c r="CH402" i="12"/>
  <c r="CI402" i="12" s="1" a="1"/>
  <c r="CI402" i="12" s="1"/>
  <c r="CS303" i="12"/>
  <c r="CR303" i="12"/>
  <c r="CQ303" i="12"/>
  <c r="CG438" i="12"/>
  <c r="CH439" i="12"/>
  <c r="CI439" i="12" s="1" a="1"/>
  <c r="CI439" i="12" s="1"/>
  <c r="CQ416" i="12"/>
  <c r="CR416" i="12"/>
  <c r="CS416" i="12"/>
  <c r="CS384" i="12"/>
  <c r="CQ384" i="12"/>
  <c r="CR384" i="12"/>
  <c r="CG67" i="12"/>
  <c r="CH68" i="12"/>
  <c r="CI68" i="12" s="1" a="1"/>
  <c r="CI68" i="12" s="1"/>
  <c r="CR475" i="12"/>
  <c r="CQ475" i="12"/>
  <c r="CS475" i="12"/>
  <c r="CR342" i="12"/>
  <c r="CS342" i="12"/>
  <c r="CQ342" i="12"/>
  <c r="CG378" i="12"/>
  <c r="CH379" i="12"/>
  <c r="CI379" i="12" s="1" a="1"/>
  <c r="CI379" i="12" s="1"/>
  <c r="CH142" i="12"/>
  <c r="CI142" i="12" s="1" a="1"/>
  <c r="CI142" i="12" s="1"/>
  <c r="CG405" i="12"/>
  <c r="CH406" i="12"/>
  <c r="CI406" i="12" s="1" a="1"/>
  <c r="CI406" i="12" s="1"/>
  <c r="CR179" i="12"/>
  <c r="CS179" i="12"/>
  <c r="CQ179" i="12"/>
  <c r="CR393" i="12"/>
  <c r="CH360" i="12"/>
  <c r="CI360" i="12" s="1" a="1"/>
  <c r="CI360" i="12" s="1"/>
  <c r="CR293" i="12"/>
  <c r="CG424" i="12"/>
  <c r="CH425" i="12"/>
  <c r="CI425" i="12" s="1" a="1"/>
  <c r="CI425" i="12" s="1"/>
  <c r="CH424" i="12"/>
  <c r="CI424" i="12" s="1" a="1"/>
  <c r="CI424" i="12" s="1"/>
  <c r="CS289" i="12"/>
  <c r="CR289" i="12"/>
  <c r="CQ289" i="12"/>
  <c r="CG131" i="12"/>
  <c r="CQ103" i="12"/>
  <c r="CS103" i="12"/>
  <c r="CR103" i="12"/>
  <c r="CG105" i="12"/>
  <c r="CH106" i="12"/>
  <c r="CI106" i="12" s="1" a="1"/>
  <c r="CI106" i="12" s="1"/>
  <c r="CQ375" i="12"/>
  <c r="CR375" i="12"/>
  <c r="CS375" i="12"/>
  <c r="CG133" i="12"/>
  <c r="CH134" i="12"/>
  <c r="CI134" i="12" s="1" a="1"/>
  <c r="CI134" i="12" s="1"/>
  <c r="CS140" i="12"/>
  <c r="CR140" i="12"/>
  <c r="CQ140" i="12"/>
  <c r="CQ397" i="12"/>
  <c r="CS397" i="12"/>
  <c r="CR397" i="12"/>
  <c r="CG374" i="12"/>
  <c r="CH375" i="12"/>
  <c r="CI375" i="12" s="1" a="1"/>
  <c r="CI375" i="12" s="1"/>
  <c r="CR178" i="12"/>
  <c r="CQ178" i="12"/>
  <c r="CS178" i="12"/>
  <c r="CR373" i="12"/>
  <c r="CS373" i="12"/>
  <c r="CQ373" i="12"/>
  <c r="CR432" i="12"/>
  <c r="CS432" i="12"/>
  <c r="CQ432" i="12"/>
  <c r="CS66" i="12"/>
  <c r="CR66" i="12"/>
  <c r="CQ66" i="12"/>
  <c r="CG346" i="12"/>
  <c r="CH347" i="12"/>
  <c r="CI347" i="12" s="1" a="1"/>
  <c r="CI347" i="12" s="1"/>
  <c r="CG19" i="12"/>
  <c r="CG449" i="12"/>
  <c r="CS395" i="12"/>
  <c r="CQ395" i="12"/>
  <c r="CR395" i="12"/>
  <c r="CQ22" i="12"/>
  <c r="C24" i="16"/>
  <c r="N34" i="1" s="1"/>
  <c r="CS22" i="12"/>
  <c r="CR22" i="12"/>
  <c r="CR462" i="12"/>
  <c r="CS462" i="12"/>
  <c r="CQ462" i="12"/>
  <c r="CS404" i="12"/>
  <c r="CQ404" i="12"/>
  <c r="CR404" i="12"/>
  <c r="CG399" i="12"/>
  <c r="CH400" i="12"/>
  <c r="CI400" i="12" s="1" a="1"/>
  <c r="CI400" i="12" s="1"/>
  <c r="C44" i="16"/>
  <c r="N54" i="1" s="1"/>
  <c r="CQ42" i="12"/>
  <c r="CS42" i="12"/>
  <c r="CR42" i="12"/>
  <c r="CR410" i="12"/>
  <c r="CQ410" i="12"/>
  <c r="CS410" i="12"/>
  <c r="CH210" i="12"/>
  <c r="CI210" i="12" s="1" a="1"/>
  <c r="CI210" i="12" s="1"/>
  <c r="CG414" i="12"/>
  <c r="CH415" i="12"/>
  <c r="CI415" i="12" s="1" a="1"/>
  <c r="CI415" i="12" s="1"/>
  <c r="CS360" i="12"/>
  <c r="CR360" i="12"/>
  <c r="CQ360" i="12"/>
  <c r="CG162" i="12"/>
  <c r="CG152" i="12"/>
  <c r="CH153" i="12"/>
  <c r="CI153" i="12" s="1" a="1"/>
  <c r="CI153" i="12" s="1"/>
  <c r="CH179" i="12"/>
  <c r="CI179" i="12" s="1" a="1"/>
  <c r="CI179" i="12" s="1"/>
  <c r="CS59" i="12"/>
  <c r="CR59" i="12"/>
  <c r="CQ59" i="12"/>
  <c r="CQ52" i="12"/>
  <c r="CS52" i="12"/>
  <c r="CR52" i="12"/>
  <c r="C54" i="16"/>
  <c r="N64" i="1" s="1"/>
  <c r="CG259" i="12"/>
  <c r="CH260" i="12"/>
  <c r="CI260" i="12" s="1" a="1"/>
  <c r="CI260" i="12" s="1"/>
  <c r="CR60" i="12"/>
  <c r="CS60" i="12"/>
  <c r="CQ60" i="12"/>
  <c r="CG50" i="12"/>
  <c r="CH385" i="12"/>
  <c r="CI385" i="12" s="1" a="1"/>
  <c r="CI385" i="12" s="1"/>
  <c r="CG384" i="12"/>
  <c r="CQ200" i="12"/>
  <c r="CS200" i="12"/>
  <c r="CR200" i="12"/>
  <c r="CS172" i="12"/>
  <c r="CQ172" i="12"/>
  <c r="CR172" i="12"/>
  <c r="CG251" i="12"/>
  <c r="CH252" i="12"/>
  <c r="CI252" i="12" s="1" a="1"/>
  <c r="CI252" i="12" s="1"/>
  <c r="CG313" i="12"/>
  <c r="CH314" i="12"/>
  <c r="CI314" i="12" s="1" a="1"/>
  <c r="CI314" i="12" s="1"/>
  <c r="CR287" i="12"/>
  <c r="CQ287" i="12"/>
  <c r="CS287" i="12"/>
  <c r="CR364" i="12"/>
  <c r="CS364" i="12"/>
  <c r="CQ364" i="12"/>
  <c r="CS293" i="12"/>
  <c r="CG119" i="12"/>
  <c r="CH120" i="12"/>
  <c r="CI120" i="12" s="1" a="1"/>
  <c r="CI120" i="12" s="1"/>
  <c r="CQ440" i="12"/>
  <c r="CR440" i="12"/>
  <c r="CS440" i="12"/>
  <c r="CG136" i="12"/>
  <c r="CH137" i="12"/>
  <c r="CI137" i="12" s="1" a="1"/>
  <c r="CI137" i="12" s="1"/>
  <c r="CG187" i="12"/>
  <c r="CH188" i="12"/>
  <c r="CI188" i="12" s="1" a="1"/>
  <c r="CI188" i="12" s="1"/>
  <c r="CR174" i="12"/>
  <c r="CQ174" i="12"/>
  <c r="CS174" i="12"/>
  <c r="CQ390" i="12"/>
  <c r="CS390" i="12"/>
  <c r="CR390" i="12"/>
  <c r="CR133" i="12"/>
  <c r="CS133" i="12"/>
  <c r="CQ133" i="12"/>
  <c r="CG397" i="12"/>
  <c r="CH398" i="12"/>
  <c r="CI398" i="12" s="1" a="1"/>
  <c r="CI398" i="12" s="1"/>
  <c r="CH354" i="12"/>
  <c r="CI354" i="12" s="1" a="1"/>
  <c r="CI354" i="12" s="1"/>
  <c r="CG353" i="12"/>
  <c r="CQ308" i="12"/>
  <c r="CS308" i="12"/>
  <c r="CR308" i="12"/>
  <c r="CQ225" i="12"/>
  <c r="CR225" i="12"/>
  <c r="CS225" i="12"/>
  <c r="CS477" i="12"/>
  <c r="CQ477" i="12"/>
  <c r="CR477" i="12"/>
  <c r="CG97" i="12"/>
  <c r="CH98" i="12"/>
  <c r="CI98" i="12" s="1" a="1"/>
  <c r="CI98" i="12" s="1"/>
  <c r="CQ480" i="12"/>
  <c r="CR480" i="12"/>
  <c r="CS480" i="12"/>
  <c r="CS312" i="12"/>
  <c r="CQ312" i="12"/>
  <c r="CR312" i="12"/>
  <c r="CG351" i="12"/>
  <c r="CG306" i="12"/>
  <c r="CH307" i="12"/>
  <c r="CI307" i="12" s="1" a="1"/>
  <c r="CI307" i="12" s="1"/>
  <c r="CR245" i="12"/>
  <c r="CQ245" i="12"/>
  <c r="CS245" i="12"/>
  <c r="CR92" i="12"/>
  <c r="CS92" i="12"/>
  <c r="CQ92" i="12"/>
  <c r="CR473" i="12"/>
  <c r="CS473" i="12"/>
  <c r="CQ473" i="12"/>
  <c r="CG395" i="12"/>
  <c r="CH395" i="12"/>
  <c r="CI395" i="12" s="1" a="1"/>
  <c r="CI395" i="12" s="1"/>
  <c r="CG315" i="12"/>
  <c r="CH316" i="12"/>
  <c r="CI316" i="12" s="1" a="1"/>
  <c r="CI316" i="12" s="1"/>
  <c r="CG462" i="12"/>
  <c r="CH463" i="12"/>
  <c r="CI463" i="12" s="1" a="1"/>
  <c r="CI463" i="12" s="1"/>
  <c r="CQ39" i="12"/>
  <c r="C41" i="16"/>
  <c r="N51" i="1" s="1"/>
  <c r="CR39" i="12"/>
  <c r="CS39" i="12"/>
  <c r="CG42" i="12"/>
  <c r="CH43" i="12"/>
  <c r="CI43" i="12" s="1" a="1"/>
  <c r="CI43" i="12" s="1"/>
  <c r="CH342" i="12"/>
  <c r="CI342" i="12" s="1" a="1"/>
  <c r="CI342" i="12" s="1"/>
  <c r="CG341" i="12"/>
  <c r="CG250" i="12"/>
  <c r="CH251" i="12"/>
  <c r="CI251" i="12" s="1" a="1"/>
  <c r="CI251" i="12" s="1"/>
  <c r="CG410" i="12"/>
  <c r="CH411" i="12"/>
  <c r="CI411" i="12" s="1" a="1"/>
  <c r="CI411" i="12" s="1"/>
  <c r="CH171" i="12"/>
  <c r="CI171" i="12" s="1" a="1"/>
  <c r="CI171" i="12" s="1"/>
  <c r="CH105" i="12"/>
  <c r="CI105" i="12" s="1" a="1"/>
  <c r="CI105" i="12" s="1"/>
  <c r="CR447" i="12"/>
  <c r="CS447" i="12"/>
  <c r="CQ447" i="12"/>
  <c r="CG227" i="12"/>
  <c r="CH228" i="12"/>
  <c r="CI228" i="12" s="1" a="1"/>
  <c r="CI228" i="12" s="1"/>
  <c r="CQ50" i="12"/>
  <c r="C52" i="16"/>
  <c r="N62" i="1" s="1"/>
  <c r="CS50" i="12"/>
  <c r="CR50" i="12"/>
  <c r="CS116" i="12"/>
  <c r="CR116" i="12"/>
  <c r="CQ116" i="12"/>
  <c r="CQ160" i="12"/>
  <c r="CS160" i="12"/>
  <c r="CR160" i="12"/>
  <c r="CQ451" i="12"/>
  <c r="CS451" i="12"/>
  <c r="CR451" i="12"/>
  <c r="CR476" i="12"/>
  <c r="CQ476" i="12"/>
  <c r="CS476" i="12"/>
  <c r="CG118" i="12"/>
  <c r="CH119" i="12"/>
  <c r="CI119" i="12" s="1" a="1"/>
  <c r="CI119" i="12" s="1"/>
  <c r="CG291" i="12"/>
  <c r="CH292" i="12"/>
  <c r="CI292" i="12" s="1" a="1"/>
  <c r="CI292" i="12" s="1"/>
  <c r="CG342" i="12"/>
  <c r="CH343" i="12"/>
  <c r="CI343" i="12" s="1" a="1"/>
  <c r="CI343" i="12" s="1"/>
  <c r="CQ377" i="12"/>
  <c r="CS377" i="12"/>
  <c r="CR377" i="12"/>
  <c r="CS165" i="12"/>
  <c r="CQ165" i="12"/>
  <c r="CR165" i="12"/>
  <c r="CS443" i="12"/>
  <c r="CR443" i="12"/>
  <c r="CQ443" i="12"/>
  <c r="CR141" i="12"/>
  <c r="CS141" i="12"/>
  <c r="CQ387" i="12"/>
  <c r="CS387" i="12"/>
  <c r="CR387" i="12"/>
  <c r="CG319" i="12"/>
  <c r="CH320" i="12"/>
  <c r="CI320" i="12" s="1" a="1"/>
  <c r="CI320" i="12" s="1"/>
  <c r="CG262" i="12"/>
  <c r="CH263" i="12"/>
  <c r="CI263" i="12" s="1" a="1"/>
  <c r="CI263" i="12" s="1"/>
  <c r="CG415" i="12"/>
  <c r="CH416" i="12"/>
  <c r="CI416" i="12" s="1" a="1"/>
  <c r="CI416" i="12" s="1"/>
  <c r="CR227" i="12"/>
  <c r="CQ227" i="12"/>
  <c r="CS227" i="12"/>
  <c r="C28" i="16"/>
  <c r="N38" i="1" s="1"/>
  <c r="CS26" i="12"/>
  <c r="CQ26" i="12"/>
  <c r="CR26" i="12"/>
  <c r="CQ222" i="12"/>
  <c r="CR222" i="12"/>
  <c r="CS222" i="12"/>
  <c r="CH391" i="12"/>
  <c r="CI391" i="12" s="1" a="1"/>
  <c r="CI391" i="12" s="1"/>
  <c r="CG113" i="12"/>
  <c r="CH114" i="12"/>
  <c r="CI114" i="12" s="1" a="1"/>
  <c r="CI114" i="12" s="1"/>
  <c r="CQ204" i="12"/>
  <c r="CS204" i="12"/>
  <c r="CR204" i="12"/>
  <c r="CR425" i="12"/>
  <c r="CS425" i="12"/>
  <c r="CQ425" i="12"/>
  <c r="CG308" i="12"/>
  <c r="CH309" i="12"/>
  <c r="CI309" i="12" s="1" a="1"/>
  <c r="CI309" i="12" s="1"/>
  <c r="CQ195" i="12"/>
  <c r="CS195" i="12"/>
  <c r="CR195" i="12"/>
  <c r="CG226" i="12"/>
  <c r="CH227" i="12"/>
  <c r="CI227" i="12" s="1" a="1"/>
  <c r="CI227" i="12" s="1"/>
  <c r="CG208" i="12"/>
  <c r="CH209" i="12"/>
  <c r="CI209" i="12" s="1" a="1"/>
  <c r="CI209" i="12" s="1"/>
  <c r="CG139" i="12"/>
  <c r="CH140" i="12"/>
  <c r="CI140" i="12" s="1" a="1"/>
  <c r="CI140" i="12" s="1"/>
  <c r="CQ306" i="12"/>
  <c r="CR306" i="12"/>
  <c r="CS306" i="12"/>
  <c r="CS19" i="12"/>
  <c r="C21" i="16"/>
  <c r="N31" i="1" s="1"/>
  <c r="CR19" i="12"/>
  <c r="CQ19" i="12"/>
  <c r="CG369" i="12"/>
  <c r="CH370" i="12"/>
  <c r="CI370" i="12" s="1" a="1"/>
  <c r="CI370" i="12" s="1"/>
  <c r="CH279" i="12"/>
  <c r="CI279" i="12" s="1" a="1"/>
  <c r="CI279" i="12" s="1"/>
  <c r="CG278" i="12"/>
  <c r="CQ315" i="12"/>
  <c r="CS315" i="12"/>
  <c r="CR315" i="12"/>
  <c r="CQ408" i="12"/>
  <c r="CS408" i="12"/>
  <c r="CR408" i="12"/>
  <c r="CS241" i="12"/>
  <c r="CR241" i="12"/>
  <c r="CQ241" i="12"/>
  <c r="CG482" i="12"/>
  <c r="CH483" i="12"/>
  <c r="CI483" i="12" s="1" a="1"/>
  <c r="CI483" i="12" s="1"/>
  <c r="CR180" i="12"/>
  <c r="CS180" i="12"/>
  <c r="CQ180" i="12"/>
  <c r="CS85" i="12"/>
  <c r="CQ85" i="12"/>
  <c r="CR85" i="12"/>
  <c r="CQ316" i="12"/>
  <c r="CS316" i="12"/>
  <c r="CR316" i="12"/>
  <c r="CG260" i="12"/>
  <c r="CH261" i="12"/>
  <c r="CI261" i="12" s="1" a="1"/>
  <c r="CI261" i="12" s="1"/>
  <c r="CR41" i="12"/>
  <c r="CQ41" i="12"/>
  <c r="C43" i="16"/>
  <c r="N53" i="1" s="1"/>
  <c r="CS41" i="12"/>
  <c r="CG200" i="12"/>
  <c r="CH201" i="12"/>
  <c r="CI201" i="12" s="1" a="1"/>
  <c r="CI201" i="12" s="1"/>
  <c r="CH200" i="12"/>
  <c r="CI200" i="12" s="1" a="1"/>
  <c r="CI200" i="12" s="1"/>
  <c r="CG160" i="12"/>
  <c r="CH161" i="12"/>
  <c r="CI161" i="12" s="1" a="1"/>
  <c r="CI161" i="12" s="1"/>
  <c r="CG172" i="12"/>
  <c r="CH173" i="12"/>
  <c r="CI173" i="12" s="1" a="1"/>
  <c r="CI173" i="12" s="1"/>
  <c r="C60" i="16"/>
  <c r="N70" i="1" s="1"/>
  <c r="CS58" i="12"/>
  <c r="CR58" i="12"/>
  <c r="CQ58" i="12"/>
  <c r="CS497" i="12"/>
  <c r="CQ497" i="12"/>
  <c r="CR497" i="12"/>
  <c r="CH248" i="12"/>
  <c r="CI248" i="12" s="1" a="1"/>
  <c r="CI248" i="12" s="1"/>
  <c r="CG186" i="12"/>
  <c r="CH187" i="12"/>
  <c r="CI187" i="12" s="1" a="1"/>
  <c r="CI187" i="12" s="1"/>
  <c r="CG443" i="12"/>
  <c r="CH444" i="12"/>
  <c r="CI444" i="12" s="1" a="1"/>
  <c r="CI444" i="12" s="1"/>
  <c r="CS448" i="12"/>
  <c r="CR448" i="12"/>
  <c r="CQ448" i="12"/>
  <c r="CG268" i="12"/>
  <c r="CH269" i="12"/>
  <c r="CI269" i="12" s="1" a="1"/>
  <c r="CI269" i="12" s="1"/>
  <c r="CS101" i="12"/>
  <c r="CQ101" i="12"/>
  <c r="CR101" i="12"/>
  <c r="CG314" i="12"/>
  <c r="CH315" i="12"/>
  <c r="CI315" i="12" s="1" a="1"/>
  <c r="CI315" i="12" s="1"/>
  <c r="CQ98" i="12"/>
  <c r="CS98" i="12"/>
  <c r="CR98" i="12"/>
  <c r="CG310" i="12"/>
  <c r="CH311" i="12"/>
  <c r="CI311" i="12" s="1" a="1"/>
  <c r="CI311" i="12" s="1"/>
  <c r="CR391" i="12"/>
  <c r="CQ391" i="12"/>
  <c r="CS391" i="12"/>
  <c r="CS402" i="12"/>
  <c r="CQ402" i="12"/>
  <c r="CR402" i="12"/>
  <c r="CH57" i="12"/>
  <c r="CI57" i="12" s="1" a="1"/>
  <c r="CI57" i="12" s="1"/>
  <c r="CG56" i="12"/>
  <c r="CR281" i="12"/>
  <c r="CS281" i="12"/>
  <c r="CQ281" i="12"/>
  <c r="CS139" i="12"/>
  <c r="CQ139" i="12"/>
  <c r="CR139" i="12"/>
  <c r="CS48" i="12"/>
  <c r="C50" i="16"/>
  <c r="N60" i="1" s="1"/>
  <c r="CR48" i="12"/>
  <c r="CQ48" i="12"/>
  <c r="CG300" i="12"/>
  <c r="CH301" i="12"/>
  <c r="CI301" i="12" s="1" a="1"/>
  <c r="CI301" i="12" s="1"/>
  <c r="CH300" i="12"/>
  <c r="CI300" i="12" s="1" a="1"/>
  <c r="CI300" i="12" s="1"/>
  <c r="CS278" i="12"/>
  <c r="CQ278" i="12"/>
  <c r="CR278" i="12"/>
  <c r="CS441" i="12"/>
  <c r="CR441" i="12"/>
  <c r="CQ441" i="12"/>
  <c r="CG236" i="12"/>
  <c r="CH237" i="12"/>
  <c r="CI237" i="12" s="1" a="1"/>
  <c r="CI237" i="12" s="1"/>
  <c r="CS386" i="12"/>
  <c r="CR386" i="12"/>
  <c r="CQ386" i="12"/>
  <c r="CR399" i="12"/>
  <c r="CQ399" i="12"/>
  <c r="CS399" i="12"/>
  <c r="CQ482" i="12"/>
  <c r="CS482" i="12"/>
  <c r="CR482" i="12"/>
  <c r="CG47" i="12"/>
  <c r="CH48" i="12"/>
  <c r="CI48" i="12" s="1" a="1"/>
  <c r="CI48" i="12" s="1"/>
  <c r="CQ354" i="12"/>
  <c r="CS354" i="12"/>
  <c r="CR354" i="12"/>
  <c r="CR162" i="12"/>
  <c r="CQ162" i="12"/>
  <c r="CS162" i="12"/>
  <c r="CG337" i="12"/>
  <c r="CH338" i="12"/>
  <c r="CI338" i="12" s="1" a="1"/>
  <c r="CI338" i="12" s="1"/>
  <c r="CG264" i="12"/>
  <c r="CH265" i="12"/>
  <c r="CI265" i="12" s="1" a="1"/>
  <c r="CI265" i="12" s="1"/>
  <c r="CG71" i="12"/>
  <c r="CH72" i="12"/>
  <c r="CI72" i="12" s="1" a="1"/>
  <c r="CI72" i="12" s="1"/>
  <c r="CH157" i="12"/>
  <c r="CI157" i="12" s="1" a="1"/>
  <c r="CI157" i="12" s="1"/>
  <c r="CH38" i="12"/>
  <c r="CI38" i="12" s="1" a="1"/>
  <c r="CI38" i="12" s="1"/>
  <c r="CQ260" i="12"/>
  <c r="CR260" i="12"/>
  <c r="CS260" i="12"/>
  <c r="CR259" i="12"/>
  <c r="CQ259" i="12"/>
  <c r="CS259" i="12"/>
  <c r="CH61" i="12"/>
  <c r="CI61" i="12" s="1" a="1"/>
  <c r="CI61" i="12" s="1"/>
  <c r="CG60" i="12"/>
  <c r="CG411" i="12"/>
  <c r="CH412" i="12"/>
  <c r="CI412" i="12" s="1" a="1"/>
  <c r="CI412" i="12" s="1"/>
  <c r="CS270" i="12"/>
  <c r="CQ270" i="12"/>
  <c r="CR270" i="12"/>
  <c r="CQ246" i="12"/>
  <c r="CS246" i="12"/>
  <c r="CR246" i="12"/>
  <c r="CR137" i="12"/>
  <c r="CQ137" i="12"/>
  <c r="CS137" i="12"/>
  <c r="CS487" i="12"/>
  <c r="CR487" i="12"/>
  <c r="CQ487" i="12"/>
  <c r="C55" i="16"/>
  <c r="N65" i="1" s="1"/>
  <c r="CR53" i="12"/>
  <c r="CQ53" i="12"/>
  <c r="CS53" i="12"/>
  <c r="CQ405" i="12"/>
  <c r="CR405" i="12"/>
  <c r="CS405" i="12"/>
  <c r="CQ88" i="12"/>
  <c r="CR88" i="12"/>
  <c r="CS88" i="12"/>
  <c r="CG499" i="12"/>
  <c r="CH500" i="12"/>
  <c r="CI500" i="12" s="1" a="1"/>
  <c r="CI500" i="12" s="1"/>
  <c r="CS291" i="12"/>
  <c r="CR291" i="12"/>
  <c r="CQ291" i="12"/>
  <c r="CG440" i="12"/>
  <c r="CH441" i="12"/>
  <c r="CI441" i="12" s="1" a="1"/>
  <c r="CI441" i="12" s="1"/>
  <c r="CQ136" i="12"/>
  <c r="CS136" i="12"/>
  <c r="CR136" i="12"/>
  <c r="CG468" i="12"/>
  <c r="CH469" i="12"/>
  <c r="CI469" i="12" s="1" a="1"/>
  <c r="CI469" i="12" s="1"/>
  <c r="CG391" i="12"/>
  <c r="CH392" i="12"/>
  <c r="CI392" i="12" s="1" a="1"/>
  <c r="CI392" i="12" s="1"/>
  <c r="CH478" i="12"/>
  <c r="CI478" i="12" s="1" a="1"/>
  <c r="CI478" i="12" s="1"/>
  <c r="CG477" i="12"/>
  <c r="CG373" i="12"/>
  <c r="CH374" i="12"/>
  <c r="CI374" i="12" s="1" a="1"/>
  <c r="CI374" i="12" s="1"/>
  <c r="CQ232" i="12"/>
  <c r="CS232" i="12"/>
  <c r="CR232" i="12"/>
  <c r="CG329" i="12"/>
  <c r="CH330" i="12"/>
  <c r="CI330" i="12" s="1" a="1"/>
  <c r="CI330" i="12" s="1"/>
  <c r="CR370" i="12"/>
  <c r="CS370" i="12"/>
  <c r="CQ370" i="12"/>
  <c r="CR290" i="12"/>
  <c r="CS290" i="12"/>
  <c r="CQ290" i="12"/>
  <c r="CR28" i="12"/>
  <c r="C30" i="16"/>
  <c r="N40" i="1" s="1"/>
  <c r="CQ28" i="12"/>
  <c r="CS28" i="12"/>
  <c r="CH182" i="12"/>
  <c r="CI182" i="12" s="1" a="1"/>
  <c r="CI182" i="12" s="1"/>
  <c r="CH183" i="12"/>
  <c r="CI183" i="12" s="1" a="1"/>
  <c r="CI183" i="12" s="1"/>
  <c r="CG182" i="12"/>
  <c r="CS163" i="12"/>
  <c r="CQ163" i="12"/>
  <c r="CR163" i="12"/>
  <c r="CR76" i="12"/>
  <c r="CS76" i="12"/>
  <c r="CQ76" i="12"/>
  <c r="CG180" i="12"/>
  <c r="CH181" i="12"/>
  <c r="CI181" i="12" s="1" a="1"/>
  <c r="CI181" i="12" s="1"/>
  <c r="CG192" i="12"/>
  <c r="CH193" i="12"/>
  <c r="CI193" i="12" s="1" a="1"/>
  <c r="CI193" i="12" s="1"/>
  <c r="CS71" i="12"/>
  <c r="CR71" i="12"/>
  <c r="CQ71" i="12"/>
  <c r="CG102" i="12"/>
  <c r="CH103" i="12"/>
  <c r="CI103" i="12" s="1" a="1"/>
  <c r="CI103" i="12" s="1"/>
  <c r="CG303" i="12"/>
  <c r="CH304" i="12"/>
  <c r="CI304" i="12" s="1" a="1"/>
  <c r="CI304" i="12" s="1"/>
  <c r="CG164" i="12"/>
  <c r="CH165" i="12"/>
  <c r="CI165" i="12" s="1" a="1"/>
  <c r="CI165" i="12" s="1"/>
  <c r="CH154" i="12"/>
  <c r="CI154" i="12" s="1" a="1"/>
  <c r="CI154" i="12" s="1"/>
  <c r="CG494" i="12"/>
  <c r="CH495" i="12"/>
  <c r="CI495" i="12" s="1" a="1"/>
  <c r="CI495" i="12" s="1"/>
  <c r="CG100" i="12"/>
  <c r="CH101" i="12"/>
  <c r="CI101" i="12" s="1" a="1"/>
  <c r="CI101" i="12" s="1"/>
  <c r="CG137" i="12"/>
  <c r="CR454" i="12"/>
  <c r="CQ454" i="12"/>
  <c r="CS454" i="12"/>
  <c r="CS188" i="12"/>
  <c r="CR188" i="12"/>
  <c r="CQ188" i="12"/>
  <c r="CG221" i="12"/>
  <c r="CH222" i="12"/>
  <c r="CI222" i="12" s="1" a="1"/>
  <c r="CI222" i="12" s="1"/>
  <c r="CG437" i="12"/>
  <c r="CH438" i="12"/>
  <c r="CI438" i="12" s="1" a="1"/>
  <c r="CI438" i="12" s="1"/>
  <c r="CH437" i="12"/>
  <c r="CI437" i="12" s="1" a="1"/>
  <c r="CI437" i="12" s="1"/>
  <c r="CG258" i="12"/>
  <c r="CH259" i="12"/>
  <c r="CI259" i="12" s="1" a="1"/>
  <c r="CI259" i="12" s="1"/>
  <c r="CR366" i="12"/>
  <c r="CS366" i="12"/>
  <c r="CQ366" i="12"/>
  <c r="CG287" i="12"/>
  <c r="CH288" i="12"/>
  <c r="CI288" i="12" s="1" a="1"/>
  <c r="CI288" i="12" s="1"/>
  <c r="CS73" i="12"/>
  <c r="CQ73" i="12"/>
  <c r="CR73" i="12"/>
  <c r="CQ483" i="12"/>
  <c r="CS483" i="12"/>
  <c r="CR483" i="12"/>
  <c r="CQ327" i="12"/>
  <c r="CS327" i="12"/>
  <c r="CR327" i="12"/>
  <c r="CH499" i="12"/>
  <c r="CI499" i="12" s="1" a="1"/>
  <c r="CI499" i="12" s="1"/>
  <c r="CS65" i="12"/>
  <c r="CR65" i="12"/>
  <c r="CQ65" i="12"/>
  <c r="CR336" i="12"/>
  <c r="CS336" i="12"/>
  <c r="CQ336" i="12"/>
  <c r="CR131" i="12"/>
  <c r="CQ131" i="12"/>
  <c r="CS131" i="12"/>
  <c r="CR488" i="12"/>
  <c r="CS488" i="12"/>
  <c r="CQ488" i="12"/>
  <c r="CQ353" i="12"/>
  <c r="CS353" i="12"/>
  <c r="CR353" i="12"/>
  <c r="CR114" i="12"/>
  <c r="CS114" i="12"/>
  <c r="CQ114" i="12"/>
  <c r="CG77" i="12"/>
  <c r="CH78" i="12"/>
  <c r="CI78" i="12" s="1" a="1"/>
  <c r="CI78" i="12" s="1"/>
  <c r="CG274" i="12"/>
  <c r="CH275" i="12"/>
  <c r="CI275" i="12" s="1" a="1"/>
  <c r="CI275" i="12" s="1"/>
  <c r="CS97" i="12"/>
  <c r="CR97" i="12"/>
  <c r="CQ97" i="12"/>
  <c r="CG195" i="12"/>
  <c r="CH196" i="12"/>
  <c r="CI196" i="12" s="1" a="1"/>
  <c r="CI196" i="12" s="1"/>
  <c r="CG370" i="12"/>
  <c r="CH371" i="12"/>
  <c r="CI371" i="12" s="1" a="1"/>
  <c r="CI371" i="12" s="1"/>
  <c r="CG480" i="12"/>
  <c r="CH481" i="12"/>
  <c r="CI481" i="12" s="1" a="1"/>
  <c r="CI481" i="12" s="1"/>
  <c r="CQ422" i="12"/>
  <c r="CR422" i="12"/>
  <c r="CS422" i="12"/>
  <c r="CG312" i="12"/>
  <c r="CH313" i="12"/>
  <c r="CI313" i="12" s="1" a="1"/>
  <c r="CI313" i="12" s="1"/>
  <c r="CH312" i="12"/>
  <c r="CI312" i="12" s="1" a="1"/>
  <c r="CI312" i="12" s="1"/>
  <c r="CS143" i="12"/>
  <c r="CQ143" i="12"/>
  <c r="CR143" i="12"/>
  <c r="CR228" i="12"/>
  <c r="CQ228" i="12"/>
  <c r="CS228" i="12"/>
  <c r="CS380" i="12"/>
  <c r="CQ380" i="12"/>
  <c r="CR380" i="12"/>
  <c r="CR300" i="12"/>
  <c r="CS300" i="12"/>
  <c r="CQ300" i="12"/>
  <c r="CG92" i="12"/>
  <c r="CH93" i="12"/>
  <c r="CI93" i="12" s="1" a="1"/>
  <c r="CI93" i="12" s="1"/>
  <c r="CG473" i="12"/>
  <c r="CH474" i="12"/>
  <c r="CI474" i="12" s="1" a="1"/>
  <c r="CI474" i="12" s="1"/>
  <c r="CQ369" i="12"/>
  <c r="CS369" i="12"/>
  <c r="CR369" i="12"/>
  <c r="CG34" i="12"/>
  <c r="CH35" i="12"/>
  <c r="CI35" i="12" s="1" a="1"/>
  <c r="CI35" i="12" s="1"/>
  <c r="CG288" i="12"/>
  <c r="CH289" i="12"/>
  <c r="CI289" i="12" s="1" a="1"/>
  <c r="CI289" i="12" s="1"/>
  <c r="CG28" i="12"/>
  <c r="CH29" i="12"/>
  <c r="CI29" i="12" s="1" a="1"/>
  <c r="CI29" i="12" s="1"/>
  <c r="CR341" i="12"/>
  <c r="CQ341" i="12"/>
  <c r="CS341" i="12"/>
  <c r="CR47" i="12"/>
  <c r="CQ47" i="12"/>
  <c r="CS47" i="12"/>
  <c r="C49" i="16"/>
  <c r="N59" i="1" s="1"/>
  <c r="CG76" i="12"/>
  <c r="CH77" i="12"/>
  <c r="CI77" i="12" s="1" a="1"/>
  <c r="CI77" i="12" s="1"/>
  <c r="CR433" i="12"/>
  <c r="CS433" i="12"/>
  <c r="CQ433" i="12"/>
  <c r="CH317" i="12"/>
  <c r="CI317" i="12" s="1" a="1"/>
  <c r="CI317" i="12" s="1"/>
  <c r="CG316" i="12"/>
  <c r="C47" i="16"/>
  <c r="N57" i="1" s="1"/>
  <c r="CQ45" i="12"/>
  <c r="CS45" i="12"/>
  <c r="CR45" i="12"/>
  <c r="CG413" i="12"/>
  <c r="CH414" i="12"/>
  <c r="CI414" i="12" s="1" a="1"/>
  <c r="CI414" i="12" s="1"/>
  <c r="CH60" i="12"/>
  <c r="CI60" i="12" s="1" a="1"/>
  <c r="CI60" i="12" s="1"/>
  <c r="CG447" i="12"/>
  <c r="CH448" i="12"/>
  <c r="CI448" i="12" s="1" a="1"/>
  <c r="CI448" i="12" s="1"/>
  <c r="CH396" i="12"/>
  <c r="CI396" i="12" s="1" a="1"/>
  <c r="CI396" i="12" s="1"/>
  <c r="CG398" i="12"/>
  <c r="CH399" i="12"/>
  <c r="CI399" i="12" s="1" a="1"/>
  <c r="CI399" i="12" s="1"/>
  <c r="CG158" i="12"/>
  <c r="CH159" i="12"/>
  <c r="CI159" i="12" s="1" a="1"/>
  <c r="CI159" i="12" s="1"/>
  <c r="CR392" i="12"/>
  <c r="CQ392" i="12"/>
  <c r="CS392" i="12"/>
  <c r="CQ218" i="12"/>
  <c r="CR218" i="12"/>
  <c r="CS218" i="12"/>
  <c r="CG487" i="12"/>
  <c r="CH488" i="12"/>
  <c r="CI488" i="12" s="1" a="1"/>
  <c r="CI488" i="12" s="1"/>
  <c r="CQ220" i="12"/>
  <c r="CR220" i="12"/>
  <c r="CS220" i="12"/>
  <c r="CG425" i="12"/>
  <c r="CH436" i="12"/>
  <c r="CI436" i="12" s="1" a="1"/>
  <c r="CI436" i="12" s="1"/>
  <c r="CQ283" i="12"/>
  <c r="CR283" i="12"/>
  <c r="CS283" i="12"/>
  <c r="CG122" i="12"/>
  <c r="CH123" i="12"/>
  <c r="CI123" i="12" s="1" a="1"/>
  <c r="CI123" i="12" s="1"/>
  <c r="CG496" i="12"/>
  <c r="CH496" i="12"/>
  <c r="CI496" i="12" s="1" a="1"/>
  <c r="CI496" i="12" s="1"/>
  <c r="CH497" i="12"/>
  <c r="CI497" i="12" s="1" a="1"/>
  <c r="CI497" i="12" s="1"/>
  <c r="CQ187" i="12"/>
  <c r="CS187" i="12"/>
  <c r="CR187" i="12"/>
  <c r="CG121" i="12"/>
  <c r="CH122" i="12"/>
  <c r="CI122" i="12" s="1" a="1"/>
  <c r="CI122" i="12" s="1"/>
  <c r="CS468" i="12"/>
  <c r="CR468" i="12"/>
  <c r="CQ468" i="12"/>
  <c r="CS374" i="12"/>
  <c r="CQ374" i="12"/>
  <c r="CR374" i="12"/>
  <c r="CS310" i="12"/>
  <c r="CR310" i="12"/>
  <c r="CQ310" i="12"/>
  <c r="CG167" i="12"/>
  <c r="CH168" i="12"/>
  <c r="CI168" i="12" s="1" a="1"/>
  <c r="CI168" i="12" s="1"/>
  <c r="CH408" i="12"/>
  <c r="CI408" i="12" s="1" a="1"/>
  <c r="CI408" i="12" s="1"/>
  <c r="CG407" i="12"/>
  <c r="CG120" i="12"/>
  <c r="CH121" i="12"/>
  <c r="CI121" i="12" s="1" a="1"/>
  <c r="CI121" i="12" s="1"/>
  <c r="CG332" i="12"/>
  <c r="CH333" i="12"/>
  <c r="CI333" i="12" s="1" a="1"/>
  <c r="CI333" i="12" s="1"/>
  <c r="CG357" i="12"/>
  <c r="CH358" i="12"/>
  <c r="CI358" i="12" s="1" a="1"/>
  <c r="CI358" i="12" s="1"/>
  <c r="CG143" i="12"/>
  <c r="CH144" i="12"/>
  <c r="CI144" i="12" s="1" a="1"/>
  <c r="CI144" i="12" s="1"/>
  <c r="CG228" i="12"/>
  <c r="CH229" i="12"/>
  <c r="CI229" i="12" s="1" a="1"/>
  <c r="CI229" i="12" s="1"/>
  <c r="CR292" i="12"/>
  <c r="CQ292" i="12"/>
  <c r="CS292" i="12"/>
  <c r="CG173" i="12"/>
  <c r="CH174" i="12"/>
  <c r="CI174" i="12" s="1" a="1"/>
  <c r="CI174" i="12" s="1"/>
  <c r="CQ282" i="12"/>
  <c r="CS282" i="12"/>
  <c r="CR282" i="12"/>
  <c r="CG368" i="12"/>
  <c r="CH369" i="12"/>
  <c r="CI369" i="12" s="1" a="1"/>
  <c r="CI369" i="12" s="1"/>
  <c r="CR138" i="12"/>
  <c r="CS138" i="12"/>
  <c r="CQ138" i="12"/>
  <c r="CG305" i="12"/>
  <c r="CH306" i="12"/>
  <c r="CI306" i="12" s="1" a="1"/>
  <c r="CI306" i="12" s="1"/>
  <c r="CS337" i="12"/>
  <c r="CR337" i="12"/>
  <c r="CQ337" i="12"/>
  <c r="CS264" i="12"/>
  <c r="CQ264" i="12"/>
  <c r="CR264" i="12"/>
  <c r="CG463" i="12"/>
  <c r="CH464" i="12"/>
  <c r="CI464" i="12" s="1" a="1"/>
  <c r="CI464" i="12" s="1"/>
  <c r="CG117" i="12"/>
  <c r="CH118" i="12"/>
  <c r="CI118" i="12" s="1" a="1"/>
  <c r="CI118" i="12" s="1"/>
  <c r="CR61" i="12"/>
  <c r="CQ61" i="12"/>
  <c r="CS61" i="12"/>
  <c r="CQ154" i="12"/>
  <c r="CS154" i="12"/>
  <c r="CR154" i="12"/>
  <c r="CS249" i="12"/>
  <c r="CR249" i="12"/>
  <c r="CQ249" i="12"/>
  <c r="CQ212" i="12"/>
  <c r="CR212" i="12"/>
  <c r="CS212" i="12"/>
  <c r="CG270" i="12"/>
  <c r="CH271" i="12"/>
  <c r="CI271" i="12" s="1" a="1"/>
  <c r="CI271" i="12" s="1"/>
  <c r="CS100" i="12"/>
  <c r="CQ100" i="12"/>
  <c r="CR100" i="12"/>
  <c r="CQ258" i="12"/>
  <c r="CR258" i="12"/>
  <c r="CS258" i="12"/>
  <c r="CH445" i="12"/>
  <c r="CI445" i="12" s="1" a="1"/>
  <c r="CI445" i="12" s="1"/>
  <c r="CG283" i="12"/>
  <c r="CH284" i="12"/>
  <c r="CI284" i="12" s="1" a="1"/>
  <c r="CI284" i="12" s="1"/>
  <c r="C19" i="16"/>
  <c r="N29" i="1" s="1"/>
  <c r="CQ17" i="12"/>
  <c r="CS17" i="12"/>
  <c r="CR17" i="12"/>
  <c r="CG123" i="12"/>
  <c r="CH124" i="12"/>
  <c r="CI124" i="12" s="1" a="1"/>
  <c r="CI124" i="12" s="1"/>
  <c r="CR167" i="12"/>
  <c r="CS167" i="12"/>
  <c r="CQ167" i="12"/>
  <c r="CG204" i="12"/>
  <c r="CH205" i="12"/>
  <c r="CI205" i="12" s="1" a="1"/>
  <c r="CI205" i="12" s="1"/>
  <c r="CS120" i="12"/>
  <c r="CR120" i="12"/>
  <c r="CQ120" i="12"/>
  <c r="CG225" i="12"/>
  <c r="CH226" i="12"/>
  <c r="CI226" i="12" s="1" a="1"/>
  <c r="CI226" i="12" s="1"/>
  <c r="CS329" i="12"/>
  <c r="CR329" i="12"/>
  <c r="CQ329" i="12"/>
  <c r="CR332" i="12"/>
  <c r="CS332" i="12"/>
  <c r="CQ332" i="12"/>
  <c r="CG68" i="12"/>
  <c r="CH69" i="12"/>
  <c r="CI69" i="12" s="1" a="1"/>
  <c r="CI69" i="12" s="1"/>
  <c r="CG483" i="12"/>
  <c r="CH484" i="12"/>
  <c r="CI484" i="12" s="1" a="1"/>
  <c r="CI484" i="12" s="1"/>
  <c r="C58" i="16"/>
  <c r="N68" i="1" s="1"/>
  <c r="CQ56" i="12"/>
  <c r="CR56" i="12"/>
  <c r="CS56" i="12"/>
  <c r="CQ95" i="12"/>
  <c r="CS95" i="12"/>
  <c r="CR95" i="12"/>
  <c r="CG205" i="12"/>
  <c r="CH206" i="12"/>
  <c r="CI206" i="12" s="1" a="1"/>
  <c r="CI206" i="12" s="1"/>
  <c r="CG211" i="12"/>
  <c r="CG361" i="12"/>
  <c r="CR420" i="12"/>
  <c r="CS420" i="12"/>
  <c r="CQ420" i="12"/>
  <c r="CR168" i="12"/>
  <c r="CQ168" i="12"/>
  <c r="CS168" i="12"/>
  <c r="CH282" i="12"/>
  <c r="CI282" i="12" s="1" a="1"/>
  <c r="CI282" i="12" s="1"/>
  <c r="CH283" i="12"/>
  <c r="CI283" i="12" s="1" a="1"/>
  <c r="CI283" i="12" s="1"/>
  <c r="CG282" i="12"/>
  <c r="CH238" i="12"/>
  <c r="CI238" i="12" s="1" a="1"/>
  <c r="CI238" i="12" s="1"/>
  <c r="CG238" i="12"/>
  <c r="CG493" i="12"/>
  <c r="CH494" i="12"/>
  <c r="CI494" i="12" s="1" a="1"/>
  <c r="CI494" i="12" s="1"/>
  <c r="CR108" i="12"/>
  <c r="CQ108" i="12"/>
  <c r="CS108" i="12"/>
  <c r="CG307" i="12"/>
  <c r="CH308" i="12"/>
  <c r="CI308" i="12" s="1" a="1"/>
  <c r="CI308" i="12" s="1"/>
  <c r="CS499" i="12"/>
  <c r="CQ499" i="12"/>
  <c r="CR499" i="12"/>
  <c r="CS413" i="12"/>
  <c r="CQ413" i="12"/>
  <c r="CR413" i="12"/>
  <c r="C42" i="16"/>
  <c r="N52" i="1" s="1"/>
  <c r="CQ40" i="12"/>
  <c r="CS40" i="12"/>
  <c r="CR40" i="12"/>
  <c r="CR463" i="12"/>
  <c r="CQ463" i="12"/>
  <c r="CS463" i="12"/>
  <c r="CR385" i="12"/>
  <c r="CQ385" i="12"/>
  <c r="CS385" i="12"/>
  <c r="CS383" i="12"/>
  <c r="CR383" i="12"/>
  <c r="CQ383" i="12"/>
  <c r="CR164" i="12"/>
  <c r="CQ164" i="12"/>
  <c r="CS164" i="12"/>
  <c r="CS158" i="12"/>
  <c r="CQ158" i="12"/>
  <c r="CR158" i="12"/>
  <c r="CG392" i="12"/>
  <c r="CH393" i="12"/>
  <c r="CI393" i="12" s="1" a="1"/>
  <c r="CI393" i="12" s="1"/>
  <c r="CG161" i="12"/>
  <c r="CH162" i="12"/>
  <c r="CI162" i="12" s="1" a="1"/>
  <c r="CI162" i="12" s="1"/>
  <c r="CG302" i="12"/>
  <c r="CH303" i="12"/>
  <c r="CI303" i="12" s="1" a="1"/>
  <c r="CI303" i="12" s="1"/>
  <c r="CG427" i="12"/>
  <c r="CH428" i="12"/>
  <c r="CI428" i="12" s="1" a="1"/>
  <c r="CI428" i="12" s="1"/>
  <c r="BY213" i="12"/>
  <c r="BY293" i="12"/>
  <c r="BY187" i="12"/>
  <c r="CR202" i="12"/>
  <c r="CQ202" i="12"/>
  <c r="CS202" i="12"/>
  <c r="CG244" i="12"/>
  <c r="CH245" i="12"/>
  <c r="CI245" i="12" s="1" a="1"/>
  <c r="CI245" i="12" s="1"/>
  <c r="CG485" i="12"/>
  <c r="CH486" i="12"/>
  <c r="CI486" i="12" s="1" a="1"/>
  <c r="CI486" i="12" s="1"/>
  <c r="CH485" i="12"/>
  <c r="CI485" i="12" s="1" a="1"/>
  <c r="CI485" i="12" s="1"/>
  <c r="CR479" i="12"/>
  <c r="CS479" i="12"/>
  <c r="CQ479" i="12"/>
  <c r="CG189" i="12"/>
  <c r="CH189" i="12"/>
  <c r="CI189" i="12" s="1" a="1"/>
  <c r="CI189" i="12" s="1"/>
  <c r="CG442" i="12"/>
  <c r="CH443" i="12"/>
  <c r="CI443" i="12" s="1" a="1"/>
  <c r="CI443" i="12" s="1"/>
  <c r="CH442" i="12"/>
  <c r="CI442" i="12" s="1" a="1"/>
  <c r="CI442" i="12" s="1"/>
  <c r="CG224" i="12"/>
  <c r="CH225" i="12"/>
  <c r="CI225" i="12" s="1" a="1"/>
  <c r="CI225" i="12" s="1"/>
  <c r="CH224" i="12"/>
  <c r="CI224" i="12" s="1" a="1"/>
  <c r="CI224" i="12" s="1"/>
  <c r="CG233" i="12"/>
  <c r="CH234" i="12"/>
  <c r="CI234" i="12" s="1" a="1"/>
  <c r="CI234" i="12" s="1"/>
  <c r="CH233" i="12"/>
  <c r="CI233" i="12" s="1" a="1"/>
  <c r="CI233" i="12" s="1"/>
  <c r="CQ135" i="12"/>
  <c r="CR135" i="12"/>
  <c r="CS135" i="12"/>
  <c r="CQ267" i="12"/>
  <c r="CS267" i="12"/>
  <c r="CR267" i="12"/>
  <c r="CG479" i="12"/>
  <c r="CH480" i="12"/>
  <c r="CI480" i="12" s="1" a="1"/>
  <c r="CI480" i="12" s="1"/>
  <c r="CH479" i="12"/>
  <c r="CI479" i="12" s="1" a="1"/>
  <c r="CI479" i="12" s="1"/>
  <c r="CG197" i="12"/>
  <c r="CH197" i="12"/>
  <c r="CI197" i="12" s="1" a="1"/>
  <c r="CI197" i="12" s="1"/>
  <c r="CH198" i="12"/>
  <c r="CI198" i="12" s="1" a="1"/>
  <c r="CI198" i="12" s="1"/>
  <c r="CG14" i="12"/>
  <c r="CH15" i="12"/>
  <c r="CI15" i="12" s="1" a="1"/>
  <c r="CI15" i="12" s="1"/>
  <c r="CS485" i="12"/>
  <c r="CQ485" i="12"/>
  <c r="CR485" i="12"/>
  <c r="CH421" i="12"/>
  <c r="CI421" i="12" s="1" a="1"/>
  <c r="CI421" i="12" s="1"/>
  <c r="CH422" i="12"/>
  <c r="CI422" i="12" s="1" a="1"/>
  <c r="CI422" i="12" s="1"/>
  <c r="CG421" i="12"/>
  <c r="CG135" i="12"/>
  <c r="CH135" i="12"/>
  <c r="CI135" i="12" s="1" a="1"/>
  <c r="CI135" i="12" s="1"/>
  <c r="CH136" i="12"/>
  <c r="CI136" i="12" s="1" a="1"/>
  <c r="CI136" i="12" s="1"/>
  <c r="BQ5" i="12"/>
  <c r="BS5" i="12" s="1"/>
  <c r="CQ244" i="12"/>
  <c r="CS244" i="12"/>
  <c r="CR244" i="12"/>
  <c r="CQ324" i="12"/>
  <c r="CS324" i="12"/>
  <c r="CR324" i="12"/>
  <c r="CS421" i="12"/>
  <c r="CR421" i="12"/>
  <c r="CQ421" i="12"/>
  <c r="CG381" i="12"/>
  <c r="CH381" i="12"/>
  <c r="CI381" i="12" s="1" a="1"/>
  <c r="CI381" i="12" s="1"/>
  <c r="CH382" i="12"/>
  <c r="CI382" i="12" s="1" a="1"/>
  <c r="CI382" i="12" s="1"/>
  <c r="BP2" i="12"/>
  <c r="BL5" i="12"/>
  <c r="BN5" i="12" s="1"/>
  <c r="CG202" i="12"/>
  <c r="CH203" i="12"/>
  <c r="CI203" i="12" s="1" a="1"/>
  <c r="CI203" i="12" s="1"/>
  <c r="CH202" i="12"/>
  <c r="CI202" i="12" s="1" a="1"/>
  <c r="CI202" i="12" s="1"/>
  <c r="CH325" i="12"/>
  <c r="CI325" i="12" s="1" a="1"/>
  <c r="CI325" i="12" s="1"/>
  <c r="CG324" i="12"/>
  <c r="CQ486" i="12"/>
  <c r="CR486" i="12"/>
  <c r="CS486" i="12"/>
  <c r="CS233" i="12"/>
  <c r="CQ233" i="12"/>
  <c r="CR233" i="12"/>
  <c r="BP4" i="12"/>
  <c r="BQ6" i="12"/>
  <c r="BS6" i="12" s="1"/>
  <c r="CH190" i="12"/>
  <c r="CI190" i="12" s="1" a="1"/>
  <c r="CI190" i="12" s="1"/>
  <c r="CG267" i="12"/>
  <c r="CH268" i="12"/>
  <c r="CI268" i="12" s="1" a="1"/>
  <c r="CI268" i="12" s="1"/>
  <c r="CG363" i="12"/>
  <c r="CH364" i="12"/>
  <c r="CI364" i="12" s="1" a="1"/>
  <c r="CI364" i="12" s="1"/>
  <c r="CR335" i="12"/>
  <c r="CQ335" i="12"/>
  <c r="CS335" i="12"/>
  <c r="BK6" i="12"/>
  <c r="BL3" i="12"/>
  <c r="CQ403" i="12"/>
  <c r="CR403" i="12"/>
  <c r="CS403" i="12"/>
  <c r="CQ189" i="12"/>
  <c r="CS189" i="12"/>
  <c r="CR189" i="12"/>
  <c r="CR442" i="12"/>
  <c r="CS442" i="12"/>
  <c r="CQ442" i="12"/>
  <c r="CG335" i="12"/>
  <c r="CH335" i="12"/>
  <c r="CI335" i="12" s="1" a="1"/>
  <c r="CI335" i="12" s="1"/>
  <c r="CH336" i="12"/>
  <c r="CI336" i="12" s="1" a="1"/>
  <c r="CI336" i="12" s="1"/>
  <c r="BP5" i="12"/>
  <c r="BL2" i="12"/>
  <c r="CS80" i="12"/>
  <c r="CR80" i="12"/>
  <c r="CQ80" i="12"/>
  <c r="CQ224" i="12"/>
  <c r="CR224" i="12"/>
  <c r="CS224" i="12"/>
  <c r="CH244" i="12"/>
  <c r="CI244" i="12" s="1" a="1"/>
  <c r="CI244" i="12" s="1"/>
  <c r="BP6" i="12"/>
  <c r="BQ4" i="12"/>
  <c r="CQ107" i="12"/>
  <c r="CS107" i="12"/>
  <c r="CR107" i="12"/>
  <c r="CG446" i="12"/>
  <c r="CH447" i="12"/>
  <c r="CI447" i="12" s="1" a="1"/>
  <c r="CI447" i="12" s="1"/>
  <c r="CG70" i="12"/>
  <c r="CH70" i="12"/>
  <c r="CI70" i="12" s="1" a="1"/>
  <c r="CI70" i="12" s="1"/>
  <c r="CH71" i="12"/>
  <c r="CI71" i="12" s="1" a="1"/>
  <c r="CI71" i="12" s="1"/>
  <c r="C46" i="16"/>
  <c r="N56" i="1" s="1"/>
  <c r="CS44" i="12"/>
  <c r="CR44" i="12"/>
  <c r="CQ44" i="12"/>
  <c r="CG458" i="12"/>
  <c r="CH459" i="12"/>
  <c r="CI459" i="12" s="1" a="1"/>
  <c r="CI459" i="12" s="1"/>
  <c r="CQ62" i="12"/>
  <c r="CS62" i="12"/>
  <c r="CR62" i="12"/>
  <c r="CQ24" i="12"/>
  <c r="C26" i="16"/>
  <c r="N36" i="1" s="1"/>
  <c r="CR24" i="12"/>
  <c r="CS24" i="12"/>
  <c r="BP3" i="12"/>
  <c r="BQ3" i="12"/>
  <c r="BS3" i="12" s="1"/>
  <c r="CS456" i="12"/>
  <c r="CR456" i="12"/>
  <c r="CQ456" i="12"/>
  <c r="CH108" i="12"/>
  <c r="CI108" i="12" s="1" a="1"/>
  <c r="CI108" i="12" s="1"/>
  <c r="CH107" i="12"/>
  <c r="CI107" i="12" s="1" a="1"/>
  <c r="CI107" i="12" s="1"/>
  <c r="CG107" i="12"/>
  <c r="CQ70" i="12"/>
  <c r="CR70" i="12"/>
  <c r="CS70" i="12"/>
  <c r="CQ465" i="12"/>
  <c r="CS465" i="12"/>
  <c r="CR465" i="12"/>
  <c r="CG27" i="12"/>
  <c r="CH27" i="12"/>
  <c r="CI27" i="12" s="1" a="1"/>
  <c r="CI27" i="12" s="1"/>
  <c r="CH28" i="12"/>
  <c r="CI28" i="12" s="1" a="1"/>
  <c r="CI28" i="12" s="1"/>
  <c r="CG44" i="12"/>
  <c r="CH45" i="12"/>
  <c r="CI45" i="12" s="1" a="1"/>
  <c r="CI45" i="12" s="1"/>
  <c r="CH44" i="12"/>
  <c r="CI44" i="12" s="1" a="1"/>
  <c r="CI44" i="12" s="1"/>
  <c r="CQ458" i="12"/>
  <c r="CR458" i="12"/>
  <c r="CS458" i="12"/>
  <c r="BM3" i="12"/>
  <c r="BL10" i="12"/>
  <c r="BK2" i="12"/>
  <c r="BQ2" i="12"/>
  <c r="BS2" i="12" s="1"/>
  <c r="CS296" i="12"/>
  <c r="CQ296" i="12"/>
  <c r="CR296" i="12"/>
  <c r="C29" i="16"/>
  <c r="N39" i="1" s="1"/>
  <c r="CS27" i="12"/>
  <c r="CR27" i="12"/>
  <c r="CQ27" i="12"/>
  <c r="CG486" i="12"/>
  <c r="CH487" i="12"/>
  <c r="CI487" i="12" s="1" a="1"/>
  <c r="CI487" i="12" s="1"/>
  <c r="CG455" i="12"/>
  <c r="CH455" i="12"/>
  <c r="CI455" i="12" s="1" a="1"/>
  <c r="CI455" i="12" s="1"/>
  <c r="CH456" i="12"/>
  <c r="CI456" i="12" s="1" a="1"/>
  <c r="CI456" i="12" s="1"/>
  <c r="CR132" i="12"/>
  <c r="CS132" i="12"/>
  <c r="CQ132" i="12"/>
  <c r="BM10" i="12"/>
  <c r="BK4" i="12"/>
  <c r="BL4" i="12"/>
  <c r="CG239" i="12"/>
  <c r="CH240" i="12"/>
  <c r="CI240" i="12" s="1" a="1"/>
  <c r="CI240" i="12" s="1"/>
  <c r="CH239" i="12"/>
  <c r="CI239" i="12" s="1" a="1"/>
  <c r="CI239" i="12" s="1"/>
  <c r="CG272" i="12"/>
  <c r="CH273" i="12"/>
  <c r="CI273" i="12" s="1" a="1"/>
  <c r="CI273" i="12" s="1"/>
  <c r="CH272" i="12"/>
  <c r="CI272" i="12" s="1" a="1"/>
  <c r="CI272" i="12" s="1"/>
  <c r="CR446" i="12"/>
  <c r="CS446" i="12"/>
  <c r="CQ446" i="12"/>
  <c r="CG296" i="12"/>
  <c r="CG185" i="12"/>
  <c r="CH186" i="12"/>
  <c r="CI186" i="12" s="1" a="1"/>
  <c r="CI186" i="12" s="1"/>
  <c r="CG465" i="12"/>
  <c r="CH465" i="12"/>
  <c r="CI465" i="12" s="1" a="1"/>
  <c r="CI465" i="12" s="1"/>
  <c r="CH466" i="12"/>
  <c r="CI466" i="12" s="1" a="1"/>
  <c r="CI466" i="12" s="1"/>
  <c r="CS471" i="12"/>
  <c r="CR471" i="12"/>
  <c r="CQ471" i="12"/>
  <c r="CR455" i="12"/>
  <c r="CQ455" i="12"/>
  <c r="CS455" i="12"/>
  <c r="CG132" i="12"/>
  <c r="CH132" i="12"/>
  <c r="CI132" i="12" s="1" a="1"/>
  <c r="CI132" i="12" s="1"/>
  <c r="CH133" i="12"/>
  <c r="CI133" i="12" s="1" a="1"/>
  <c r="CI133" i="12" s="1"/>
  <c r="CS318" i="12"/>
  <c r="CR318" i="12"/>
  <c r="CQ318" i="12"/>
  <c r="CH324" i="12"/>
  <c r="CI324" i="12" s="1" a="1"/>
  <c r="CI324" i="12" s="1"/>
  <c r="BN10" i="12"/>
  <c r="BK5" i="12"/>
  <c r="CS239" i="12"/>
  <c r="CQ239" i="12"/>
  <c r="CR239" i="12"/>
  <c r="CG403" i="12"/>
  <c r="CH404" i="12"/>
  <c r="CI404" i="12" s="1" a="1"/>
  <c r="CI404" i="12" s="1"/>
  <c r="CH403" i="12"/>
  <c r="CI403" i="12" s="1" a="1"/>
  <c r="CI403" i="12" s="1"/>
  <c r="CG62" i="12"/>
  <c r="CH62" i="12"/>
  <c r="CI62" i="12" s="1" a="1"/>
  <c r="CI62" i="12" s="1"/>
  <c r="CH63" i="12"/>
  <c r="CI63" i="12" s="1" a="1"/>
  <c r="CI63" i="12" s="1"/>
  <c r="CG49" i="12"/>
  <c r="CH49" i="12"/>
  <c r="CI49" i="12" s="1" a="1"/>
  <c r="CI49" i="12" s="1"/>
  <c r="CH50" i="12"/>
  <c r="CI50" i="12" s="1" a="1"/>
  <c r="CI50" i="12" s="1"/>
  <c r="C20" i="16"/>
  <c r="N30" i="1" s="1"/>
  <c r="CS18" i="12"/>
  <c r="CQ18" i="12"/>
  <c r="CR18" i="12"/>
  <c r="CG318" i="12"/>
  <c r="CH318" i="12"/>
  <c r="CI318" i="12" s="1" a="1"/>
  <c r="CI318" i="12" s="1"/>
  <c r="CH319" i="12"/>
  <c r="CI319" i="12" s="1" a="1"/>
  <c r="CI319" i="12" s="1"/>
  <c r="CQ272" i="12"/>
  <c r="CR272" i="12"/>
  <c r="CS272" i="12"/>
  <c r="CS185" i="12"/>
  <c r="CQ185" i="12"/>
  <c r="CR185" i="12"/>
  <c r="CG471" i="12"/>
  <c r="CH472" i="12"/>
  <c r="CI472" i="12" s="1" a="1"/>
  <c r="CI472" i="12" s="1"/>
  <c r="BL6" i="12"/>
  <c r="BN6" i="12" s="1"/>
  <c r="BE214" i="12"/>
  <c r="BD384" i="12"/>
  <c r="BE352" i="12"/>
  <c r="BC160" i="12"/>
  <c r="BC85" i="12"/>
  <c r="BE287" i="12"/>
  <c r="BC223" i="12"/>
  <c r="BE304" i="12"/>
  <c r="BC210" i="12"/>
  <c r="BD2" i="12"/>
  <c r="BC181" i="12"/>
  <c r="BD14" i="12"/>
  <c r="BD37" i="12"/>
  <c r="BC153" i="12"/>
  <c r="BD140" i="12"/>
  <c r="BC285" i="12"/>
  <c r="BC93" i="12"/>
  <c r="BC147" i="12"/>
  <c r="BE94" i="12"/>
  <c r="BE213" i="12"/>
  <c r="BD489" i="12"/>
  <c r="BD303" i="12"/>
  <c r="BD469" i="12"/>
  <c r="BE481" i="12"/>
  <c r="BD334" i="12"/>
  <c r="BC13" i="12"/>
  <c r="BC320" i="12"/>
  <c r="BC58" i="12"/>
  <c r="BC357" i="12"/>
  <c r="BE424" i="12"/>
  <c r="BC235" i="12"/>
  <c r="BE325" i="12"/>
  <c r="BC381" i="12"/>
  <c r="BD288" i="12"/>
  <c r="BE150" i="12"/>
  <c r="BD122" i="12"/>
  <c r="BE267" i="12"/>
  <c r="BC315" i="12"/>
  <c r="BD445" i="12"/>
  <c r="BE399" i="12"/>
  <c r="BD439" i="12"/>
  <c r="BE438" i="12"/>
  <c r="BE413" i="12"/>
  <c r="BD84" i="12"/>
  <c r="BC429" i="12"/>
  <c r="BD73" i="12"/>
  <c r="BD422" i="12"/>
  <c r="BC458" i="12"/>
  <c r="BD429" i="12"/>
  <c r="BE56" i="12"/>
  <c r="BE204" i="12"/>
  <c r="BC453" i="12"/>
  <c r="BC219" i="12"/>
  <c r="BC45" i="12"/>
  <c r="BE231" i="12"/>
  <c r="BD360" i="12"/>
  <c r="BD389" i="12"/>
  <c r="BC101" i="12"/>
  <c r="BC312" i="12"/>
  <c r="BC132" i="12"/>
  <c r="BD401" i="12"/>
  <c r="BD92" i="12"/>
  <c r="BD210" i="12"/>
  <c r="BD411" i="12"/>
  <c r="BE35" i="12"/>
  <c r="BC334" i="12"/>
  <c r="BE289" i="12"/>
  <c r="BD408" i="12"/>
  <c r="BC403" i="12"/>
  <c r="BE272" i="12"/>
  <c r="BE480" i="12"/>
  <c r="BD490" i="12"/>
  <c r="BE67" i="12"/>
  <c r="BC306" i="12"/>
  <c r="BD249" i="12"/>
  <c r="BD474" i="12"/>
  <c r="BC317" i="12"/>
  <c r="BD355" i="12"/>
  <c r="BC467" i="12"/>
  <c r="BE159" i="12"/>
  <c r="BE364" i="12"/>
  <c r="BC19" i="12"/>
  <c r="BC444" i="12"/>
  <c r="BC143" i="12"/>
  <c r="BD263" i="12"/>
  <c r="BD183" i="12"/>
  <c r="BE162" i="12"/>
  <c r="BE491" i="12"/>
  <c r="BE68" i="12"/>
  <c r="BD97" i="12"/>
  <c r="BE17" i="12"/>
  <c r="BC461" i="12"/>
  <c r="BC128" i="12"/>
  <c r="BD472" i="12"/>
  <c r="BD109" i="12"/>
  <c r="BD220" i="12"/>
  <c r="BE324" i="12"/>
  <c r="BE8" i="12"/>
  <c r="BC239" i="12"/>
  <c r="BC4" i="12"/>
  <c r="BD96" i="12"/>
  <c r="BE291" i="12"/>
  <c r="BC97" i="12"/>
  <c r="BC83" i="12"/>
  <c r="BC169" i="12"/>
  <c r="BC139" i="12"/>
  <c r="BC362" i="12"/>
  <c r="BE193" i="12"/>
  <c r="BD351" i="12"/>
  <c r="BC479" i="12"/>
  <c r="BD146" i="12"/>
  <c r="BE317" i="12"/>
  <c r="BE98" i="12"/>
  <c r="BD227" i="12"/>
  <c r="BE380" i="12"/>
  <c r="BD119" i="12"/>
  <c r="BE114" i="12"/>
  <c r="BC94" i="12"/>
  <c r="BC159" i="12"/>
  <c r="BD343" i="12"/>
  <c r="BC423" i="12"/>
  <c r="BC406" i="12"/>
  <c r="BD324" i="12"/>
  <c r="BD25" i="12"/>
  <c r="BC351" i="12"/>
  <c r="BE175" i="12"/>
  <c r="BE199" i="12"/>
  <c r="BC150" i="12"/>
  <c r="BD16" i="12"/>
  <c r="BE350" i="12"/>
  <c r="BD167" i="12"/>
  <c r="BE126" i="12"/>
  <c r="BD336" i="12"/>
  <c r="BE362" i="12"/>
  <c r="BD250" i="12"/>
  <c r="BC257" i="12"/>
  <c r="BD192" i="12"/>
  <c r="BC231" i="12"/>
  <c r="BC92" i="12"/>
  <c r="BC471" i="12"/>
  <c r="BE448" i="12"/>
  <c r="BD310" i="12"/>
  <c r="BD141" i="12"/>
  <c r="BE374" i="12"/>
  <c r="BC354" i="12"/>
  <c r="BC41" i="12"/>
  <c r="BD278" i="12"/>
  <c r="BC478" i="12"/>
  <c r="BE292" i="12"/>
  <c r="BC205" i="12"/>
  <c r="BE331" i="12"/>
  <c r="BC341" i="12"/>
  <c r="BC480" i="12"/>
  <c r="BE170" i="12"/>
  <c r="BD419" i="12"/>
  <c r="BC455" i="12"/>
  <c r="BD340" i="12"/>
  <c r="BD221" i="12"/>
  <c r="BE322" i="12"/>
  <c r="BE318" i="12"/>
  <c r="BE300" i="12"/>
  <c r="BD476" i="12"/>
  <c r="BD105" i="12"/>
  <c r="BC497" i="12"/>
  <c r="BD17" i="12"/>
  <c r="BD493" i="12"/>
  <c r="BD369" i="12"/>
  <c r="BE485" i="12"/>
  <c r="BD200" i="12"/>
  <c r="BC442" i="12"/>
  <c r="BE215" i="12"/>
  <c r="BD89" i="12"/>
  <c r="BC15" i="12"/>
  <c r="BC448" i="12"/>
  <c r="BE196" i="12"/>
  <c r="BD495" i="12"/>
  <c r="BE382" i="12"/>
  <c r="BD38" i="12"/>
  <c r="BE244" i="12"/>
  <c r="BC130" i="12"/>
  <c r="BD230" i="12"/>
  <c r="BD446" i="12"/>
  <c r="BC432" i="12"/>
  <c r="BE466" i="12"/>
  <c r="BC380" i="12"/>
  <c r="BC114" i="12"/>
  <c r="BE375" i="12"/>
  <c r="BD375" i="12"/>
  <c r="BD420" i="12"/>
  <c r="BC11" i="12"/>
  <c r="BD298" i="12"/>
  <c r="BD354" i="12"/>
  <c r="BD72" i="12"/>
  <c r="BE391" i="12"/>
  <c r="BD337" i="12"/>
  <c r="BC116" i="12"/>
  <c r="BC311" i="12"/>
  <c r="BE200" i="12"/>
  <c r="BC247" i="12"/>
  <c r="BC309" i="12"/>
  <c r="BC90" i="12"/>
  <c r="BD57" i="12"/>
  <c r="BE79" i="12"/>
  <c r="BD267" i="12"/>
  <c r="BE104" i="12"/>
  <c r="BD484" i="12"/>
  <c r="BC256" i="12"/>
  <c r="BE23" i="12"/>
  <c r="BC220" i="12"/>
  <c r="BD394" i="12"/>
  <c r="BE268" i="12"/>
  <c r="BE273" i="12"/>
  <c r="BC382" i="12"/>
  <c r="BD418" i="12"/>
  <c r="BE340" i="12"/>
  <c r="BE365" i="12"/>
  <c r="BE256" i="12"/>
  <c r="BE496" i="12"/>
  <c r="BD174" i="12"/>
  <c r="BE171" i="12"/>
  <c r="BD410" i="12"/>
  <c r="BC18" i="12"/>
  <c r="BD134" i="12"/>
  <c r="BC356" i="12"/>
  <c r="BC435" i="12"/>
  <c r="BD128" i="12"/>
  <c r="BE254" i="12"/>
  <c r="BC253" i="12"/>
  <c r="BC319" i="12"/>
  <c r="BC91" i="12"/>
  <c r="BE110" i="12"/>
  <c r="BC268" i="12"/>
  <c r="BC498" i="12"/>
  <c r="BE423" i="12"/>
  <c r="BD238" i="12"/>
  <c r="BD426" i="12"/>
  <c r="BE349" i="12"/>
  <c r="BD326" i="12"/>
  <c r="BE453" i="12"/>
  <c r="BE293" i="12"/>
  <c r="BC162" i="12"/>
  <c r="BC469" i="12"/>
  <c r="BC342" i="12"/>
  <c r="BC483" i="12"/>
  <c r="BE381" i="12"/>
  <c r="BD196" i="12"/>
  <c r="BC8" i="12"/>
  <c r="BD441" i="12"/>
  <c r="BC246" i="12"/>
  <c r="BC157" i="12"/>
  <c r="BD204" i="12"/>
  <c r="BC183" i="12"/>
  <c r="BE499" i="12"/>
  <c r="BD83" i="12"/>
  <c r="BD482" i="12"/>
  <c r="BE228" i="12"/>
  <c r="BD374" i="12"/>
  <c r="BC263" i="12"/>
  <c r="BE95" i="12"/>
  <c r="BD316" i="12"/>
  <c r="BD21" i="12"/>
  <c r="BD328" i="12"/>
  <c r="BD299" i="12"/>
  <c r="BE88" i="12"/>
  <c r="BD451" i="12"/>
  <c r="BE99" i="12"/>
  <c r="BD376" i="12"/>
  <c r="BD169" i="12"/>
  <c r="BD383" i="12"/>
  <c r="BD20" i="12"/>
  <c r="BE501" i="12"/>
  <c r="BD79" i="12"/>
  <c r="BC348" i="12"/>
  <c r="BC215" i="12"/>
  <c r="BD32" i="12"/>
  <c r="BD125" i="12"/>
  <c r="BE116" i="12"/>
  <c r="BC326" i="12"/>
  <c r="BE198" i="12"/>
  <c r="BE333" i="12"/>
  <c r="BE262" i="12"/>
  <c r="BC179" i="12"/>
  <c r="BD19" i="12"/>
  <c r="BD51" i="12"/>
  <c r="BE389" i="12"/>
  <c r="BC295" i="12"/>
  <c r="BD427" i="12"/>
  <c r="BC438" i="12"/>
  <c r="BE498" i="12"/>
  <c r="BC119" i="12"/>
  <c r="BD5" i="12"/>
  <c r="BE187" i="12"/>
  <c r="BE426" i="12"/>
  <c r="BD215" i="12"/>
  <c r="BE154" i="12"/>
  <c r="BD398" i="12"/>
  <c r="BC175" i="12"/>
  <c r="BE314" i="12"/>
  <c r="BE52" i="12"/>
  <c r="BD181" i="12"/>
  <c r="BD501" i="12"/>
  <c r="BD190" i="12"/>
  <c r="BD144" i="12"/>
  <c r="BE246" i="12"/>
  <c r="BD236" i="12"/>
  <c r="BE192" i="12"/>
  <c r="BE353" i="12"/>
  <c r="BD399" i="12"/>
  <c r="BE356" i="12"/>
  <c r="BC264" i="12"/>
  <c r="BD228" i="12"/>
  <c r="BE257" i="12"/>
  <c r="BE30" i="12"/>
  <c r="BD409" i="12"/>
  <c r="BC198" i="12"/>
  <c r="BD7" i="12"/>
  <c r="BC5" i="12"/>
  <c r="BC34" i="12"/>
  <c r="BC125" i="12"/>
  <c r="BE421" i="12"/>
  <c r="BD251" i="12"/>
  <c r="BE164" i="12"/>
  <c r="BE230" i="12"/>
  <c r="BC337" i="12"/>
  <c r="BD268" i="12"/>
  <c r="BE29" i="12"/>
  <c r="BD447" i="12"/>
  <c r="BE237" i="12"/>
  <c r="BD81" i="12"/>
  <c r="BD111" i="12"/>
  <c r="BD283" i="12"/>
  <c r="BE483" i="12"/>
  <c r="BD24" i="12"/>
  <c r="BD131" i="12"/>
  <c r="BE347" i="12"/>
  <c r="BD142" i="12"/>
  <c r="BC366" i="12"/>
  <c r="BC365" i="12"/>
  <c r="BD358" i="12"/>
  <c r="BD233" i="12"/>
  <c r="BC172" i="12"/>
  <c r="BC427" i="12"/>
  <c r="BE474" i="12"/>
  <c r="BE28" i="12"/>
  <c r="BC420" i="12"/>
  <c r="BE54" i="12"/>
  <c r="BE128" i="12"/>
  <c r="BD341" i="12"/>
  <c r="BC274" i="12"/>
  <c r="BC129" i="12"/>
  <c r="BD91" i="12"/>
  <c r="BD417" i="12"/>
  <c r="BC393" i="12"/>
  <c r="BE131" i="12"/>
  <c r="BC40" i="12"/>
  <c r="BD137" i="12"/>
  <c r="BD255" i="12"/>
  <c r="BE414" i="12"/>
  <c r="BD120" i="12"/>
  <c r="BD98" i="12"/>
  <c r="BE179" i="12"/>
  <c r="BD382" i="12"/>
  <c r="BE40" i="12"/>
  <c r="BE373" i="12"/>
  <c r="BE127" i="12"/>
  <c r="BD30" i="12"/>
  <c r="BD304" i="12"/>
  <c r="BC173" i="12"/>
  <c r="BD151" i="12"/>
  <c r="BC457" i="12"/>
  <c r="BC445" i="12"/>
  <c r="BC374" i="12"/>
  <c r="BD55" i="12"/>
  <c r="BE445" i="12"/>
  <c r="BE275" i="12"/>
  <c r="BE118" i="12"/>
  <c r="BD348" i="12"/>
  <c r="BC293" i="12"/>
  <c r="BC425" i="12"/>
  <c r="BD425" i="12"/>
  <c r="BE449" i="12"/>
  <c r="BC491" i="12"/>
  <c r="BD153" i="12"/>
  <c r="BC494" i="12"/>
  <c r="BE398" i="12"/>
  <c r="BD286" i="12"/>
  <c r="BC481" i="12"/>
  <c r="BE415" i="12"/>
  <c r="BD182" i="12"/>
  <c r="BE488" i="12"/>
  <c r="BD216" i="12"/>
  <c r="BC292" i="12"/>
  <c r="BE330" i="12"/>
  <c r="BD68" i="12"/>
  <c r="BE335" i="12"/>
  <c r="BC196" i="12"/>
  <c r="BC280" i="12"/>
  <c r="BD449" i="12"/>
  <c r="BE249" i="12"/>
  <c r="BD402" i="12"/>
  <c r="BD49" i="12"/>
  <c r="BE441" i="12"/>
  <c r="BE107" i="12"/>
  <c r="BD264" i="12"/>
  <c r="BC288" i="12"/>
  <c r="BE64" i="12"/>
  <c r="BE345" i="12"/>
  <c r="BC9" i="12"/>
  <c r="BE221" i="12"/>
  <c r="BD58" i="12"/>
  <c r="BD380" i="12"/>
  <c r="BD113" i="12"/>
  <c r="BC464" i="12"/>
  <c r="BC395" i="12"/>
  <c r="BC428" i="12"/>
  <c r="BC375" i="12"/>
  <c r="BD290" i="12"/>
  <c r="BD275" i="12"/>
  <c r="BC305" i="12"/>
  <c r="BC17" i="12"/>
  <c r="BC358" i="12"/>
  <c r="BD289" i="12"/>
  <c r="BE298" i="12"/>
  <c r="BE316" i="12"/>
  <c r="BE84" i="12"/>
  <c r="BE233" i="12"/>
  <c r="BC14" i="12"/>
  <c r="BE290" i="12"/>
  <c r="BE452" i="12"/>
  <c r="BD371" i="12"/>
  <c r="BD94" i="12"/>
  <c r="BD436" i="12"/>
  <c r="BE97" i="12"/>
  <c r="BC49" i="12"/>
  <c r="BE219" i="12"/>
  <c r="BD365" i="12"/>
  <c r="BE141" i="12"/>
  <c r="BC290" i="12"/>
  <c r="BD177" i="12"/>
  <c r="BC318" i="12"/>
  <c r="BE191" i="12"/>
  <c r="BC477" i="12"/>
  <c r="BD430" i="12"/>
  <c r="BE295" i="12"/>
  <c r="BD433" i="12"/>
  <c r="BD362" i="12"/>
  <c r="BC286" i="12"/>
  <c r="BE166" i="12"/>
  <c r="BE59" i="12"/>
  <c r="BD470" i="12"/>
  <c r="BC259" i="12"/>
  <c r="BE393" i="12"/>
  <c r="BC208" i="12"/>
  <c r="BE15" i="12"/>
  <c r="BC359" i="12"/>
  <c r="BE469" i="12"/>
  <c r="BE479" i="12"/>
  <c r="BC62" i="12"/>
  <c r="BE90" i="12"/>
  <c r="BC203" i="12"/>
  <c r="BC307" i="12"/>
  <c r="BE422" i="12"/>
  <c r="BE484" i="12"/>
  <c r="BD52" i="12"/>
  <c r="BD44" i="12"/>
  <c r="BC298" i="12"/>
  <c r="BE71" i="12"/>
  <c r="BC164" i="12"/>
  <c r="BD497" i="12"/>
  <c r="BC409" i="12"/>
  <c r="BC339" i="12"/>
  <c r="BE416" i="12"/>
  <c r="BE339" i="12"/>
  <c r="BD28" i="12"/>
  <c r="BD488" i="12"/>
  <c r="BC88" i="12"/>
  <c r="BC86" i="12"/>
  <c r="BD243" i="12"/>
  <c r="BC493" i="12"/>
  <c r="BC324" i="12"/>
  <c r="BE43" i="12"/>
  <c r="BC72" i="12"/>
  <c r="BE101" i="12"/>
  <c r="BC323" i="12"/>
  <c r="BD301" i="12"/>
  <c r="BE403" i="12"/>
  <c r="BD287" i="12"/>
  <c r="BC411" i="12"/>
  <c r="BC368" i="12"/>
  <c r="BC237" i="12"/>
  <c r="BE132" i="12"/>
  <c r="BD194" i="12"/>
  <c r="BD357" i="12"/>
  <c r="BE151" i="12"/>
  <c r="BD150" i="12"/>
  <c r="BE494" i="12"/>
  <c r="BE211" i="12"/>
  <c r="BE140" i="12"/>
  <c r="BD193" i="12"/>
  <c r="BD101" i="12"/>
  <c r="BD232" i="12"/>
  <c r="BC240" i="12"/>
  <c r="BC44" i="12"/>
  <c r="BD74" i="12"/>
  <c r="BE4" i="12"/>
  <c r="BD239" i="12"/>
  <c r="BE283" i="12"/>
  <c r="BC42" i="12"/>
  <c r="BD468" i="12"/>
  <c r="BC106" i="12"/>
  <c r="BD155" i="12"/>
  <c r="BD467" i="12"/>
  <c r="BC418" i="12"/>
  <c r="BE379" i="12"/>
  <c r="BC440" i="12"/>
  <c r="BE18" i="12"/>
  <c r="BC165" i="12"/>
  <c r="BE188" i="12"/>
  <c r="BD346" i="12"/>
  <c r="BD396" i="12"/>
  <c r="BC226" i="12"/>
  <c r="BE307" i="12"/>
  <c r="BC110" i="12"/>
  <c r="BE252" i="12"/>
  <c r="BE238" i="12"/>
  <c r="BE167" i="12"/>
  <c r="BC465" i="12"/>
  <c r="BC349" i="12"/>
  <c r="BC145" i="12"/>
  <c r="BE456" i="12"/>
  <c r="BC184" i="12"/>
  <c r="BE500" i="12"/>
  <c r="BE446" i="12"/>
  <c r="BD124" i="12"/>
  <c r="BC185" i="12"/>
  <c r="BE271" i="12"/>
  <c r="BE377" i="12"/>
  <c r="BE61" i="12"/>
  <c r="BC73" i="12"/>
  <c r="BE281" i="12"/>
  <c r="BD460" i="12"/>
  <c r="BC201" i="12"/>
  <c r="BE451" i="12"/>
  <c r="BC149" i="12"/>
  <c r="BC431" i="12"/>
  <c r="BE462" i="12"/>
  <c r="BE174" i="12"/>
  <c r="BE63" i="12"/>
  <c r="BE248" i="12"/>
  <c r="BC67" i="12"/>
  <c r="BC12" i="12"/>
  <c r="BC87" i="12"/>
  <c r="BE172" i="12"/>
  <c r="BD34" i="12"/>
  <c r="BD393" i="12"/>
  <c r="BD317" i="12"/>
  <c r="BD459" i="12"/>
  <c r="BD477" i="12"/>
  <c r="BC213" i="12"/>
  <c r="BC452" i="12"/>
  <c r="BE250" i="12"/>
  <c r="BC192" i="12"/>
  <c r="BD234" i="12"/>
  <c r="BD133" i="12"/>
  <c r="BD163" i="12"/>
  <c r="BD403" i="12"/>
  <c r="BE81" i="12"/>
  <c r="BE102" i="12"/>
  <c r="BC373" i="12"/>
  <c r="BE218" i="12"/>
  <c r="BD257" i="12"/>
  <c r="BC302" i="12"/>
  <c r="BD385" i="12"/>
  <c r="BE55" i="12"/>
  <c r="BC271" i="12"/>
  <c r="BE176" i="12"/>
  <c r="BC316" i="12"/>
  <c r="BC182" i="12"/>
  <c r="BC199" i="12"/>
  <c r="BD479" i="12"/>
  <c r="BD252" i="12"/>
  <c r="BD115" i="12"/>
  <c r="BE205" i="12"/>
  <c r="BD291" i="12"/>
  <c r="BE9" i="12"/>
  <c r="BD276" i="12"/>
  <c r="BE85" i="12"/>
  <c r="BE270" i="12"/>
  <c r="BC449" i="12"/>
  <c r="BC344" i="12"/>
  <c r="BD464" i="12"/>
  <c r="BD307" i="12"/>
  <c r="BC400" i="12"/>
  <c r="BE372" i="12"/>
  <c r="BD206" i="12"/>
  <c r="BE217" i="12"/>
  <c r="BE120" i="12"/>
  <c r="BD88" i="12"/>
  <c r="BD180" i="12"/>
  <c r="BE142" i="12"/>
  <c r="BC495" i="12"/>
  <c r="BD300" i="12"/>
  <c r="BD10" i="12"/>
  <c r="BE430" i="12"/>
  <c r="BD157" i="12"/>
  <c r="BE70" i="12"/>
  <c r="BD475" i="12"/>
  <c r="BC484" i="12"/>
  <c r="BC486" i="12"/>
  <c r="BD27" i="12"/>
  <c r="BE436" i="12"/>
  <c r="BE266" i="12"/>
  <c r="BC376" i="12"/>
  <c r="BC474" i="12"/>
  <c r="BE229" i="12"/>
  <c r="BE113" i="12"/>
  <c r="BC190" i="12"/>
  <c r="BE209" i="12"/>
  <c r="BD271" i="12"/>
  <c r="BC118" i="12"/>
  <c r="BC23" i="12"/>
  <c r="BD161" i="12"/>
  <c r="BD85" i="12"/>
  <c r="BE46" i="12"/>
  <c r="BC369" i="12"/>
  <c r="BD421" i="12"/>
  <c r="BD269" i="12"/>
  <c r="BD273" i="12"/>
  <c r="BC112" i="12"/>
  <c r="BD223" i="12"/>
  <c r="BE355" i="12"/>
  <c r="BD102" i="12"/>
  <c r="BC325" i="12"/>
  <c r="BE169" i="12"/>
  <c r="BC272" i="12"/>
  <c r="BC74" i="12"/>
  <c r="BD172" i="12"/>
  <c r="BC65" i="12"/>
  <c r="BC109" i="12"/>
  <c r="BD428" i="12"/>
  <c r="BE50" i="12"/>
  <c r="BD23" i="12"/>
  <c r="BC142" i="12"/>
  <c r="BD99" i="12"/>
  <c r="BE242" i="12"/>
  <c r="BE156" i="12"/>
  <c r="BE212" i="12"/>
  <c r="BC177" i="12"/>
  <c r="BE329" i="12"/>
  <c r="BC6" i="12"/>
  <c r="BD22" i="12"/>
  <c r="BE332" i="12"/>
  <c r="BE294" i="12"/>
  <c r="BC222" i="12"/>
  <c r="BD438" i="12"/>
  <c r="BC282" i="12"/>
  <c r="BD152" i="12"/>
  <c r="BD386" i="12"/>
  <c r="BD244" i="12"/>
  <c r="BE158" i="12"/>
  <c r="BC321" i="12"/>
  <c r="BD145" i="12"/>
  <c r="BE279" i="12"/>
  <c r="BC492" i="12"/>
  <c r="BC55" i="12"/>
  <c r="BE492" i="12"/>
  <c r="BE13" i="12"/>
  <c r="BC284" i="12"/>
  <c r="BC124" i="12"/>
  <c r="BC472" i="12"/>
  <c r="BC43" i="12"/>
  <c r="BE65" i="12"/>
  <c r="BC56" i="12"/>
  <c r="BD160" i="12"/>
  <c r="BE265" i="12"/>
  <c r="BD353" i="12"/>
  <c r="BC81" i="12"/>
  <c r="BC367" i="12"/>
  <c r="BE100" i="12"/>
  <c r="BD162" i="12"/>
  <c r="BE402" i="12"/>
  <c r="BE486" i="12"/>
  <c r="BC300" i="12"/>
  <c r="BE342" i="12"/>
  <c r="BD100" i="12"/>
  <c r="BE49" i="12"/>
  <c r="BC137" i="12"/>
  <c r="BD9" i="12"/>
  <c r="BE288" i="12"/>
  <c r="BE165" i="12"/>
  <c r="BC207" i="12"/>
  <c r="BC475" i="12"/>
  <c r="BD69" i="12"/>
  <c r="BE148" i="12"/>
  <c r="BE463" i="12"/>
  <c r="BE354" i="12"/>
  <c r="BC275" i="12"/>
  <c r="BE392" i="12"/>
  <c r="BE137" i="12"/>
  <c r="BC261" i="12"/>
  <c r="BE400" i="12"/>
  <c r="BE390" i="12"/>
  <c r="BC391" i="12"/>
  <c r="BD473" i="12"/>
  <c r="BE472" i="12"/>
  <c r="BC450" i="12"/>
  <c r="BD297" i="12"/>
  <c r="BE112" i="12"/>
  <c r="BC31" i="12"/>
  <c r="BD361" i="12"/>
  <c r="BD50" i="12"/>
  <c r="BE189" i="12"/>
  <c r="BE2" i="12"/>
  <c r="BD242" i="12"/>
  <c r="BC399" i="12"/>
  <c r="BE216" i="12"/>
  <c r="BD404" i="12"/>
  <c r="BE460" i="12"/>
  <c r="BD434" i="12"/>
  <c r="BD12" i="12"/>
  <c r="BE383" i="12"/>
  <c r="BD440" i="12"/>
  <c r="BC47" i="12"/>
  <c r="BE411" i="12"/>
  <c r="BC283" i="12"/>
  <c r="BC188" i="12"/>
  <c r="BE149" i="12"/>
  <c r="BD246" i="12"/>
  <c r="BC27" i="12"/>
  <c r="BE11" i="12"/>
  <c r="BC191" i="12"/>
  <c r="BC105" i="12"/>
  <c r="BE42" i="12"/>
  <c r="BD432" i="12"/>
  <c r="BE310" i="12"/>
  <c r="BD184" i="12"/>
  <c r="BE36" i="12"/>
  <c r="BD168" i="12"/>
  <c r="BE418" i="12"/>
  <c r="BD333" i="12"/>
  <c r="BE20" i="12"/>
  <c r="BC75" i="12"/>
  <c r="BE482" i="12"/>
  <c r="BE180" i="12"/>
  <c r="BE51" i="12"/>
  <c r="BD345" i="12"/>
  <c r="BE306" i="12"/>
  <c r="BE263" i="12"/>
  <c r="BE60" i="12"/>
  <c r="BE80" i="12"/>
  <c r="BD370" i="12"/>
  <c r="BD415" i="12"/>
  <c r="BC103" i="12"/>
  <c r="BE457" i="12"/>
  <c r="BE468" i="12"/>
  <c r="BE208" i="12"/>
  <c r="BC392" i="12"/>
  <c r="BD218" i="12"/>
  <c r="BC22" i="12"/>
  <c r="BE222" i="12"/>
  <c r="BD367" i="12"/>
  <c r="BD8" i="12"/>
  <c r="BD143" i="12"/>
  <c r="BC327" i="12"/>
  <c r="BE240" i="12"/>
  <c r="BE177" i="12"/>
  <c r="BD165" i="12"/>
  <c r="BE343" i="12"/>
  <c r="BC77" i="12"/>
  <c r="BD442" i="12"/>
  <c r="BC441" i="12"/>
  <c r="BE366" i="12"/>
  <c r="BD199" i="12"/>
  <c r="BE155" i="12"/>
  <c r="BE72" i="12"/>
  <c r="BD359" i="12"/>
  <c r="BC297" i="12"/>
  <c r="BC224" i="12"/>
  <c r="BC277" i="12"/>
  <c r="BD412" i="12"/>
  <c r="BC251" i="12"/>
  <c r="BC214" i="12"/>
  <c r="BE226" i="12"/>
  <c r="BC154" i="12"/>
  <c r="BE464" i="12"/>
  <c r="BE93" i="12"/>
  <c r="BE425" i="12"/>
  <c r="BC485" i="12"/>
  <c r="BD463" i="12"/>
  <c r="BC140" i="12"/>
  <c r="BC80" i="12"/>
  <c r="BD67" i="12"/>
  <c r="BC244" i="12"/>
  <c r="BE409" i="12"/>
  <c r="BE223" i="12"/>
  <c r="BC99" i="12"/>
  <c r="BD496" i="12"/>
  <c r="BC96" i="12"/>
  <c r="BD33" i="12"/>
  <c r="BD259" i="12"/>
  <c r="BC234" i="12"/>
  <c r="BD78" i="12"/>
  <c r="BD45" i="12"/>
  <c r="BE336" i="12"/>
  <c r="BC279" i="12"/>
  <c r="BC38" i="12"/>
  <c r="BD213" i="12"/>
  <c r="BD173" i="12"/>
  <c r="BD465" i="12"/>
  <c r="BC195" i="12"/>
  <c r="BD158" i="12"/>
  <c r="BE309" i="12"/>
  <c r="BE76" i="12"/>
  <c r="BC500" i="12"/>
  <c r="BD400" i="12"/>
  <c r="BD6" i="12"/>
  <c r="BD281" i="12"/>
  <c r="BD90" i="12"/>
  <c r="BE264" i="12"/>
  <c r="BC249" i="12"/>
  <c r="BC200" i="12"/>
  <c r="BD15" i="12"/>
  <c r="BE404" i="12"/>
  <c r="BE31" i="12"/>
  <c r="BC408" i="12"/>
  <c r="BD261" i="12"/>
  <c r="BD121" i="12"/>
  <c r="BD265" i="12"/>
  <c r="BE160" i="12"/>
  <c r="BE334" i="12"/>
  <c r="BE19" i="12"/>
  <c r="BD349" i="12"/>
  <c r="BE458" i="12"/>
  <c r="BE103" i="12"/>
  <c r="BD241" i="12"/>
  <c r="BD335" i="12"/>
  <c r="BE360" i="12"/>
  <c r="BE495" i="12"/>
  <c r="BD189" i="12"/>
  <c r="BE201" i="12"/>
  <c r="BE224" i="12"/>
  <c r="BC206" i="12"/>
  <c r="BC330" i="12"/>
  <c r="BD293" i="12"/>
  <c r="BD388" i="12"/>
  <c r="BE407" i="12"/>
  <c r="BE16" i="12"/>
  <c r="BE477" i="12"/>
  <c r="BE207" i="12"/>
  <c r="BD217" i="12"/>
  <c r="BE147" i="12"/>
  <c r="BC439" i="12"/>
  <c r="BE47" i="12"/>
  <c r="BD4" i="12"/>
  <c r="BD485" i="12"/>
  <c r="BD222" i="12"/>
  <c r="BE461" i="12"/>
  <c r="BD86" i="12"/>
  <c r="BD366" i="12"/>
  <c r="BE487" i="12"/>
  <c r="BE45" i="12"/>
  <c r="BD197" i="12"/>
  <c r="BD156" i="12"/>
  <c r="BC343" i="12"/>
  <c r="BD347" i="12"/>
  <c r="BD280" i="12"/>
  <c r="BD87" i="12"/>
  <c r="BD106" i="12"/>
  <c r="BC451" i="12"/>
  <c r="BD108" i="12"/>
  <c r="BE82" i="12"/>
  <c r="BC171" i="12"/>
  <c r="BC151" i="12"/>
  <c r="BE92" i="12"/>
  <c r="BD48" i="12"/>
  <c r="BC476" i="12"/>
  <c r="BC405" i="12"/>
  <c r="BC460" i="12"/>
  <c r="BE78" i="12"/>
  <c r="BC24" i="12"/>
  <c r="BC314" i="12"/>
  <c r="BE136" i="12"/>
  <c r="BE22" i="12"/>
  <c r="BC273" i="12"/>
  <c r="BF273" i="12" s="1"/>
  <c r="BE44" i="12"/>
  <c r="BC396" i="12"/>
  <c r="BD70" i="12"/>
  <c r="BC416" i="12"/>
  <c r="BE138" i="12"/>
  <c r="BC212" i="12"/>
  <c r="BE10" i="12"/>
  <c r="BE363" i="12"/>
  <c r="BD282" i="12"/>
  <c r="BE384" i="12"/>
  <c r="BC426" i="12"/>
  <c r="BF426" i="12" s="1"/>
  <c r="BC54" i="12"/>
  <c r="BD461" i="12"/>
  <c r="BC25" i="12"/>
  <c r="BE401" i="12"/>
  <c r="BD499" i="12"/>
  <c r="BE370" i="12"/>
  <c r="BC350" i="12"/>
  <c r="BE89" i="12"/>
  <c r="BD437" i="12"/>
  <c r="BD40" i="12"/>
  <c r="BE146" i="12"/>
  <c r="BD35" i="12"/>
  <c r="BC144" i="12"/>
  <c r="BC336" i="12"/>
  <c r="BF336" i="12" s="1"/>
  <c r="BE197" i="12"/>
  <c r="BC338" i="12"/>
  <c r="BD205" i="12"/>
  <c r="BE358" i="12"/>
  <c r="BC394" i="12"/>
  <c r="BE133" i="12"/>
  <c r="BD480" i="12"/>
  <c r="BD453" i="12"/>
  <c r="BC221" i="12"/>
  <c r="BE385" i="12"/>
  <c r="BD443" i="12"/>
  <c r="BD377" i="12"/>
  <c r="BC260" i="12"/>
  <c r="BD226" i="12"/>
  <c r="BC126" i="12"/>
  <c r="BE34" i="12"/>
  <c r="BE346" i="12"/>
  <c r="BE280" i="12"/>
  <c r="BD313" i="12"/>
  <c r="BE437" i="12"/>
  <c r="BE301" i="12"/>
  <c r="BD272" i="12"/>
  <c r="BE315" i="12"/>
  <c r="BC136" i="12"/>
  <c r="BD114" i="12"/>
  <c r="BC353" i="12"/>
  <c r="BD195" i="12"/>
  <c r="BE123" i="12"/>
  <c r="BC304" i="12"/>
  <c r="BE121" i="12"/>
  <c r="BC363" i="12"/>
  <c r="BD406" i="12"/>
  <c r="BD136" i="12"/>
  <c r="BC397" i="12"/>
  <c r="BE3" i="12"/>
  <c r="BC152" i="12"/>
  <c r="BD166" i="12"/>
  <c r="BD209" i="12"/>
  <c r="BE328" i="12"/>
  <c r="BC281" i="12"/>
  <c r="BC378" i="12"/>
  <c r="BC310" i="12"/>
  <c r="BD390" i="12"/>
  <c r="BD481" i="12"/>
  <c r="BE282" i="12"/>
  <c r="BC225" i="12"/>
  <c r="BC166" i="12"/>
  <c r="BC141" i="12"/>
  <c r="BE27" i="12"/>
  <c r="BC386" i="12"/>
  <c r="BD159" i="12"/>
  <c r="BE91" i="12"/>
  <c r="BD66" i="12"/>
  <c r="BE41" i="12"/>
  <c r="BD254" i="12"/>
  <c r="BD312" i="12"/>
  <c r="BE493" i="12"/>
  <c r="BC233" i="12"/>
  <c r="BD416" i="12"/>
  <c r="BD26" i="12"/>
  <c r="BD431" i="12"/>
  <c r="BE106" i="12"/>
  <c r="BD387" i="12"/>
  <c r="BE439" i="12"/>
  <c r="BC121" i="12"/>
  <c r="BE86" i="12"/>
  <c r="BD202" i="12"/>
  <c r="BD458" i="12"/>
  <c r="BC287" i="12"/>
  <c r="BF287" i="12" s="1"/>
  <c r="BE134" i="12"/>
  <c r="BC385" i="12"/>
  <c r="BE443" i="12"/>
  <c r="BE135" i="12"/>
  <c r="BC39" i="12"/>
  <c r="BC424" i="12"/>
  <c r="BE122" i="12"/>
  <c r="BE284" i="12"/>
  <c r="BE225" i="12"/>
  <c r="BE57" i="12"/>
  <c r="BD294" i="12"/>
  <c r="BC98" i="12"/>
  <c r="BC167" i="12"/>
  <c r="BD487" i="12"/>
  <c r="BE124" i="12"/>
  <c r="BE261" i="12"/>
  <c r="BC53" i="12"/>
  <c r="BE274" i="12"/>
  <c r="BD330" i="12"/>
  <c r="BE475" i="12"/>
  <c r="BC421" i="12"/>
  <c r="BE394" i="12"/>
  <c r="BC340" i="12"/>
  <c r="BC204" i="12"/>
  <c r="BE227" i="12"/>
  <c r="BE344" i="12"/>
  <c r="BE308" i="12"/>
  <c r="BD154" i="12"/>
  <c r="BC66" i="12"/>
  <c r="BD414" i="12"/>
  <c r="BE303" i="12"/>
  <c r="BC379" i="12"/>
  <c r="BD502" i="12"/>
  <c r="BD266" i="12"/>
  <c r="BC267" i="12"/>
  <c r="BF267" i="12" s="1"/>
  <c r="BE465" i="12"/>
  <c r="BD392" i="12"/>
  <c r="BD407" i="12"/>
  <c r="BC2" i="12"/>
  <c r="BC468" i="12"/>
  <c r="BC89" i="12"/>
  <c r="BC161" i="12"/>
  <c r="BC410" i="12"/>
  <c r="BC328" i="12"/>
  <c r="BE145" i="12"/>
  <c r="BE326" i="12"/>
  <c r="BE476" i="12"/>
  <c r="BD47" i="12"/>
  <c r="BC463" i="12"/>
  <c r="BC30" i="12"/>
  <c r="BD46" i="12"/>
  <c r="BC276" i="12"/>
  <c r="BE467" i="12"/>
  <c r="BE420" i="12"/>
  <c r="BD188" i="12"/>
  <c r="BD457" i="12"/>
  <c r="BC69" i="12"/>
  <c r="BC361" i="12"/>
  <c r="BD138" i="12"/>
  <c r="BE321" i="12"/>
  <c r="BD36" i="12"/>
  <c r="BE428" i="12"/>
  <c r="BC21" i="12"/>
  <c r="BC255" i="12"/>
  <c r="BE417" i="12"/>
  <c r="BC60" i="12"/>
  <c r="BD494" i="12"/>
  <c r="BD80" i="12"/>
  <c r="BC459" i="12"/>
  <c r="BD329" i="12"/>
  <c r="BC209" i="12"/>
  <c r="BC413" i="12"/>
  <c r="BE87" i="12"/>
  <c r="BE119" i="12"/>
  <c r="BC37" i="12"/>
  <c r="BC329" i="12"/>
  <c r="BE73" i="12"/>
  <c r="BD29" i="12"/>
  <c r="BC148" i="12"/>
  <c r="BE259" i="12"/>
  <c r="BE234" i="12"/>
  <c r="BD363" i="12"/>
  <c r="BC115" i="12"/>
  <c r="BC377" i="12"/>
  <c r="BD63" i="12"/>
  <c r="BC490" i="12"/>
  <c r="BD103" i="12"/>
  <c r="BD56" i="12"/>
  <c r="BE62" i="12"/>
  <c r="BE473" i="12"/>
  <c r="BE296" i="12"/>
  <c r="BC322" i="12"/>
  <c r="BE185" i="12"/>
  <c r="BC35" i="12"/>
  <c r="BD270" i="12"/>
  <c r="BC333" i="12"/>
  <c r="BC254" i="12"/>
  <c r="BF254" i="12" s="1"/>
  <c r="BD325" i="12"/>
  <c r="BD339" i="12"/>
  <c r="BE58" i="12"/>
  <c r="BD235" i="12"/>
  <c r="BC443" i="12"/>
  <c r="BD253" i="12"/>
  <c r="BD3" i="12"/>
  <c r="BE83" i="12"/>
  <c r="BD149" i="12"/>
  <c r="BD245" i="12"/>
  <c r="BE323" i="12"/>
  <c r="BC50" i="12"/>
  <c r="BC389" i="12"/>
  <c r="BD41" i="12"/>
  <c r="BD448" i="12"/>
  <c r="BC20" i="12"/>
  <c r="BE361" i="12"/>
  <c r="BE157" i="12"/>
  <c r="BD327" i="12"/>
  <c r="BE77" i="12"/>
  <c r="BC76" i="12"/>
  <c r="BC447" i="12"/>
  <c r="BD491" i="12"/>
  <c r="BE489" i="12"/>
  <c r="BE502" i="12"/>
  <c r="BC496" i="12"/>
  <c r="BD450" i="12"/>
  <c r="BC466" i="12"/>
  <c r="BD211" i="12"/>
  <c r="BD455" i="12"/>
  <c r="BC456" i="12"/>
  <c r="BD127" i="12"/>
  <c r="BE337" i="12"/>
  <c r="BE277" i="12"/>
  <c r="BE194" i="12"/>
  <c r="BC422" i="12"/>
  <c r="BD356" i="12"/>
  <c r="BE397" i="12"/>
  <c r="BE408" i="12"/>
  <c r="BC291" i="12"/>
  <c r="BC78" i="12"/>
  <c r="BE21" i="12"/>
  <c r="BC95" i="12"/>
  <c r="BE305" i="12"/>
  <c r="BC262" i="12"/>
  <c r="BD342" i="12"/>
  <c r="BC245" i="12"/>
  <c r="BC332" i="12"/>
  <c r="BD462" i="12"/>
  <c r="BE387" i="12"/>
  <c r="BE182" i="12"/>
  <c r="BC360" i="12"/>
  <c r="BD323" i="12"/>
  <c r="BC347" i="12"/>
  <c r="BD132" i="12"/>
  <c r="BE163" i="12"/>
  <c r="BC252" i="12"/>
  <c r="BD187" i="12"/>
  <c r="BE195" i="12"/>
  <c r="BE243" i="12"/>
  <c r="BD123" i="12"/>
  <c r="BC100" i="12"/>
  <c r="BF100" i="12" s="1"/>
  <c r="BC345" i="12"/>
  <c r="BC303" i="12"/>
  <c r="BE478" i="12"/>
  <c r="BD248" i="12"/>
  <c r="BE152" i="12"/>
  <c r="BE161" i="12"/>
  <c r="BD296" i="12"/>
  <c r="BE75" i="12"/>
  <c r="BE276" i="12"/>
  <c r="BC238" i="12"/>
  <c r="BD104" i="12"/>
  <c r="BD191" i="12"/>
  <c r="BD319" i="12"/>
  <c r="BE6" i="12"/>
  <c r="BE429" i="12"/>
  <c r="BE109" i="12"/>
  <c r="BD466" i="12"/>
  <c r="BC372" i="12"/>
  <c r="BC434" i="12"/>
  <c r="BE117" i="12"/>
  <c r="BC228" i="12"/>
  <c r="BC71" i="12"/>
  <c r="BC499" i="12"/>
  <c r="BF499" i="12" s="1"/>
  <c r="BC3" i="12"/>
  <c r="BC59" i="12"/>
  <c r="BC236" i="12"/>
  <c r="BE442" i="12"/>
  <c r="BD219" i="12"/>
  <c r="BE255" i="12"/>
  <c r="BE183" i="12"/>
  <c r="BD314" i="12"/>
  <c r="BD93" i="12"/>
  <c r="BD129" i="12"/>
  <c r="BC241" i="12"/>
  <c r="BE69" i="12"/>
  <c r="BC232" i="12"/>
  <c r="BD203" i="12"/>
  <c r="BC61" i="12"/>
  <c r="BE14" i="12"/>
  <c r="BE427" i="12"/>
  <c r="BE206" i="12"/>
  <c r="BD395" i="12"/>
  <c r="BE184" i="12"/>
  <c r="BC211" i="12"/>
  <c r="BE459" i="12"/>
  <c r="BE32" i="12"/>
  <c r="BD116" i="12"/>
  <c r="BC168" i="12"/>
  <c r="BD308" i="12"/>
  <c r="BE115" i="12"/>
  <c r="BD171" i="12"/>
  <c r="BC170" i="12"/>
  <c r="BD201" i="12"/>
  <c r="BC163" i="12"/>
  <c r="BC265" i="12"/>
  <c r="BC174" i="12"/>
  <c r="BD107" i="12"/>
  <c r="BC102" i="12"/>
  <c r="BC502" i="12"/>
  <c r="BE431" i="12"/>
  <c r="BC189" i="12"/>
  <c r="BC79" i="12"/>
  <c r="BE235" i="12"/>
  <c r="BE108" i="12"/>
  <c r="BD391" i="12"/>
  <c r="BD302" i="12"/>
  <c r="BE239" i="12"/>
  <c r="BD456" i="12"/>
  <c r="BD306" i="12"/>
  <c r="BD185" i="12"/>
  <c r="BE168" i="12"/>
  <c r="BE96" i="12"/>
  <c r="BE286" i="12"/>
  <c r="BE111" i="12"/>
  <c r="BE299" i="12"/>
  <c r="BD118" i="12"/>
  <c r="BD170" i="12"/>
  <c r="BC294" i="12"/>
  <c r="BD405" i="12"/>
  <c r="BE454" i="12"/>
  <c r="BE435" i="12"/>
  <c r="BE302" i="12"/>
  <c r="BD212" i="12"/>
  <c r="BD59" i="12"/>
  <c r="BC120" i="12"/>
  <c r="BF120" i="12" s="1"/>
  <c r="BD62" i="12"/>
  <c r="BE405" i="12"/>
  <c r="BC308" i="12"/>
  <c r="BD364" i="12"/>
  <c r="BD292" i="12"/>
  <c r="BD423" i="12"/>
  <c r="BE447" i="12"/>
  <c r="BE278" i="12"/>
  <c r="BD381" i="12"/>
  <c r="BE12" i="12"/>
  <c r="BE236" i="12"/>
  <c r="BC489" i="12"/>
  <c r="BE312" i="12"/>
  <c r="BD164" i="12"/>
  <c r="BE186" i="12"/>
  <c r="BD130" i="12"/>
  <c r="BE497" i="12"/>
  <c r="BC202" i="12"/>
  <c r="BD224" i="12"/>
  <c r="BD77" i="12"/>
  <c r="BD262" i="12"/>
  <c r="BE178" i="12"/>
  <c r="BE386" i="12"/>
  <c r="BD424" i="12"/>
  <c r="BE368" i="12"/>
  <c r="BD258" i="12"/>
  <c r="BC193" i="12"/>
  <c r="BE395" i="12"/>
  <c r="BE66" i="12"/>
  <c r="BC446" i="12"/>
  <c r="BD322" i="12"/>
  <c r="BC470" i="12"/>
  <c r="BD338" i="12"/>
  <c r="BE376" i="12"/>
  <c r="BC138" i="12"/>
  <c r="BE258" i="12"/>
  <c r="BE378" i="12"/>
  <c r="BC26" i="12"/>
  <c r="BE357" i="12"/>
  <c r="BC370" i="12"/>
  <c r="BD284" i="12"/>
  <c r="BC352" i="12"/>
  <c r="BD176" i="12"/>
  <c r="BD478" i="12"/>
  <c r="BD285" i="12"/>
  <c r="BD332" i="12"/>
  <c r="BD498" i="12"/>
  <c r="BD178" i="12"/>
  <c r="BD483" i="12"/>
  <c r="BC430" i="12"/>
  <c r="BE327" i="12"/>
  <c r="BC230" i="12"/>
  <c r="BD444" i="12"/>
  <c r="BC146" i="12"/>
  <c r="BC331" i="12"/>
  <c r="BC258" i="12"/>
  <c r="BE388" i="12"/>
  <c r="BD274" i="12"/>
  <c r="BC384" i="12"/>
  <c r="BC371" i="12"/>
  <c r="BE311" i="12"/>
  <c r="BC156" i="12"/>
  <c r="BE260" i="12"/>
  <c r="BE74" i="12"/>
  <c r="BE105" i="12"/>
  <c r="BD61" i="12"/>
  <c r="BE455" i="12"/>
  <c r="BC482" i="12"/>
  <c r="BE247" i="12"/>
  <c r="BC36" i="12"/>
  <c r="BC84" i="12"/>
  <c r="BD471" i="12"/>
  <c r="BC134" i="12"/>
  <c r="BD260" i="12"/>
  <c r="BD397" i="12"/>
  <c r="BE419" i="12"/>
  <c r="BE202" i="12"/>
  <c r="BD53" i="12"/>
  <c r="BC417" i="12"/>
  <c r="BC63" i="12"/>
  <c r="BC227" i="12"/>
  <c r="BC187" i="12"/>
  <c r="BC7" i="12"/>
  <c r="BD207" i="12"/>
  <c r="BE313" i="12"/>
  <c r="BE190" i="12"/>
  <c r="BC113" i="12"/>
  <c r="BC404" i="12"/>
  <c r="BC70" i="12"/>
  <c r="BF70" i="12" s="1"/>
  <c r="BC218" i="12"/>
  <c r="BD237" i="12"/>
  <c r="BD112" i="12"/>
  <c r="BE203" i="12"/>
  <c r="BE37" i="12"/>
  <c r="BD372" i="12"/>
  <c r="BE39" i="12"/>
  <c r="BC32" i="12"/>
  <c r="BC407" i="12"/>
  <c r="BC402" i="12"/>
  <c r="BC270" i="12"/>
  <c r="BC462" i="12"/>
  <c r="BE5" i="12"/>
  <c r="BC501" i="12"/>
  <c r="BC16" i="12"/>
  <c r="BC48" i="12"/>
  <c r="BE7" i="12"/>
  <c r="BC488" i="12"/>
  <c r="BC33" i="12"/>
  <c r="BE440" i="12"/>
  <c r="BC383" i="12"/>
  <c r="BE153" i="12"/>
  <c r="BC419" i="12"/>
  <c r="BC266" i="12"/>
  <c r="BF266" i="12" s="1"/>
  <c r="BD186" i="12"/>
  <c r="BE406" i="12"/>
  <c r="BC433" i="12"/>
  <c r="BD65" i="12"/>
  <c r="BE139" i="12"/>
  <c r="BD13" i="12"/>
  <c r="BE433" i="12"/>
  <c r="BD454" i="12"/>
  <c r="BC135" i="12"/>
  <c r="BD486" i="12"/>
  <c r="BE338" i="12"/>
  <c r="BD11" i="12"/>
  <c r="BD344" i="12"/>
  <c r="BD214" i="12"/>
  <c r="BE144" i="12"/>
  <c r="BD452" i="12"/>
  <c r="BD309" i="12"/>
  <c r="BC194" i="12"/>
  <c r="BC127" i="12"/>
  <c r="BE24" i="12"/>
  <c r="BD110" i="12"/>
  <c r="BC364" i="12"/>
  <c r="BD311" i="12"/>
  <c r="BD413" i="12"/>
  <c r="BC269" i="12"/>
  <c r="BD147" i="12"/>
  <c r="BD42" i="12"/>
  <c r="BC197" i="12"/>
  <c r="BE143" i="12"/>
  <c r="BE367" i="12"/>
  <c r="BD225" i="12"/>
  <c r="BD352" i="12"/>
  <c r="BE245" i="12"/>
  <c r="BC123" i="12"/>
  <c r="BD500" i="12"/>
  <c r="BE210" i="12"/>
  <c r="BC301" i="12"/>
  <c r="BC107" i="12"/>
  <c r="BE351" i="12"/>
  <c r="BD321" i="12"/>
  <c r="BE490" i="12"/>
  <c r="BC398" i="12"/>
  <c r="BF398" i="12" s="1"/>
  <c r="BE341" i="12"/>
  <c r="BE450" i="12"/>
  <c r="BD318" i="12"/>
  <c r="BC473" i="12"/>
  <c r="BD18" i="12"/>
  <c r="BD279" i="12"/>
  <c r="BC436" i="12"/>
  <c r="BC104" i="12"/>
  <c r="BE251" i="12"/>
  <c r="BD492" i="12"/>
  <c r="BE173" i="12"/>
  <c r="BD247" i="12"/>
  <c r="BC415" i="12"/>
  <c r="BE396" i="12"/>
  <c r="BD378" i="12"/>
  <c r="BC29" i="12"/>
  <c r="BF29" i="12" s="1"/>
  <c r="BE241" i="12"/>
  <c r="BE320" i="12"/>
  <c r="BE297" i="12"/>
  <c r="BC250" i="12"/>
  <c r="BE129" i="12"/>
  <c r="BC57" i="12"/>
  <c r="BC82" i="12"/>
  <c r="BC108" i="12"/>
  <c r="BC51" i="12"/>
  <c r="BE412" i="12"/>
  <c r="BD64" i="12"/>
  <c r="BE434" i="12"/>
  <c r="BD175" i="12"/>
  <c r="BC111" i="12"/>
  <c r="BC10" i="12"/>
  <c r="BD95" i="12"/>
  <c r="BD208" i="12"/>
  <c r="BD315" i="12"/>
  <c r="BC243" i="12"/>
  <c r="BC296" i="12"/>
  <c r="BD295" i="12"/>
  <c r="BC289" i="12"/>
  <c r="BD60" i="12"/>
  <c r="BC46" i="12"/>
  <c r="BE285" i="12"/>
  <c r="BD139" i="12"/>
  <c r="BD435" i="12"/>
  <c r="BD229" i="12"/>
  <c r="BD148" i="12"/>
  <c r="BC68" i="12"/>
  <c r="BD368" i="12"/>
  <c r="BD76" i="12"/>
  <c r="BE232" i="12"/>
  <c r="BD277" i="12"/>
  <c r="BE38" i="12"/>
  <c r="BC401" i="12"/>
  <c r="BE181" i="12"/>
  <c r="BC229" i="12"/>
  <c r="BE432" i="12"/>
  <c r="BD240" i="12"/>
  <c r="BE470" i="12"/>
  <c r="BD350" i="12"/>
  <c r="BD43" i="12"/>
  <c r="BC248" i="12"/>
  <c r="BE125" i="12"/>
  <c r="BE319" i="12"/>
  <c r="BD126" i="12"/>
  <c r="BE26" i="12"/>
  <c r="BC388" i="12"/>
  <c r="BC28" i="12"/>
  <c r="BC122" i="12"/>
  <c r="BC299" i="12"/>
  <c r="BE269" i="12"/>
  <c r="BD305" i="12"/>
  <c r="BC186" i="12"/>
  <c r="BC355" i="12"/>
  <c r="BF355" i="12" s="1"/>
  <c r="BD71" i="12"/>
  <c r="BE48" i="12"/>
  <c r="BE220" i="12"/>
  <c r="BC52" i="12"/>
  <c r="BE369" i="12"/>
  <c r="BE130" i="12"/>
  <c r="BD117" i="12"/>
  <c r="BC313" i="12"/>
  <c r="BC335" i="12"/>
  <c r="BC158" i="12"/>
  <c r="BE410" i="12"/>
  <c r="BE33" i="12"/>
  <c r="BE25" i="12"/>
  <c r="BD331" i="12"/>
  <c r="BC217" i="12"/>
  <c r="BE253" i="12"/>
  <c r="BD82" i="12"/>
  <c r="BD31" i="12"/>
  <c r="BD320" i="12"/>
  <c r="BC131" i="12"/>
  <c r="BD179" i="12"/>
  <c r="BC178" i="12"/>
  <c r="BE471" i="12"/>
  <c r="BC155" i="12"/>
  <c r="BC117" i="12"/>
  <c r="BE371" i="12"/>
  <c r="BE359" i="12"/>
  <c r="BC437" i="12"/>
  <c r="BD54" i="12"/>
  <c r="BD373" i="12"/>
  <c r="BD198" i="12"/>
  <c r="BC176" i="12"/>
  <c r="BD75" i="12"/>
  <c r="BC180" i="12"/>
  <c r="BC454" i="12"/>
  <c r="BC387" i="12"/>
  <c r="BC390" i="12"/>
  <c r="BE53" i="12"/>
  <c r="BD135" i="12"/>
  <c r="BD231" i="12"/>
  <c r="BC346" i="12"/>
  <c r="BD256" i="12"/>
  <c r="BE444" i="12"/>
  <c r="BD379" i="12"/>
  <c r="BC216" i="12"/>
  <c r="BF216" i="12" s="1"/>
  <c r="BD39" i="12"/>
  <c r="BC487" i="12"/>
  <c r="BE348" i="12"/>
  <c r="BC414" i="12"/>
  <c r="BC412" i="12"/>
  <c r="BF412" i="12" s="1"/>
  <c r="BC64" i="12"/>
  <c r="BC278" i="12"/>
  <c r="BC133" i="12"/>
  <c r="BC242" i="12"/>
  <c r="CR197" i="12"/>
  <c r="CS197" i="12"/>
  <c r="CQ197" i="12"/>
  <c r="CG80" i="12"/>
  <c r="CH81" i="12"/>
  <c r="CI81" i="12" s="1" a="1"/>
  <c r="CI81" i="12" s="1"/>
  <c r="CG18" i="12"/>
  <c r="CH18" i="12"/>
  <c r="CI18" i="12" s="1" a="1"/>
  <c r="CI18" i="12" s="1"/>
  <c r="CH19" i="12"/>
  <c r="CI19" i="12" s="1" a="1"/>
  <c r="CI19" i="12" s="1"/>
  <c r="CG24" i="12"/>
  <c r="CH25" i="12"/>
  <c r="CI25" i="12" s="1" a="1"/>
  <c r="CI25" i="12" s="1"/>
  <c r="CH24" i="12"/>
  <c r="CI24" i="12" s="1" a="1"/>
  <c r="CI24" i="12" s="1"/>
  <c r="U66" i="1" a="1"/>
  <c r="U66" i="1" s="1"/>
  <c r="BY472" i="12"/>
  <c r="T43" i="1"/>
  <c r="P43" i="1"/>
  <c r="O43" i="1"/>
  <c r="Q43" i="1"/>
  <c r="R43" i="1"/>
  <c r="U43" i="1" a="1"/>
  <c r="U43" i="1" s="1"/>
  <c r="BG59" i="12"/>
  <c r="BZ14" i="12" s="1"/>
  <c r="CN12" i="12"/>
  <c r="CP12" i="12" s="1"/>
  <c r="CN10" i="12"/>
  <c r="CP10" i="12" s="1"/>
  <c r="CN14" i="12"/>
  <c r="CP14" i="12" s="1"/>
  <c r="CN9" i="12"/>
  <c r="CP9" i="12" s="1"/>
  <c r="CN13" i="12"/>
  <c r="CP13" i="12" s="1"/>
  <c r="BG51" i="12"/>
  <c r="BZ13" i="12" s="1"/>
  <c r="BG27" i="12"/>
  <c r="BZ10" i="12" s="1"/>
  <c r="BG43" i="12"/>
  <c r="BZ12" i="12" s="1"/>
  <c r="BG19" i="12"/>
  <c r="BZ9" i="12" s="1"/>
  <c r="BG35" i="12"/>
  <c r="BZ11" i="12" s="1"/>
  <c r="CH12" i="12"/>
  <c r="AQ84" i="9"/>
  <c r="AQ83" i="9"/>
  <c r="AQ85" i="9"/>
  <c r="AQ82" i="9"/>
  <c r="AQ79" i="8"/>
  <c r="AQ86" i="8"/>
  <c r="AQ86" i="9"/>
  <c r="AQ79" i="9"/>
  <c r="AQ84" i="8"/>
  <c r="AQ80" i="8"/>
  <c r="AQ81" i="8"/>
  <c r="AP86" i="10"/>
  <c r="AO86" i="10"/>
  <c r="AP81" i="10"/>
  <c r="AO81" i="10"/>
  <c r="AQ81" i="9"/>
  <c r="AP82" i="10"/>
  <c r="AO82" i="10"/>
  <c r="AQ83" i="8"/>
  <c r="AO84" i="10"/>
  <c r="AP84" i="10"/>
  <c r="AQ80" i="9"/>
  <c r="AO87" i="10"/>
  <c r="AP87" i="10"/>
  <c r="AQ82" i="8"/>
  <c r="AP83" i="10"/>
  <c r="AO83" i="10"/>
  <c r="AQ87" i="8"/>
  <c r="P95" i="10"/>
  <c r="I93" i="10" s="1"/>
  <c r="AO79" i="10"/>
  <c r="AQ79" i="10" s="1"/>
  <c r="P86" i="9"/>
  <c r="P95" i="9" s="1"/>
  <c r="I92" i="9" s="1"/>
  <c r="P95" i="8"/>
  <c r="I93" i="8" s="1"/>
  <c r="V5" i="9"/>
  <c r="V15" i="9" s="1"/>
  <c r="V15" i="8"/>
  <c r="X16" i="10"/>
  <c r="I14" i="10"/>
  <c r="BW151" i="12"/>
  <c r="BV151" i="12"/>
  <c r="CD151" i="12"/>
  <c r="BX151" i="12"/>
  <c r="BX118" i="12"/>
  <c r="BV118" i="12"/>
  <c r="BW118" i="12"/>
  <c r="CD118" i="12"/>
  <c r="CD338" i="12"/>
  <c r="BX338" i="12"/>
  <c r="BW338" i="12"/>
  <c r="BV338" i="12"/>
  <c r="CD243" i="12"/>
  <c r="BV243" i="12"/>
  <c r="BX243" i="12"/>
  <c r="BW243" i="12"/>
  <c r="BV325" i="12"/>
  <c r="CD325" i="12"/>
  <c r="BX325" i="12"/>
  <c r="BW325" i="12"/>
  <c r="BV36" i="12"/>
  <c r="BW36" i="12"/>
  <c r="CD36" i="12"/>
  <c r="BX36" i="12"/>
  <c r="BV145" i="12"/>
  <c r="CD145" i="12"/>
  <c r="BX145" i="12"/>
  <c r="BW145" i="12"/>
  <c r="CD63" i="12"/>
  <c r="BX63" i="12"/>
  <c r="BW63" i="12"/>
  <c r="BV63" i="12"/>
  <c r="BV438" i="12"/>
  <c r="CD438" i="12"/>
  <c r="BX438" i="12"/>
  <c r="BW438" i="12"/>
  <c r="CD374" i="12"/>
  <c r="BW374" i="12"/>
  <c r="BX423" i="12"/>
  <c r="BV423" i="12"/>
  <c r="CD423" i="12"/>
  <c r="BW423" i="12"/>
  <c r="BV203" i="12"/>
  <c r="CD203" i="12"/>
  <c r="BW203" i="12"/>
  <c r="BX203" i="12"/>
  <c r="BW400" i="12"/>
  <c r="BX400" i="12"/>
  <c r="CD400" i="12"/>
  <c r="BV400" i="12"/>
  <c r="BV248" i="12"/>
  <c r="CD248" i="12"/>
  <c r="BW248" i="12"/>
  <c r="BX248" i="12"/>
  <c r="BW155" i="12"/>
  <c r="BV155" i="12"/>
  <c r="BX155" i="12"/>
  <c r="CD155" i="12"/>
  <c r="BX426" i="12"/>
  <c r="BV426" i="12"/>
  <c r="BW426" i="12"/>
  <c r="CD426" i="12"/>
  <c r="CD74" i="12"/>
  <c r="BW74" i="12"/>
  <c r="BV74" i="12"/>
  <c r="BX74" i="12"/>
  <c r="BW207" i="12"/>
  <c r="BX207" i="12"/>
  <c r="CD207" i="12"/>
  <c r="BV207" i="12"/>
  <c r="BX157" i="12"/>
  <c r="BV157" i="12"/>
  <c r="BW157" i="12"/>
  <c r="CD157" i="12"/>
  <c r="BV464" i="12"/>
  <c r="BW464" i="12"/>
  <c r="CD464" i="12"/>
  <c r="BX464" i="12"/>
  <c r="CD376" i="12"/>
  <c r="BX376" i="12"/>
  <c r="BW376" i="12"/>
  <c r="BV376" i="12"/>
  <c r="CD432" i="12"/>
  <c r="BX432" i="12"/>
  <c r="BV432" i="12"/>
  <c r="BW432" i="12"/>
  <c r="BV216" i="12"/>
  <c r="CD216" i="12"/>
  <c r="BW216" i="12"/>
  <c r="BX358" i="12"/>
  <c r="BW358" i="12"/>
  <c r="CD358" i="12"/>
  <c r="BV358" i="12"/>
  <c r="BW274" i="12"/>
  <c r="BV274" i="12"/>
  <c r="BX274" i="12"/>
  <c r="CD274" i="12"/>
  <c r="BW129" i="12"/>
  <c r="BV129" i="12"/>
  <c r="CD129" i="12"/>
  <c r="BX129" i="12"/>
  <c r="BX15" i="12"/>
  <c r="CD15" i="12"/>
  <c r="BW15" i="12"/>
  <c r="BV15" i="12"/>
  <c r="CD234" i="12"/>
  <c r="BW234" i="12"/>
  <c r="BV234" i="12"/>
  <c r="BX234" i="12"/>
  <c r="BV57" i="12"/>
  <c r="BX57" i="12"/>
  <c r="CD57" i="12"/>
  <c r="BW57" i="12"/>
  <c r="BV371" i="12"/>
  <c r="BX371" i="12"/>
  <c r="BW371" i="12"/>
  <c r="CD371" i="12"/>
  <c r="CD169" i="12"/>
  <c r="BW169" i="12"/>
  <c r="BX169" i="12"/>
  <c r="BV169" i="12"/>
  <c r="BV230" i="12"/>
  <c r="BX230" i="12"/>
  <c r="CD230" i="12"/>
  <c r="BW230" i="12"/>
  <c r="BW331" i="12"/>
  <c r="BX331" i="12"/>
  <c r="CD331" i="12"/>
  <c r="BV331" i="12"/>
  <c r="BW59" i="12"/>
  <c r="BW245" i="12"/>
  <c r="BX245" i="12"/>
  <c r="BV245" i="12"/>
  <c r="CD245" i="12"/>
  <c r="BW436" i="12"/>
  <c r="BX436" i="12"/>
  <c r="CD436" i="12"/>
  <c r="BV436" i="12"/>
  <c r="BW298" i="12"/>
  <c r="BV298" i="12"/>
  <c r="CD298" i="12"/>
  <c r="BX298" i="12"/>
  <c r="BW356" i="12"/>
  <c r="BX356" i="12"/>
  <c r="BV356" i="12"/>
  <c r="CD356" i="12"/>
  <c r="BW223" i="12"/>
  <c r="CD223" i="12"/>
  <c r="BX223" i="12"/>
  <c r="BV223" i="12"/>
  <c r="BX150" i="12"/>
  <c r="BW150" i="12"/>
  <c r="CD150" i="12"/>
  <c r="BV150" i="12"/>
  <c r="BX170" i="12"/>
  <c r="BW170" i="12"/>
  <c r="CD170" i="12"/>
  <c r="BV170" i="12"/>
  <c r="BX473" i="12"/>
  <c r="BW473" i="12"/>
  <c r="CD473" i="12"/>
  <c r="BV473" i="12"/>
  <c r="BV184" i="12"/>
  <c r="BW184" i="12"/>
  <c r="BX184" i="12"/>
  <c r="CD184" i="12"/>
  <c r="BV301" i="12"/>
  <c r="CD301" i="12"/>
  <c r="BW301" i="12"/>
  <c r="BX301" i="12"/>
  <c r="CD252" i="12"/>
  <c r="BW252" i="12"/>
  <c r="BV252" i="12"/>
  <c r="BX252" i="12"/>
  <c r="BW110" i="12"/>
  <c r="BX110" i="12"/>
  <c r="BV110" i="12"/>
  <c r="CD110" i="12"/>
  <c r="CD20" i="12"/>
  <c r="BX20" i="12"/>
  <c r="BW20" i="12"/>
  <c r="BV20" i="12"/>
  <c r="BW113" i="12"/>
  <c r="BX113" i="12"/>
  <c r="CD113" i="12"/>
  <c r="BV113" i="12"/>
  <c r="BW199" i="12"/>
  <c r="BV199" i="12"/>
  <c r="BX199" i="12"/>
  <c r="CD199" i="12"/>
  <c r="BX82" i="12"/>
  <c r="BW82" i="12"/>
  <c r="BV82" i="12"/>
  <c r="CD82" i="12"/>
  <c r="CD83" i="12"/>
  <c r="BV83" i="12"/>
  <c r="BX83" i="12"/>
  <c r="BW83" i="12"/>
  <c r="BX359" i="12"/>
  <c r="BV359" i="12"/>
  <c r="BW359" i="12"/>
  <c r="CD359" i="12"/>
  <c r="BX453" i="12"/>
  <c r="BV453" i="12"/>
  <c r="BW453" i="12"/>
  <c r="CD453" i="12"/>
  <c r="BX190" i="12"/>
  <c r="BV190" i="12"/>
  <c r="BW190" i="12"/>
  <c r="CD190" i="12"/>
  <c r="BW128" i="12"/>
  <c r="CD128" i="12"/>
  <c r="BX128" i="12"/>
  <c r="BV128" i="12"/>
  <c r="BW388" i="12"/>
  <c r="CD388" i="12"/>
  <c r="BV388" i="12"/>
  <c r="BX388" i="12"/>
  <c r="BX498" i="12"/>
  <c r="CD498" i="12"/>
  <c r="BW498" i="12"/>
  <c r="BV498" i="12"/>
  <c r="CD79" i="12"/>
  <c r="BV79" i="12"/>
  <c r="BX79" i="12"/>
  <c r="BW79" i="12"/>
  <c r="BV211" i="12"/>
  <c r="BV138" i="12"/>
  <c r="CD495" i="12"/>
  <c r="BX495" i="12"/>
  <c r="BW495" i="12"/>
  <c r="BV495" i="12"/>
  <c r="BX65" i="12"/>
  <c r="CD65" i="12"/>
  <c r="BW65" i="12"/>
  <c r="BV65" i="12"/>
  <c r="BX148" i="12"/>
  <c r="BW148" i="12"/>
  <c r="CD148" i="12"/>
  <c r="BV148" i="12"/>
  <c r="CD84" i="12"/>
  <c r="BV84" i="12"/>
  <c r="BW84" i="12"/>
  <c r="BX84" i="12"/>
  <c r="CD311" i="12"/>
  <c r="BW311" i="12"/>
  <c r="BV311" i="12"/>
  <c r="BX311" i="12"/>
  <c r="BX263" i="12"/>
  <c r="BV263" i="12"/>
  <c r="BW263" i="12"/>
  <c r="CD263" i="12"/>
  <c r="BX37" i="12"/>
  <c r="CD37" i="12"/>
  <c r="BV37" i="12"/>
  <c r="BW37" i="12"/>
  <c r="BW502" i="12"/>
  <c r="BV502" i="12"/>
  <c r="CD502" i="12"/>
  <c r="BX502" i="12"/>
  <c r="BW271" i="12"/>
  <c r="BX271" i="12"/>
  <c r="CD271" i="12"/>
  <c r="BV271" i="12"/>
  <c r="CD467" i="12"/>
  <c r="BW467" i="12"/>
  <c r="BV467" i="12"/>
  <c r="BX467" i="12"/>
  <c r="CD352" i="12"/>
  <c r="BX352" i="12"/>
  <c r="BW352" i="12"/>
  <c r="BV352" i="12"/>
  <c r="BX425" i="12"/>
  <c r="BW425" i="12"/>
  <c r="CD425" i="12"/>
  <c r="BV425" i="12"/>
  <c r="BW328" i="12"/>
  <c r="CD328" i="12"/>
  <c r="BV328" i="12"/>
  <c r="BX328" i="12"/>
  <c r="BW87" i="12"/>
  <c r="BX87" i="12"/>
  <c r="BV87" i="12"/>
  <c r="CD87" i="12"/>
  <c r="CD33" i="12"/>
  <c r="BW33" i="12"/>
  <c r="BV33" i="12"/>
  <c r="BX33" i="12"/>
  <c r="BV249" i="12"/>
  <c r="BX249" i="12"/>
  <c r="BW249" i="12"/>
  <c r="CD249" i="12"/>
  <c r="BW299" i="12"/>
  <c r="CD299" i="12"/>
  <c r="BX299" i="12"/>
  <c r="BV299" i="12"/>
  <c r="BX191" i="12"/>
  <c r="BW191" i="12"/>
  <c r="CD191" i="12"/>
  <c r="BV191" i="12"/>
  <c r="BX194" i="12"/>
  <c r="BW194" i="12"/>
  <c r="CD194" i="12"/>
  <c r="BV194" i="12"/>
  <c r="BX412" i="12"/>
  <c r="BW412" i="12"/>
  <c r="BV412" i="12"/>
  <c r="CD412" i="12"/>
  <c r="BW206" i="12"/>
  <c r="BX206" i="12"/>
  <c r="CD206" i="12"/>
  <c r="BV206" i="12"/>
  <c r="BV419" i="12"/>
  <c r="BW419" i="12"/>
  <c r="CD419" i="12"/>
  <c r="BX419" i="12"/>
  <c r="BV51" i="12"/>
  <c r="BX51" i="12"/>
  <c r="BW51" i="12"/>
  <c r="CD51" i="12"/>
  <c r="BV198" i="12"/>
  <c r="CD198" i="12"/>
  <c r="BX198" i="12"/>
  <c r="BW198" i="12"/>
  <c r="BW175" i="12"/>
  <c r="BV175" i="12"/>
  <c r="BX175" i="12"/>
  <c r="CD175" i="12"/>
  <c r="BX76" i="12"/>
  <c r="CD256" i="12"/>
  <c r="BX256" i="12"/>
  <c r="BW256" i="12"/>
  <c r="BV256" i="12"/>
  <c r="BV348" i="12"/>
  <c r="BX348" i="12"/>
  <c r="BW348" i="12"/>
  <c r="CD348" i="12"/>
  <c r="BX90" i="12"/>
  <c r="CD90" i="12"/>
  <c r="BV90" i="12"/>
  <c r="BW90" i="12"/>
  <c r="BX153" i="12"/>
  <c r="BV153" i="12"/>
  <c r="BW153" i="12"/>
  <c r="CD153" i="12"/>
  <c r="BV277" i="12"/>
  <c r="CD277" i="12"/>
  <c r="BW277" i="12"/>
  <c r="BX277" i="12"/>
  <c r="BV409" i="12"/>
  <c r="CD409" i="12"/>
  <c r="BX409" i="12"/>
  <c r="BW409" i="12"/>
  <c r="CD106" i="12"/>
  <c r="BV106" i="12"/>
  <c r="BX106" i="12"/>
  <c r="BW106" i="12"/>
  <c r="CD156" i="12"/>
  <c r="BW156" i="12"/>
  <c r="BX156" i="12"/>
  <c r="BV156" i="12"/>
  <c r="BX488" i="12"/>
  <c r="BV488" i="12"/>
  <c r="CD488" i="12"/>
  <c r="BW488" i="12"/>
  <c r="BW394" i="12"/>
  <c r="CD394" i="12"/>
  <c r="BX394" i="12"/>
  <c r="BV394" i="12"/>
  <c r="CD492" i="12"/>
  <c r="BX492" i="12"/>
  <c r="BW492" i="12"/>
  <c r="BV492" i="12"/>
  <c r="BW428" i="12"/>
  <c r="BX428" i="12"/>
  <c r="BV428" i="12"/>
  <c r="CD428" i="12"/>
  <c r="BX104" i="12"/>
  <c r="BV104" i="12"/>
  <c r="BW104" i="12"/>
  <c r="CD104" i="12"/>
  <c r="BV208" i="12"/>
  <c r="CD208" i="12"/>
  <c r="BW208" i="12"/>
  <c r="BX208" i="12"/>
  <c r="CD326" i="12"/>
  <c r="BX326" i="12"/>
  <c r="BW326" i="12"/>
  <c r="BV326" i="12"/>
  <c r="BW255" i="12"/>
  <c r="CD255" i="12"/>
  <c r="BX255" i="12"/>
  <c r="BV255" i="12"/>
  <c r="BX275" i="12"/>
  <c r="BW275" i="12"/>
  <c r="BV275" i="12"/>
  <c r="CD275" i="12"/>
  <c r="BV415" i="12"/>
  <c r="CD415" i="12"/>
  <c r="BX415" i="12"/>
  <c r="BW415" i="12"/>
  <c r="BV47" i="12"/>
  <c r="BX47" i="12"/>
  <c r="CD47" i="12"/>
  <c r="BW47" i="12"/>
  <c r="CD362" i="12"/>
  <c r="BW362" i="12"/>
  <c r="BX362" i="12"/>
  <c r="BV362" i="12"/>
  <c r="BW166" i="12"/>
  <c r="BX166" i="12"/>
  <c r="BV166" i="12"/>
  <c r="CD166" i="12"/>
  <c r="CD344" i="12"/>
  <c r="BX344" i="12"/>
  <c r="BW344" i="12"/>
  <c r="BV344" i="12"/>
  <c r="CD126" i="12"/>
  <c r="BX126" i="12"/>
  <c r="BW126" i="12"/>
  <c r="BV126" i="12"/>
  <c r="BX327" i="12"/>
  <c r="BW327" i="12"/>
  <c r="BV327" i="12"/>
  <c r="CD327" i="12"/>
  <c r="BV210" i="12"/>
  <c r="CD210" i="12"/>
  <c r="BW210" i="12"/>
  <c r="BX210" i="12"/>
  <c r="CD219" i="12"/>
  <c r="BX219" i="12"/>
  <c r="BV219" i="12"/>
  <c r="BW219" i="12"/>
  <c r="BW390" i="12"/>
  <c r="BX390" i="12"/>
  <c r="CD390" i="12"/>
  <c r="BV390" i="12"/>
  <c r="BX333" i="12"/>
  <c r="CD333" i="12"/>
  <c r="BV333" i="12"/>
  <c r="BW333" i="12"/>
  <c r="CD286" i="12"/>
  <c r="BV286" i="12"/>
  <c r="BW286" i="12"/>
  <c r="BX286" i="12"/>
  <c r="CD466" i="12"/>
  <c r="BW466" i="12"/>
  <c r="BV466" i="12"/>
  <c r="BX466" i="12"/>
  <c r="BW89" i="12"/>
  <c r="BX89" i="12"/>
  <c r="BV89" i="12"/>
  <c r="CD89" i="12"/>
  <c r="BW178" i="12"/>
  <c r="BX178" i="12"/>
  <c r="BV178" i="12"/>
  <c r="CD178" i="12"/>
  <c r="BX40" i="12"/>
  <c r="BW119" i="12"/>
  <c r="BX119" i="12"/>
  <c r="CD119" i="12"/>
  <c r="BV119" i="12"/>
  <c r="BX163" i="12"/>
  <c r="BV163" i="12"/>
  <c r="CD163" i="12"/>
  <c r="BW163" i="12"/>
  <c r="BX75" i="12"/>
  <c r="CD75" i="12"/>
  <c r="BW75" i="12"/>
  <c r="BV75" i="12"/>
  <c r="BV430" i="12"/>
  <c r="CD430" i="12"/>
  <c r="BX430" i="12"/>
  <c r="BW430" i="12"/>
  <c r="BX214" i="12"/>
  <c r="BW214" i="12"/>
  <c r="BV214" i="12"/>
  <c r="CD214" i="12"/>
  <c r="CD380" i="12"/>
  <c r="BW380" i="12"/>
  <c r="BV380" i="12"/>
  <c r="BX380" i="12"/>
  <c r="BV323" i="12"/>
  <c r="CD323" i="12"/>
  <c r="BW323" i="12"/>
  <c r="BX323" i="12"/>
  <c r="BV43" i="12"/>
  <c r="BW43" i="12"/>
  <c r="BX43" i="12"/>
  <c r="CD43" i="12"/>
  <c r="BW29" i="12"/>
  <c r="BV29" i="12"/>
  <c r="BX29" i="12"/>
  <c r="CD29" i="12"/>
  <c r="CD130" i="12"/>
  <c r="BW130" i="12"/>
  <c r="BV130" i="12"/>
  <c r="BX130" i="12"/>
  <c r="BW410" i="12"/>
  <c r="BX410" i="12"/>
  <c r="BV410" i="12"/>
  <c r="CD410" i="12"/>
  <c r="BW460" i="12"/>
  <c r="CD460" i="12"/>
  <c r="BV460" i="12"/>
  <c r="BX460" i="12"/>
  <c r="BW490" i="12"/>
  <c r="CD490" i="12"/>
  <c r="BV490" i="12"/>
  <c r="BX490" i="12"/>
  <c r="BX23" i="12"/>
  <c r="BW23" i="12"/>
  <c r="BV23" i="12"/>
  <c r="CD23" i="12"/>
  <c r="CD481" i="12"/>
  <c r="BV481" i="12"/>
  <c r="BW481" i="12"/>
  <c r="BX320" i="12"/>
  <c r="CD320" i="12"/>
  <c r="BW320" i="12"/>
  <c r="BV320" i="12"/>
  <c r="BV55" i="12"/>
  <c r="BX55" i="12"/>
  <c r="BW55" i="12"/>
  <c r="CD55" i="12"/>
  <c r="BV297" i="12"/>
  <c r="BW297" i="12"/>
  <c r="CD297" i="12"/>
  <c r="BX297" i="12"/>
  <c r="CD340" i="12"/>
  <c r="BV340" i="12"/>
  <c r="CD266" i="12"/>
  <c r="BX266" i="12"/>
  <c r="BW266" i="12"/>
  <c r="BV266" i="12"/>
  <c r="BV429" i="12"/>
  <c r="BX429" i="12"/>
  <c r="BW429" i="12"/>
  <c r="CD429" i="12"/>
  <c r="BW407" i="12"/>
  <c r="BV407" i="12"/>
  <c r="CD407" i="12"/>
  <c r="BX407" i="12"/>
  <c r="BW321" i="12"/>
  <c r="CD321" i="12"/>
  <c r="BV321" i="12"/>
  <c r="BX321" i="12"/>
  <c r="BW439" i="12"/>
  <c r="BV439" i="12"/>
  <c r="BX439" i="12"/>
  <c r="CD439" i="12"/>
  <c r="BV345" i="12"/>
  <c r="CD345" i="12"/>
  <c r="BX345" i="12"/>
  <c r="BW345" i="12"/>
  <c r="BW273" i="12"/>
  <c r="CD273" i="12"/>
  <c r="BV273" i="12"/>
  <c r="BX273" i="12"/>
  <c r="CD109" i="12"/>
  <c r="BX109" i="12"/>
  <c r="BW109" i="12"/>
  <c r="BV109" i="12"/>
  <c r="BV46" i="12"/>
  <c r="BX46" i="12"/>
  <c r="CD46" i="12"/>
  <c r="BW46" i="12"/>
  <c r="BV86" i="12"/>
  <c r="CD86" i="12"/>
  <c r="BX86" i="12"/>
  <c r="BW86" i="12"/>
  <c r="BX414" i="12"/>
  <c r="BV414" i="12"/>
  <c r="BW414" i="12"/>
  <c r="CD414" i="12"/>
  <c r="BV195" i="12"/>
  <c r="BX195" i="12"/>
  <c r="CD195" i="12"/>
  <c r="BW195" i="12"/>
  <c r="BW322" i="12"/>
  <c r="BV322" i="12"/>
  <c r="CD322" i="12"/>
  <c r="BX322" i="12"/>
  <c r="BV350" i="12"/>
  <c r="BW350" i="12"/>
  <c r="BX350" i="12"/>
  <c r="CD350" i="12"/>
  <c r="BV25" i="12"/>
  <c r="CD25" i="12"/>
  <c r="BX25" i="12"/>
  <c r="BW25" i="12"/>
  <c r="CD217" i="12"/>
  <c r="BV217" i="12"/>
  <c r="BX217" i="12"/>
  <c r="BW217" i="12"/>
  <c r="CD444" i="12"/>
  <c r="BV476" i="12"/>
  <c r="CD66" i="12"/>
  <c r="BX141" i="12"/>
  <c r="BW308" i="12"/>
  <c r="BX98" i="12"/>
  <c r="CD98" i="12"/>
  <c r="BX450" i="12"/>
  <c r="CD450" i="12"/>
  <c r="BW480" i="12"/>
  <c r="BX374" i="12"/>
  <c r="BW24" i="12"/>
  <c r="CD318" i="12"/>
  <c r="CD456" i="12"/>
  <c r="BX442" i="12"/>
  <c r="BV244" i="12"/>
  <c r="BW224" i="12"/>
  <c r="CD224" i="12"/>
  <c r="BX485" i="12"/>
  <c r="BW471" i="12"/>
  <c r="BV381" i="12"/>
  <c r="BV13" i="12"/>
  <c r="BX267" i="12"/>
  <c r="BV486" i="12"/>
  <c r="BV471" i="12"/>
  <c r="BX197" i="12"/>
  <c r="CD267" i="12"/>
  <c r="BV133" i="12"/>
  <c r="BV446" i="12"/>
  <c r="BV67" i="12"/>
  <c r="BW48" i="12"/>
  <c r="BV108" i="12"/>
  <c r="BV59" i="12"/>
  <c r="BV97" i="12"/>
  <c r="BX97" i="12"/>
  <c r="BV374" i="12"/>
  <c r="BW115" i="12"/>
  <c r="BW377" i="12"/>
  <c r="CD455" i="12"/>
  <c r="CD18" i="12"/>
  <c r="CD442" i="12"/>
  <c r="BW363" i="12"/>
  <c r="BV224" i="12"/>
  <c r="BV442" i="12"/>
  <c r="BV27" i="12"/>
  <c r="CD202" i="12"/>
  <c r="BV70" i="12"/>
  <c r="BX202" i="12"/>
  <c r="BX11" i="12"/>
  <c r="BX479" i="12"/>
  <c r="BV318" i="12"/>
  <c r="BX22" i="12"/>
  <c r="BW27" i="12"/>
  <c r="CD56" i="12"/>
  <c r="BX444" i="12"/>
  <c r="BV462" i="12"/>
  <c r="BX229" i="12"/>
  <c r="BW416" i="12"/>
  <c r="BV201" i="12"/>
  <c r="BX306" i="12"/>
  <c r="BV353" i="12"/>
  <c r="CD306" i="12"/>
  <c r="CD76" i="12"/>
  <c r="BW136" i="12"/>
  <c r="BX334" i="12"/>
  <c r="BV422" i="12"/>
  <c r="BX324" i="12"/>
  <c r="CD446" i="12"/>
  <c r="BV363" i="12"/>
  <c r="BX135" i="12"/>
  <c r="BW442" i="12"/>
  <c r="BX27" i="12"/>
  <c r="BV485" i="12"/>
  <c r="CD465" i="12"/>
  <c r="BV107" i="12"/>
  <c r="BX471" i="12"/>
  <c r="BX12" i="12"/>
  <c r="BW456" i="12"/>
  <c r="CD27" i="12"/>
  <c r="BV24" i="12"/>
  <c r="BX418" i="12"/>
  <c r="CD296" i="12"/>
  <c r="BX421" i="12"/>
  <c r="BV443" i="12"/>
  <c r="BX42" i="12"/>
  <c r="CD67" i="12"/>
  <c r="BX476" i="12"/>
  <c r="CD457" i="12"/>
  <c r="BX192" i="12"/>
  <c r="CD16" i="12"/>
  <c r="BW499" i="12"/>
  <c r="BW16" i="12"/>
  <c r="BX149" i="12"/>
  <c r="BW149" i="12"/>
  <c r="BV377" i="12"/>
  <c r="BV167" i="12"/>
  <c r="BX216" i="12"/>
  <c r="BW324" i="12"/>
  <c r="BW49" i="12"/>
  <c r="BW135" i="12"/>
  <c r="BV197" i="12"/>
  <c r="CD135" i="12"/>
  <c r="BW485" i="12"/>
  <c r="BV202" i="12"/>
  <c r="BV335" i="12"/>
  <c r="BX44" i="12"/>
  <c r="BX70" i="12"/>
  <c r="BX14" i="12"/>
  <c r="CD189" i="12"/>
  <c r="BV465" i="12"/>
  <c r="BW107" i="12"/>
  <c r="BX455" i="12"/>
  <c r="BW455" i="12"/>
  <c r="BX9" i="12"/>
  <c r="CD229" i="12"/>
  <c r="BX487" i="12"/>
  <c r="BW56" i="12"/>
  <c r="CD48" i="12"/>
  <c r="BX287" i="12"/>
  <c r="BV122" i="12"/>
  <c r="CD123" i="12"/>
  <c r="BW122" i="12"/>
  <c r="BX123" i="12"/>
  <c r="CD121" i="12"/>
  <c r="BW121" i="12"/>
  <c r="BW22" i="12"/>
  <c r="CD353" i="12"/>
  <c r="CD197" i="12"/>
  <c r="BV49" i="12"/>
  <c r="CD421" i="12"/>
  <c r="BW486" i="12"/>
  <c r="BV48" i="12"/>
  <c r="CD397" i="12"/>
  <c r="CD42" i="12"/>
  <c r="BW444" i="12"/>
  <c r="CD192" i="12"/>
  <c r="BX366" i="12"/>
  <c r="BV304" i="12"/>
  <c r="BX211" i="12"/>
  <c r="BX304" i="12"/>
  <c r="CD211" i="12"/>
  <c r="BV260" i="12"/>
  <c r="BW260" i="12"/>
  <c r="BW76" i="12"/>
  <c r="BV450" i="12"/>
  <c r="BX281" i="12"/>
  <c r="BX244" i="12"/>
  <c r="CD239" i="12"/>
  <c r="CD486" i="12"/>
  <c r="CD272" i="12"/>
  <c r="CD485" i="12"/>
  <c r="BX465" i="12"/>
  <c r="BX335" i="12"/>
  <c r="CD80" i="12"/>
  <c r="BX80" i="12"/>
  <c r="BW267" i="12"/>
  <c r="CD381" i="12"/>
  <c r="CD40" i="12"/>
  <c r="BV403" i="12"/>
  <c r="BW424" i="12"/>
  <c r="CD487" i="12"/>
  <c r="BX67" i="12"/>
  <c r="BX499" i="12"/>
  <c r="BW443" i="12"/>
  <c r="BV147" i="12"/>
  <c r="BV17" i="12"/>
  <c r="CD147" i="12"/>
  <c r="BX17" i="12"/>
  <c r="BW247" i="12"/>
  <c r="BX247" i="12"/>
  <c r="BV136" i="12"/>
  <c r="BX340" i="12"/>
  <c r="BX318" i="12"/>
  <c r="BV479" i="12"/>
  <c r="BV272" i="12"/>
  <c r="BV233" i="12"/>
  <c r="BW272" i="12"/>
  <c r="BX233" i="12"/>
  <c r="BW80" i="12"/>
  <c r="BW70" i="12"/>
  <c r="BW421" i="12"/>
  <c r="BV455" i="12"/>
  <c r="BV185" i="12"/>
  <c r="CD44" i="12"/>
  <c r="BV456" i="12"/>
  <c r="BW185" i="12"/>
  <c r="CD174" i="12"/>
  <c r="CD41" i="12"/>
  <c r="BW14" i="12"/>
  <c r="BV437" i="12"/>
  <c r="BV114" i="12"/>
  <c r="BV397" i="12"/>
  <c r="BV56" i="12"/>
  <c r="BW98" i="12"/>
  <c r="BX391" i="12"/>
  <c r="BV238" i="12"/>
  <c r="BV391" i="12"/>
  <c r="BX238" i="12"/>
  <c r="BX140" i="12"/>
  <c r="BV140" i="12"/>
  <c r="BV76" i="12"/>
  <c r="BW41" i="12"/>
  <c r="BW447" i="12"/>
  <c r="BV18" i="12"/>
  <c r="BX363" i="12"/>
  <c r="CD233" i="12"/>
  <c r="BW403" i="12"/>
  <c r="BW465" i="12"/>
  <c r="BW335" i="12"/>
  <c r="CD70" i="12"/>
  <c r="CD107" i="12"/>
  <c r="BX189" i="12"/>
  <c r="BX49" i="12"/>
  <c r="BV80" i="12"/>
  <c r="BV461" i="12"/>
  <c r="BV44" i="12"/>
  <c r="BV421" i="12"/>
  <c r="BX443" i="12"/>
  <c r="CD335" i="12"/>
  <c r="BX437" i="12"/>
  <c r="CD139" i="12"/>
  <c r="BV424" i="12"/>
  <c r="BV42" i="12"/>
  <c r="BW97" i="12"/>
  <c r="BX183" i="12"/>
  <c r="BW40" i="12"/>
  <c r="BV183" i="12"/>
  <c r="BV40" i="12"/>
  <c r="CD475" i="12"/>
  <c r="BV475" i="12"/>
  <c r="BV149" i="12"/>
  <c r="BX136" i="12"/>
  <c r="BX481" i="12"/>
  <c r="BV324" i="12"/>
  <c r="BX446" i="12"/>
  <c r="BV135" i="12"/>
  <c r="BX403" i="12"/>
  <c r="BW233" i="12"/>
  <c r="BX107" i="12"/>
  <c r="BW381" i="12"/>
  <c r="CD479" i="12"/>
  <c r="BX296" i="12"/>
  <c r="BV458" i="12"/>
  <c r="BW189" i="12"/>
  <c r="BW437" i="12"/>
  <c r="BX138" i="12"/>
  <c r="BX114" i="12"/>
  <c r="BW487" i="12"/>
  <c r="BX127" i="12"/>
  <c r="BV306" i="12"/>
  <c r="BW141" i="12"/>
  <c r="BX308" i="12"/>
  <c r="BV141" i="12"/>
  <c r="BV308" i="12"/>
  <c r="BV96" i="12"/>
  <c r="CD96" i="12"/>
  <c r="BX121" i="12"/>
  <c r="BV281" i="12"/>
  <c r="CD402" i="12"/>
  <c r="CD185" i="12"/>
  <c r="CD49" i="12"/>
  <c r="CD183" i="12"/>
  <c r="CD437" i="12"/>
  <c r="BW133" i="12"/>
  <c r="BX139" i="12"/>
  <c r="BW397" i="12"/>
  <c r="BV192" i="12"/>
  <c r="BV16" i="12"/>
  <c r="BX59" i="12"/>
  <c r="CD59" i="12"/>
  <c r="BV174" i="12"/>
  <c r="BX174" i="12"/>
  <c r="BX260" i="12"/>
  <c r="CD347" i="12"/>
  <c r="BX134" i="12"/>
  <c r="BX132" i="12"/>
  <c r="BW318" i="12"/>
  <c r="BX486" i="12"/>
  <c r="BV418" i="12"/>
  <c r="BW62" i="12"/>
  <c r="BX185" i="12"/>
  <c r="BW44" i="12"/>
  <c r="BX62" i="12"/>
  <c r="BX24" i="12"/>
  <c r="BW132" i="12"/>
  <c r="BV239" i="12"/>
  <c r="CD363" i="12"/>
  <c r="CD24" i="12"/>
  <c r="CD418" i="12"/>
  <c r="BX239" i="12"/>
  <c r="BW461" i="12"/>
  <c r="BX347" i="12"/>
  <c r="BV66" i="12"/>
  <c r="CD138" i="12"/>
  <c r="CD424" i="12"/>
  <c r="BX122" i="12"/>
  <c r="BV123" i="12"/>
  <c r="BV416" i="12"/>
  <c r="CD416" i="12"/>
  <c r="BX480" i="12"/>
  <c r="CD480" i="12"/>
  <c r="BV247" i="12"/>
  <c r="CD201" i="12"/>
  <c r="BX161" i="12"/>
  <c r="BW244" i="12"/>
  <c r="BX272" i="12"/>
  <c r="BV11" i="12"/>
  <c r="CD22" i="12"/>
  <c r="BX224" i="12"/>
  <c r="BX251" i="12"/>
  <c r="CD108" i="12"/>
  <c r="BX133" i="12"/>
  <c r="CD114" i="12"/>
  <c r="CD304" i="12"/>
  <c r="BW211" i="12"/>
  <c r="BX457" i="12"/>
  <c r="BW457" i="12"/>
  <c r="CD115" i="12"/>
  <c r="BX115" i="12"/>
  <c r="CD140" i="12"/>
  <c r="CD251" i="12"/>
  <c r="CD232" i="12"/>
  <c r="CD458" i="12"/>
  <c r="BW197" i="12"/>
  <c r="CD403" i="12"/>
  <c r="BX458" i="12"/>
  <c r="CD62" i="12"/>
  <c r="BV62" i="12"/>
  <c r="BV267" i="12"/>
  <c r="CD132" i="12"/>
  <c r="BX461" i="12"/>
  <c r="BX456" i="12"/>
  <c r="BW296" i="12"/>
  <c r="BW418" i="12"/>
  <c r="CD462" i="12"/>
  <c r="BW239" i="12"/>
  <c r="BX462" i="12"/>
  <c r="BV229" i="12"/>
  <c r="BW66" i="12"/>
  <c r="BW139" i="12"/>
  <c r="BW147" i="12"/>
  <c r="CD17" i="12"/>
  <c r="BW287" i="12"/>
  <c r="BV287" i="12"/>
  <c r="BW422" i="12"/>
  <c r="CD334" i="12"/>
  <c r="BW334" i="12"/>
  <c r="BX475" i="12"/>
  <c r="BW127" i="12"/>
  <c r="BV315" i="12"/>
  <c r="CD324" i="12"/>
  <c r="BW315" i="12"/>
  <c r="BX18" i="12"/>
  <c r="CD476" i="12"/>
  <c r="BV499" i="12"/>
  <c r="BW108" i="12"/>
  <c r="BW138" i="12"/>
  <c r="BW391" i="12"/>
  <c r="BW238" i="12"/>
  <c r="CD366" i="12"/>
  <c r="BW366" i="12"/>
  <c r="BW340" i="12"/>
  <c r="BX167" i="12"/>
  <c r="BW167" i="12"/>
  <c r="BX96" i="12"/>
  <c r="BW172" i="12"/>
  <c r="BX493" i="12"/>
  <c r="BW18" i="12"/>
  <c r="CD244" i="12"/>
  <c r="BW446" i="12"/>
  <c r="BV132" i="12"/>
  <c r="BX381" i="12"/>
  <c r="CD471" i="12"/>
  <c r="BW479" i="12"/>
  <c r="CD461" i="12"/>
  <c r="BW202" i="12"/>
  <c r="BV189" i="12"/>
  <c r="BW458" i="12"/>
  <c r="BV296" i="12"/>
  <c r="BV10" i="12"/>
  <c r="BY217" i="12" l="1"/>
  <c r="BY25" i="12"/>
  <c r="BY350" i="12"/>
  <c r="BY322" i="12"/>
  <c r="BY195" i="12"/>
  <c r="BY414" i="12"/>
  <c r="BY86" i="12"/>
  <c r="BY46" i="12"/>
  <c r="BY109" i="12"/>
  <c r="BY273" i="12"/>
  <c r="BY345" i="12"/>
  <c r="BY439" i="12"/>
  <c r="BY321" i="12"/>
  <c r="BY407" i="12"/>
  <c r="BY429" i="12"/>
  <c r="BY266" i="12"/>
  <c r="BY297" i="12"/>
  <c r="BY55" i="12"/>
  <c r="BY320" i="12"/>
  <c r="BY23" i="12"/>
  <c r="BY490" i="12"/>
  <c r="BY460" i="12"/>
  <c r="BY410" i="12"/>
  <c r="BY130" i="12"/>
  <c r="BY29" i="12"/>
  <c r="BY43" i="12"/>
  <c r="BY323" i="12"/>
  <c r="BY380" i="12"/>
  <c r="BY214" i="12"/>
  <c r="BY430" i="12"/>
  <c r="BY75" i="12"/>
  <c r="BY163" i="12"/>
  <c r="BY119" i="12"/>
  <c r="BY178" i="12"/>
  <c r="BY89" i="12"/>
  <c r="BY466" i="12"/>
  <c r="BY286" i="12"/>
  <c r="BY333" i="12"/>
  <c r="BY390" i="12"/>
  <c r="BY219" i="12"/>
  <c r="BY210" i="12"/>
  <c r="BY327" i="12"/>
  <c r="BY126" i="12"/>
  <c r="BY344" i="12"/>
  <c r="BY166" i="12"/>
  <c r="BY362" i="12"/>
  <c r="BY47" i="12"/>
  <c r="BY415" i="12"/>
  <c r="BY275" i="12"/>
  <c r="BY255" i="12"/>
  <c r="BY326" i="12"/>
  <c r="BY208" i="12"/>
  <c r="BY104" i="12"/>
  <c r="BY428" i="12"/>
  <c r="BY492" i="12"/>
  <c r="BY394" i="12"/>
  <c r="BY488" i="12"/>
  <c r="BY156" i="12"/>
  <c r="BY106" i="12"/>
  <c r="BY409" i="12"/>
  <c r="BY277" i="12"/>
  <c r="BY153" i="12"/>
  <c r="BY90" i="12"/>
  <c r="BY348" i="12"/>
  <c r="BY256" i="12"/>
  <c r="BY175" i="12"/>
  <c r="BY198" i="12"/>
  <c r="BY51" i="12"/>
  <c r="BY419" i="12"/>
  <c r="BY206" i="12"/>
  <c r="BY412" i="12"/>
  <c r="BY194" i="12"/>
  <c r="BY191" i="12"/>
  <c r="BY299" i="12"/>
  <c r="BY249" i="12"/>
  <c r="BY33" i="12"/>
  <c r="BY87" i="12"/>
  <c r="BY328" i="12"/>
  <c r="BY425" i="12"/>
  <c r="BY352" i="12"/>
  <c r="BY467" i="12"/>
  <c r="BY271" i="12"/>
  <c r="BY502" i="12"/>
  <c r="BY37" i="12"/>
  <c r="BY263" i="12"/>
  <c r="BY311" i="12"/>
  <c r="BY84" i="12"/>
  <c r="BY148" i="12"/>
  <c r="BY65" i="12"/>
  <c r="BY495" i="12"/>
  <c r="BY79" i="12"/>
  <c r="BY498" i="12"/>
  <c r="BY388" i="12"/>
  <c r="BY128" i="12"/>
  <c r="BY190" i="12"/>
  <c r="BY453" i="12"/>
  <c r="BY359" i="12"/>
  <c r="BY83" i="12"/>
  <c r="BY82" i="12"/>
  <c r="BY199" i="12"/>
  <c r="BY113" i="12"/>
  <c r="BY20" i="12"/>
  <c r="BY110" i="12"/>
  <c r="BY252" i="12"/>
  <c r="BY301" i="12"/>
  <c r="BY184" i="12"/>
  <c r="BY473" i="12"/>
  <c r="BY170" i="12"/>
  <c r="BY150" i="12"/>
  <c r="BY223" i="12"/>
  <c r="BY356" i="12"/>
  <c r="BY298" i="12"/>
  <c r="BY436" i="12"/>
  <c r="BY245" i="12"/>
  <c r="BY331" i="12"/>
  <c r="BY230" i="12"/>
  <c r="BY169" i="12"/>
  <c r="BY371" i="12"/>
  <c r="BY57" i="12"/>
  <c r="BY234" i="12"/>
  <c r="BY15" i="12"/>
  <c r="BY129" i="12"/>
  <c r="BY274" i="12"/>
  <c r="BY358" i="12"/>
  <c r="BY432" i="12"/>
  <c r="BY376" i="12"/>
  <c r="BY464" i="12"/>
  <c r="BY157" i="12"/>
  <c r="BY207" i="12"/>
  <c r="BY74" i="12"/>
  <c r="BY426" i="12"/>
  <c r="BY155" i="12"/>
  <c r="BY248" i="12"/>
  <c r="BY400" i="12"/>
  <c r="BY203" i="12"/>
  <c r="BY423" i="12"/>
  <c r="BY438" i="12"/>
  <c r="BY63" i="12"/>
  <c r="BY145" i="12"/>
  <c r="BY36" i="12"/>
  <c r="BY325" i="12"/>
  <c r="BY243" i="12"/>
  <c r="BY338" i="12"/>
  <c r="BY118" i="12"/>
  <c r="BY151" i="12"/>
  <c r="CG150" i="12"/>
  <c r="CH150" i="12"/>
  <c r="CI150" i="12" s="1" a="1"/>
  <c r="CI150" i="12" s="1"/>
  <c r="CH151" i="12"/>
  <c r="CI151" i="12" s="1" a="1"/>
  <c r="CI151" i="12" s="1"/>
  <c r="CQ457" i="12"/>
  <c r="CR457" i="12"/>
  <c r="CS457" i="12"/>
  <c r="CS297" i="12"/>
  <c r="CR297" i="12"/>
  <c r="CQ297" i="12"/>
  <c r="CS464" i="12"/>
  <c r="CQ464" i="12"/>
  <c r="CR464" i="12"/>
  <c r="CR217" i="12"/>
  <c r="CS217" i="12"/>
  <c r="CQ217" i="12"/>
  <c r="CS49" i="12"/>
  <c r="CS153" i="12"/>
  <c r="CR207" i="12"/>
  <c r="CS207" i="12"/>
  <c r="CQ207" i="12"/>
  <c r="CR130" i="12"/>
  <c r="CS130" i="12"/>
  <c r="CQ130" i="12"/>
  <c r="CG206" i="12"/>
  <c r="CH207" i="12"/>
  <c r="CI207" i="12" s="1" a="1"/>
  <c r="CI207" i="12" s="1"/>
  <c r="CQ29" i="12"/>
  <c r="CS29" i="12"/>
  <c r="C31" i="16"/>
  <c r="N41" i="1" s="1"/>
  <c r="CR29" i="12"/>
  <c r="CG456" i="12"/>
  <c r="CH457" i="12"/>
  <c r="CI457" i="12" s="1" a="1"/>
  <c r="CI457" i="12" s="1"/>
  <c r="CJ457" i="12" s="1"/>
  <c r="CG46" i="12"/>
  <c r="CH46" i="12"/>
  <c r="CI46" i="12" s="1" a="1"/>
  <c r="CI46" i="12" s="1"/>
  <c r="CG55" i="12"/>
  <c r="CH55" i="12"/>
  <c r="CI55" i="12" s="1" a="1"/>
  <c r="CI55" i="12" s="1"/>
  <c r="CH56" i="12"/>
  <c r="CI56" i="12" s="1" a="1"/>
  <c r="CI56" i="12" s="1"/>
  <c r="CH345" i="12"/>
  <c r="CI345" i="12" s="1" a="1"/>
  <c r="CI345" i="12" s="1"/>
  <c r="CG344" i="12"/>
  <c r="CH344" i="12"/>
  <c r="CI344" i="12" s="1" a="1"/>
  <c r="CI344" i="12" s="1"/>
  <c r="CH90" i="12"/>
  <c r="CI90" i="12" s="1" a="1"/>
  <c r="CI90" i="12" s="1"/>
  <c r="CG89" i="12"/>
  <c r="CH89" i="12"/>
  <c r="CI89" i="12" s="1" a="1"/>
  <c r="CI89" i="12" s="1"/>
  <c r="CH58" i="12"/>
  <c r="CI58" i="12" s="1" a="1"/>
  <c r="CI58" i="12" s="1"/>
  <c r="CG57" i="12"/>
  <c r="CG460" i="12"/>
  <c r="CH461" i="12"/>
  <c r="CI461" i="12" s="1" a="1"/>
  <c r="CI461" i="12" s="1"/>
  <c r="CH460" i="12"/>
  <c r="CI460" i="12" s="1" a="1"/>
  <c r="CI460" i="12" s="1"/>
  <c r="CJ460" i="12" s="1"/>
  <c r="CG356" i="12"/>
  <c r="CH356" i="12"/>
  <c r="CI356" i="12" s="1" a="1"/>
  <c r="CI356" i="12" s="1"/>
  <c r="CH357" i="12"/>
  <c r="CI357" i="12" s="1" a="1"/>
  <c r="CI357" i="12" s="1"/>
  <c r="CR49" i="12"/>
  <c r="CR418" i="12"/>
  <c r="CH52" i="12"/>
  <c r="CI52" i="12" s="1" a="1"/>
  <c r="CI52" i="12" s="1"/>
  <c r="CH41" i="12"/>
  <c r="CI41" i="12" s="1" a="1"/>
  <c r="CI41" i="12" s="1"/>
  <c r="CH21" i="12"/>
  <c r="CI21" i="12" s="1" a="1"/>
  <c r="CI21" i="12" s="1"/>
  <c r="CG466" i="12"/>
  <c r="CH467" i="12"/>
  <c r="CI467" i="12" s="1" a="1"/>
  <c r="CI467" i="12" s="1"/>
  <c r="CR322" i="12"/>
  <c r="CQ322" i="12"/>
  <c r="CS322" i="12"/>
  <c r="CQ89" i="12"/>
  <c r="CS89" i="12"/>
  <c r="CR89" i="12"/>
  <c r="CH149" i="12"/>
  <c r="CI149" i="12" s="1" a="1"/>
  <c r="CI149" i="12" s="1"/>
  <c r="CG148" i="12"/>
  <c r="CG498" i="12"/>
  <c r="CH498" i="12"/>
  <c r="CI498" i="12" s="1" a="1"/>
  <c r="CI498" i="12" s="1"/>
  <c r="CG266" i="12"/>
  <c r="CH267" i="12"/>
  <c r="CI267" i="12" s="1" a="1"/>
  <c r="CI267" i="12" s="1"/>
  <c r="CH266" i="12"/>
  <c r="CI266" i="12" s="1" a="1"/>
  <c r="CI266" i="12" s="1"/>
  <c r="CG394" i="12"/>
  <c r="CH394" i="12"/>
  <c r="CI394" i="12" s="1" a="1"/>
  <c r="CI394" i="12" s="1"/>
  <c r="CH76" i="12"/>
  <c r="CI76" i="12" s="1" a="1"/>
  <c r="CI76" i="12" s="1"/>
  <c r="CR325" i="12"/>
  <c r="CS325" i="12"/>
  <c r="CQ325" i="12"/>
  <c r="CG59" i="12"/>
  <c r="CR23" i="12"/>
  <c r="CS23" i="12"/>
  <c r="C25" i="16"/>
  <c r="N35" i="1" s="1"/>
  <c r="CQ23" i="12"/>
  <c r="CG212" i="12"/>
  <c r="CG297" i="12"/>
  <c r="CH298" i="12"/>
  <c r="CI298" i="12" s="1" a="1"/>
  <c r="CI298" i="12" s="1"/>
  <c r="CS323" i="12"/>
  <c r="CQ323" i="12"/>
  <c r="CR323" i="12"/>
  <c r="CR453" i="12"/>
  <c r="CQ453" i="12"/>
  <c r="CS453" i="12"/>
  <c r="CG83" i="12"/>
  <c r="CH84" i="12"/>
  <c r="CI84" i="12" s="1" a="1"/>
  <c r="CI84" i="12" s="1"/>
  <c r="BF387" i="12"/>
  <c r="BF248" i="12"/>
  <c r="C51" i="16"/>
  <c r="N61" i="1" s="1"/>
  <c r="U61" i="1" s="1" a="1"/>
  <c r="U61" i="1" s="1"/>
  <c r="CQ418" i="12"/>
  <c r="CG51" i="12"/>
  <c r="CH390" i="12"/>
  <c r="CI390" i="12" s="1" a="1"/>
  <c r="CI390" i="12" s="1"/>
  <c r="CH139" i="12"/>
  <c r="CI139" i="12" s="1" a="1"/>
  <c r="CI139" i="12" s="1"/>
  <c r="CG409" i="12"/>
  <c r="CH409" i="12"/>
  <c r="CI409" i="12" s="1" a="1"/>
  <c r="CI409" i="12" s="1"/>
  <c r="CR123" i="12"/>
  <c r="CQ123" i="12"/>
  <c r="CS123" i="12"/>
  <c r="CS206" i="12"/>
  <c r="CQ206" i="12"/>
  <c r="CR206" i="12"/>
  <c r="CS326" i="12"/>
  <c r="CQ326" i="12"/>
  <c r="CR326" i="12"/>
  <c r="CH352" i="12"/>
  <c r="CI352" i="12" s="1" a="1"/>
  <c r="CI352" i="12" s="1"/>
  <c r="CJ352" i="12" s="1"/>
  <c r="CR363" i="12"/>
  <c r="CS363" i="12"/>
  <c r="CQ363" i="12"/>
  <c r="CG109" i="12"/>
  <c r="CH109" i="12"/>
  <c r="CI109" i="12" s="1" a="1"/>
  <c r="CI109" i="12" s="1"/>
  <c r="CQ348" i="12"/>
  <c r="CR348" i="12"/>
  <c r="CS348" i="12"/>
  <c r="CG321" i="12"/>
  <c r="CH322" i="12"/>
  <c r="CI322" i="12" s="1" a="1"/>
  <c r="CI322" i="12" s="1"/>
  <c r="CQ492" i="12"/>
  <c r="CS492" i="12"/>
  <c r="CR492" i="12"/>
  <c r="CG175" i="12"/>
  <c r="CH175" i="12"/>
  <c r="CI175" i="12" s="1" a="1"/>
  <c r="CI175" i="12" s="1"/>
  <c r="CJ175" i="12" s="1"/>
  <c r="CS83" i="12"/>
  <c r="CQ83" i="12"/>
  <c r="CR83" i="12"/>
  <c r="CH410" i="12"/>
  <c r="CI410" i="12" s="1" a="1"/>
  <c r="CI410" i="12" s="1"/>
  <c r="CQ74" i="12"/>
  <c r="CR74" i="12"/>
  <c r="CS74" i="12"/>
  <c r="CR358" i="12"/>
  <c r="CS358" i="12"/>
  <c r="CQ358" i="12"/>
  <c r="CG169" i="12"/>
  <c r="CH170" i="12"/>
  <c r="CI170" i="12" s="1" a="1"/>
  <c r="CI170" i="12" s="1"/>
  <c r="BF64" i="12"/>
  <c r="BF252" i="12"/>
  <c r="CH297" i="12"/>
  <c r="CI297" i="12" s="1" a="1"/>
  <c r="CI297" i="12" s="1"/>
  <c r="CH427" i="12"/>
  <c r="CI427" i="12" s="1" a="1"/>
  <c r="CI427" i="12" s="1"/>
  <c r="CJ427" i="12" s="1"/>
  <c r="CH164" i="12"/>
  <c r="CI164" i="12" s="1" a="1"/>
  <c r="CI164" i="12" s="1"/>
  <c r="CJ164" i="12" s="1"/>
  <c r="CH450" i="12"/>
  <c r="CI450" i="12" s="1" a="1"/>
  <c r="CI450" i="12" s="1"/>
  <c r="CG138" i="12"/>
  <c r="CQ106" i="12"/>
  <c r="CR106" i="12"/>
  <c r="CS106" i="12"/>
  <c r="CG423" i="12"/>
  <c r="CH423" i="12"/>
  <c r="CI423" i="12" s="1" a="1"/>
  <c r="CI423" i="12" s="1"/>
  <c r="CR194" i="12"/>
  <c r="CS194" i="12"/>
  <c r="CQ194" i="12"/>
  <c r="CR210" i="12"/>
  <c r="CQ210" i="12"/>
  <c r="CS210" i="12"/>
  <c r="CQ298" i="12"/>
  <c r="CR298" i="12"/>
  <c r="CS298" i="12"/>
  <c r="CS214" i="12"/>
  <c r="CQ214" i="12"/>
  <c r="CR214" i="12"/>
  <c r="CS230" i="12"/>
  <c r="CQ230" i="12"/>
  <c r="CR230" i="12"/>
  <c r="CG126" i="12"/>
  <c r="CH126" i="12"/>
  <c r="CI126" i="12" s="1" a="1"/>
  <c r="CI126" i="12" s="1"/>
  <c r="CR75" i="12"/>
  <c r="CQ75" i="12"/>
  <c r="CS75" i="12"/>
  <c r="CR344" i="12"/>
  <c r="CS344" i="12"/>
  <c r="CQ344" i="12"/>
  <c r="CQ148" i="12"/>
  <c r="CS148" i="12"/>
  <c r="CR148" i="12"/>
  <c r="CH47" i="12"/>
  <c r="CI47" i="12" s="1" a="1"/>
  <c r="CI47" i="12" s="1"/>
  <c r="CS460" i="12"/>
  <c r="CR460" i="12"/>
  <c r="CQ460" i="12"/>
  <c r="CQ311" i="12"/>
  <c r="CS311" i="12"/>
  <c r="CR311" i="12"/>
  <c r="CG128" i="12"/>
  <c r="CH129" i="12"/>
  <c r="CI129" i="12" s="1" a="1"/>
  <c r="CI129" i="12" s="1"/>
  <c r="CH128" i="12"/>
  <c r="CI128" i="12" s="1" a="1"/>
  <c r="CI128" i="12" s="1"/>
  <c r="CR190" i="12"/>
  <c r="CS190" i="12"/>
  <c r="CQ190" i="12"/>
  <c r="CR423" i="12"/>
  <c r="CQ423" i="12"/>
  <c r="CS423" i="12"/>
  <c r="CS362" i="12"/>
  <c r="CR362" i="12"/>
  <c r="CQ362" i="12"/>
  <c r="CH419" i="12"/>
  <c r="CI419" i="12" s="1" a="1"/>
  <c r="CI419" i="12" s="1"/>
  <c r="CG163" i="12"/>
  <c r="CS43" i="12"/>
  <c r="CH16" i="12"/>
  <c r="CI16" i="12" s="1" a="1"/>
  <c r="CI16" i="12" s="1"/>
  <c r="CG219" i="12"/>
  <c r="CH220" i="12"/>
  <c r="CI220" i="12" s="1" a="1"/>
  <c r="CI220" i="12" s="1"/>
  <c r="CQ285" i="12"/>
  <c r="CS285" i="12"/>
  <c r="CR285" i="12"/>
  <c r="CG298" i="12"/>
  <c r="CH299" i="12"/>
  <c r="CI299" i="12" s="1" a="1"/>
  <c r="CI299" i="12" s="1"/>
  <c r="CS104" i="12"/>
  <c r="CR104" i="12"/>
  <c r="CQ104" i="12"/>
  <c r="CH110" i="12"/>
  <c r="CI110" i="12" s="1" a="1"/>
  <c r="CI110" i="12" s="1"/>
  <c r="CQ428" i="12"/>
  <c r="CS428" i="12"/>
  <c r="CR428" i="12"/>
  <c r="CG492" i="12"/>
  <c r="CH493" i="12"/>
  <c r="CI493" i="12" s="1" a="1"/>
  <c r="CI493" i="12" s="1"/>
  <c r="CS166" i="12"/>
  <c r="CR166" i="12"/>
  <c r="CQ166" i="12"/>
  <c r="CG33" i="12"/>
  <c r="CH34" i="12"/>
  <c r="CI34" i="12" s="1" a="1"/>
  <c r="CI34" i="12" s="1"/>
  <c r="CH462" i="12"/>
  <c r="CI462" i="12" s="1" a="1"/>
  <c r="CI462" i="12" s="1"/>
  <c r="CJ462" i="12" s="1"/>
  <c r="CS25" i="12"/>
  <c r="C27" i="16"/>
  <c r="N37" i="1" s="1"/>
  <c r="CR25" i="12"/>
  <c r="CQ25" i="12"/>
  <c r="CQ156" i="12"/>
  <c r="CR156" i="12"/>
  <c r="CS156" i="12"/>
  <c r="CQ461" i="12"/>
  <c r="CS461" i="12"/>
  <c r="CR461" i="12"/>
  <c r="CS273" i="12"/>
  <c r="CR273" i="12"/>
  <c r="CQ273" i="12"/>
  <c r="CQ430" i="12"/>
  <c r="CR430" i="12"/>
  <c r="CS430" i="12"/>
  <c r="CG220" i="12"/>
  <c r="CH221" i="12"/>
  <c r="CI221" i="12" s="1" a="1"/>
  <c r="CI221" i="12" s="1"/>
  <c r="CJ221" i="12" s="1"/>
  <c r="CR331" i="12"/>
  <c r="CQ331" i="12"/>
  <c r="CS331" i="12"/>
  <c r="CQ394" i="12"/>
  <c r="CS394" i="12"/>
  <c r="CR394" i="12"/>
  <c r="CH418" i="12"/>
  <c r="CI418" i="12" s="1" a="1"/>
  <c r="CI418" i="12" s="1"/>
  <c r="CR43" i="12"/>
  <c r="CR495" i="12"/>
  <c r="CQ495" i="12"/>
  <c r="CS495" i="12"/>
  <c r="CR113" i="12"/>
  <c r="CQ113" i="12"/>
  <c r="CS113" i="12"/>
  <c r="CQ219" i="12"/>
  <c r="CS219" i="12"/>
  <c r="CR219" i="12"/>
  <c r="CR90" i="12"/>
  <c r="CQ90" i="12"/>
  <c r="CS90" i="12"/>
  <c r="CQ126" i="12"/>
  <c r="CS126" i="12"/>
  <c r="CR126" i="12"/>
  <c r="CG502" i="12"/>
  <c r="CH502" i="12"/>
  <c r="CI502" i="12" s="1" a="1"/>
  <c r="CI502" i="12" s="1"/>
  <c r="CQ79" i="12"/>
  <c r="CS79" i="12"/>
  <c r="CR79" i="12"/>
  <c r="CG432" i="12"/>
  <c r="CH432" i="12"/>
  <c r="CI432" i="12" s="1" a="1"/>
  <c r="CI432" i="12" s="1"/>
  <c r="CJ432" i="12" s="1"/>
  <c r="CH433" i="12"/>
  <c r="CI433" i="12" s="1" a="1"/>
  <c r="CI433" i="12" s="1"/>
  <c r="CG151" i="12"/>
  <c r="CH152" i="12"/>
  <c r="CI152" i="12" s="1" a="1"/>
  <c r="CI152" i="12" s="1"/>
  <c r="CG190" i="12"/>
  <c r="CH191" i="12"/>
  <c r="CI191" i="12" s="1" a="1"/>
  <c r="CI191" i="12" s="1"/>
  <c r="CH130" i="12"/>
  <c r="CI130" i="12" s="1" a="1"/>
  <c r="CI130" i="12" s="1"/>
  <c r="CG129" i="12"/>
  <c r="CQ175" i="12"/>
  <c r="CS175" i="12"/>
  <c r="CR175" i="12"/>
  <c r="CS198" i="12"/>
  <c r="CR198" i="12"/>
  <c r="CQ198" i="12"/>
  <c r="CS109" i="12"/>
  <c r="CR109" i="12"/>
  <c r="CQ109" i="12"/>
  <c r="BS4" i="12"/>
  <c r="CH363" i="12"/>
  <c r="CI363" i="12" s="1" a="1"/>
  <c r="CI363" i="12" s="1"/>
  <c r="CJ363" i="12" s="1"/>
  <c r="CQ412" i="12"/>
  <c r="CM8" i="12"/>
  <c r="CH20" i="12"/>
  <c r="CI20" i="12" s="1" a="1"/>
  <c r="CI20" i="12" s="1"/>
  <c r="C45" i="16"/>
  <c r="N55" i="1" s="1"/>
  <c r="CH490" i="12"/>
  <c r="CI490" i="12" s="1" a="1"/>
  <c r="CI490" i="12" s="1"/>
  <c r="CH218" i="12"/>
  <c r="CI218" i="12" s="1" a="1"/>
  <c r="CI218" i="12" s="1"/>
  <c r="CH66" i="12"/>
  <c r="CI66" i="12" s="1" a="1"/>
  <c r="CI66" i="12" s="1"/>
  <c r="CS223" i="12"/>
  <c r="CR223" i="12"/>
  <c r="CQ223" i="12"/>
  <c r="CH353" i="12"/>
  <c r="CI353" i="12" s="1" a="1"/>
  <c r="CI353" i="12" s="1"/>
  <c r="CG194" i="12"/>
  <c r="CH194" i="12"/>
  <c r="CI194" i="12" s="1" a="1"/>
  <c r="CI194" i="12" s="1"/>
  <c r="CR304" i="12"/>
  <c r="CS304" i="12"/>
  <c r="CQ304" i="12"/>
  <c r="CQ299" i="12"/>
  <c r="CR299" i="12"/>
  <c r="CS299" i="12"/>
  <c r="CG214" i="12"/>
  <c r="CH215" i="12"/>
  <c r="CI215" i="12" s="1" a="1"/>
  <c r="CI215" i="12" s="1"/>
  <c r="CS321" i="12"/>
  <c r="CR321" i="12"/>
  <c r="CQ321" i="12"/>
  <c r="CQ211" i="12"/>
  <c r="CS211" i="12"/>
  <c r="CR211" i="12"/>
  <c r="CS498" i="12"/>
  <c r="CR498" i="12"/>
  <c r="CQ498" i="12"/>
  <c r="CH278" i="12"/>
  <c r="CI278" i="12" s="1" a="1"/>
  <c r="CI278" i="12" s="1"/>
  <c r="CJ278" i="12" s="1"/>
  <c r="CQ376" i="12"/>
  <c r="CR376" i="12"/>
  <c r="CS376" i="12"/>
  <c r="CR145" i="12"/>
  <c r="CS145" i="12"/>
  <c r="CQ145" i="12"/>
  <c r="CH348" i="12"/>
  <c r="CI348" i="12" s="1" a="1"/>
  <c r="CI348" i="12" s="1"/>
  <c r="CG65" i="12"/>
  <c r="CR466" i="12"/>
  <c r="CQ466" i="12"/>
  <c r="CS466" i="12"/>
  <c r="CR255" i="12"/>
  <c r="CQ255" i="12"/>
  <c r="CS255" i="12"/>
  <c r="CG203" i="12"/>
  <c r="CH204" i="12"/>
  <c r="CI204" i="12" s="1" a="1"/>
  <c r="CI204" i="12" s="1"/>
  <c r="CJ204" i="12" s="1"/>
  <c r="CR20" i="12"/>
  <c r="CQ20" i="12"/>
  <c r="C22" i="16"/>
  <c r="N32" i="1" s="1"/>
  <c r="CS20" i="12"/>
  <c r="CS328" i="12"/>
  <c r="CR328" i="12"/>
  <c r="CQ328" i="12"/>
  <c r="CS467" i="12"/>
  <c r="CR467" i="12"/>
  <c r="CQ467" i="12"/>
  <c r="CG325" i="12"/>
  <c r="CH326" i="12"/>
  <c r="CI326" i="12" s="1" a="1"/>
  <c r="CI326" i="12" s="1"/>
  <c r="C39" i="16"/>
  <c r="N49" i="1" s="1"/>
  <c r="CR37" i="12"/>
  <c r="CQ37" i="12"/>
  <c r="CS37" i="12"/>
  <c r="CG184" i="12"/>
  <c r="CH184" i="12"/>
  <c r="CI184" i="12" s="1" a="1"/>
  <c r="CI184" i="12" s="1"/>
  <c r="CJ184" i="12" s="1"/>
  <c r="CR371" i="12"/>
  <c r="CS371" i="12"/>
  <c r="CQ371" i="12"/>
  <c r="CG376" i="12"/>
  <c r="CH376" i="12"/>
  <c r="CI376" i="12" s="1" a="1"/>
  <c r="CI376" i="12" s="1"/>
  <c r="CQ345" i="12"/>
  <c r="CR345" i="12"/>
  <c r="CS345" i="12"/>
  <c r="CG166" i="12"/>
  <c r="CH167" i="12"/>
  <c r="CI167" i="12" s="1" a="1"/>
  <c r="CI167" i="12" s="1"/>
  <c r="CH213" i="12"/>
  <c r="CI213" i="12" s="1" a="1"/>
  <c r="CI213" i="12" s="1"/>
  <c r="CR381" i="12"/>
  <c r="CR412" i="12"/>
  <c r="CH351" i="12"/>
  <c r="CI351" i="12" s="1" a="1"/>
  <c r="CI351" i="12" s="1"/>
  <c r="CJ351" i="12" s="1"/>
  <c r="CQ381" i="12"/>
  <c r="CH346" i="12"/>
  <c r="CI346" i="12" s="1" a="1"/>
  <c r="CI346" i="12" s="1"/>
  <c r="CH131" i="12"/>
  <c r="CI131" i="12" s="1" a="1"/>
  <c r="CI131" i="12" s="1"/>
  <c r="CR203" i="12"/>
  <c r="CQ203" i="12"/>
  <c r="CS203" i="12"/>
  <c r="CS419" i="12"/>
  <c r="CQ419" i="12"/>
  <c r="CR419" i="12"/>
  <c r="CQ15" i="12"/>
  <c r="CS15" i="12"/>
  <c r="CR15" i="12"/>
  <c r="C17" i="16"/>
  <c r="N27" i="1" s="1"/>
  <c r="CS356" i="12"/>
  <c r="CR356" i="12"/>
  <c r="CQ356" i="12"/>
  <c r="CH208" i="12"/>
  <c r="CI208" i="12" s="1" a="1"/>
  <c r="CI208" i="12" s="1"/>
  <c r="CJ208" i="12" s="1"/>
  <c r="CS352" i="12"/>
  <c r="CR352" i="12"/>
  <c r="CQ352" i="12"/>
  <c r="CQ151" i="12"/>
  <c r="CS151" i="12"/>
  <c r="CR151" i="12"/>
  <c r="CS84" i="12"/>
  <c r="CR84" i="12"/>
  <c r="CQ84" i="12"/>
  <c r="CR32" i="12"/>
  <c r="C34" i="16"/>
  <c r="N44" i="1" s="1"/>
  <c r="CS32" i="12"/>
  <c r="CQ32" i="12"/>
  <c r="CH426" i="12"/>
  <c r="CI426" i="12" s="1" a="1"/>
  <c r="CI426" i="12" s="1"/>
  <c r="CJ426" i="12" s="1"/>
  <c r="CR429" i="12"/>
  <c r="CQ450" i="12"/>
  <c r="CS450" i="12"/>
  <c r="CR450" i="12"/>
  <c r="CQ82" i="12"/>
  <c r="CS82" i="12"/>
  <c r="CR82" i="12"/>
  <c r="CS35" i="12"/>
  <c r="CQ35" i="12"/>
  <c r="C37" i="16"/>
  <c r="N47" i="1" s="1"/>
  <c r="CR35" i="12"/>
  <c r="CG255" i="12"/>
  <c r="CH256" i="12"/>
  <c r="CI256" i="12" s="1" a="1"/>
  <c r="CI256" i="12" s="1"/>
  <c r="CR333" i="12"/>
  <c r="CQ333" i="12"/>
  <c r="CS333" i="12"/>
  <c r="CG419" i="12"/>
  <c r="CH420" i="12"/>
  <c r="CI420" i="12" s="1" a="1"/>
  <c r="CI420" i="12" s="1"/>
  <c r="CJ420" i="12" s="1"/>
  <c r="CR129" i="12"/>
  <c r="CS129" i="12"/>
  <c r="CQ129" i="12"/>
  <c r="CS110" i="12"/>
  <c r="CQ110" i="12"/>
  <c r="CR110" i="12"/>
  <c r="CG74" i="12"/>
  <c r="CH75" i="12"/>
  <c r="CI75" i="12" s="1" a="1"/>
  <c r="CI75" i="12" s="1"/>
  <c r="CS184" i="12"/>
  <c r="CQ184" i="12"/>
  <c r="CR184" i="12"/>
  <c r="CS243" i="12"/>
  <c r="CR243" i="12"/>
  <c r="CQ243" i="12"/>
  <c r="CQ248" i="12"/>
  <c r="CR248" i="12"/>
  <c r="CS248" i="12"/>
  <c r="CS338" i="12"/>
  <c r="CR338" i="12"/>
  <c r="CQ338" i="12"/>
  <c r="CQ250" i="12"/>
  <c r="CR250" i="12"/>
  <c r="CS250" i="12"/>
  <c r="C59" i="16"/>
  <c r="N69" i="1" s="1"/>
  <c r="CS57" i="12"/>
  <c r="CR57" i="12"/>
  <c r="CQ57" i="12"/>
  <c r="CQ429" i="12"/>
  <c r="CH491" i="12"/>
  <c r="CI491" i="12" s="1" a="1"/>
  <c r="CI491" i="12" s="1"/>
  <c r="CH327" i="12"/>
  <c r="CI327" i="12" s="1" a="1"/>
  <c r="CI327" i="12" s="1"/>
  <c r="CJ327" i="12" s="1"/>
  <c r="CQ157" i="12"/>
  <c r="CS157" i="12"/>
  <c r="CR157" i="12"/>
  <c r="CR150" i="12"/>
  <c r="CQ150" i="12"/>
  <c r="CS150" i="12"/>
  <c r="CS240" i="12"/>
  <c r="CR240" i="12"/>
  <c r="CQ240" i="12"/>
  <c r="CR436" i="12"/>
  <c r="CQ436" i="12"/>
  <c r="CS436" i="12"/>
  <c r="CQ36" i="12"/>
  <c r="CS36" i="12"/>
  <c r="CR36" i="12"/>
  <c r="C38" i="16"/>
  <c r="N48" i="1" s="1"/>
  <c r="CS169" i="12"/>
  <c r="CR169" i="12"/>
  <c r="CQ169" i="12"/>
  <c r="CQ33" i="12"/>
  <c r="C35" i="16"/>
  <c r="N45" i="1" s="1"/>
  <c r="CR33" i="12"/>
  <c r="CS33" i="12"/>
  <c r="CG248" i="12"/>
  <c r="CH249" i="12"/>
  <c r="CI249" i="12" s="1" a="1"/>
  <c r="CI249" i="12" s="1"/>
  <c r="CS147" i="12"/>
  <c r="CQ147" i="12"/>
  <c r="CR147" i="12"/>
  <c r="CS388" i="12"/>
  <c r="CR388" i="12"/>
  <c r="CQ388" i="12"/>
  <c r="CH217" i="12"/>
  <c r="CI217" i="12" s="1" a="1"/>
  <c r="CI217" i="12" s="1"/>
  <c r="CJ217" i="12" s="1"/>
  <c r="CH321" i="12"/>
  <c r="CI321" i="12" s="1" a="1"/>
  <c r="CI321" i="12" s="1"/>
  <c r="CJ321" i="12" s="1"/>
  <c r="CG320" i="12"/>
  <c r="CG145" i="12"/>
  <c r="CH146" i="12"/>
  <c r="CI146" i="12" s="1" a="1"/>
  <c r="CI146" i="12" s="1"/>
  <c r="BF446" i="12"/>
  <c r="CR286" i="12"/>
  <c r="CH166" i="12"/>
  <c r="CI166" i="12" s="1" a="1"/>
  <c r="CI166" i="12" s="1"/>
  <c r="CG87" i="12"/>
  <c r="CH88" i="12"/>
  <c r="CI88" i="12" s="1" a="1"/>
  <c r="CI88" i="12" s="1"/>
  <c r="CS199" i="12"/>
  <c r="CQ199" i="12"/>
  <c r="CR199" i="12"/>
  <c r="CG198" i="12"/>
  <c r="CH199" i="12"/>
  <c r="CI199" i="12" s="1" a="1"/>
  <c r="CI199" i="12" s="1"/>
  <c r="CR122" i="12"/>
  <c r="CS122" i="12"/>
  <c r="CQ122" i="12"/>
  <c r="CS359" i="12"/>
  <c r="CR359" i="12"/>
  <c r="CQ359" i="12"/>
  <c r="CR320" i="12"/>
  <c r="CQ320" i="12"/>
  <c r="CS320" i="12"/>
  <c r="CG37" i="12"/>
  <c r="CH37" i="12"/>
  <c r="CI37" i="12" s="1" a="1"/>
  <c r="CI37" i="12" s="1"/>
  <c r="CG243" i="12"/>
  <c r="CH243" i="12"/>
  <c r="CI243" i="12" s="1" a="1"/>
  <c r="CI243" i="12" s="1"/>
  <c r="CR170" i="12"/>
  <c r="CQ170" i="12"/>
  <c r="CS170" i="12"/>
  <c r="CG147" i="12"/>
  <c r="CH148" i="12"/>
  <c r="CI148" i="12" s="1" a="1"/>
  <c r="CI148" i="12" s="1"/>
  <c r="CH362" i="12"/>
  <c r="CI362" i="12" s="1" a="1"/>
  <c r="CI362" i="12" s="1"/>
  <c r="CJ362" i="12" s="1"/>
  <c r="CH145" i="12"/>
  <c r="CI145" i="12" s="1" a="1"/>
  <c r="CI145" i="12" s="1"/>
  <c r="CJ145" i="12" s="1"/>
  <c r="CH83" i="12"/>
  <c r="CI83" i="12" s="1" a="1"/>
  <c r="CI83" i="12" s="1"/>
  <c r="CJ83" i="12" s="1"/>
  <c r="CG82" i="12"/>
  <c r="CH82" i="12"/>
  <c r="CI82" i="12" s="1" a="1"/>
  <c r="CI82" i="12" s="1"/>
  <c r="CS87" i="12"/>
  <c r="CR87" i="12"/>
  <c r="CQ87" i="12"/>
  <c r="CH323" i="12"/>
  <c r="CI323" i="12" s="1" a="1"/>
  <c r="CI323" i="12" s="1"/>
  <c r="CG322" i="12"/>
  <c r="CG210" i="12"/>
  <c r="CH211" i="12"/>
  <c r="CI211" i="12" s="1" a="1"/>
  <c r="CI211" i="12" s="1"/>
  <c r="CQ46" i="12"/>
  <c r="CS46" i="12"/>
  <c r="CR46" i="12"/>
  <c r="C48" i="16"/>
  <c r="N58" i="1" s="1"/>
  <c r="CS426" i="12"/>
  <c r="CQ426" i="12"/>
  <c r="CR426" i="12"/>
  <c r="CR407" i="12"/>
  <c r="CQ407" i="12"/>
  <c r="CS407" i="12"/>
  <c r="CG358" i="12"/>
  <c r="CH359" i="12"/>
  <c r="CI359" i="12" s="1" a="1"/>
  <c r="CI359" i="12" s="1"/>
  <c r="CH80" i="12"/>
  <c r="CI80" i="12" s="1" a="1"/>
  <c r="CI80" i="12" s="1"/>
  <c r="CG79" i="12"/>
  <c r="CR275" i="12"/>
  <c r="CQ275" i="12"/>
  <c r="CS275" i="12"/>
  <c r="CH195" i="12"/>
  <c r="CI195" i="12" s="1" a="1"/>
  <c r="CI195" i="12" s="1"/>
  <c r="BY493" i="12"/>
  <c r="BY172" i="12"/>
  <c r="BY96" i="12"/>
  <c r="BY167" i="12"/>
  <c r="BY340" i="12"/>
  <c r="BY366" i="12"/>
  <c r="BY238" i="12"/>
  <c r="BY391" i="12"/>
  <c r="BY138" i="12"/>
  <c r="BY108" i="12"/>
  <c r="BY315" i="12"/>
  <c r="BY127" i="12"/>
  <c r="BY475" i="12"/>
  <c r="BY334" i="12"/>
  <c r="BY422" i="12"/>
  <c r="BY287" i="12"/>
  <c r="BY147" i="12"/>
  <c r="BY139" i="12"/>
  <c r="BY66" i="12"/>
  <c r="BY462" i="12"/>
  <c r="BY457" i="12"/>
  <c r="BY211" i="12"/>
  <c r="BY251" i="12"/>
  <c r="BY161" i="12"/>
  <c r="BY347" i="12"/>
  <c r="BY134" i="12"/>
  <c r="BY174" i="12"/>
  <c r="BY59" i="12"/>
  <c r="BY397" i="12"/>
  <c r="BY133" i="12"/>
  <c r="BY141" i="12"/>
  <c r="BY487" i="12"/>
  <c r="BY114" i="12"/>
  <c r="BY437" i="12"/>
  <c r="BY481" i="12"/>
  <c r="BY40" i="12"/>
  <c r="BY183" i="12"/>
  <c r="BY97" i="12"/>
  <c r="BY447" i="12"/>
  <c r="BY41" i="12"/>
  <c r="BY140" i="12"/>
  <c r="BY98" i="12"/>
  <c r="BY247" i="12"/>
  <c r="BY17" i="12"/>
  <c r="BY443" i="12"/>
  <c r="BY67" i="12"/>
  <c r="BY424" i="12"/>
  <c r="BY281" i="12"/>
  <c r="BY76" i="12"/>
  <c r="BY260" i="12"/>
  <c r="BY304" i="12"/>
  <c r="BY444" i="12"/>
  <c r="BY22" i="12"/>
  <c r="BY121" i="12"/>
  <c r="BY123" i="12"/>
  <c r="BY122" i="12"/>
  <c r="BY56" i="12"/>
  <c r="BY216" i="12"/>
  <c r="BY149" i="12"/>
  <c r="BY16" i="12"/>
  <c r="BY499" i="12"/>
  <c r="BY192" i="12"/>
  <c r="BY476" i="12"/>
  <c r="BY42" i="12"/>
  <c r="BY136" i="12"/>
  <c r="BY306" i="12"/>
  <c r="BY416" i="12"/>
  <c r="BY229" i="12"/>
  <c r="BY377" i="12"/>
  <c r="BY115" i="12"/>
  <c r="BY48" i="12"/>
  <c r="BY374" i="12"/>
  <c r="BY480" i="12"/>
  <c r="BY450" i="12"/>
  <c r="BY308" i="12"/>
  <c r="BF186" i="12"/>
  <c r="BF430" i="12"/>
  <c r="BF158" i="12"/>
  <c r="BF117" i="12"/>
  <c r="BF335" i="12"/>
  <c r="BF489" i="12"/>
  <c r="BF313" i="12"/>
  <c r="BF488" i="12"/>
  <c r="BN4" i="12"/>
  <c r="BF10" i="12"/>
  <c r="BF375" i="12"/>
  <c r="CR389" i="12"/>
  <c r="CS389" i="12"/>
  <c r="CQ389" i="12"/>
  <c r="BI12" i="12"/>
  <c r="BJ11" i="12"/>
  <c r="BK11" i="12" s="1"/>
  <c r="BF443" i="12"/>
  <c r="BF233" i="12"/>
  <c r="BF63" i="12"/>
  <c r="BF474" i="12"/>
  <c r="BF2" i="12"/>
  <c r="BF345" i="12"/>
  <c r="R66" i="1"/>
  <c r="BF218" i="12"/>
  <c r="BN2" i="12"/>
  <c r="BF242" i="12"/>
  <c r="BF68" i="12"/>
  <c r="O66" i="1"/>
  <c r="BF496" i="12"/>
  <c r="T66" i="1"/>
  <c r="Q66" i="1"/>
  <c r="BF89" i="12"/>
  <c r="BR10" i="12"/>
  <c r="BF390" i="12"/>
  <c r="BF189" i="12"/>
  <c r="BQ11" i="12"/>
  <c r="BF238" i="12"/>
  <c r="BF104" i="12"/>
  <c r="BF340" i="12"/>
  <c r="BF57" i="12"/>
  <c r="BF360" i="12"/>
  <c r="BF299" i="12"/>
  <c r="BF283" i="12"/>
  <c r="BF17" i="12"/>
  <c r="BF28" i="12"/>
  <c r="BF303" i="12"/>
  <c r="BF463" i="12"/>
  <c r="BF370" i="12"/>
  <c r="BF501" i="12"/>
  <c r="BF113" i="12"/>
  <c r="BF84" i="12"/>
  <c r="BF331" i="12"/>
  <c r="BF37" i="12"/>
  <c r="BF410" i="12"/>
  <c r="BF141" i="12"/>
  <c r="BF449" i="12"/>
  <c r="BF86" i="12"/>
  <c r="Q62" i="1"/>
  <c r="P62" i="1"/>
  <c r="T62" i="1"/>
  <c r="O62" i="1"/>
  <c r="U62" i="1" a="1"/>
  <c r="U62" i="1" s="1"/>
  <c r="R62" i="1"/>
  <c r="O50" i="1"/>
  <c r="R50" i="1"/>
  <c r="T50" i="1"/>
  <c r="P50" i="1"/>
  <c r="Q50" i="1"/>
  <c r="U50" i="1" a="1"/>
  <c r="U50" i="1" s="1"/>
  <c r="BF146" i="12"/>
  <c r="O29" i="1"/>
  <c r="R29" i="1"/>
  <c r="P29" i="1"/>
  <c r="U29" i="1" a="1"/>
  <c r="U29" i="1" s="1"/>
  <c r="Q29" i="1"/>
  <c r="T29" i="1"/>
  <c r="R46" i="1"/>
  <c r="T46" i="1"/>
  <c r="O46" i="1"/>
  <c r="P46" i="1"/>
  <c r="Q46" i="1"/>
  <c r="U46" i="1" a="1"/>
  <c r="U46" i="1" s="1"/>
  <c r="BF180" i="12"/>
  <c r="BF102" i="12"/>
  <c r="BF291" i="12"/>
  <c r="BF330" i="12"/>
  <c r="BF399" i="12"/>
  <c r="CS2" i="12"/>
  <c r="CQ2" i="12" s="1"/>
  <c r="Q60" i="1"/>
  <c r="P60" i="1"/>
  <c r="O60" i="1"/>
  <c r="R60" i="1"/>
  <c r="U60" i="1" a="1"/>
  <c r="U60" i="1" s="1"/>
  <c r="T60" i="1"/>
  <c r="P54" i="1"/>
  <c r="Q54" i="1"/>
  <c r="T54" i="1"/>
  <c r="U54" i="1" a="1"/>
  <c r="U54" i="1" s="1"/>
  <c r="O54" i="1"/>
  <c r="R54" i="1"/>
  <c r="Q67" i="1"/>
  <c r="R67" i="1"/>
  <c r="T67" i="1"/>
  <c r="U67" i="1" a="1"/>
  <c r="U67" i="1" s="1"/>
  <c r="P67" i="1"/>
  <c r="O67" i="1"/>
  <c r="BF51" i="12"/>
  <c r="BF433" i="12"/>
  <c r="BF482" i="12"/>
  <c r="BF304" i="12"/>
  <c r="U57" i="1" a="1"/>
  <c r="U57" i="1" s="1"/>
  <c r="T57" i="1"/>
  <c r="Q57" i="1"/>
  <c r="R57" i="1"/>
  <c r="O57" i="1"/>
  <c r="P57" i="1"/>
  <c r="P51" i="1"/>
  <c r="R51" i="1"/>
  <c r="T51" i="1"/>
  <c r="O51" i="1"/>
  <c r="U51" i="1" a="1"/>
  <c r="U51" i="1" s="1"/>
  <c r="Q51" i="1"/>
  <c r="BF55" i="12"/>
  <c r="BF177" i="12"/>
  <c r="R65" i="1"/>
  <c r="T65" i="1"/>
  <c r="P65" i="1"/>
  <c r="Q65" i="1"/>
  <c r="O65" i="1"/>
  <c r="U65" i="1" a="1"/>
  <c r="U65" i="1" s="1"/>
  <c r="T53" i="1"/>
  <c r="R53" i="1"/>
  <c r="Q53" i="1"/>
  <c r="U53" i="1" a="1"/>
  <c r="U53" i="1" s="1"/>
  <c r="O53" i="1"/>
  <c r="P53" i="1"/>
  <c r="T63" i="1"/>
  <c r="P63" i="1"/>
  <c r="R63" i="1"/>
  <c r="O63" i="1"/>
  <c r="U63" i="1" a="1"/>
  <c r="U63" i="1" s="1"/>
  <c r="Q63" i="1"/>
  <c r="O55" i="1"/>
  <c r="R55" i="1"/>
  <c r="P55" i="1"/>
  <c r="T55" i="1"/>
  <c r="Q55" i="1"/>
  <c r="U55" i="1" a="1"/>
  <c r="U55" i="1" s="1"/>
  <c r="R42" i="1"/>
  <c r="Q42" i="1"/>
  <c r="U42" i="1" a="1"/>
  <c r="U42" i="1" s="1"/>
  <c r="P42" i="1"/>
  <c r="T42" i="1"/>
  <c r="O42" i="1"/>
  <c r="R33" i="1"/>
  <c r="U33" i="1" a="1"/>
  <c r="U33" i="1" s="1"/>
  <c r="Q33" i="1"/>
  <c r="T33" i="1"/>
  <c r="P33" i="1"/>
  <c r="O33" i="1"/>
  <c r="BF422" i="12"/>
  <c r="BF310" i="12"/>
  <c r="U31" i="1" a="1"/>
  <c r="U31" i="1" s="1"/>
  <c r="P31" i="1"/>
  <c r="R31" i="1"/>
  <c r="T31" i="1"/>
  <c r="O31" i="1"/>
  <c r="Q31" i="1"/>
  <c r="BF377" i="12"/>
  <c r="BF276" i="12"/>
  <c r="BF221" i="12"/>
  <c r="BF396" i="12"/>
  <c r="BF188" i="12"/>
  <c r="BF367" i="12"/>
  <c r="BF67" i="12"/>
  <c r="BF409" i="12"/>
  <c r="R68" i="1"/>
  <c r="T68" i="1"/>
  <c r="Q68" i="1"/>
  <c r="P68" i="1"/>
  <c r="U68" i="1" a="1"/>
  <c r="U68" i="1" s="1"/>
  <c r="O68" i="1"/>
  <c r="BF451" i="12"/>
  <c r="BF81" i="12"/>
  <c r="BF122" i="12"/>
  <c r="BF243" i="12"/>
  <c r="BF30" i="12"/>
  <c r="BF249" i="12"/>
  <c r="BF485" i="12"/>
  <c r="T64" i="1"/>
  <c r="O64" i="1"/>
  <c r="U64" i="1" a="1"/>
  <c r="U64" i="1" s="1"/>
  <c r="R64" i="1"/>
  <c r="P64" i="1"/>
  <c r="Q64" i="1"/>
  <c r="Q28" i="1"/>
  <c r="P28" i="1"/>
  <c r="R28" i="1"/>
  <c r="T28" i="1"/>
  <c r="U28" i="1" a="1"/>
  <c r="U28" i="1" s="1"/>
  <c r="O28" i="1"/>
  <c r="BF197" i="12"/>
  <c r="BF241" i="12"/>
  <c r="BF372" i="12"/>
  <c r="BF332" i="12"/>
  <c r="BF20" i="12"/>
  <c r="BF53" i="12"/>
  <c r="BF441" i="12"/>
  <c r="BF47" i="12"/>
  <c r="BF207" i="12"/>
  <c r="BF142" i="12"/>
  <c r="BF199" i="12"/>
  <c r="BF184" i="12"/>
  <c r="BF259" i="12"/>
  <c r="BF305" i="12"/>
  <c r="BF481" i="12"/>
  <c r="BF445" i="12"/>
  <c r="BF40" i="12"/>
  <c r="BF342" i="12"/>
  <c r="BF239" i="12"/>
  <c r="BF444" i="12"/>
  <c r="BF346" i="12"/>
  <c r="BF388" i="12"/>
  <c r="BF33" i="12"/>
  <c r="BF245" i="12"/>
  <c r="BF456" i="12"/>
  <c r="BF333" i="12"/>
  <c r="BF255" i="12"/>
  <c r="BF379" i="12"/>
  <c r="BF394" i="12"/>
  <c r="BF25" i="12"/>
  <c r="BF182" i="12"/>
  <c r="BF192" i="12"/>
  <c r="BF72" i="12"/>
  <c r="BF298" i="12"/>
  <c r="BF49" i="12"/>
  <c r="BF365" i="12"/>
  <c r="BF119" i="12"/>
  <c r="BF215" i="12"/>
  <c r="BF263" i="12"/>
  <c r="BF469" i="12"/>
  <c r="BF19" i="12"/>
  <c r="BF334" i="12"/>
  <c r="R59" i="1"/>
  <c r="T59" i="1"/>
  <c r="O59" i="1"/>
  <c r="P59" i="1"/>
  <c r="U59" i="1" a="1"/>
  <c r="U59" i="1" s="1"/>
  <c r="Q59" i="1"/>
  <c r="BF155" i="12"/>
  <c r="BF148" i="12"/>
  <c r="BF21" i="12"/>
  <c r="BF152" i="12"/>
  <c r="BF314" i="12"/>
  <c r="BF77" i="12"/>
  <c r="BF369" i="12"/>
  <c r="BF400" i="12"/>
  <c r="BF316" i="12"/>
  <c r="BF431" i="12"/>
  <c r="BF145" i="12"/>
  <c r="BF393" i="12"/>
  <c r="BF366" i="12"/>
  <c r="BF348" i="12"/>
  <c r="BF162" i="12"/>
  <c r="BF220" i="12"/>
  <c r="BF354" i="12"/>
  <c r="BF381" i="12"/>
  <c r="T70" i="1"/>
  <c r="O70" i="1"/>
  <c r="P70" i="1"/>
  <c r="R70" i="1"/>
  <c r="Q70" i="1"/>
  <c r="U70" i="1" a="1"/>
  <c r="U70" i="1" s="1"/>
  <c r="T38" i="1"/>
  <c r="Q38" i="1"/>
  <c r="U38" i="1" a="1"/>
  <c r="U38" i="1" s="1"/>
  <c r="P38" i="1"/>
  <c r="O38" i="1"/>
  <c r="R38" i="1"/>
  <c r="BF407" i="12"/>
  <c r="BF262" i="12"/>
  <c r="BF389" i="12"/>
  <c r="BF54" i="12"/>
  <c r="BF24" i="12"/>
  <c r="BF343" i="12"/>
  <c r="BF154" i="12"/>
  <c r="BF282" i="12"/>
  <c r="BF484" i="12"/>
  <c r="BF452" i="12"/>
  <c r="BF149" i="12"/>
  <c r="BF173" i="12"/>
  <c r="BF438" i="12"/>
  <c r="BF356" i="12"/>
  <c r="T52" i="1"/>
  <c r="P52" i="1"/>
  <c r="O52" i="1"/>
  <c r="Q52" i="1"/>
  <c r="R52" i="1"/>
  <c r="U52" i="1" a="1"/>
  <c r="U52" i="1" s="1"/>
  <c r="T40" i="1"/>
  <c r="Q40" i="1"/>
  <c r="U40" i="1" a="1"/>
  <c r="U40" i="1" s="1"/>
  <c r="R40" i="1"/>
  <c r="P40" i="1"/>
  <c r="O40" i="1"/>
  <c r="O34" i="1"/>
  <c r="R34" i="1"/>
  <c r="P34" i="1"/>
  <c r="Q34" i="1"/>
  <c r="U34" i="1" a="1"/>
  <c r="U34" i="1" s="1"/>
  <c r="T34" i="1"/>
  <c r="BY458" i="12"/>
  <c r="BY296" i="12"/>
  <c r="BY455" i="12"/>
  <c r="BY381" i="12"/>
  <c r="BY107" i="12"/>
  <c r="BY461" i="12"/>
  <c r="BY132" i="12"/>
  <c r="BY421" i="12"/>
  <c r="BY471" i="12"/>
  <c r="BY202" i="12"/>
  <c r="BY70" i="12"/>
  <c r="BY27" i="12"/>
  <c r="BY80" i="12"/>
  <c r="BY239" i="12"/>
  <c r="BY479" i="12"/>
  <c r="BY267" i="12"/>
  <c r="BY44" i="12"/>
  <c r="BY185" i="12"/>
  <c r="BY335" i="12"/>
  <c r="BY485" i="12"/>
  <c r="BY224" i="12"/>
  <c r="BY233" i="12"/>
  <c r="BY465" i="12"/>
  <c r="BY272" i="12"/>
  <c r="BY442" i="12"/>
  <c r="BY189" i="12"/>
  <c r="BY62" i="12"/>
  <c r="BY403" i="12"/>
  <c r="BY363" i="12"/>
  <c r="BY135" i="12"/>
  <c r="BY446" i="12"/>
  <c r="BY418" i="12"/>
  <c r="BY49" i="12"/>
  <c r="BY486" i="12"/>
  <c r="BY197" i="12"/>
  <c r="BY318" i="12"/>
  <c r="BY456" i="12"/>
  <c r="BY324" i="12"/>
  <c r="BY24" i="12"/>
  <c r="BY18" i="12"/>
  <c r="BY244" i="12"/>
  <c r="BF193" i="12"/>
  <c r="BF418" i="12"/>
  <c r="BF435" i="12"/>
  <c r="BF458" i="12"/>
  <c r="BF285" i="12"/>
  <c r="BF178" i="12"/>
  <c r="BF111" i="12"/>
  <c r="BF48" i="12"/>
  <c r="BF134" i="12"/>
  <c r="BF294" i="12"/>
  <c r="BF79" i="12"/>
  <c r="BF466" i="12"/>
  <c r="BF50" i="12"/>
  <c r="BF66" i="12"/>
  <c r="BF167" i="12"/>
  <c r="BF386" i="12"/>
  <c r="BF397" i="12"/>
  <c r="BF338" i="12"/>
  <c r="BF391" i="12"/>
  <c r="BF137" i="12"/>
  <c r="BF43" i="12"/>
  <c r="BF109" i="12"/>
  <c r="BF271" i="12"/>
  <c r="BF213" i="12"/>
  <c r="BF465" i="12"/>
  <c r="BF493" i="12"/>
  <c r="BF286" i="12"/>
  <c r="BF428" i="12"/>
  <c r="BF125" i="12"/>
  <c r="BF256" i="12"/>
  <c r="BF467" i="12"/>
  <c r="BF235" i="12"/>
  <c r="BF133" i="12"/>
  <c r="BF415" i="12"/>
  <c r="BF16" i="12"/>
  <c r="BF404" i="12"/>
  <c r="BF258" i="12"/>
  <c r="BF95" i="12"/>
  <c r="BF322" i="12"/>
  <c r="BF329" i="12"/>
  <c r="BF328" i="12"/>
  <c r="BF98" i="12"/>
  <c r="BF121" i="12"/>
  <c r="BF460" i="12"/>
  <c r="BF500" i="12"/>
  <c r="BF96" i="12"/>
  <c r="BF214" i="12"/>
  <c r="BF472" i="12"/>
  <c r="BF222" i="12"/>
  <c r="BF65" i="12"/>
  <c r="BF344" i="12"/>
  <c r="BF201" i="12"/>
  <c r="BF106" i="12"/>
  <c r="BF395" i="12"/>
  <c r="BF491" i="12"/>
  <c r="BF129" i="12"/>
  <c r="BF34" i="12"/>
  <c r="BF295" i="12"/>
  <c r="BF18" i="12"/>
  <c r="BF11" i="12"/>
  <c r="BF448" i="12"/>
  <c r="BF479" i="12"/>
  <c r="BF153" i="12"/>
  <c r="BF384" i="12"/>
  <c r="BF486" i="12"/>
  <c r="BF278" i="12"/>
  <c r="BF405" i="12"/>
  <c r="BF251" i="12"/>
  <c r="BF124" i="12"/>
  <c r="BF23" i="12"/>
  <c r="BF307" i="12"/>
  <c r="BF464" i="12"/>
  <c r="BF280" i="12"/>
  <c r="BF274" i="12"/>
  <c r="BF5" i="12"/>
  <c r="BF15" i="12"/>
  <c r="BF351" i="12"/>
  <c r="BF128" i="12"/>
  <c r="BF317" i="12"/>
  <c r="BF429" i="12"/>
  <c r="BF357" i="12"/>
  <c r="BF440" i="12"/>
  <c r="BF371" i="12"/>
  <c r="BF147" i="12"/>
  <c r="BF168" i="12"/>
  <c r="BF234" i="12"/>
  <c r="BF93" i="12"/>
  <c r="BF352" i="12"/>
  <c r="BF35" i="12"/>
  <c r="BF494" i="12"/>
  <c r="BF131" i="12"/>
  <c r="BF364" i="12"/>
  <c r="BF454" i="12"/>
  <c r="BF301" i="12"/>
  <c r="BF36" i="12"/>
  <c r="BF26" i="12"/>
  <c r="BF502" i="12"/>
  <c r="BF78" i="12"/>
  <c r="BF361" i="12"/>
  <c r="BF161" i="12"/>
  <c r="BF166" i="12"/>
  <c r="BF363" i="12"/>
  <c r="BF126" i="12"/>
  <c r="BF144" i="12"/>
  <c r="BF476" i="12"/>
  <c r="BF99" i="12"/>
  <c r="BF327" i="12"/>
  <c r="BF105" i="12"/>
  <c r="BF261" i="12"/>
  <c r="BF284" i="12"/>
  <c r="BF74" i="12"/>
  <c r="BF118" i="12"/>
  <c r="BF302" i="12"/>
  <c r="BF42" i="12"/>
  <c r="BF88" i="12"/>
  <c r="BF203" i="12"/>
  <c r="BF196" i="12"/>
  <c r="BF183" i="12"/>
  <c r="BF455" i="12"/>
  <c r="BF471" i="12"/>
  <c r="BF461" i="12"/>
  <c r="BF132" i="12"/>
  <c r="BF58" i="12"/>
  <c r="BF450" i="12"/>
  <c r="BF349" i="12"/>
  <c r="R39" i="1"/>
  <c r="U39" i="1" a="1"/>
  <c r="U39" i="1" s="1"/>
  <c r="P39" i="1"/>
  <c r="Q39" i="1"/>
  <c r="O39" i="1"/>
  <c r="T39" i="1"/>
  <c r="BF52" i="12"/>
  <c r="BF462" i="12"/>
  <c r="BF236" i="12"/>
  <c r="BF69" i="12"/>
  <c r="BF225" i="12"/>
  <c r="BF277" i="12"/>
  <c r="BF191" i="12"/>
  <c r="BF300" i="12"/>
  <c r="BF272" i="12"/>
  <c r="BF73" i="12"/>
  <c r="BF110" i="12"/>
  <c r="BF14" i="12"/>
  <c r="BF425" i="12"/>
  <c r="BF198" i="12"/>
  <c r="BF92" i="12"/>
  <c r="BF362" i="12"/>
  <c r="BF312" i="12"/>
  <c r="BF320" i="12"/>
  <c r="BF181" i="12"/>
  <c r="CW2" i="12"/>
  <c r="BF414" i="12"/>
  <c r="BF127" i="12"/>
  <c r="BF270" i="12"/>
  <c r="BF230" i="12"/>
  <c r="BF59" i="12"/>
  <c r="BF413" i="12"/>
  <c r="BF468" i="12"/>
  <c r="BF204" i="12"/>
  <c r="BF260" i="12"/>
  <c r="BF212" i="12"/>
  <c r="BF206" i="12"/>
  <c r="BF195" i="12"/>
  <c r="BF224" i="12"/>
  <c r="BF6" i="12"/>
  <c r="BF237" i="12"/>
  <c r="BF62" i="12"/>
  <c r="BF477" i="12"/>
  <c r="BF293" i="12"/>
  <c r="BF179" i="12"/>
  <c r="BF157" i="12"/>
  <c r="BF114" i="12"/>
  <c r="BF442" i="12"/>
  <c r="BF231" i="12"/>
  <c r="BF406" i="12"/>
  <c r="BF139" i="12"/>
  <c r="BF306" i="12"/>
  <c r="BF101" i="12"/>
  <c r="BF13" i="12"/>
  <c r="Q56" i="1"/>
  <c r="O56" i="1"/>
  <c r="T56" i="1"/>
  <c r="U56" i="1" a="1"/>
  <c r="U56" i="1" s="1"/>
  <c r="P56" i="1"/>
  <c r="R56" i="1"/>
  <c r="BF107" i="12"/>
  <c r="BF176" i="12"/>
  <c r="BF46" i="12"/>
  <c r="BF108" i="12"/>
  <c r="BF123" i="12"/>
  <c r="BF194" i="12"/>
  <c r="BF402" i="12"/>
  <c r="BF7" i="12"/>
  <c r="BF138" i="12"/>
  <c r="BF308" i="12"/>
  <c r="BF174" i="12"/>
  <c r="BF3" i="12"/>
  <c r="BF347" i="12"/>
  <c r="BF447" i="12"/>
  <c r="BF209" i="12"/>
  <c r="BF151" i="12"/>
  <c r="BF408" i="12"/>
  <c r="BF244" i="12"/>
  <c r="BF297" i="12"/>
  <c r="BF27" i="12"/>
  <c r="BF275" i="12"/>
  <c r="BF325" i="12"/>
  <c r="BF190" i="12"/>
  <c r="BF495" i="12"/>
  <c r="BF373" i="12"/>
  <c r="BF226" i="12"/>
  <c r="BF368" i="12"/>
  <c r="BF420" i="12"/>
  <c r="BF175" i="12"/>
  <c r="BF246" i="12"/>
  <c r="BF498" i="12"/>
  <c r="BF90" i="12"/>
  <c r="BF380" i="12"/>
  <c r="BF480" i="12"/>
  <c r="BF423" i="12"/>
  <c r="BF169" i="12"/>
  <c r="BF210" i="12"/>
  <c r="P30" i="1"/>
  <c r="Q30" i="1"/>
  <c r="T30" i="1"/>
  <c r="U30" i="1" a="1"/>
  <c r="U30" i="1" s="1"/>
  <c r="R30" i="1"/>
  <c r="O30" i="1"/>
  <c r="BF269" i="12"/>
  <c r="BF211" i="12"/>
  <c r="BF487" i="12"/>
  <c r="BF217" i="12"/>
  <c r="BF82" i="12"/>
  <c r="BF436" i="12"/>
  <c r="BF187" i="12"/>
  <c r="BF202" i="12"/>
  <c r="BF265" i="12"/>
  <c r="BF76" i="12"/>
  <c r="BF490" i="12"/>
  <c r="BF424" i="12"/>
  <c r="BF416" i="12"/>
  <c r="BF171" i="12"/>
  <c r="BF492" i="12"/>
  <c r="BF87" i="12"/>
  <c r="BF411" i="12"/>
  <c r="BF318" i="12"/>
  <c r="BF9" i="12"/>
  <c r="BF292" i="12"/>
  <c r="BF268" i="12"/>
  <c r="BF309" i="12"/>
  <c r="BF341" i="12"/>
  <c r="BF257" i="12"/>
  <c r="BF83" i="12"/>
  <c r="O36" i="1"/>
  <c r="P36" i="1"/>
  <c r="U36" i="1" a="1"/>
  <c r="U36" i="1" s="1"/>
  <c r="Q36" i="1"/>
  <c r="T36" i="1"/>
  <c r="R36" i="1"/>
  <c r="BF56" i="12"/>
  <c r="BF229" i="12"/>
  <c r="BF289" i="12"/>
  <c r="BF32" i="12"/>
  <c r="BF227" i="12"/>
  <c r="BF163" i="12"/>
  <c r="BF61" i="12"/>
  <c r="BF71" i="12"/>
  <c r="BF459" i="12"/>
  <c r="BF421" i="12"/>
  <c r="BF39" i="12"/>
  <c r="BF353" i="12"/>
  <c r="BF80" i="12"/>
  <c r="BF22" i="12"/>
  <c r="BF12" i="12"/>
  <c r="BF185" i="12"/>
  <c r="BF44" i="12"/>
  <c r="BF339" i="12"/>
  <c r="BF359" i="12"/>
  <c r="BF8" i="12"/>
  <c r="BF247" i="12"/>
  <c r="BF432" i="12"/>
  <c r="BF159" i="12"/>
  <c r="BF97" i="12"/>
  <c r="BF223" i="12"/>
  <c r="BF135" i="12"/>
  <c r="BF324" i="12"/>
  <c r="BF150" i="12"/>
  <c r="BF419" i="12"/>
  <c r="BF470" i="12"/>
  <c r="BF350" i="12"/>
  <c r="BF38" i="12"/>
  <c r="BF75" i="12"/>
  <c r="BF240" i="12"/>
  <c r="BF290" i="12"/>
  <c r="BF427" i="12"/>
  <c r="BF264" i="12"/>
  <c r="BF326" i="12"/>
  <c r="BF91" i="12"/>
  <c r="BF205" i="12"/>
  <c r="BF94" i="12"/>
  <c r="BF45" i="12"/>
  <c r="BF315" i="12"/>
  <c r="BN3" i="12"/>
  <c r="BF378" i="12"/>
  <c r="BF140" i="12"/>
  <c r="BF437" i="12"/>
  <c r="BF401" i="12"/>
  <c r="BF296" i="12"/>
  <c r="BF250" i="12"/>
  <c r="BF473" i="12"/>
  <c r="BF417" i="12"/>
  <c r="BF170" i="12"/>
  <c r="BF232" i="12"/>
  <c r="BF115" i="12"/>
  <c r="BF281" i="12"/>
  <c r="BF136" i="12"/>
  <c r="BF200" i="12"/>
  <c r="BF279" i="12"/>
  <c r="BF392" i="12"/>
  <c r="BF31" i="12"/>
  <c r="BF321" i="12"/>
  <c r="BF112" i="12"/>
  <c r="BF376" i="12"/>
  <c r="BF165" i="12"/>
  <c r="BF208" i="12"/>
  <c r="BF358" i="12"/>
  <c r="BF288" i="12"/>
  <c r="BF172" i="12"/>
  <c r="BF319" i="12"/>
  <c r="BF382" i="12"/>
  <c r="BF311" i="12"/>
  <c r="BF403" i="12"/>
  <c r="BF219" i="12"/>
  <c r="BF85" i="12"/>
  <c r="BF457" i="12"/>
  <c r="BF41" i="12"/>
  <c r="BF103" i="12"/>
  <c r="BF228" i="12"/>
  <c r="BF383" i="12"/>
  <c r="BF156" i="12"/>
  <c r="BF434" i="12"/>
  <c r="BF60" i="12"/>
  <c r="BF385" i="12"/>
  <c r="BF439" i="12"/>
  <c r="BF475" i="12"/>
  <c r="BF323" i="12"/>
  <c r="BF164" i="12"/>
  <c r="BF374" i="12"/>
  <c r="BF337" i="12"/>
  <c r="BF483" i="12"/>
  <c r="BF253" i="12"/>
  <c r="BF116" i="12"/>
  <c r="BF130" i="12"/>
  <c r="BF497" i="12"/>
  <c r="BF478" i="12"/>
  <c r="BF4" i="12"/>
  <c r="BF143" i="12"/>
  <c r="BF453" i="12"/>
  <c r="BF160" i="12"/>
  <c r="CI12" i="12" a="1"/>
  <c r="CI12" i="12" s="1"/>
  <c r="CJ12" i="12" s="1"/>
  <c r="CB14" i="12"/>
  <c r="BY14" i="12"/>
  <c r="CS9" i="12" s="1"/>
  <c r="C11" i="16"/>
  <c r="N18" i="1"/>
  <c r="CR9" i="12"/>
  <c r="CB11" i="12"/>
  <c r="CR14" i="12"/>
  <c r="CB9" i="12"/>
  <c r="CR11" i="12"/>
  <c r="CB12" i="12"/>
  <c r="CB10" i="12"/>
  <c r="CR10" i="12"/>
  <c r="CV9" i="12" s="1"/>
  <c r="CB13" i="12"/>
  <c r="CR12" i="12"/>
  <c r="CR13" i="12"/>
  <c r="CJ371" i="12"/>
  <c r="CJ222" i="12"/>
  <c r="CJ76" i="12"/>
  <c r="CJ404" i="12"/>
  <c r="CJ374" i="12"/>
  <c r="CJ199" i="12"/>
  <c r="CJ238" i="12"/>
  <c r="CJ356" i="12"/>
  <c r="CJ478" i="12"/>
  <c r="CJ291" i="12"/>
  <c r="CJ82" i="12"/>
  <c r="CJ188" i="12"/>
  <c r="CJ467" i="12"/>
  <c r="CJ190" i="12"/>
  <c r="CJ438" i="12"/>
  <c r="CJ94" i="12"/>
  <c r="CJ436" i="12"/>
  <c r="CJ119" i="12"/>
  <c r="CJ445" i="12"/>
  <c r="CJ174" i="12"/>
  <c r="CJ112" i="12"/>
  <c r="CJ111" i="12"/>
  <c r="CJ91" i="12"/>
  <c r="CJ406" i="12"/>
  <c r="CJ265" i="12"/>
  <c r="CJ100" i="12"/>
  <c r="CJ231" i="12"/>
  <c r="CJ61" i="12"/>
  <c r="CJ403" i="12"/>
  <c r="CJ370" i="12"/>
  <c r="CJ384" i="12"/>
  <c r="CJ314" i="12"/>
  <c r="CJ48" i="12"/>
  <c r="CJ493" i="12"/>
  <c r="CJ206" i="12"/>
  <c r="CJ270" i="12"/>
  <c r="CJ296" i="12"/>
  <c r="CJ391" i="12"/>
  <c r="CJ259" i="12"/>
  <c r="CJ166" i="12"/>
  <c r="CJ307" i="12"/>
  <c r="CJ429" i="12"/>
  <c r="CJ182" i="12"/>
  <c r="CJ273" i="12"/>
  <c r="CJ27" i="12"/>
  <c r="CJ303" i="12"/>
  <c r="CJ378" i="12"/>
  <c r="CJ444" i="12"/>
  <c r="CJ157" i="12"/>
  <c r="CJ339" i="12"/>
  <c r="CJ354" i="12"/>
  <c r="CJ150" i="12"/>
  <c r="CJ120" i="12"/>
  <c r="CJ71" i="12"/>
  <c r="CJ434" i="12"/>
  <c r="CJ401" i="12"/>
  <c r="CJ463" i="12"/>
  <c r="CJ297" i="12"/>
  <c r="CJ433" i="12"/>
  <c r="CJ196" i="12"/>
  <c r="CJ133" i="12"/>
  <c r="CJ75" i="12"/>
  <c r="CJ254" i="12"/>
  <c r="CJ110" i="12"/>
  <c r="CJ440" i="12"/>
  <c r="CJ502" i="12"/>
  <c r="CJ411" i="12"/>
  <c r="CJ28" i="12"/>
  <c r="CJ227" i="12"/>
  <c r="CJ376" i="12"/>
  <c r="CJ496" i="12"/>
  <c r="CJ63" i="12"/>
  <c r="CJ59" i="12"/>
  <c r="CJ326" i="12"/>
  <c r="CJ464" i="12"/>
  <c r="CJ223" i="12"/>
  <c r="CJ288" i="12"/>
  <c r="CJ20" i="12"/>
  <c r="CJ40" i="12"/>
  <c r="CJ162" i="12"/>
  <c r="CJ498" i="12"/>
  <c r="CJ30" i="12"/>
  <c r="CJ320" i="12"/>
  <c r="CJ466" i="12"/>
  <c r="CJ35" i="12"/>
  <c r="CJ283" i="12"/>
  <c r="CJ216" i="12"/>
  <c r="CJ312" i="12"/>
  <c r="CJ246" i="12"/>
  <c r="CJ292" i="12"/>
  <c r="CJ383" i="12"/>
  <c r="CJ142" i="12"/>
  <c r="CJ449" i="12"/>
  <c r="CJ57" i="12"/>
  <c r="CJ294" i="12"/>
  <c r="CJ471" i="12"/>
  <c r="CJ23" i="12"/>
  <c r="CJ413" i="12"/>
  <c r="CJ349" i="12"/>
  <c r="CJ353" i="12"/>
  <c r="CJ289" i="12"/>
  <c r="CJ472" i="12"/>
  <c r="CJ242" i="12"/>
  <c r="CJ49" i="12"/>
  <c r="CJ461" i="12"/>
  <c r="CJ318" i="12"/>
  <c r="CJ39" i="12"/>
  <c r="CJ147" i="12"/>
  <c r="CJ483" i="12"/>
  <c r="CJ33" i="12"/>
  <c r="CJ36" i="12"/>
  <c r="CJ193" i="12"/>
  <c r="CJ309" i="12"/>
  <c r="CJ123" i="12"/>
  <c r="CJ334" i="12"/>
  <c r="CI9" i="12" a="1"/>
  <c r="CI9" i="12" s="1"/>
  <c r="CJ9" i="12" s="1"/>
  <c r="CJ194" i="12"/>
  <c r="CJ299" i="12"/>
  <c r="CJ235" i="12"/>
  <c r="CJ106" i="12"/>
  <c r="CJ258" i="12"/>
  <c r="CJ357" i="12"/>
  <c r="CJ386" i="12"/>
  <c r="CJ165" i="12"/>
  <c r="CJ431" i="12"/>
  <c r="CJ375" i="12"/>
  <c r="CJ341" i="12"/>
  <c r="CJ98" i="12"/>
  <c r="CJ56" i="12"/>
  <c r="CJ26" i="12"/>
  <c r="CJ262" i="12"/>
  <c r="CJ90" i="12"/>
  <c r="CJ306" i="12"/>
  <c r="CJ260" i="12"/>
  <c r="CJ240" i="12"/>
  <c r="CJ179" i="12"/>
  <c r="CJ80" i="12"/>
  <c r="CJ282" i="12"/>
  <c r="CJ62" i="12"/>
  <c r="CJ60" i="12"/>
  <c r="CJ155" i="12"/>
  <c r="CJ86" i="12"/>
  <c r="CJ202" i="12"/>
  <c r="CJ247" i="12"/>
  <c r="CJ477" i="12"/>
  <c r="CJ469" i="12"/>
  <c r="CJ459" i="12"/>
  <c r="CJ499" i="12"/>
  <c r="CJ158" i="12"/>
  <c r="CJ313" i="12"/>
  <c r="CJ473" i="12"/>
  <c r="CJ316" i="12"/>
  <c r="CJ85" i="12"/>
  <c r="CJ89" i="12"/>
  <c r="CJ101" i="12"/>
  <c r="CJ45" i="12"/>
  <c r="CJ414" i="12"/>
  <c r="CJ53" i="12"/>
  <c r="CJ428" i="12"/>
  <c r="CJ454" i="12"/>
  <c r="CJ239" i="12"/>
  <c r="CJ241" i="12"/>
  <c r="CJ139" i="12"/>
  <c r="CJ430" i="12"/>
  <c r="CJ18" i="12"/>
  <c r="CJ381" i="12"/>
  <c r="CJ435" i="12"/>
  <c r="CJ398" i="12"/>
  <c r="CJ323" i="12"/>
  <c r="CJ500" i="12"/>
  <c r="CJ88" i="12"/>
  <c r="CJ372" i="12"/>
  <c r="CJ226" i="12"/>
  <c r="CJ105" i="12"/>
  <c r="CJ261" i="12"/>
  <c r="CJ481" i="12"/>
  <c r="CJ255" i="12"/>
  <c r="CJ21" i="12"/>
  <c r="CJ191" i="12"/>
  <c r="CJ146" i="12"/>
  <c r="CJ46" i="12"/>
  <c r="CJ138" i="12"/>
  <c r="CJ484" i="12"/>
  <c r="CJ68" i="12"/>
  <c r="CJ38" i="12"/>
  <c r="CJ234" i="12"/>
  <c r="CJ361" i="12"/>
  <c r="CJ390" i="12"/>
  <c r="CJ54" i="12"/>
  <c r="CJ135" i="12"/>
  <c r="CJ125" i="12"/>
  <c r="CJ501" i="12"/>
  <c r="CJ400" i="12"/>
  <c r="CJ364" i="12"/>
  <c r="CJ367" i="12"/>
  <c r="CJ153" i="12"/>
  <c r="CJ342" i="12"/>
  <c r="CJ257" i="12"/>
  <c r="CJ78" i="12"/>
  <c r="CJ22" i="12"/>
  <c r="CJ379" i="12"/>
  <c r="CJ197" i="12"/>
  <c r="CJ233" i="12"/>
  <c r="CJ15" i="12"/>
  <c r="CJ10" i="12"/>
  <c r="CJ50" i="12"/>
  <c r="CJ169" i="12"/>
  <c r="CJ198" i="12"/>
  <c r="CJ24" i="12"/>
  <c r="CJ102" i="12"/>
  <c r="CJ114" i="12"/>
  <c r="CJ245" i="12"/>
  <c r="CJ268" i="12"/>
  <c r="CJ143" i="12"/>
  <c r="CJ281" i="12"/>
  <c r="CJ311" i="12"/>
  <c r="CJ47" i="12"/>
  <c r="CJ37" i="12"/>
  <c r="CJ117" i="12"/>
  <c r="CJ177" i="12"/>
  <c r="CJ358" i="12"/>
  <c r="CJ287" i="12"/>
  <c r="CJ92" i="12"/>
  <c r="CJ405" i="12"/>
  <c r="CJ369" i="12"/>
  <c r="CJ355" i="12"/>
  <c r="CJ350" i="12"/>
  <c r="CJ394" i="12"/>
  <c r="CJ79" i="12"/>
  <c r="CJ279" i="12"/>
  <c r="CJ128" i="12"/>
  <c r="CJ203" i="12"/>
  <c r="CJ476" i="12"/>
  <c r="CJ212" i="12"/>
  <c r="CJ365" i="12"/>
  <c r="CJ121" i="12"/>
  <c r="CJ395" i="12"/>
  <c r="CJ232" i="12"/>
  <c r="CJ328" i="12"/>
  <c r="CJ173" i="12"/>
  <c r="CJ224" i="12"/>
  <c r="CJ468" i="12"/>
  <c r="CJ25" i="12"/>
  <c r="CJ305" i="12"/>
  <c r="CJ171" i="12"/>
  <c r="CJ416" i="12"/>
  <c r="CJ470" i="12"/>
  <c r="CJ84" i="12"/>
  <c r="CJ52" i="12"/>
  <c r="CJ64" i="12"/>
  <c r="CJ65" i="12"/>
  <c r="CJ290" i="12"/>
  <c r="CJ124" i="12"/>
  <c r="CJ55" i="12"/>
  <c r="CJ77" i="12"/>
  <c r="CJ44" i="12"/>
  <c r="CJ479" i="12"/>
  <c r="CJ170" i="12"/>
  <c r="CJ66" i="12"/>
  <c r="CJ192" i="12"/>
  <c r="CJ236" i="12"/>
  <c r="CJ418" i="12"/>
  <c r="CJ160" i="12"/>
  <c r="CJ317" i="12"/>
  <c r="CJ456" i="12"/>
  <c r="CJ113" i="12"/>
  <c r="CJ183" i="12"/>
  <c r="CJ148" i="12"/>
  <c r="CJ230" i="12"/>
  <c r="CJ497" i="12"/>
  <c r="CJ332" i="12"/>
  <c r="CJ250" i="12"/>
  <c r="CJ393" i="12"/>
  <c r="CJ137" i="12"/>
  <c r="CJ293" i="12"/>
  <c r="CJ486" i="12"/>
  <c r="CJ329" i="12"/>
  <c r="CJ491" i="12"/>
  <c r="CJ228" i="12"/>
  <c r="CJ382" i="12"/>
  <c r="CJ181" i="12"/>
  <c r="CJ492" i="12"/>
  <c r="CJ237" i="12"/>
  <c r="CJ340" i="12"/>
  <c r="CJ210" i="12"/>
  <c r="CJ298" i="12"/>
  <c r="CJ455" i="12"/>
  <c r="CJ271" i="12"/>
  <c r="CJ285" i="12"/>
  <c r="CJ402" i="12"/>
  <c r="CJ178" i="12"/>
  <c r="CJ93" i="12"/>
  <c r="CJ343" i="12"/>
  <c r="CJ437" i="12"/>
  <c r="CJ205" i="12"/>
  <c r="CJ315" i="12"/>
  <c r="CJ96" i="12"/>
  <c r="CJ446" i="12"/>
  <c r="CJ263" i="12"/>
  <c r="CJ490" i="12"/>
  <c r="CJ74" i="12"/>
  <c r="CJ474" i="12"/>
  <c r="CJ104" i="12"/>
  <c r="CJ347" i="12"/>
  <c r="CJ126" i="12"/>
  <c r="CJ448" i="12"/>
  <c r="CJ396" i="12"/>
  <c r="CJ19" i="12"/>
  <c r="CJ338" i="12"/>
  <c r="CJ11" i="12"/>
  <c r="CJ17" i="12"/>
  <c r="CJ333" i="12"/>
  <c r="CJ107" i="12"/>
  <c r="CJ253" i="12"/>
  <c r="CJ201" i="12"/>
  <c r="CJ397" i="12"/>
  <c r="CJ159" i="12"/>
  <c r="CJ389" i="12"/>
  <c r="CJ189" i="12"/>
  <c r="CJ161" i="12"/>
  <c r="CJ72" i="12"/>
  <c r="CJ180" i="12"/>
  <c r="CJ377" i="12"/>
  <c r="CJ69" i="12"/>
  <c r="CJ368" i="12"/>
  <c r="CJ149" i="12"/>
  <c r="CJ152" i="12"/>
  <c r="CJ274" i="12"/>
  <c r="CJ441" i="12"/>
  <c r="CJ275" i="12"/>
  <c r="CJ345" i="12"/>
  <c r="CJ97" i="12"/>
  <c r="CJ336" i="12"/>
  <c r="CJ295" i="12"/>
  <c r="CJ248" i="12"/>
  <c r="CJ185" i="12"/>
  <c r="CJ127" i="12"/>
  <c r="CJ286" i="12"/>
  <c r="CJ16" i="12"/>
  <c r="CJ214" i="12"/>
  <c r="CJ301" i="12"/>
  <c r="CJ387" i="12"/>
  <c r="CJ131" i="12"/>
  <c r="CJ319" i="12"/>
  <c r="CJ480" i="12"/>
  <c r="CJ269" i="12"/>
  <c r="CJ43" i="12"/>
  <c r="CJ423" i="12"/>
  <c r="CJ116" i="12"/>
  <c r="CJ109" i="12"/>
  <c r="CJ32" i="12"/>
  <c r="CJ337" i="12"/>
  <c r="CJ195" i="12"/>
  <c r="CJ284" i="12"/>
  <c r="CJ225" i="12"/>
  <c r="CJ219" i="12"/>
  <c r="CJ154" i="12"/>
  <c r="CJ13" i="12"/>
  <c r="CJ176" i="12"/>
  <c r="CJ215" i="12"/>
  <c r="CJ156" i="12"/>
  <c r="CJ495" i="12"/>
  <c r="CJ494" i="12"/>
  <c r="CJ132" i="12"/>
  <c r="CJ266" i="12"/>
  <c r="CJ346" i="12"/>
  <c r="CJ300" i="12"/>
  <c r="CJ218" i="12"/>
  <c r="CJ388" i="12"/>
  <c r="CJ475" i="12"/>
  <c r="CJ487" i="12"/>
  <c r="CJ451" i="12"/>
  <c r="CJ331" i="12"/>
  <c r="CJ267" i="12"/>
  <c r="CJ452" i="12"/>
  <c r="CJ67" i="12"/>
  <c r="CJ359" i="12"/>
  <c r="CJ167" i="12"/>
  <c r="CJ280" i="12"/>
  <c r="CJ256" i="12"/>
  <c r="CJ220" i="12"/>
  <c r="CJ366" i="12"/>
  <c r="CJ308" i="12"/>
  <c r="CJ450" i="12"/>
  <c r="CJ41" i="12"/>
  <c r="CJ244" i="12"/>
  <c r="CJ399" i="12"/>
  <c r="CJ229" i="12"/>
  <c r="CJ81" i="12"/>
  <c r="CJ115" i="12"/>
  <c r="CJ412" i="12"/>
  <c r="CJ34" i="12"/>
  <c r="CJ410" i="12"/>
  <c r="CJ348" i="12"/>
  <c r="CJ168" i="12"/>
  <c r="CJ136" i="12"/>
  <c r="CJ31" i="12"/>
  <c r="CJ419" i="12"/>
  <c r="CJ409" i="12"/>
  <c r="CJ392" i="12"/>
  <c r="CJ118" i="12"/>
  <c r="CJ442" i="12"/>
  <c r="CJ249" i="12"/>
  <c r="CJ108" i="12"/>
  <c r="CJ70" i="12"/>
  <c r="CJ330" i="12"/>
  <c r="CJ29" i="12"/>
  <c r="CJ425" i="12"/>
  <c r="CJ209" i="12"/>
  <c r="CJ407" i="12"/>
  <c r="CJ211" i="12"/>
  <c r="CJ95" i="12"/>
  <c r="CJ251" i="12"/>
  <c r="CJ373" i="12"/>
  <c r="CJ443" i="12"/>
  <c r="CJ335" i="12"/>
  <c r="CJ252" i="12"/>
  <c r="CJ87" i="12"/>
  <c r="CJ453" i="12"/>
  <c r="CJ417" i="12"/>
  <c r="CJ276" i="12"/>
  <c r="CJ408" i="12"/>
  <c r="CJ277" i="12"/>
  <c r="CJ485" i="12"/>
  <c r="CJ380" i="12"/>
  <c r="CJ310" i="12"/>
  <c r="CJ424" i="12"/>
  <c r="CJ134" i="12"/>
  <c r="CJ187" i="12"/>
  <c r="CJ103" i="12"/>
  <c r="CJ447" i="12"/>
  <c r="CJ482" i="12"/>
  <c r="CJ141" i="12"/>
  <c r="CJ324" i="12"/>
  <c r="CJ207" i="12"/>
  <c r="CJ322" i="12"/>
  <c r="CJ385" i="12"/>
  <c r="CJ122" i="12"/>
  <c r="CJ243" i="12"/>
  <c r="CJ186" i="12"/>
  <c r="CJ439" i="12"/>
  <c r="CJ42" i="12"/>
  <c r="CJ130" i="12"/>
  <c r="CJ421" i="12"/>
  <c r="CJ200" i="12"/>
  <c r="CJ422" i="12"/>
  <c r="CJ129" i="12"/>
  <c r="CJ458" i="12"/>
  <c r="CJ465" i="12"/>
  <c r="CJ172" i="12"/>
  <c r="CJ144" i="12"/>
  <c r="CJ304" i="12"/>
  <c r="CJ272" i="12"/>
  <c r="CJ360" i="12"/>
  <c r="CJ415" i="12"/>
  <c r="CJ140" i="12"/>
  <c r="CJ489" i="12"/>
  <c r="CJ344" i="12"/>
  <c r="CJ302" i="12"/>
  <c r="CJ488" i="12"/>
  <c r="CJ264" i="12"/>
  <c r="CJ325" i="12"/>
  <c r="CJ151" i="12"/>
  <c r="CJ73" i="12"/>
  <c r="CJ163" i="12"/>
  <c r="CJ51" i="12"/>
  <c r="CJ58" i="12"/>
  <c r="CJ213" i="12"/>
  <c r="CJ99" i="12"/>
  <c r="CJ14" i="12"/>
  <c r="CS12" i="12"/>
  <c r="AQ81" i="10"/>
  <c r="AQ87" i="10"/>
  <c r="I109" i="10"/>
  <c r="I111" i="10" s="1"/>
  <c r="AQ87" i="9"/>
  <c r="AQ88" i="8"/>
  <c r="AQ84" i="10"/>
  <c r="AQ82" i="10"/>
  <c r="AQ83" i="10"/>
  <c r="AQ86" i="10"/>
  <c r="I10" i="8"/>
  <c r="V17" i="8"/>
  <c r="I12" i="8" s="1"/>
  <c r="I109" i="8" s="1"/>
  <c r="I111" i="8" s="1"/>
  <c r="I10" i="9"/>
  <c r="V17" i="9"/>
  <c r="I12" i="9" s="1"/>
  <c r="CD112" i="12"/>
  <c r="CD389" i="12"/>
  <c r="BV389" i="12"/>
  <c r="BX389" i="12"/>
  <c r="BW389" i="12"/>
  <c r="BW13" i="12"/>
  <c r="BX10" i="12"/>
  <c r="BX112" i="12"/>
  <c r="BW12" i="12"/>
  <c r="BW9" i="12"/>
  <c r="BV12" i="12"/>
  <c r="BW10" i="12"/>
  <c r="BW11" i="12"/>
  <c r="BX13" i="12"/>
  <c r="BV9" i="12"/>
  <c r="BV112" i="12"/>
  <c r="BV14" i="12"/>
  <c r="BW112" i="12"/>
  <c r="T61" i="1" l="1"/>
  <c r="R61" i="1"/>
  <c r="Q41" i="1"/>
  <c r="R41" i="1"/>
  <c r="U41" i="1" a="1"/>
  <c r="U41" i="1" s="1"/>
  <c r="P41" i="1"/>
  <c r="O41" i="1"/>
  <c r="T41" i="1"/>
  <c r="Q61" i="1"/>
  <c r="Q27" i="1"/>
  <c r="R27" i="1"/>
  <c r="T27" i="1"/>
  <c r="U27" i="1" a="1"/>
  <c r="U27" i="1" s="1"/>
  <c r="P27" i="1"/>
  <c r="O27" i="1"/>
  <c r="R49" i="1"/>
  <c r="Q49" i="1"/>
  <c r="P49" i="1"/>
  <c r="T49" i="1"/>
  <c r="U49" i="1" a="1"/>
  <c r="U49" i="1" s="1"/>
  <c r="O49" i="1"/>
  <c r="P61" i="1"/>
  <c r="O44" i="1"/>
  <c r="P44" i="1"/>
  <c r="Q44" i="1"/>
  <c r="T44" i="1"/>
  <c r="U44" i="1" a="1"/>
  <c r="U44" i="1" s="1"/>
  <c r="R44" i="1"/>
  <c r="R48" i="1"/>
  <c r="Q48" i="1"/>
  <c r="O48" i="1"/>
  <c r="U48" i="1" a="1"/>
  <c r="U48" i="1" s="1"/>
  <c r="P48" i="1"/>
  <c r="T48" i="1"/>
  <c r="O61" i="1"/>
  <c r="Q37" i="1"/>
  <c r="R37" i="1"/>
  <c r="U37" i="1" a="1"/>
  <c r="U37" i="1" s="1"/>
  <c r="P37" i="1"/>
  <c r="O37" i="1"/>
  <c r="T37" i="1"/>
  <c r="P69" i="1"/>
  <c r="O69" i="1"/>
  <c r="U69" i="1" a="1"/>
  <c r="U69" i="1" s="1"/>
  <c r="T69" i="1"/>
  <c r="R69" i="1"/>
  <c r="Q69" i="1"/>
  <c r="O47" i="1"/>
  <c r="U47" i="1" a="1"/>
  <c r="U47" i="1" s="1"/>
  <c r="P47" i="1"/>
  <c r="Q47" i="1"/>
  <c r="T47" i="1"/>
  <c r="R47" i="1"/>
  <c r="CT2" i="12"/>
  <c r="R58" i="1"/>
  <c r="U58" i="1" a="1"/>
  <c r="U58" i="1" s="1"/>
  <c r="P58" i="1"/>
  <c r="T58" i="1"/>
  <c r="O58" i="1"/>
  <c r="Q58" i="1"/>
  <c r="U45" i="1" a="1"/>
  <c r="U45" i="1" s="1"/>
  <c r="R45" i="1"/>
  <c r="Q45" i="1"/>
  <c r="O45" i="1"/>
  <c r="P45" i="1"/>
  <c r="T45" i="1"/>
  <c r="T32" i="1"/>
  <c r="U32" i="1" a="1"/>
  <c r="U32" i="1" s="1"/>
  <c r="O32" i="1"/>
  <c r="R32" i="1"/>
  <c r="P32" i="1"/>
  <c r="Q32" i="1"/>
  <c r="Q35" i="1"/>
  <c r="P35" i="1"/>
  <c r="R35" i="1"/>
  <c r="U35" i="1" a="1"/>
  <c r="U35" i="1" s="1"/>
  <c r="O35" i="1"/>
  <c r="T35" i="1"/>
  <c r="BY112" i="12"/>
  <c r="BY389" i="12"/>
  <c r="BI13" i="12"/>
  <c r="BN12" i="12"/>
  <c r="BP12" i="12"/>
  <c r="BL12" i="12"/>
  <c r="BM12" i="12"/>
  <c r="BR12" i="12" s="1"/>
  <c r="BO12" i="12"/>
  <c r="BQ12" i="12" s="1"/>
  <c r="BJ12" i="12"/>
  <c r="BK12" i="12" s="1"/>
  <c r="CU2" i="12"/>
  <c r="CX2" i="12"/>
  <c r="BY10" i="12"/>
  <c r="CS13" i="12" s="1"/>
  <c r="BY9" i="12"/>
  <c r="CS14" i="12" s="1"/>
  <c r="BY13" i="12"/>
  <c r="CS10" i="12" s="1"/>
  <c r="BY12" i="12"/>
  <c r="CS11" i="12" s="1"/>
  <c r="BY11" i="12"/>
  <c r="CC11" i="12" s="1"/>
  <c r="CC14" i="12"/>
  <c r="CC9" i="12"/>
  <c r="CC13" i="12"/>
  <c r="CC10" i="12"/>
  <c r="CC12" i="12"/>
  <c r="CK14" i="12" a="1"/>
  <c r="CK14" i="12" s="1"/>
  <c r="CL14" i="12" s="1"/>
  <c r="CK152" i="12" a="1"/>
  <c r="CK152" i="12" s="1"/>
  <c r="CL152" i="12" s="1"/>
  <c r="CK181" i="12" a="1"/>
  <c r="CK181" i="12" s="1"/>
  <c r="CL181" i="12" s="1"/>
  <c r="CK407" i="12" a="1"/>
  <c r="CK407" i="12" s="1"/>
  <c r="CL407" i="12" s="1"/>
  <c r="CK332" i="12" a="1"/>
  <c r="CK332" i="12" s="1"/>
  <c r="CL332" i="12" s="1"/>
  <c r="CK110" i="12" a="1"/>
  <c r="CK110" i="12" s="1"/>
  <c r="CL110" i="12" s="1"/>
  <c r="CK447" i="12" a="1"/>
  <c r="CK447" i="12" s="1"/>
  <c r="CL447" i="12" s="1"/>
  <c r="CK186" i="12" a="1"/>
  <c r="CK186" i="12" s="1"/>
  <c r="CL186" i="12" s="1"/>
  <c r="CK137" i="12" a="1"/>
  <c r="CK137" i="12" s="1"/>
  <c r="CL137" i="12" s="1"/>
  <c r="CK304" i="12" a="1"/>
  <c r="CK304" i="12" s="1"/>
  <c r="CL304" i="12" s="1"/>
  <c r="CK292" i="12" a="1"/>
  <c r="CK292" i="12" s="1"/>
  <c r="CL292" i="12" s="1"/>
  <c r="CK279" i="12" a="1"/>
  <c r="CK279" i="12" s="1"/>
  <c r="CL279" i="12" s="1"/>
  <c r="CK76" i="12" a="1"/>
  <c r="CK76" i="12" s="1"/>
  <c r="CL76" i="12" s="1"/>
  <c r="CK326" i="12" a="1"/>
  <c r="CK326" i="12" s="1"/>
  <c r="CL326" i="12" s="1"/>
  <c r="CK84" i="12" a="1"/>
  <c r="CK84" i="12" s="1"/>
  <c r="CL84" i="12" s="1"/>
  <c r="CK74" i="12" a="1"/>
  <c r="CK74" i="12" s="1"/>
  <c r="CL74" i="12" s="1"/>
  <c r="CK313" i="12" a="1"/>
  <c r="CK313" i="12" s="1"/>
  <c r="CL313" i="12" s="1"/>
  <c r="CK301" i="12" a="1"/>
  <c r="CK301" i="12" s="1"/>
  <c r="CL301" i="12" s="1"/>
  <c r="CK135" i="12" a="1"/>
  <c r="CK135" i="12" s="1"/>
  <c r="CL135" i="12" s="1"/>
  <c r="CK83" i="12" a="1"/>
  <c r="CK83" i="12" s="1"/>
  <c r="CL83" i="12" s="1"/>
  <c r="CK115" i="12" a="1"/>
  <c r="CK115" i="12" s="1"/>
  <c r="CL115" i="12" s="1"/>
  <c r="CK475" i="12" a="1"/>
  <c r="CK475" i="12" s="1"/>
  <c r="CL475" i="12" s="1"/>
  <c r="CK30" i="12" a="1"/>
  <c r="CK30" i="12" s="1"/>
  <c r="CL30" i="12" s="1"/>
  <c r="CK54" i="12" a="1"/>
  <c r="CK54" i="12" s="1"/>
  <c r="CL54" i="12" s="1"/>
  <c r="CK498" i="12" a="1"/>
  <c r="CK498" i="12" s="1"/>
  <c r="CL498" i="12" s="1"/>
  <c r="CK469" i="12" a="1"/>
  <c r="CK469" i="12" s="1"/>
  <c r="CL469" i="12" s="1"/>
  <c r="CK349" i="12" a="1"/>
  <c r="CK349" i="12" s="1"/>
  <c r="CL349" i="12" s="1"/>
  <c r="CK136" i="12" a="1"/>
  <c r="CK136" i="12" s="1"/>
  <c r="CL136" i="12" s="1"/>
  <c r="CK384" i="12" a="1"/>
  <c r="CK384" i="12" s="1"/>
  <c r="CL384" i="12" s="1"/>
  <c r="CK368" i="12" a="1"/>
  <c r="CK368" i="12" s="1"/>
  <c r="CL368" i="12" s="1"/>
  <c r="CK444" i="12" a="1"/>
  <c r="CK444" i="12" s="1"/>
  <c r="CL444" i="12" s="1"/>
  <c r="CK403" i="12" a="1"/>
  <c r="CK403" i="12" s="1"/>
  <c r="CL403" i="12" s="1"/>
  <c r="CK489" i="12" a="1"/>
  <c r="CK489" i="12" s="1"/>
  <c r="CL489" i="12" s="1"/>
  <c r="CK320" i="12" a="1"/>
  <c r="CK320" i="12" s="1"/>
  <c r="CL320" i="12" s="1"/>
  <c r="CK99" i="12" a="1"/>
  <c r="CK99" i="12" s="1"/>
  <c r="CL99" i="12" s="1"/>
  <c r="CK160" i="12" a="1"/>
  <c r="CK160" i="12" s="1"/>
  <c r="CL160" i="12" s="1"/>
  <c r="CK219" i="12" a="1"/>
  <c r="CK219" i="12" s="1"/>
  <c r="CL219" i="12" s="1"/>
  <c r="CK449" i="12" a="1"/>
  <c r="CK449" i="12" s="1"/>
  <c r="CL449" i="12" s="1"/>
  <c r="CK487" i="12" a="1"/>
  <c r="CK487" i="12" s="1"/>
  <c r="CL487" i="12" s="1"/>
  <c r="CK255" i="12" a="1"/>
  <c r="CK255" i="12" s="1"/>
  <c r="CL255" i="12" s="1"/>
  <c r="CK341" i="12" a="1"/>
  <c r="CK341" i="12" s="1"/>
  <c r="CL341" i="12" s="1"/>
  <c r="CK105" i="12" a="1"/>
  <c r="CK105" i="12" s="1"/>
  <c r="CL105" i="12" s="1"/>
  <c r="CK397" i="12" a="1"/>
  <c r="CK397" i="12" s="1"/>
  <c r="CL397" i="12" s="1"/>
  <c r="CK245" i="12" a="1"/>
  <c r="CK245" i="12" s="1"/>
  <c r="CL245" i="12" s="1"/>
  <c r="CK222" i="12" a="1"/>
  <c r="CK222" i="12" s="1"/>
  <c r="CL222" i="12" s="1"/>
  <c r="CK247" i="12" a="1"/>
  <c r="CK247" i="12" s="1"/>
  <c r="CL247" i="12" s="1"/>
  <c r="CK241" i="12" a="1"/>
  <c r="CK241" i="12" s="1"/>
  <c r="CL241" i="12" s="1"/>
  <c r="CK80" i="12" a="1"/>
  <c r="CK80" i="12" s="1"/>
  <c r="CL80" i="12" s="1"/>
  <c r="CK244" i="12" a="1"/>
  <c r="CK244" i="12" s="1"/>
  <c r="CL244" i="12" s="1"/>
  <c r="CK480" i="12" a="1"/>
  <c r="CK480" i="12" s="1"/>
  <c r="CL480" i="12" s="1"/>
  <c r="CK180" i="12" a="1"/>
  <c r="CK180" i="12" s="1"/>
  <c r="CL180" i="12" s="1"/>
  <c r="CK174" i="12" a="1"/>
  <c r="CK174" i="12" s="1"/>
  <c r="CL174" i="12" s="1"/>
  <c r="CK224" i="12" a="1"/>
  <c r="CK224" i="12" s="1"/>
  <c r="CL224" i="12" s="1"/>
  <c r="CK347" i="12" a="1"/>
  <c r="CK347" i="12" s="1"/>
  <c r="CL347" i="12" s="1"/>
  <c r="CK278" i="12" a="1"/>
  <c r="CK278" i="12" s="1"/>
  <c r="CL278" i="12" s="1"/>
  <c r="CK427" i="12" a="1"/>
  <c r="CK427" i="12" s="1"/>
  <c r="CL427" i="12" s="1"/>
  <c r="CK302" i="12" a="1"/>
  <c r="CK302" i="12" s="1"/>
  <c r="CL302" i="12" s="1"/>
  <c r="CK97" i="12" a="1"/>
  <c r="CK97" i="12" s="1"/>
  <c r="CL97" i="12" s="1"/>
  <c r="CK418" i="12" a="1"/>
  <c r="CK418" i="12" s="1"/>
  <c r="CL418" i="12" s="1"/>
  <c r="CK228" i="12" a="1"/>
  <c r="CK228" i="12" s="1"/>
  <c r="CL228" i="12" s="1"/>
  <c r="CK223" i="12" a="1"/>
  <c r="CK223" i="12" s="1"/>
  <c r="CL223" i="12" s="1"/>
  <c r="CK37" i="12" a="1"/>
  <c r="CK37" i="12" s="1"/>
  <c r="CL37" i="12" s="1"/>
  <c r="CK195" i="12" a="1"/>
  <c r="CK195" i="12" s="1"/>
  <c r="CL195" i="12" s="1"/>
  <c r="CK314" i="12" a="1"/>
  <c r="CK314" i="12" s="1"/>
  <c r="CL314" i="12" s="1"/>
  <c r="CK46" i="12" a="1"/>
  <c r="CK46" i="12" s="1"/>
  <c r="CL46" i="12" s="1"/>
  <c r="CK98" i="12" a="1"/>
  <c r="CK98" i="12" s="1"/>
  <c r="CL98" i="12" s="1"/>
  <c r="CK18" i="12" a="1"/>
  <c r="CK18" i="12" s="1"/>
  <c r="CL18" i="12" s="1"/>
  <c r="CK409" i="12" a="1"/>
  <c r="CK409" i="12" s="1"/>
  <c r="CL409" i="12" s="1"/>
  <c r="CK441" i="12" a="1"/>
  <c r="CK441" i="12" s="1"/>
  <c r="CL441" i="12" s="1"/>
  <c r="CK272" i="12" a="1"/>
  <c r="CK272" i="12" s="1"/>
  <c r="CL272" i="12" s="1"/>
  <c r="CK478" i="12" a="1"/>
  <c r="CK478" i="12" s="1"/>
  <c r="CL478" i="12" s="1"/>
  <c r="CK139" i="12" a="1"/>
  <c r="CK139" i="12" s="1"/>
  <c r="CL139" i="12" s="1"/>
  <c r="CK464" i="12" a="1"/>
  <c r="CK464" i="12" s="1"/>
  <c r="CL464" i="12" s="1"/>
  <c r="CK85" i="12" a="1"/>
  <c r="CK85" i="12" s="1"/>
  <c r="CL85" i="12" s="1"/>
  <c r="CK38" i="12" a="1"/>
  <c r="CK38" i="12" s="1"/>
  <c r="CL38" i="12" s="1"/>
  <c r="CK492" i="12" a="1"/>
  <c r="CK492" i="12" s="1"/>
  <c r="CL492" i="12" s="1"/>
  <c r="CK93" i="12" a="1"/>
  <c r="CK93" i="12" s="1"/>
  <c r="CL93" i="12" s="1"/>
  <c r="CK401" i="12" a="1"/>
  <c r="CK401" i="12" s="1"/>
  <c r="CL401" i="12" s="1"/>
  <c r="CK173" i="12" a="1"/>
  <c r="CK173" i="12" s="1"/>
  <c r="CL173" i="12" s="1"/>
  <c r="CK220" i="12" a="1"/>
  <c r="CK220" i="12" s="1"/>
  <c r="CL220" i="12" s="1"/>
  <c r="CK165" i="12" a="1"/>
  <c r="CK165" i="12" s="1"/>
  <c r="CL165" i="12" s="1"/>
  <c r="CK90" i="12" a="1"/>
  <c r="CK90" i="12" s="1"/>
  <c r="CL90" i="12" s="1"/>
  <c r="CK258" i="12" a="1"/>
  <c r="CK258" i="12" s="1"/>
  <c r="CL258" i="12" s="1"/>
  <c r="CK497" i="12" a="1"/>
  <c r="CK497" i="12" s="1"/>
  <c r="CL497" i="12" s="1"/>
  <c r="CK337" i="12" a="1"/>
  <c r="CK337" i="12" s="1"/>
  <c r="CL337" i="12" s="1"/>
  <c r="CK280" i="12" a="1"/>
  <c r="CK280" i="12" s="1"/>
  <c r="CL280" i="12" s="1"/>
  <c r="CK103" i="12" a="1"/>
  <c r="CK103" i="12" s="1"/>
  <c r="CL103" i="12" s="1"/>
  <c r="CK348" i="12" a="1"/>
  <c r="CK348" i="12" s="1"/>
  <c r="CL348" i="12" s="1"/>
  <c r="CK328" i="12" a="1"/>
  <c r="CK328" i="12" s="1"/>
  <c r="CL328" i="12" s="1"/>
  <c r="CK474" i="12" a="1"/>
  <c r="CK474" i="12" s="1"/>
  <c r="CL474" i="12" s="1"/>
  <c r="CK382" i="12" a="1"/>
  <c r="CK382" i="12" s="1"/>
  <c r="CL382" i="12" s="1"/>
  <c r="CK128" i="12" a="1"/>
  <c r="CK128" i="12" s="1"/>
  <c r="CL128" i="12" s="1"/>
  <c r="CK194" i="12" a="1"/>
  <c r="CK194" i="12" s="1"/>
  <c r="CL194" i="12" s="1"/>
  <c r="CK78" i="12" a="1"/>
  <c r="CK78" i="12" s="1"/>
  <c r="CL78" i="12" s="1"/>
  <c r="CK294" i="12" a="1"/>
  <c r="CK294" i="12" s="1"/>
  <c r="CL294" i="12" s="1"/>
  <c r="CK438" i="12" a="1"/>
  <c r="CK438" i="12" s="1"/>
  <c r="CL438" i="12" s="1"/>
  <c r="CK417" i="12" a="1"/>
  <c r="CK417" i="12" s="1"/>
  <c r="CL417" i="12" s="1"/>
  <c r="CK433" i="12" a="1"/>
  <c r="CK433" i="12" s="1"/>
  <c r="CL433" i="12" s="1"/>
  <c r="CK246" i="12" a="1"/>
  <c r="CK246" i="12" s="1"/>
  <c r="CL246" i="12" s="1"/>
  <c r="CK457" i="12" a="1"/>
  <c r="CK457" i="12" s="1"/>
  <c r="CL457" i="12" s="1"/>
  <c r="CK109" i="12" a="1"/>
  <c r="CK109" i="12" s="1"/>
  <c r="CL109" i="12" s="1"/>
  <c r="CK25" i="12" a="1"/>
  <c r="CK25" i="12" s="1"/>
  <c r="CL25" i="12" s="1"/>
  <c r="CK58" i="12" a="1"/>
  <c r="CK58" i="12" s="1"/>
  <c r="CL58" i="12" s="1"/>
  <c r="CK185" i="12" a="1"/>
  <c r="CK185" i="12" s="1"/>
  <c r="CL185" i="12" s="1"/>
  <c r="CK71" i="12" a="1"/>
  <c r="CK71" i="12" s="1"/>
  <c r="CL71" i="12" s="1"/>
  <c r="CK142" i="12" a="1"/>
  <c r="CK142" i="12" s="1"/>
  <c r="CL142" i="12" s="1"/>
  <c r="CK240" i="12" a="1"/>
  <c r="CK240" i="12" s="1"/>
  <c r="CL240" i="12" s="1"/>
  <c r="CK281" i="12" a="1"/>
  <c r="CK281" i="12" s="1"/>
  <c r="CL281" i="12" s="1"/>
  <c r="CK131" i="12" a="1"/>
  <c r="CK131" i="12" s="1"/>
  <c r="CL131" i="12" s="1"/>
  <c r="CK481" i="12" a="1"/>
  <c r="CK481" i="12" s="1"/>
  <c r="CL481" i="12" s="1"/>
  <c r="CK338" i="12" a="1"/>
  <c r="CK338" i="12" s="1"/>
  <c r="CL338" i="12" s="1"/>
  <c r="CK482" i="12" a="1"/>
  <c r="CK482" i="12" s="1"/>
  <c r="CL482" i="12" s="1"/>
  <c r="CK197" i="12" a="1"/>
  <c r="CK197" i="12" s="1"/>
  <c r="CL197" i="12" s="1"/>
  <c r="CK494" i="12" a="1"/>
  <c r="CK494" i="12" s="1"/>
  <c r="CL494" i="12" s="1"/>
  <c r="CK316" i="12" a="1"/>
  <c r="CK316" i="12" s="1"/>
  <c r="CL316" i="12" s="1"/>
  <c r="CK376" i="12" a="1"/>
  <c r="CK376" i="12" s="1"/>
  <c r="CL376" i="12" s="1"/>
  <c r="CK122" i="12" a="1"/>
  <c r="CK122" i="12" s="1"/>
  <c r="CL122" i="12" s="1"/>
  <c r="CK27" i="12" a="1"/>
  <c r="CK27" i="12" s="1"/>
  <c r="CL27" i="12" s="1"/>
  <c r="CK439" i="12" a="1"/>
  <c r="CK439" i="12" s="1"/>
  <c r="CL439" i="12" s="1"/>
  <c r="CK95" i="12" a="1"/>
  <c r="CK95" i="12" s="1"/>
  <c r="CL95" i="12" s="1"/>
  <c r="CK251" i="12" a="1"/>
  <c r="CK251" i="12" s="1"/>
  <c r="CL251" i="12" s="1"/>
  <c r="CK259" i="12" a="1"/>
  <c r="CK259" i="12" s="1"/>
  <c r="CL259" i="12" s="1"/>
  <c r="CK271" i="12" a="1"/>
  <c r="CK271" i="12" s="1"/>
  <c r="CL271" i="12" s="1"/>
  <c r="CK336" i="12" a="1"/>
  <c r="CK336" i="12" s="1"/>
  <c r="CL336" i="12" s="1"/>
  <c r="CK334" i="12" a="1"/>
  <c r="CK334" i="12" s="1"/>
  <c r="CL334" i="12" s="1"/>
  <c r="CK119" i="12" a="1"/>
  <c r="CK119" i="12" s="1"/>
  <c r="CL119" i="12" s="1"/>
  <c r="CK168" i="12" a="1"/>
  <c r="CK168" i="12" s="1"/>
  <c r="CL168" i="12" s="1"/>
  <c r="CK117" i="12" a="1"/>
  <c r="CK117" i="12" s="1"/>
  <c r="CL117" i="12" s="1"/>
  <c r="CK357" i="12" a="1"/>
  <c r="CK357" i="12" s="1"/>
  <c r="CL357" i="12" s="1"/>
  <c r="CK388" i="12" a="1"/>
  <c r="CK388" i="12" s="1"/>
  <c r="CL388" i="12" s="1"/>
  <c r="CK111" i="12" a="1"/>
  <c r="CK111" i="12" s="1"/>
  <c r="CL111" i="12" s="1"/>
  <c r="CK104" i="12" a="1"/>
  <c r="CK104" i="12" s="1"/>
  <c r="CL104" i="12" s="1"/>
  <c r="CK448" i="12" a="1"/>
  <c r="CK448" i="12" s="1"/>
  <c r="CL448" i="12" s="1"/>
  <c r="CK456" i="12" a="1"/>
  <c r="CK456" i="12" s="1"/>
  <c r="CL456" i="12" s="1"/>
  <c r="CK317" i="12" a="1"/>
  <c r="CK317" i="12" s="1"/>
  <c r="CL317" i="12" s="1"/>
  <c r="CK196" i="12" a="1"/>
  <c r="CK196" i="12" s="1"/>
  <c r="CL196" i="12" s="1"/>
  <c r="CK13" i="12" a="1"/>
  <c r="CK13" i="12" s="1"/>
  <c r="CL13" i="12" s="1"/>
  <c r="CK62" i="12" a="1"/>
  <c r="CK62" i="12" s="1"/>
  <c r="CL62" i="12" s="1"/>
  <c r="CK236" i="12" a="1"/>
  <c r="CK236" i="12" s="1"/>
  <c r="CL236" i="12" s="1"/>
  <c r="CK252" i="12" a="1"/>
  <c r="CK252" i="12" s="1"/>
  <c r="CL252" i="12" s="1"/>
  <c r="CK495" i="12" a="1"/>
  <c r="CK495" i="12" s="1"/>
  <c r="CL495" i="12" s="1"/>
  <c r="CK299" i="12" a="1"/>
  <c r="CK299" i="12" s="1"/>
  <c r="CL299" i="12" s="1"/>
  <c r="CK493" i="12" a="1"/>
  <c r="CK493" i="12" s="1"/>
  <c r="CL493" i="12" s="1"/>
  <c r="CK202" i="12" a="1"/>
  <c r="CK202" i="12" s="1"/>
  <c r="CL202" i="12" s="1"/>
  <c r="CK468" i="12" a="1"/>
  <c r="CK468" i="12" s="1"/>
  <c r="CL468" i="12" s="1"/>
  <c r="CK430" i="12" a="1"/>
  <c r="CK430" i="12" s="1"/>
  <c r="CL430" i="12" s="1"/>
  <c r="CK113" i="12" a="1"/>
  <c r="CK113" i="12" s="1"/>
  <c r="CL113" i="12" s="1"/>
  <c r="CK72" i="12" a="1"/>
  <c r="CK72" i="12" s="1"/>
  <c r="CL72" i="12" s="1"/>
  <c r="CK370" i="12" a="1"/>
  <c r="CK370" i="12" s="1"/>
  <c r="CL370" i="12" s="1"/>
  <c r="CK393" i="12" a="1"/>
  <c r="CK393" i="12" s="1"/>
  <c r="CL393" i="12" s="1"/>
  <c r="CK335" i="12" a="1"/>
  <c r="CK335" i="12" s="1"/>
  <c r="CL335" i="12" s="1"/>
  <c r="CK176" i="12" a="1"/>
  <c r="CK176" i="12" s="1"/>
  <c r="CL176" i="12" s="1"/>
  <c r="CK440" i="12" a="1"/>
  <c r="CK440" i="12" s="1"/>
  <c r="CL440" i="12" s="1"/>
  <c r="CK60" i="12" a="1"/>
  <c r="CK60" i="12" s="1"/>
  <c r="CL60" i="12" s="1"/>
  <c r="CK9" i="12" a="1"/>
  <c r="CK9" i="12" s="1"/>
  <c r="CL9" i="12" s="1"/>
  <c r="CK108" i="12" a="1"/>
  <c r="CK108" i="12" s="1"/>
  <c r="CL108" i="12" s="1"/>
  <c r="CK52" i="12" a="1"/>
  <c r="CK52" i="12" s="1"/>
  <c r="CL52" i="12" s="1"/>
  <c r="CK44" i="12" a="1"/>
  <c r="CK44" i="12" s="1"/>
  <c r="CL44" i="12" s="1"/>
  <c r="CK150" i="12" a="1"/>
  <c r="CK150" i="12" s="1"/>
  <c r="CL150" i="12" s="1"/>
  <c r="CK140" i="12" a="1"/>
  <c r="CK140" i="12" s="1"/>
  <c r="CL140" i="12" s="1"/>
  <c r="CK276" i="12" a="1"/>
  <c r="CK276" i="12" s="1"/>
  <c r="CL276" i="12" s="1"/>
  <c r="CK416" i="12" a="1"/>
  <c r="CK416" i="12" s="1"/>
  <c r="CL416" i="12" s="1"/>
  <c r="CK155" i="12" a="1"/>
  <c r="CK155" i="12" s="1"/>
  <c r="CL155" i="12" s="1"/>
  <c r="CK459" i="12" a="1"/>
  <c r="CK459" i="12" s="1"/>
  <c r="CL459" i="12" s="1"/>
  <c r="CK114" i="12" a="1"/>
  <c r="CK114" i="12" s="1"/>
  <c r="CL114" i="12" s="1"/>
  <c r="CK211" i="12" a="1"/>
  <c r="CK211" i="12" s="1"/>
  <c r="CL211" i="12" s="1"/>
  <c r="CK69" i="12" a="1"/>
  <c r="CK69" i="12" s="1"/>
  <c r="CL69" i="12" s="1"/>
  <c r="CK452" i="12" a="1"/>
  <c r="CK452" i="12" s="1"/>
  <c r="CL452" i="12" s="1"/>
  <c r="CK24" i="12" a="1"/>
  <c r="CK24" i="12" s="1"/>
  <c r="CL24" i="12" s="1"/>
  <c r="CK270" i="12" a="1"/>
  <c r="CK270" i="12" s="1"/>
  <c r="CL270" i="12" s="1"/>
  <c r="CK210" i="12" a="1"/>
  <c r="CK210" i="12" s="1"/>
  <c r="CL210" i="12" s="1"/>
  <c r="CK206" i="12" a="1"/>
  <c r="CK206" i="12" s="1"/>
  <c r="CL206" i="12" s="1"/>
  <c r="CK339" i="12" a="1"/>
  <c r="CK339" i="12" s="1"/>
  <c r="CL339" i="12" s="1"/>
  <c r="CK323" i="12" a="1"/>
  <c r="CK323" i="12" s="1"/>
  <c r="CL323" i="12" s="1"/>
  <c r="CK454" i="12" a="1"/>
  <c r="CK454" i="12" s="1"/>
  <c r="CL454" i="12" s="1"/>
  <c r="CK188" i="12" a="1"/>
  <c r="CK188" i="12" s="1"/>
  <c r="CL188" i="12" s="1"/>
  <c r="CK389" i="12" a="1"/>
  <c r="CK389" i="12" s="1"/>
  <c r="CL389" i="12" s="1"/>
  <c r="CK11" i="12" a="1"/>
  <c r="CK11" i="12" s="1"/>
  <c r="CL11" i="12" s="1"/>
  <c r="CK94" i="12" a="1"/>
  <c r="CK94" i="12" s="1"/>
  <c r="CL94" i="12" s="1"/>
  <c r="CK364" i="12" a="1"/>
  <c r="CK364" i="12" s="1"/>
  <c r="CL364" i="12" s="1"/>
  <c r="CK286" i="12" a="1"/>
  <c r="CK286" i="12" s="1"/>
  <c r="CL286" i="12" s="1"/>
  <c r="CK445" i="12" a="1"/>
  <c r="CK445" i="12" s="1"/>
  <c r="CL445" i="12" s="1"/>
  <c r="CK55" i="12" a="1"/>
  <c r="CK55" i="12" s="1"/>
  <c r="CL55" i="12" s="1"/>
  <c r="CK123" i="12" a="1"/>
  <c r="CK123" i="12" s="1"/>
  <c r="CL123" i="12" s="1"/>
  <c r="CK193" i="12" a="1"/>
  <c r="CK193" i="12" s="1"/>
  <c r="CL193" i="12" s="1"/>
  <c r="CK461" i="12" a="1"/>
  <c r="CK461" i="12" s="1"/>
  <c r="CL461" i="12" s="1"/>
  <c r="CK232" i="12" a="1"/>
  <c r="CK232" i="12" s="1"/>
  <c r="CL232" i="12" s="1"/>
  <c r="CK327" i="12" a="1"/>
  <c r="CK327" i="12" s="1"/>
  <c r="CL327" i="12" s="1"/>
  <c r="CK342" i="12" a="1"/>
  <c r="CK342" i="12" s="1"/>
  <c r="CL342" i="12" s="1"/>
  <c r="CK33" i="12" a="1"/>
  <c r="CK33" i="12" s="1"/>
  <c r="CL33" i="12" s="1"/>
  <c r="CK130" i="12" a="1"/>
  <c r="CK130" i="12" s="1"/>
  <c r="CL130" i="12" s="1"/>
  <c r="CK120" i="12" a="1"/>
  <c r="CK120" i="12" s="1"/>
  <c r="CL120" i="12" s="1"/>
  <c r="CK273" i="12" a="1"/>
  <c r="CK273" i="12" s="1"/>
  <c r="CL273" i="12" s="1"/>
  <c r="CK36" i="12" a="1"/>
  <c r="CK36" i="12" s="1"/>
  <c r="CL36" i="12" s="1"/>
  <c r="CK191" i="12" a="1"/>
  <c r="CK191" i="12" s="1"/>
  <c r="CL191" i="12" s="1"/>
  <c r="CK248" i="12" a="1"/>
  <c r="CK248" i="12" s="1"/>
  <c r="CL248" i="12" s="1"/>
  <c r="CK435" i="12" a="1"/>
  <c r="CK435" i="12" s="1"/>
  <c r="CL435" i="12" s="1"/>
  <c r="CK421" i="12" a="1"/>
  <c r="CK421" i="12" s="1"/>
  <c r="CL421" i="12" s="1"/>
  <c r="CK218" i="12" a="1"/>
  <c r="CK218" i="12" s="1"/>
  <c r="CL218" i="12" s="1"/>
  <c r="CK243" i="12" a="1"/>
  <c r="CK243" i="12" s="1"/>
  <c r="CL243" i="12" s="1"/>
  <c r="CK400" i="12" a="1"/>
  <c r="CK400" i="12" s="1"/>
  <c r="CL400" i="12" s="1"/>
  <c r="CK213" i="12" a="1"/>
  <c r="CK213" i="12" s="1"/>
  <c r="CL213" i="12" s="1"/>
  <c r="CK377" i="12" a="1"/>
  <c r="CK377" i="12" s="1"/>
  <c r="CL377" i="12" s="1"/>
  <c r="CK472" i="12" a="1"/>
  <c r="CK472" i="12" s="1"/>
  <c r="CL472" i="12" s="1"/>
  <c r="CK408" i="12" a="1"/>
  <c r="CK408" i="12" s="1"/>
  <c r="CL408" i="12" s="1"/>
  <c r="CK208" i="12" a="1"/>
  <c r="CK208" i="12" s="1"/>
  <c r="CL208" i="12" s="1"/>
  <c r="CK134" i="12" a="1"/>
  <c r="CK134" i="12" s="1"/>
  <c r="CL134" i="12" s="1"/>
  <c r="CK405" i="12" a="1"/>
  <c r="CK405" i="12" s="1"/>
  <c r="CL405" i="12" s="1"/>
  <c r="CK262" i="12" a="1"/>
  <c r="CK262" i="12" s="1"/>
  <c r="CL262" i="12" s="1"/>
  <c r="CK380" i="12" a="1"/>
  <c r="CK380" i="12" s="1"/>
  <c r="CL380" i="12" s="1"/>
  <c r="CK53" i="12" a="1"/>
  <c r="CK53" i="12" s="1"/>
  <c r="CL53" i="12" s="1"/>
  <c r="CK199" i="12" a="1"/>
  <c r="CK199" i="12" s="1"/>
  <c r="CL199" i="12" s="1"/>
  <c r="CK351" i="12" a="1"/>
  <c r="CK351" i="12" s="1"/>
  <c r="CL351" i="12" s="1"/>
  <c r="CK455" i="12" a="1"/>
  <c r="CK455" i="12" s="1"/>
  <c r="CL455" i="12" s="1"/>
  <c r="CK343" i="12" a="1"/>
  <c r="CK343" i="12" s="1"/>
  <c r="CL343" i="12" s="1"/>
  <c r="CK39" i="12" a="1"/>
  <c r="CK39" i="12" s="1"/>
  <c r="CL39" i="12" s="1"/>
  <c r="CK269" i="12" a="1"/>
  <c r="CK269" i="12" s="1"/>
  <c r="CL269" i="12" s="1"/>
  <c r="CK204" i="12" a="1"/>
  <c r="CK204" i="12" s="1"/>
  <c r="CL204" i="12" s="1"/>
  <c r="CK217" i="12" a="1"/>
  <c r="CK217" i="12" s="1"/>
  <c r="CL217" i="12" s="1"/>
  <c r="CK363" i="12" a="1"/>
  <c r="CK363" i="12" s="1"/>
  <c r="CL363" i="12" s="1"/>
  <c r="CK239" i="12" a="1"/>
  <c r="CK239" i="12" s="1"/>
  <c r="CL239" i="12" s="1"/>
  <c r="CK372" i="12" a="1"/>
  <c r="CK372" i="12" s="1"/>
  <c r="CL372" i="12" s="1"/>
  <c r="CK20" i="12" a="1"/>
  <c r="CK20" i="12" s="1"/>
  <c r="CL20" i="12" s="1"/>
  <c r="CK187" i="12" a="1"/>
  <c r="CK187" i="12" s="1"/>
  <c r="CL187" i="12" s="1"/>
  <c r="CK460" i="12" a="1"/>
  <c r="CK460" i="12" s="1"/>
  <c r="CL460" i="12" s="1"/>
  <c r="CK70" i="12" a="1"/>
  <c r="CK70" i="12" s="1"/>
  <c r="CL70" i="12" s="1"/>
  <c r="CK483" i="12" a="1"/>
  <c r="CK483" i="12" s="1"/>
  <c r="CL483" i="12" s="1"/>
  <c r="CK274" i="12" a="1"/>
  <c r="CK274" i="12" s="1"/>
  <c r="CL274" i="12" s="1"/>
  <c r="CK153" i="12" a="1"/>
  <c r="CK153" i="12" s="1"/>
  <c r="CL153" i="12" s="1"/>
  <c r="CK295" i="12" a="1"/>
  <c r="CK295" i="12" s="1"/>
  <c r="CL295" i="12" s="1"/>
  <c r="CK404" i="12" a="1"/>
  <c r="CK404" i="12" s="1"/>
  <c r="CL404" i="12" s="1"/>
  <c r="CK201" i="12" a="1"/>
  <c r="CK201" i="12" s="1"/>
  <c r="CL201" i="12" s="1"/>
  <c r="CK322" i="12" a="1"/>
  <c r="CK322" i="12" s="1"/>
  <c r="CL322" i="12" s="1"/>
  <c r="CK330" i="12" a="1"/>
  <c r="CK330" i="12" s="1"/>
  <c r="CL330" i="12" s="1"/>
  <c r="CK28" i="12" a="1"/>
  <c r="CK28" i="12" s="1"/>
  <c r="CL28" i="12" s="1"/>
  <c r="CK214" i="12" a="1"/>
  <c r="CK214" i="12" s="1"/>
  <c r="CL214" i="12" s="1"/>
  <c r="CK189" i="12" a="1"/>
  <c r="CK189" i="12" s="1"/>
  <c r="CL189" i="12" s="1"/>
  <c r="CK19" i="12" a="1"/>
  <c r="CK19" i="12" s="1"/>
  <c r="CL19" i="12" s="1"/>
  <c r="CK261" i="12" a="1"/>
  <c r="CK261" i="12" s="1"/>
  <c r="CL261" i="12" s="1"/>
  <c r="CK290" i="12" a="1"/>
  <c r="CK290" i="12" s="1"/>
  <c r="CL290" i="12" s="1"/>
  <c r="CK371" i="12" a="1"/>
  <c r="CK371" i="12" s="1"/>
  <c r="CL371" i="12" s="1"/>
  <c r="CK428" i="12" a="1"/>
  <c r="CK428" i="12" s="1"/>
  <c r="CL428" i="12" s="1"/>
  <c r="CK59" i="12" a="1"/>
  <c r="CK59" i="12" s="1"/>
  <c r="CL59" i="12" s="1"/>
  <c r="CK143" i="12" a="1"/>
  <c r="CK143" i="12" s="1"/>
  <c r="CL143" i="12" s="1"/>
  <c r="CK89" i="12" a="1"/>
  <c r="CK89" i="12" s="1"/>
  <c r="CL89" i="12" s="1"/>
  <c r="CK158" i="12" a="1"/>
  <c r="CK158" i="12" s="1"/>
  <c r="CL158" i="12" s="1"/>
  <c r="CK238" i="12" a="1"/>
  <c r="CK238" i="12" s="1"/>
  <c r="CL238" i="12" s="1"/>
  <c r="CK156" i="12" a="1"/>
  <c r="CK156" i="12" s="1"/>
  <c r="CL156" i="12" s="1"/>
  <c r="CK61" i="12" a="1"/>
  <c r="CK61" i="12" s="1"/>
  <c r="CL61" i="12" s="1"/>
  <c r="CK88" i="12" a="1"/>
  <c r="CK88" i="12" s="1"/>
  <c r="CL88" i="12" s="1"/>
  <c r="CK391" i="12" a="1"/>
  <c r="CK391" i="12" s="1"/>
  <c r="CL391" i="12" s="1"/>
  <c r="CK100" i="12" a="1"/>
  <c r="CK100" i="12" s="1"/>
  <c r="CL100" i="12" s="1"/>
  <c r="CK465" i="12" a="1"/>
  <c r="CK465" i="12" s="1"/>
  <c r="CL465" i="12" s="1"/>
  <c r="CK164" i="12" a="1"/>
  <c r="CK164" i="12" s="1"/>
  <c r="CL164" i="12" s="1"/>
  <c r="CK166" i="12" a="1"/>
  <c r="CK166" i="12" s="1"/>
  <c r="CL166" i="12" s="1"/>
  <c r="CK350" i="12" a="1"/>
  <c r="CK350" i="12" s="1"/>
  <c r="CL350" i="12" s="1"/>
  <c r="CK450" i="12" a="1"/>
  <c r="CK450" i="12" s="1"/>
  <c r="CL450" i="12" s="1"/>
  <c r="CK396" i="12" a="1"/>
  <c r="CK396" i="12" s="1"/>
  <c r="CL396" i="12" s="1"/>
  <c r="CK422" i="12" a="1"/>
  <c r="CK422" i="12" s="1"/>
  <c r="CL422" i="12" s="1"/>
  <c r="CK183" i="12" a="1"/>
  <c r="CK183" i="12" s="1"/>
  <c r="CL183" i="12" s="1"/>
  <c r="CK436" i="12" a="1"/>
  <c r="CK436" i="12" s="1"/>
  <c r="CL436" i="12" s="1"/>
  <c r="CK146" i="12" a="1"/>
  <c r="CK146" i="12" s="1"/>
  <c r="CL146" i="12" s="1"/>
  <c r="CK132" i="12" a="1"/>
  <c r="CK132" i="12" s="1"/>
  <c r="CL132" i="12" s="1"/>
  <c r="CK432" i="12" a="1"/>
  <c r="CK432" i="12" s="1"/>
  <c r="CL432" i="12" s="1"/>
  <c r="CK362" i="12" a="1"/>
  <c r="CK362" i="12" s="1"/>
  <c r="CL362" i="12" s="1"/>
  <c r="CK177" i="12" a="1"/>
  <c r="CK177" i="12" s="1"/>
  <c r="CL177" i="12" s="1"/>
  <c r="CK101" i="12" a="1"/>
  <c r="CK101" i="12" s="1"/>
  <c r="CL101" i="12" s="1"/>
  <c r="CK66" i="12" a="1"/>
  <c r="CK66" i="12" s="1"/>
  <c r="CL66" i="12" s="1"/>
  <c r="CK162" i="12" a="1"/>
  <c r="CK162" i="12" s="1"/>
  <c r="CL162" i="12" s="1"/>
  <c r="CK331" i="12" a="1"/>
  <c r="CK331" i="12" s="1"/>
  <c r="CL331" i="12" s="1"/>
  <c r="CK124" i="12" a="1"/>
  <c r="CK124" i="12" s="1"/>
  <c r="CL124" i="12" s="1"/>
  <c r="CK49" i="12" a="1"/>
  <c r="CK49" i="12" s="1"/>
  <c r="CL49" i="12" s="1"/>
  <c r="CK15" i="12" a="1"/>
  <c r="CK15" i="12" s="1"/>
  <c r="CL15" i="12" s="1"/>
  <c r="CK192" i="12" a="1"/>
  <c r="CK192" i="12" s="1"/>
  <c r="CL192" i="12" s="1"/>
  <c r="CK383" i="12" a="1"/>
  <c r="CK383" i="12" s="1"/>
  <c r="CL383" i="12" s="1"/>
  <c r="CK318" i="12" a="1"/>
  <c r="CK318" i="12" s="1"/>
  <c r="CL318" i="12" s="1"/>
  <c r="CK499" i="12" a="1"/>
  <c r="CK499" i="12" s="1"/>
  <c r="CL499" i="12" s="1"/>
  <c r="CK29" i="12" a="1"/>
  <c r="CK29" i="12" s="1"/>
  <c r="CL29" i="12" s="1"/>
  <c r="CK22" i="12" a="1"/>
  <c r="CK22" i="12" s="1"/>
  <c r="CL22" i="12" s="1"/>
  <c r="CK112" i="12" a="1"/>
  <c r="CK112" i="12" s="1"/>
  <c r="CL112" i="12" s="1"/>
  <c r="CK73" i="12" a="1"/>
  <c r="CK73" i="12" s="1"/>
  <c r="CL73" i="12" s="1"/>
  <c r="CK411" i="12" a="1"/>
  <c r="CK411" i="12" s="1"/>
  <c r="CL411" i="12" s="1"/>
  <c r="CK501" i="12" a="1"/>
  <c r="CK501" i="12" s="1"/>
  <c r="CL501" i="12" s="1"/>
  <c r="CK198" i="12" a="1"/>
  <c r="CK198" i="12" s="1"/>
  <c r="CL198" i="12" s="1"/>
  <c r="CK394" i="12" a="1"/>
  <c r="CK394" i="12" s="1"/>
  <c r="CL394" i="12" s="1"/>
  <c r="CK225" i="12" a="1"/>
  <c r="CK225" i="12" s="1"/>
  <c r="CL225" i="12" s="1"/>
  <c r="CK121" i="12" a="1"/>
  <c r="CK121" i="12" s="1"/>
  <c r="CL121" i="12" s="1"/>
  <c r="CK415" i="12" a="1"/>
  <c r="CK415" i="12" s="1"/>
  <c r="CL415" i="12" s="1"/>
  <c r="CK434" i="12" a="1"/>
  <c r="CK434" i="12" s="1"/>
  <c r="CL434" i="12" s="1"/>
  <c r="CK297" i="12" a="1"/>
  <c r="CK297" i="12" s="1"/>
  <c r="CL297" i="12" s="1"/>
  <c r="CK374" i="12" a="1"/>
  <c r="CK374" i="12" s="1"/>
  <c r="CL374" i="12" s="1"/>
  <c r="CK141" i="12" a="1"/>
  <c r="CK141" i="12" s="1"/>
  <c r="CL141" i="12" s="1"/>
  <c r="CK390" i="12" a="1"/>
  <c r="CK390" i="12" s="1"/>
  <c r="CL390" i="12" s="1"/>
  <c r="CK375" i="12" a="1"/>
  <c r="CK375" i="12" s="1"/>
  <c r="CL375" i="12" s="1"/>
  <c r="CK16" i="12" a="1"/>
  <c r="CK16" i="12" s="1"/>
  <c r="CL16" i="12" s="1"/>
  <c r="CK458" i="12" a="1"/>
  <c r="CK458" i="12" s="1"/>
  <c r="CL458" i="12" s="1"/>
  <c r="CK41" i="12" a="1"/>
  <c r="CK41" i="12" s="1"/>
  <c r="CL41" i="12" s="1"/>
  <c r="CK205" i="12" a="1"/>
  <c r="CK205" i="12" s="1"/>
  <c r="CL205" i="12" s="1"/>
  <c r="CK289" i="12" a="1"/>
  <c r="CK289" i="12" s="1"/>
  <c r="CL289" i="12" s="1"/>
  <c r="CK298" i="12" a="1"/>
  <c r="CK298" i="12" s="1"/>
  <c r="CL298" i="12" s="1"/>
  <c r="CK354" i="12" a="1"/>
  <c r="CK354" i="12" s="1"/>
  <c r="CL354" i="12" s="1"/>
  <c r="CK471" i="12" a="1"/>
  <c r="CK471" i="12" s="1"/>
  <c r="CL471" i="12" s="1"/>
  <c r="CK358" i="12" a="1"/>
  <c r="CK358" i="12" s="1"/>
  <c r="CL358" i="12" s="1"/>
  <c r="CK242" i="12" a="1"/>
  <c r="CK242" i="12" s="1"/>
  <c r="CL242" i="12" s="1"/>
  <c r="CK346" i="12" a="1"/>
  <c r="CK346" i="12" s="1"/>
  <c r="CL346" i="12" s="1"/>
  <c r="CK386" i="12" a="1"/>
  <c r="CK386" i="12" s="1"/>
  <c r="CL386" i="12" s="1"/>
  <c r="CK324" i="12" a="1"/>
  <c r="CK324" i="12" s="1"/>
  <c r="CL324" i="12" s="1"/>
  <c r="CK264" i="12" a="1"/>
  <c r="CK264" i="12" s="1"/>
  <c r="CL264" i="12" s="1"/>
  <c r="CK420" i="12" a="1"/>
  <c r="CK420" i="12" s="1"/>
  <c r="CL420" i="12" s="1"/>
  <c r="CK77" i="12" a="1"/>
  <c r="CK77" i="12" s="1"/>
  <c r="CL77" i="12" s="1"/>
  <c r="CK171" i="12" a="1"/>
  <c r="CK171" i="12" s="1"/>
  <c r="CL171" i="12" s="1"/>
  <c r="CK216" i="12" a="1"/>
  <c r="CK216" i="12" s="1"/>
  <c r="CL216" i="12" s="1"/>
  <c r="CK182" i="12" a="1"/>
  <c r="CK182" i="12" s="1"/>
  <c r="CL182" i="12" s="1"/>
  <c r="CK263" i="12" a="1"/>
  <c r="CK263" i="12" s="1"/>
  <c r="CL263" i="12" s="1"/>
  <c r="CK437" i="12" a="1"/>
  <c r="CK437" i="12" s="1"/>
  <c r="CL437" i="12" s="1"/>
  <c r="CK267" i="12" a="1"/>
  <c r="CK267" i="12" s="1"/>
  <c r="CL267" i="12" s="1"/>
  <c r="CK48" i="12" a="1"/>
  <c r="CK48" i="12" s="1"/>
  <c r="CL48" i="12" s="1"/>
  <c r="CK133" i="12" a="1"/>
  <c r="CK133" i="12" s="1"/>
  <c r="CL133" i="12" s="1"/>
  <c r="CK488" i="12" a="1"/>
  <c r="CK488" i="12" s="1"/>
  <c r="CL488" i="12" s="1"/>
  <c r="CK425" i="12" a="1"/>
  <c r="CK425" i="12" s="1"/>
  <c r="CL425" i="12" s="1"/>
  <c r="CK463" i="12" a="1"/>
  <c r="CK463" i="12" s="1"/>
  <c r="CL463" i="12" s="1"/>
  <c r="CK429" i="12" a="1"/>
  <c r="CK429" i="12" s="1"/>
  <c r="CL429" i="12" s="1"/>
  <c r="CK45" i="12" a="1"/>
  <c r="CK45" i="12" s="1"/>
  <c r="CL45" i="12" s="1"/>
  <c r="CK319" i="12" a="1"/>
  <c r="CK319" i="12" s="1"/>
  <c r="CL319" i="12" s="1"/>
  <c r="CK56" i="12" a="1"/>
  <c r="CK56" i="12" s="1"/>
  <c r="CL56" i="12" s="1"/>
  <c r="CK268" i="12" a="1"/>
  <c r="CK268" i="12" s="1"/>
  <c r="CL268" i="12" s="1"/>
  <c r="CK307" i="12" a="1"/>
  <c r="CK307" i="12" s="1"/>
  <c r="CL307" i="12" s="1"/>
  <c r="CK291" i="12" a="1"/>
  <c r="CK291" i="12" s="1"/>
  <c r="CL291" i="12" s="1"/>
  <c r="CK200" i="12" a="1"/>
  <c r="CK200" i="12" s="1"/>
  <c r="CL200" i="12" s="1"/>
  <c r="CK283" i="12" a="1"/>
  <c r="CK283" i="12" s="1"/>
  <c r="CL283" i="12" s="1"/>
  <c r="CK491" i="12" a="1"/>
  <c r="CK491" i="12" s="1"/>
  <c r="CL491" i="12" s="1"/>
  <c r="CK315" i="12" a="1"/>
  <c r="CK315" i="12" s="1"/>
  <c r="CL315" i="12" s="1"/>
  <c r="CK309" i="12" a="1"/>
  <c r="CK309" i="12" s="1"/>
  <c r="CL309" i="12" s="1"/>
  <c r="CK31" i="12" a="1"/>
  <c r="CK31" i="12" s="1"/>
  <c r="CL31" i="12" s="1"/>
  <c r="CK65" i="12" a="1"/>
  <c r="CK65" i="12" s="1"/>
  <c r="CL65" i="12" s="1"/>
  <c r="CK293" i="12" a="1"/>
  <c r="CK293" i="12" s="1"/>
  <c r="CL293" i="12" s="1"/>
  <c r="CK35" i="12" a="1"/>
  <c r="CK35" i="12" s="1"/>
  <c r="CL35" i="12" s="1"/>
  <c r="CK151" i="12" a="1"/>
  <c r="CK151" i="12" s="1"/>
  <c r="CL151" i="12" s="1"/>
  <c r="CK333" i="12" a="1"/>
  <c r="CK333" i="12" s="1"/>
  <c r="CL333" i="12" s="1"/>
  <c r="CK170" i="12" a="1"/>
  <c r="CK170" i="12" s="1"/>
  <c r="CL170" i="12" s="1"/>
  <c r="CK306" i="12" a="1"/>
  <c r="CK306" i="12" s="1"/>
  <c r="CL306" i="12" s="1"/>
  <c r="CK256" i="12" a="1"/>
  <c r="CK256" i="12" s="1"/>
  <c r="CL256" i="12" s="1"/>
  <c r="CK479" i="12" a="1"/>
  <c r="CK479" i="12" s="1"/>
  <c r="CL479" i="12" s="1"/>
  <c r="CK277" i="12" a="1"/>
  <c r="CK277" i="12" s="1"/>
  <c r="CL277" i="12" s="1"/>
  <c r="CK161" i="12" a="1"/>
  <c r="CK161" i="12" s="1"/>
  <c r="CL161" i="12" s="1"/>
  <c r="CK473" i="12" a="1"/>
  <c r="CK473" i="12" s="1"/>
  <c r="CL473" i="12" s="1"/>
  <c r="CK81" i="12" a="1"/>
  <c r="CK81" i="12" s="1"/>
  <c r="CL81" i="12" s="1"/>
  <c r="CK359" i="12" a="1"/>
  <c r="CK359" i="12" s="1"/>
  <c r="CL359" i="12" s="1"/>
  <c r="CK79" i="12" a="1"/>
  <c r="CK79" i="12" s="1"/>
  <c r="CL79" i="12" s="1"/>
  <c r="CK116" i="12" a="1"/>
  <c r="CK116" i="12" s="1"/>
  <c r="CL116" i="12" s="1"/>
  <c r="CK426" i="12" a="1"/>
  <c r="CK426" i="12" s="1"/>
  <c r="CL426" i="12" s="1"/>
  <c r="CK184" i="12" a="1"/>
  <c r="CK184" i="12" s="1"/>
  <c r="CL184" i="12" s="1"/>
  <c r="CK138" i="12" a="1"/>
  <c r="CK138" i="12" s="1"/>
  <c r="CL138" i="12" s="1"/>
  <c r="CK344" i="12" a="1"/>
  <c r="CK344" i="12" s="1"/>
  <c r="CL344" i="12" s="1"/>
  <c r="CK167" i="12" a="1"/>
  <c r="CK167" i="12" s="1"/>
  <c r="CL167" i="12" s="1"/>
  <c r="CK231" i="12" a="1"/>
  <c r="CK231" i="12" s="1"/>
  <c r="CL231" i="12" s="1"/>
  <c r="CK340" i="12" a="1"/>
  <c r="CK340" i="12" s="1"/>
  <c r="CL340" i="12" s="1"/>
  <c r="CK467" i="12" a="1"/>
  <c r="CK467" i="12" s="1"/>
  <c r="CL467" i="12" s="1"/>
  <c r="CK367" i="12" a="1"/>
  <c r="CK367" i="12" s="1"/>
  <c r="CL367" i="12" s="1"/>
  <c r="CK385" i="12" a="1"/>
  <c r="CK385" i="12" s="1"/>
  <c r="CL385" i="12" s="1"/>
  <c r="CK470" i="12" a="1"/>
  <c r="CK470" i="12" s="1"/>
  <c r="CL470" i="12" s="1"/>
  <c r="CK453" i="12" a="1"/>
  <c r="CK453" i="12" s="1"/>
  <c r="CL453" i="12" s="1"/>
  <c r="CK496" i="12" a="1"/>
  <c r="CK496" i="12" s="1"/>
  <c r="CL496" i="12" s="1"/>
  <c r="CK163" i="12" a="1"/>
  <c r="CK163" i="12" s="1"/>
  <c r="CL163" i="12" s="1"/>
  <c r="CK12" i="12" a="1"/>
  <c r="CK12" i="12" s="1"/>
  <c r="CL12" i="12" s="1"/>
  <c r="CK63" i="12" a="1"/>
  <c r="CK63" i="12" s="1"/>
  <c r="CL63" i="12" s="1"/>
  <c r="CK106" i="12" a="1"/>
  <c r="CK106" i="12" s="1"/>
  <c r="CL106" i="12" s="1"/>
  <c r="CK361" i="12" a="1"/>
  <c r="CK361" i="12" s="1"/>
  <c r="CL361" i="12" s="1"/>
  <c r="CK414" i="12" a="1"/>
  <c r="CK414" i="12" s="1"/>
  <c r="CL414" i="12" s="1"/>
  <c r="CK424" i="12" a="1"/>
  <c r="CK424" i="12" s="1"/>
  <c r="CL424" i="12" s="1"/>
  <c r="CK102" i="12" a="1"/>
  <c r="CK102" i="12" s="1"/>
  <c r="CL102" i="12" s="1"/>
  <c r="CK157" i="12" a="1"/>
  <c r="CK157" i="12" s="1"/>
  <c r="CL157" i="12" s="1"/>
  <c r="CK149" i="12" a="1"/>
  <c r="CK149" i="12" s="1"/>
  <c r="CL149" i="12" s="1"/>
  <c r="CK26" i="12" a="1"/>
  <c r="CK26" i="12" s="1"/>
  <c r="CL26" i="12" s="1"/>
  <c r="CK402" i="12" a="1"/>
  <c r="CK402" i="12" s="1"/>
  <c r="CL402" i="12" s="1"/>
  <c r="CK233" i="12" a="1"/>
  <c r="CK233" i="12" s="1"/>
  <c r="CL233" i="12" s="1"/>
  <c r="CK250" i="12" a="1"/>
  <c r="CK250" i="12" s="1"/>
  <c r="CL250" i="12" s="1"/>
  <c r="CK265" i="12" a="1"/>
  <c r="CK265" i="12" s="1"/>
  <c r="CL265" i="12" s="1"/>
  <c r="CK296" i="12" a="1"/>
  <c r="CK296" i="12" s="1"/>
  <c r="CL296" i="12" s="1"/>
  <c r="CK387" i="12" a="1"/>
  <c r="CK387" i="12" s="1"/>
  <c r="CL387" i="12" s="1"/>
  <c r="CK476" i="12" a="1"/>
  <c r="CK476" i="12" s="1"/>
  <c r="CL476" i="12" s="1"/>
  <c r="CK21" i="12" a="1"/>
  <c r="CK21" i="12" s="1"/>
  <c r="CL21" i="12" s="1"/>
  <c r="CK43" i="12" a="1"/>
  <c r="CK43" i="12" s="1"/>
  <c r="CL43" i="12" s="1"/>
  <c r="CK212" i="12" a="1"/>
  <c r="CK212" i="12" s="1"/>
  <c r="CL212" i="12" s="1"/>
  <c r="CK410" i="12" a="1"/>
  <c r="CK410" i="12" s="1"/>
  <c r="CL410" i="12" s="1"/>
  <c r="CK355" i="12" a="1"/>
  <c r="CK355" i="12" s="1"/>
  <c r="CL355" i="12" s="1"/>
  <c r="CK303" i="12" a="1"/>
  <c r="CK303" i="12" s="1"/>
  <c r="CL303" i="12" s="1"/>
  <c r="CK360" i="12" a="1"/>
  <c r="CK360" i="12" s="1"/>
  <c r="CL360" i="12" s="1"/>
  <c r="CK392" i="12" a="1"/>
  <c r="CK392" i="12" s="1"/>
  <c r="CL392" i="12" s="1"/>
  <c r="CK365" i="12" a="1"/>
  <c r="CK365" i="12" s="1"/>
  <c r="CL365" i="12" s="1"/>
  <c r="CK50" i="12" a="1"/>
  <c r="CK50" i="12" s="1"/>
  <c r="CL50" i="12" s="1"/>
  <c r="CK118" i="12" a="1"/>
  <c r="CK118" i="12" s="1"/>
  <c r="CL118" i="12" s="1"/>
  <c r="CK67" i="12" a="1"/>
  <c r="CK67" i="12" s="1"/>
  <c r="CL67" i="12" s="1"/>
  <c r="CK249" i="12" a="1"/>
  <c r="CK249" i="12" s="1"/>
  <c r="CL249" i="12" s="1"/>
  <c r="CK207" i="12" a="1"/>
  <c r="CK207" i="12" s="1"/>
  <c r="CL207" i="12" s="1"/>
  <c r="CK378" i="12" a="1"/>
  <c r="CK378" i="12" s="1"/>
  <c r="CL378" i="12" s="1"/>
  <c r="CK92" i="12" a="1"/>
  <c r="CK92" i="12" s="1"/>
  <c r="CL92" i="12" s="1"/>
  <c r="CK490" i="12" a="1"/>
  <c r="CK490" i="12" s="1"/>
  <c r="CL490" i="12" s="1"/>
  <c r="CK451" i="12" a="1"/>
  <c r="CK451" i="12" s="1"/>
  <c r="CL451" i="12" s="1"/>
  <c r="CK91" i="12" a="1"/>
  <c r="CK91" i="12" s="1"/>
  <c r="CL91" i="12" s="1"/>
  <c r="CK17" i="12" a="1"/>
  <c r="CK17" i="12" s="1"/>
  <c r="CL17" i="12" s="1"/>
  <c r="CK413" i="12" a="1"/>
  <c r="CK413" i="12" s="1"/>
  <c r="CL413" i="12" s="1"/>
  <c r="CK51" i="12" a="1"/>
  <c r="CK51" i="12" s="1"/>
  <c r="CL51" i="12" s="1"/>
  <c r="CK175" i="12" a="1"/>
  <c r="CK175" i="12" s="1"/>
  <c r="CL175" i="12" s="1"/>
  <c r="CK353" i="12" a="1"/>
  <c r="CK353" i="12" s="1"/>
  <c r="CL353" i="12" s="1"/>
  <c r="CK446" i="12" a="1"/>
  <c r="CK446" i="12" s="1"/>
  <c r="CL446" i="12" s="1"/>
  <c r="CK369" i="12" a="1"/>
  <c r="CK369" i="12" s="1"/>
  <c r="CL369" i="12" s="1"/>
  <c r="CK443" i="12" a="1"/>
  <c r="CK443" i="12" s="1"/>
  <c r="CL443" i="12" s="1"/>
  <c r="CK221" i="12" a="1"/>
  <c r="CK221" i="12" s="1"/>
  <c r="CL221" i="12" s="1"/>
  <c r="CK253" i="12" a="1"/>
  <c r="CK253" i="12" s="1"/>
  <c r="CL253" i="12" s="1"/>
  <c r="CK179" i="12" a="1"/>
  <c r="CK179" i="12" s="1"/>
  <c r="CL179" i="12" s="1"/>
  <c r="CK203" i="12" a="1"/>
  <c r="CK203" i="12" s="1"/>
  <c r="CL203" i="12" s="1"/>
  <c r="CK107" i="12" a="1"/>
  <c r="CK107" i="12" s="1"/>
  <c r="CL107" i="12" s="1"/>
  <c r="CK300" i="12" a="1"/>
  <c r="CK300" i="12" s="1"/>
  <c r="CL300" i="12" s="1"/>
  <c r="CK237" i="12" a="1"/>
  <c r="CK237" i="12" s="1"/>
  <c r="CL237" i="12" s="1"/>
  <c r="CK356" i="12" a="1"/>
  <c r="CK356" i="12" s="1"/>
  <c r="CL356" i="12" s="1"/>
  <c r="CK266" i="12" a="1"/>
  <c r="CK266" i="12" s="1"/>
  <c r="CL266" i="12" s="1"/>
  <c r="CK285" i="12" a="1"/>
  <c r="CK285" i="12" s="1"/>
  <c r="CL285" i="12" s="1"/>
  <c r="CK40" i="12" a="1"/>
  <c r="CK40" i="12" s="1"/>
  <c r="CL40" i="12" s="1"/>
  <c r="CK412" i="12" a="1"/>
  <c r="CK412" i="12" s="1"/>
  <c r="CL412" i="12" s="1"/>
  <c r="CK311" i="12" a="1"/>
  <c r="CK311" i="12" s="1"/>
  <c r="CL311" i="12" s="1"/>
  <c r="CK68" i="12" a="1"/>
  <c r="CK68" i="12" s="1"/>
  <c r="CL68" i="12" s="1"/>
  <c r="CK229" i="12" a="1"/>
  <c r="CK229" i="12" s="1"/>
  <c r="CL229" i="12" s="1"/>
  <c r="CK399" i="12" a="1"/>
  <c r="CK399" i="12" s="1"/>
  <c r="CL399" i="12" s="1"/>
  <c r="CK127" i="12" a="1"/>
  <c r="CK127" i="12" s="1"/>
  <c r="CL127" i="12" s="1"/>
  <c r="CK234" i="12" a="1"/>
  <c r="CK234" i="12" s="1"/>
  <c r="CL234" i="12" s="1"/>
  <c r="CK257" i="12" a="1"/>
  <c r="CK257" i="12" s="1"/>
  <c r="CL257" i="12" s="1"/>
  <c r="CK325" i="12" a="1"/>
  <c r="CK325" i="12" s="1"/>
  <c r="CL325" i="12" s="1"/>
  <c r="CK209" i="12" a="1"/>
  <c r="CK209" i="12" s="1"/>
  <c r="CL209" i="12" s="1"/>
  <c r="CK500" i="12" a="1"/>
  <c r="CK500" i="12" s="1"/>
  <c r="CL500" i="12" s="1"/>
  <c r="CK395" i="12" a="1"/>
  <c r="CK395" i="12" s="1"/>
  <c r="CL395" i="12" s="1"/>
  <c r="CK466" i="12" a="1"/>
  <c r="CK466" i="12" s="1"/>
  <c r="CL466" i="12" s="1"/>
  <c r="CK275" i="12" a="1"/>
  <c r="CK275" i="12" s="1"/>
  <c r="CL275" i="12" s="1"/>
  <c r="CK86" i="12" a="1"/>
  <c r="CK86" i="12" s="1"/>
  <c r="CL86" i="12" s="1"/>
  <c r="CK226" i="12" a="1"/>
  <c r="CK226" i="12" s="1"/>
  <c r="CL226" i="12" s="1"/>
  <c r="CK87" i="12" a="1"/>
  <c r="CK87" i="12" s="1"/>
  <c r="CL87" i="12" s="1"/>
  <c r="CK178" i="12" a="1"/>
  <c r="CK178" i="12" s="1"/>
  <c r="CL178" i="12" s="1"/>
  <c r="CK23" i="12" a="1"/>
  <c r="CK23" i="12" s="1"/>
  <c r="CL23" i="12" s="1"/>
  <c r="CK462" i="12" a="1"/>
  <c r="CK462" i="12" s="1"/>
  <c r="CL462" i="12" s="1"/>
  <c r="CK145" i="12" a="1"/>
  <c r="CK145" i="12" s="1"/>
  <c r="CL145" i="12" s="1"/>
  <c r="CK502" i="12" a="1"/>
  <c r="CK502" i="12" s="1"/>
  <c r="CL502" i="12" s="1"/>
  <c r="CK235" i="12" a="1"/>
  <c r="CK235" i="12" s="1"/>
  <c r="CL235" i="12" s="1"/>
  <c r="CK442" i="12" a="1"/>
  <c r="CK442" i="12" s="1"/>
  <c r="CL442" i="12" s="1"/>
  <c r="CK227" i="12" a="1"/>
  <c r="CK227" i="12" s="1"/>
  <c r="CL227" i="12" s="1"/>
  <c r="CK310" i="12" a="1"/>
  <c r="CK310" i="12" s="1"/>
  <c r="CL310" i="12" s="1"/>
  <c r="CK477" i="12" a="1"/>
  <c r="CK477" i="12" s="1"/>
  <c r="CL477" i="12" s="1"/>
  <c r="CK154" i="12" a="1"/>
  <c r="CK154" i="12" s="1"/>
  <c r="CL154" i="12" s="1"/>
  <c r="CK82" i="12" a="1"/>
  <c r="CK82" i="12" s="1"/>
  <c r="CL82" i="12" s="1"/>
  <c r="CK147" i="12" a="1"/>
  <c r="CK147" i="12" s="1"/>
  <c r="CL147" i="12" s="1"/>
  <c r="CK419" i="12" a="1"/>
  <c r="CK419" i="12" s="1"/>
  <c r="CL419" i="12" s="1"/>
  <c r="CK148" i="12" a="1"/>
  <c r="CK148" i="12" s="1"/>
  <c r="CL148" i="12" s="1"/>
  <c r="CK423" i="12" a="1"/>
  <c r="CK423" i="12" s="1"/>
  <c r="CL423" i="12" s="1"/>
  <c r="CK379" i="12" a="1"/>
  <c r="CK379" i="12" s="1"/>
  <c r="CL379" i="12" s="1"/>
  <c r="CK47" i="12" a="1"/>
  <c r="CK47" i="12" s="1"/>
  <c r="CL47" i="12" s="1"/>
  <c r="CK190" i="12" a="1"/>
  <c r="CK190" i="12" s="1"/>
  <c r="CL190" i="12" s="1"/>
  <c r="CK125" i="12" a="1"/>
  <c r="CK125" i="12" s="1"/>
  <c r="CL125" i="12" s="1"/>
  <c r="CK352" i="12" a="1"/>
  <c r="CK352" i="12" s="1"/>
  <c r="CL352" i="12" s="1"/>
  <c r="CK398" i="12" a="1"/>
  <c r="CK398" i="12" s="1"/>
  <c r="CL398" i="12" s="1"/>
  <c r="CK312" i="12" a="1"/>
  <c r="CK312" i="12" s="1"/>
  <c r="CL312" i="12" s="1"/>
  <c r="CK486" i="12" a="1"/>
  <c r="CK486" i="12" s="1"/>
  <c r="CL486" i="12" s="1"/>
  <c r="CK126" i="12" a="1"/>
  <c r="CK126" i="12" s="1"/>
  <c r="CL126" i="12" s="1"/>
  <c r="CK159" i="12" a="1"/>
  <c r="CK159" i="12" s="1"/>
  <c r="CL159" i="12" s="1"/>
  <c r="CK172" i="12" a="1"/>
  <c r="CK172" i="12" s="1"/>
  <c r="CL172" i="12" s="1"/>
  <c r="CK305" i="12" a="1"/>
  <c r="CK305" i="12" s="1"/>
  <c r="CL305" i="12" s="1"/>
  <c r="CK215" i="12" a="1"/>
  <c r="CK215" i="12" s="1"/>
  <c r="CL215" i="12" s="1"/>
  <c r="CK288" i="12" a="1"/>
  <c r="CK288" i="12" s="1"/>
  <c r="CL288" i="12" s="1"/>
  <c r="CK381" i="12" a="1"/>
  <c r="CK381" i="12" s="1"/>
  <c r="CL381" i="12" s="1"/>
  <c r="CK329" i="12" a="1"/>
  <c r="CK329" i="12" s="1"/>
  <c r="CL329" i="12" s="1"/>
  <c r="CK96" i="12" a="1"/>
  <c r="CK96" i="12" s="1"/>
  <c r="CL96" i="12" s="1"/>
  <c r="CK32" i="12" a="1"/>
  <c r="CK32" i="12" s="1"/>
  <c r="CL32" i="12" s="1"/>
  <c r="CK431" i="12" a="1"/>
  <c r="CK431" i="12" s="1"/>
  <c r="CL431" i="12" s="1"/>
  <c r="CK373" i="12" a="1"/>
  <c r="CK373" i="12" s="1"/>
  <c r="CL373" i="12" s="1"/>
  <c r="CK75" i="12" a="1"/>
  <c r="CK75" i="12" s="1"/>
  <c r="CL75" i="12" s="1"/>
  <c r="CK169" i="12" a="1"/>
  <c r="CK169" i="12" s="1"/>
  <c r="CL169" i="12" s="1"/>
  <c r="CK345" i="12" a="1"/>
  <c r="CK345" i="12" s="1"/>
  <c r="CL345" i="12" s="1"/>
  <c r="CK485" i="12" a="1"/>
  <c r="CK485" i="12" s="1"/>
  <c r="CL485" i="12" s="1"/>
  <c r="CK406" i="12" a="1"/>
  <c r="CK406" i="12" s="1"/>
  <c r="CL406" i="12" s="1"/>
  <c r="CK42" i="12" a="1"/>
  <c r="CK42" i="12" s="1"/>
  <c r="CL42" i="12" s="1"/>
  <c r="CK64" i="12" a="1"/>
  <c r="CK64" i="12" s="1"/>
  <c r="CL64" i="12" s="1"/>
  <c r="CK10" i="12" a="1"/>
  <c r="CK10" i="12" s="1"/>
  <c r="CL10" i="12" s="1"/>
  <c r="CK34" i="12" a="1"/>
  <c r="CK34" i="12" s="1"/>
  <c r="CL34" i="12" s="1"/>
  <c r="CK284" i="12" a="1"/>
  <c r="CK284" i="12" s="1"/>
  <c r="CL284" i="12" s="1"/>
  <c r="CK260" i="12" a="1"/>
  <c r="CK260" i="12" s="1"/>
  <c r="CL260" i="12" s="1"/>
  <c r="CK129" i="12" a="1"/>
  <c r="CK129" i="12" s="1"/>
  <c r="CL129" i="12" s="1"/>
  <c r="CK287" i="12" a="1"/>
  <c r="CK287" i="12" s="1"/>
  <c r="CL287" i="12" s="1"/>
  <c r="CK144" i="12" a="1"/>
  <c r="CK144" i="12" s="1"/>
  <c r="CL144" i="12" s="1"/>
  <c r="CK230" i="12" a="1"/>
  <c r="CK230" i="12" s="1"/>
  <c r="CL230" i="12" s="1"/>
  <c r="CK254" i="12" a="1"/>
  <c r="CK254" i="12" s="1"/>
  <c r="CL254" i="12" s="1"/>
  <c r="CK308" i="12" a="1"/>
  <c r="CK308" i="12" s="1"/>
  <c r="CL308" i="12" s="1"/>
  <c r="CK484" i="12" a="1"/>
  <c r="CK484" i="12" s="1"/>
  <c r="CL484" i="12" s="1"/>
  <c r="CK282" i="12" a="1"/>
  <c r="CK282" i="12" s="1"/>
  <c r="CL282" i="12" s="1"/>
  <c r="CK321" i="12" a="1"/>
  <c r="CK321" i="12" s="1"/>
  <c r="CL321" i="12" s="1"/>
  <c r="CK366" i="12" a="1"/>
  <c r="CK366" i="12" s="1"/>
  <c r="CL366" i="12" s="1"/>
  <c r="CK57" i="12" a="1"/>
  <c r="CK57" i="12" s="1"/>
  <c r="CL57" i="12" s="1"/>
  <c r="CW9" i="12"/>
  <c r="AQ88" i="10"/>
  <c r="I110" i="9"/>
  <c r="I108" i="9"/>
  <c r="BO13" i="12" l="1"/>
  <c r="BL13" i="12"/>
  <c r="BP13" i="12"/>
  <c r="BM13" i="12"/>
  <c r="BI14" i="12"/>
  <c r="BJ13" i="12"/>
  <c r="BK13" i="12" s="1"/>
  <c r="BN13" i="12"/>
  <c r="CL8" i="12"/>
  <c r="H15" i="1"/>
  <c r="J15" i="1" s="1"/>
  <c r="K22" i="1" s="1"/>
  <c r="I112" i="9"/>
  <c r="CD12" i="12"/>
  <c r="BR13" i="12" l="1"/>
  <c r="BJ14" i="12"/>
  <c r="BK14" i="12" s="1"/>
  <c r="BO14" i="12"/>
  <c r="BM14" i="12"/>
  <c r="BN14" i="12"/>
  <c r="BL14" i="12"/>
  <c r="BI15" i="12"/>
  <c r="BP14" i="12"/>
  <c r="BQ13" i="12"/>
  <c r="K15" i="1"/>
  <c r="BM15" i="12" l="1"/>
  <c r="BJ15" i="12"/>
  <c r="BK15" i="12" s="1"/>
  <c r="BN15" i="12"/>
  <c r="BP15" i="12"/>
  <c r="BL15" i="12"/>
  <c r="BI16" i="12"/>
  <c r="BO15" i="12"/>
  <c r="BQ15" i="12" s="1"/>
  <c r="BR14" i="12"/>
  <c r="BQ14" i="12"/>
  <c r="BN16" i="12" l="1"/>
  <c r="BP16" i="12"/>
  <c r="BI17" i="12"/>
  <c r="BM16" i="12"/>
  <c r="BL16" i="12"/>
  <c r="BO16" i="12"/>
  <c r="BQ16" i="12" s="1"/>
  <c r="BJ16" i="12"/>
  <c r="BK16" i="12" s="1"/>
  <c r="BR15" i="12"/>
  <c r="BR16" i="12" l="1"/>
  <c r="BP17" i="12"/>
  <c r="BO17" i="12"/>
  <c r="BQ17" i="12" s="1"/>
  <c r="BN17" i="12"/>
  <c r="BM17" i="12"/>
  <c r="BJ17" i="12"/>
  <c r="BK17" i="12" s="1"/>
  <c r="BL17" i="12"/>
  <c r="BI18" i="12"/>
  <c r="BO18" i="12" l="1"/>
  <c r="BP18" i="12"/>
  <c r="BL18" i="12"/>
  <c r="BN18" i="12"/>
  <c r="BJ18" i="12"/>
  <c r="BK18" i="12" s="1"/>
  <c r="BI19" i="12"/>
  <c r="BM18" i="12"/>
  <c r="BR18" i="12" s="1"/>
  <c r="BR17" i="12"/>
  <c r="BM19" i="12" l="1"/>
  <c r="BI20" i="12"/>
  <c r="BP19" i="12"/>
  <c r="BJ19" i="12"/>
  <c r="BK19" i="12" s="1"/>
  <c r="BN19" i="12"/>
  <c r="BO19" i="12"/>
  <c r="BQ19" i="12" s="1"/>
  <c r="BL19" i="12"/>
  <c r="BQ18" i="12"/>
  <c r="BJ20" i="12" l="1"/>
  <c r="BK20" i="12" s="1"/>
  <c r="BN20" i="12"/>
  <c r="BP20" i="12"/>
  <c r="BI21" i="12"/>
  <c r="BM20" i="12"/>
  <c r="BR20" i="12" s="1"/>
  <c r="BO20" i="12"/>
  <c r="BQ20" i="12" s="1"/>
  <c r="BL20" i="12"/>
  <c r="BR19" i="12"/>
  <c r="BM21" i="12" l="1"/>
  <c r="BJ21" i="12"/>
  <c r="BK21" i="12" s="1"/>
  <c r="BL21" i="12"/>
  <c r="BN21" i="12"/>
  <c r="BP21" i="12"/>
  <c r="BI22" i="12"/>
  <c r="BO21" i="12"/>
  <c r="BQ21" i="12" s="1"/>
  <c r="BJ22" i="12" l="1"/>
  <c r="BK22" i="12" s="1"/>
  <c r="BN22" i="12"/>
  <c r="BI23" i="12"/>
  <c r="BL22" i="12"/>
  <c r="BO22" i="12"/>
  <c r="BQ22" i="12" s="1"/>
  <c r="BM22" i="12"/>
  <c r="BR22" i="12" s="1"/>
  <c r="BP22" i="12"/>
  <c r="BR21" i="12"/>
  <c r="BM23" i="12" l="1"/>
  <c r="BR23" i="12" s="1"/>
  <c r="BN23" i="12"/>
  <c r="BO23" i="12"/>
  <c r="BP23" i="12"/>
  <c r="BL23" i="12"/>
  <c r="BJ23" i="12"/>
  <c r="BK23" i="12" s="1"/>
  <c r="BI24" i="12"/>
  <c r="CD11" i="12"/>
  <c r="BM24" i="12" l="1"/>
  <c r="BJ24" i="12"/>
  <c r="BK24" i="12" s="1"/>
  <c r="BL24" i="12"/>
  <c r="BI25" i="12"/>
  <c r="BO24" i="12"/>
  <c r="BN24" i="12"/>
  <c r="BP24" i="12"/>
  <c r="BQ23" i="12"/>
  <c r="CQ12" i="12"/>
  <c r="BQ24" i="12" l="1"/>
  <c r="BI26" i="12"/>
  <c r="BJ25" i="12"/>
  <c r="BK25" i="12" s="1"/>
  <c r="BL25" i="12"/>
  <c r="BN25" i="12"/>
  <c r="BM25" i="12"/>
  <c r="BR25" i="12" s="1"/>
  <c r="BP25" i="12"/>
  <c r="BO25" i="12"/>
  <c r="BQ25" i="12" s="1"/>
  <c r="BR24" i="12"/>
  <c r="BN26" i="12" l="1"/>
  <c r="BI27" i="12"/>
  <c r="BP26" i="12"/>
  <c r="BJ26" i="12"/>
  <c r="BK26" i="12" s="1"/>
  <c r="BM26" i="12"/>
  <c r="BR26" i="12" s="1"/>
  <c r="BL26" i="12"/>
  <c r="BO26" i="12"/>
  <c r="BQ26" i="12" s="1"/>
  <c r="BI28" i="12" l="1"/>
  <c r="BP27" i="12"/>
  <c r="BN27" i="12"/>
  <c r="BO27" i="12"/>
  <c r="BQ27" i="12" s="1"/>
  <c r="BL27" i="12"/>
  <c r="BM27" i="12"/>
  <c r="BJ27" i="12"/>
  <c r="BK27" i="12" s="1"/>
  <c r="CD14" i="12"/>
  <c r="BR27" i="12" l="1"/>
  <c r="BO28" i="12"/>
  <c r="BN28" i="12"/>
  <c r="BL28" i="12"/>
  <c r="BM28" i="12"/>
  <c r="BJ28" i="12"/>
  <c r="BK28" i="12" s="1"/>
  <c r="BP28" i="12"/>
  <c r="BI29" i="12"/>
  <c r="CQ9" i="12"/>
  <c r="BO29" i="12" l="1"/>
  <c r="BN29" i="12"/>
  <c r="BL29" i="12"/>
  <c r="BM29" i="12"/>
  <c r="BR29" i="12" s="1"/>
  <c r="BJ29" i="12"/>
  <c r="BK29" i="12" s="1"/>
  <c r="BI30" i="12"/>
  <c r="BP29" i="12"/>
  <c r="BR28" i="12"/>
  <c r="BQ28" i="12"/>
  <c r="BM30" i="12" l="1"/>
  <c r="BN30" i="12"/>
  <c r="BP30" i="12"/>
  <c r="BL30" i="12"/>
  <c r="BJ30" i="12"/>
  <c r="BK30" i="12" s="1"/>
  <c r="BI31" i="12"/>
  <c r="BO30" i="12"/>
  <c r="BQ30" i="12" s="1"/>
  <c r="BQ29" i="12"/>
  <c r="BP31" i="12" l="1"/>
  <c r="BJ31" i="12"/>
  <c r="BK31" i="12" s="1"/>
  <c r="BM31" i="12"/>
  <c r="BO31" i="12"/>
  <c r="BQ31" i="12" s="1"/>
  <c r="BN31" i="12"/>
  <c r="BL31" i="12"/>
  <c r="BI32" i="12"/>
  <c r="BR30" i="12"/>
  <c r="BR31" i="12" l="1"/>
  <c r="BP32" i="12"/>
  <c r="BL32" i="12"/>
  <c r="BI33" i="12"/>
  <c r="BM32" i="12"/>
  <c r="BJ32" i="12"/>
  <c r="BK32" i="12" s="1"/>
  <c r="BO32" i="12"/>
  <c r="BQ32" i="12" s="1"/>
  <c r="BN32" i="12"/>
  <c r="BJ33" i="12" l="1"/>
  <c r="BK33" i="12" s="1"/>
  <c r="BN33" i="12"/>
  <c r="BI34" i="12"/>
  <c r="BL33" i="12"/>
  <c r="BO33" i="12"/>
  <c r="BM33" i="12"/>
  <c r="BR33" i="12" s="1"/>
  <c r="BP33" i="12"/>
  <c r="BR32" i="12"/>
  <c r="BN34" i="12" l="1"/>
  <c r="BL34" i="12"/>
  <c r="BJ34" i="12"/>
  <c r="BK34" i="12" s="1"/>
  <c r="BO34" i="12"/>
  <c r="BM34" i="12"/>
  <c r="BR34" i="12" s="1"/>
  <c r="BI35" i="12"/>
  <c r="BP34" i="12"/>
  <c r="BQ33" i="12"/>
  <c r="BQ34" i="12" l="1"/>
  <c r="BI36" i="12"/>
  <c r="BP35" i="12"/>
  <c r="BJ35" i="12"/>
  <c r="BK35" i="12" s="1"/>
  <c r="BM35" i="12"/>
  <c r="BL35" i="12"/>
  <c r="BN35" i="12"/>
  <c r="BO35" i="12"/>
  <c r="BQ35" i="12" s="1"/>
  <c r="BR35" i="12" l="1"/>
  <c r="BM36" i="12"/>
  <c r="BL36" i="12"/>
  <c r="BJ36" i="12"/>
  <c r="BK36" i="12" s="1"/>
  <c r="BO36" i="12"/>
  <c r="BI37" i="12"/>
  <c r="BP36" i="12"/>
  <c r="BN36" i="12"/>
  <c r="BQ36" i="12" l="1"/>
  <c r="BN37" i="12"/>
  <c r="BI38" i="12"/>
  <c r="BJ37" i="12"/>
  <c r="BK37" i="12" s="1"/>
  <c r="BP37" i="12"/>
  <c r="BM37" i="12"/>
  <c r="BR37" i="12" s="1"/>
  <c r="BL37" i="12"/>
  <c r="BO37" i="12"/>
  <c r="BR36" i="12"/>
  <c r="BQ37" i="12" l="1"/>
  <c r="BP38" i="12"/>
  <c r="BM38" i="12"/>
  <c r="BN38" i="12"/>
  <c r="BL38" i="12"/>
  <c r="BJ38" i="12"/>
  <c r="BK38" i="12" s="1"/>
  <c r="BI39" i="12"/>
  <c r="BO38" i="12"/>
  <c r="BQ38" i="12" s="1"/>
  <c r="BP39" i="12" l="1"/>
  <c r="BI40" i="12"/>
  <c r="BL39" i="12"/>
  <c r="BM39" i="12"/>
  <c r="BO39" i="12"/>
  <c r="BQ39" i="12" s="1"/>
  <c r="BJ39" i="12"/>
  <c r="BK39" i="12" s="1"/>
  <c r="BN39" i="12"/>
  <c r="BR38" i="12"/>
  <c r="BR39" i="12" l="1"/>
  <c r="BP40" i="12"/>
  <c r="BM40" i="12"/>
  <c r="BL40" i="12"/>
  <c r="BI41" i="12"/>
  <c r="BJ40" i="12"/>
  <c r="BK40" i="12" s="1"/>
  <c r="BN40" i="12"/>
  <c r="BO40" i="12"/>
  <c r="BL41" i="12" l="1"/>
  <c r="BJ41" i="12"/>
  <c r="BK41" i="12" s="1"/>
  <c r="BM41" i="12"/>
  <c r="BN41" i="12"/>
  <c r="BO41" i="12"/>
  <c r="BI42" i="12"/>
  <c r="BP41" i="12"/>
  <c r="BQ40" i="12"/>
  <c r="BR40" i="12"/>
  <c r="BR41" i="12" l="1"/>
  <c r="BO42" i="12"/>
  <c r="BM42" i="12"/>
  <c r="BI43" i="12"/>
  <c r="BN42" i="12"/>
  <c r="BJ42" i="12"/>
  <c r="BK42" i="12" s="1"/>
  <c r="BL42" i="12"/>
  <c r="BP42" i="12"/>
  <c r="BQ41" i="12"/>
  <c r="BO43" i="12" l="1"/>
  <c r="BN43" i="12"/>
  <c r="BM43" i="12"/>
  <c r="BR43" i="12" s="1"/>
  <c r="BJ43" i="12"/>
  <c r="BK43" i="12" s="1"/>
  <c r="BI44" i="12"/>
  <c r="BP43" i="12"/>
  <c r="BL43" i="12"/>
  <c r="BR42" i="12"/>
  <c r="BQ42" i="12"/>
  <c r="BP44" i="12" l="1"/>
  <c r="BJ44" i="12"/>
  <c r="BK44" i="12" s="1"/>
  <c r="BM44" i="12"/>
  <c r="BO44" i="12"/>
  <c r="BQ44" i="12" s="1"/>
  <c r="BI45" i="12"/>
  <c r="BL44" i="12"/>
  <c r="BN44" i="12"/>
  <c r="BQ43" i="12"/>
  <c r="BR44" i="12" l="1"/>
  <c r="BL45" i="12"/>
  <c r="BI46" i="12"/>
  <c r="BP45" i="12"/>
  <c r="BM45" i="12"/>
  <c r="BN45" i="12"/>
  <c r="BO45" i="12"/>
  <c r="BQ45" i="12" s="1"/>
  <c r="BJ45" i="12"/>
  <c r="BK45" i="12" s="1"/>
  <c r="BO46" i="12" l="1"/>
  <c r="BI47" i="12"/>
  <c r="BJ46" i="12"/>
  <c r="BK46" i="12" s="1"/>
  <c r="BM46" i="12"/>
  <c r="BL46" i="12"/>
  <c r="BP46" i="12"/>
  <c r="BN46" i="12"/>
  <c r="BR45" i="12"/>
  <c r="BR46" i="12" l="1"/>
  <c r="BP47" i="12"/>
  <c r="BJ47" i="12"/>
  <c r="BK47" i="12" s="1"/>
  <c r="BN47" i="12"/>
  <c r="BL47" i="12"/>
  <c r="BI48" i="12"/>
  <c r="BO47" i="12"/>
  <c r="BQ47" i="12" s="1"/>
  <c r="BM47" i="12"/>
  <c r="BR47" i="12" s="1"/>
  <c r="BQ46" i="12"/>
  <c r="BM48" i="12" l="1"/>
  <c r="BI49" i="12"/>
  <c r="BL48" i="12"/>
  <c r="BJ48" i="12"/>
  <c r="BK48" i="12" s="1"/>
  <c r="BO48" i="12"/>
  <c r="BQ48" i="12" s="1"/>
  <c r="BP48" i="12"/>
  <c r="BN48" i="12"/>
  <c r="BL49" i="12" l="1"/>
  <c r="BN49" i="12"/>
  <c r="BP49" i="12"/>
  <c r="BJ49" i="12"/>
  <c r="BK49" i="12" s="1"/>
  <c r="BM49" i="12"/>
  <c r="BR49" i="12" s="1"/>
  <c r="BO49" i="12"/>
  <c r="BQ49" i="12" s="1"/>
  <c r="BI50" i="12"/>
  <c r="BR48" i="12"/>
  <c r="BO50" i="12" l="1"/>
  <c r="BP50" i="12"/>
  <c r="BJ50" i="12"/>
  <c r="BK50" i="12" s="1"/>
  <c r="BI51" i="12"/>
  <c r="BL50" i="12"/>
  <c r="BM50" i="12"/>
  <c r="BR50" i="12" s="1"/>
  <c r="BN50" i="12"/>
  <c r="BP51" i="12" l="1"/>
  <c r="BL51" i="12"/>
  <c r="BM51" i="12"/>
  <c r="BI52" i="12"/>
  <c r="BN51" i="12"/>
  <c r="BJ51" i="12"/>
  <c r="BK51" i="12" s="1"/>
  <c r="BO51" i="12"/>
  <c r="BQ51" i="12" s="1"/>
  <c r="BQ50" i="12"/>
  <c r="BI53" i="12" l="1"/>
  <c r="BN52" i="12"/>
  <c r="BP52" i="12"/>
  <c r="BO52" i="12"/>
  <c r="BQ52" i="12" s="1"/>
  <c r="BJ52" i="12"/>
  <c r="BK52" i="12" s="1"/>
  <c r="BM52" i="12"/>
  <c r="BR52" i="12" s="1"/>
  <c r="BL52" i="12"/>
  <c r="BR51" i="12"/>
  <c r="BI54" i="12" l="1"/>
  <c r="BL53" i="12"/>
  <c r="BN53" i="12"/>
  <c r="BP53" i="12"/>
  <c r="BO53" i="12"/>
  <c r="BJ53" i="12"/>
  <c r="BK53" i="12" s="1"/>
  <c r="BM53" i="12"/>
  <c r="BR53" i="12" s="1"/>
  <c r="BQ53" i="12" l="1"/>
  <c r="BL54" i="12"/>
  <c r="BO54" i="12"/>
  <c r="BN54" i="12"/>
  <c r="BI55" i="12"/>
  <c r="BP54" i="12"/>
  <c r="BJ54" i="12"/>
  <c r="BK54" i="12" s="1"/>
  <c r="BM54" i="12"/>
  <c r="BR54" i="12" s="1"/>
  <c r="BQ54" i="12" l="1"/>
  <c r="BL55" i="12"/>
  <c r="BN55" i="12"/>
  <c r="BM55" i="12"/>
  <c r="BR55" i="12" s="1"/>
  <c r="BJ55" i="12"/>
  <c r="BK55" i="12" s="1"/>
  <c r="BP55" i="12"/>
  <c r="BO55" i="12"/>
  <c r="BQ55" i="12" s="1"/>
  <c r="BI56" i="12"/>
  <c r="BM56" i="12" l="1"/>
  <c r="BN56" i="12"/>
  <c r="BP56" i="12"/>
  <c r="BO56" i="12"/>
  <c r="BQ56" i="12" s="1"/>
  <c r="BI57" i="12"/>
  <c r="BJ56" i="12"/>
  <c r="BK56" i="12" s="1"/>
  <c r="BL56" i="12"/>
  <c r="BO57" i="12" l="1"/>
  <c r="BI58" i="12"/>
  <c r="BJ57" i="12"/>
  <c r="BK57" i="12" s="1"/>
  <c r="BL57" i="12"/>
  <c r="BM57" i="12"/>
  <c r="BN57" i="12"/>
  <c r="BP57" i="12"/>
  <c r="BR56" i="12"/>
  <c r="BO58" i="12" l="1"/>
  <c r="BN58" i="12"/>
  <c r="BJ58" i="12"/>
  <c r="BK58" i="12" s="1"/>
  <c r="BI59" i="12"/>
  <c r="BP58" i="12"/>
  <c r="BM58" i="12"/>
  <c r="BR58" i="12" s="1"/>
  <c r="BL58" i="12"/>
  <c r="BR57" i="12"/>
  <c r="BQ57" i="12"/>
  <c r="BJ59" i="12" l="1"/>
  <c r="BK59" i="12" s="1"/>
  <c r="BM59" i="12"/>
  <c r="BO59" i="12"/>
  <c r="BN59" i="12"/>
  <c r="BL59" i="12"/>
  <c r="BP59" i="12"/>
  <c r="BI60" i="12"/>
  <c r="BQ58" i="12"/>
  <c r="BQ59" i="12" l="1"/>
  <c r="BJ60" i="12"/>
  <c r="BK60" i="12" s="1"/>
  <c r="BI61" i="12"/>
  <c r="BL60" i="12"/>
  <c r="BO60" i="12"/>
  <c r="BN60" i="12"/>
  <c r="BP60" i="12"/>
  <c r="BM60" i="12"/>
  <c r="BR60" i="12" s="1"/>
  <c r="BR59" i="12"/>
  <c r="BQ60" i="12" l="1"/>
  <c r="BL61" i="12"/>
  <c r="BJ61" i="12"/>
  <c r="BK61" i="12" s="1"/>
  <c r="BM61" i="12"/>
  <c r="BI62" i="12"/>
  <c r="BO61" i="12"/>
  <c r="BN61" i="12"/>
  <c r="BP61" i="12"/>
  <c r="BL62" i="12" l="1"/>
  <c r="BO62" i="12"/>
  <c r="BM62" i="12"/>
  <c r="BN62" i="12"/>
  <c r="BP62" i="12"/>
  <c r="BI63" i="12"/>
  <c r="BJ62" i="12"/>
  <c r="BK62" i="12" s="1"/>
  <c r="BQ61" i="12"/>
  <c r="BR61" i="12"/>
  <c r="BR62" i="12" l="1"/>
  <c r="BQ62" i="12"/>
  <c r="BN63" i="12"/>
  <c r="BP63" i="12"/>
  <c r="BO63" i="12"/>
  <c r="BI64" i="12"/>
  <c r="BM63" i="12"/>
  <c r="BR63" i="12" s="1"/>
  <c r="BJ63" i="12"/>
  <c r="BK63" i="12" s="1"/>
  <c r="BL63" i="12"/>
  <c r="BQ63" i="12" l="1"/>
  <c r="BP64" i="12"/>
  <c r="BJ64" i="12"/>
  <c r="BK64" i="12" s="1"/>
  <c r="BO64" i="12"/>
  <c r="BQ64" i="12" s="1"/>
  <c r="BL64" i="12"/>
  <c r="BI65" i="12"/>
  <c r="BN64" i="12"/>
  <c r="BM64" i="12"/>
  <c r="BR64" i="12" s="1"/>
  <c r="BI66" i="12" l="1"/>
  <c r="BP65" i="12"/>
  <c r="BN65" i="12"/>
  <c r="BL65" i="12"/>
  <c r="BJ65" i="12"/>
  <c r="BK65" i="12" s="1"/>
  <c r="BO65" i="12"/>
  <c r="BQ65" i="12" s="1"/>
  <c r="BM65" i="12"/>
  <c r="BR65" i="12" s="1"/>
  <c r="CD10" i="12"/>
  <c r="BN66" i="12" l="1"/>
  <c r="BJ66" i="12"/>
  <c r="BK66" i="12" s="1"/>
  <c r="BI67" i="12"/>
  <c r="BP66" i="12"/>
  <c r="BL66" i="12"/>
  <c r="BM66" i="12"/>
  <c r="BR66" i="12" s="1"/>
  <c r="BO66" i="12"/>
  <c r="BQ66" i="12" s="1"/>
  <c r="CQ13" i="12"/>
  <c r="BI68" i="12" l="1"/>
  <c r="BP67" i="12"/>
  <c r="BM67" i="12"/>
  <c r="BN67" i="12"/>
  <c r="BJ67" i="12"/>
  <c r="BK67" i="12" s="1"/>
  <c r="BO67" i="12"/>
  <c r="BQ67" i="12" s="1"/>
  <c r="BL67" i="12"/>
  <c r="BR67" i="12" l="1"/>
  <c r="BI69" i="12"/>
  <c r="BL68" i="12"/>
  <c r="BP68" i="12"/>
  <c r="BO68" i="12"/>
  <c r="BQ68" i="12" s="1"/>
  <c r="BJ68" i="12"/>
  <c r="BK68" i="12" s="1"/>
  <c r="BM68" i="12"/>
  <c r="BR68" i="12" s="1"/>
  <c r="BN68" i="12"/>
  <c r="BP69" i="12" l="1"/>
  <c r="BM69" i="12"/>
  <c r="BI70" i="12"/>
  <c r="BJ69" i="12"/>
  <c r="BK69" i="12" s="1"/>
  <c r="BO69" i="12"/>
  <c r="BQ69" i="12" s="1"/>
  <c r="BL69" i="12"/>
  <c r="BN69" i="12"/>
  <c r="CD13" i="12"/>
  <c r="BI71" i="12" l="1"/>
  <c r="BM70" i="12"/>
  <c r="BO70" i="12"/>
  <c r="BP70" i="12"/>
  <c r="BN70" i="12"/>
  <c r="BJ70" i="12"/>
  <c r="BK70" i="12" s="1"/>
  <c r="BL70" i="12"/>
  <c r="BR69" i="12"/>
  <c r="CQ10" i="12"/>
  <c r="BQ70" i="12" l="1"/>
  <c r="BR70" i="12"/>
  <c r="BO71" i="12"/>
  <c r="BI72" i="12"/>
  <c r="BM71" i="12"/>
  <c r="BL71" i="12"/>
  <c r="BJ71" i="12"/>
  <c r="BK71" i="12" s="1"/>
  <c r="BP71" i="12"/>
  <c r="BN71" i="12"/>
  <c r="BQ71" i="12" l="1"/>
  <c r="BI73" i="12"/>
  <c r="BL72" i="12"/>
  <c r="BM72" i="12"/>
  <c r="BN72" i="12"/>
  <c r="BJ72" i="12"/>
  <c r="BK72" i="12" s="1"/>
  <c r="BO72" i="12"/>
  <c r="BQ72" i="12" s="1"/>
  <c r="BP72" i="12"/>
  <c r="BR71" i="12"/>
  <c r="BN73" i="12" l="1"/>
  <c r="BL73" i="12"/>
  <c r="BJ73" i="12"/>
  <c r="BK73" i="12" s="1"/>
  <c r="BM73" i="12"/>
  <c r="BR73" i="12" s="1"/>
  <c r="BP73" i="12"/>
  <c r="BI74" i="12"/>
  <c r="BO73" i="12"/>
  <c r="BQ73" i="12" s="1"/>
  <c r="BR72" i="12"/>
  <c r="BM74" i="12" l="1"/>
  <c r="BP74" i="12"/>
  <c r="BL74" i="12"/>
  <c r="BI75" i="12"/>
  <c r="BO74" i="12"/>
  <c r="BQ74" i="12" s="1"/>
  <c r="BN74" i="12"/>
  <c r="BJ74" i="12"/>
  <c r="BK74" i="12" s="1"/>
  <c r="BI76" i="12" l="1"/>
  <c r="BJ75" i="12"/>
  <c r="BK75" i="12" s="1"/>
  <c r="BL75" i="12"/>
  <c r="BO75" i="12"/>
  <c r="BM75" i="12"/>
  <c r="BP75" i="12"/>
  <c r="BN75" i="12"/>
  <c r="BR74" i="12"/>
  <c r="BQ75" i="12" l="1"/>
  <c r="BR75" i="12"/>
  <c r="BO76" i="12"/>
  <c r="BI77" i="12"/>
  <c r="BL76" i="12"/>
  <c r="BN76" i="12"/>
  <c r="BJ76" i="12"/>
  <c r="BK76" i="12" s="1"/>
  <c r="BP76" i="12"/>
  <c r="BM76" i="12"/>
  <c r="BR76" i="12" s="1"/>
  <c r="BQ76" i="12" l="1"/>
  <c r="BJ77" i="12"/>
  <c r="BK77" i="12" s="1"/>
  <c r="BP77" i="12"/>
  <c r="BI78" i="12"/>
  <c r="BN77" i="12"/>
  <c r="BL77" i="12"/>
  <c r="BO77" i="12"/>
  <c r="BM77" i="12"/>
  <c r="BR77" i="12" s="1"/>
  <c r="BL78" i="12" l="1"/>
  <c r="BP78" i="12"/>
  <c r="BO78" i="12"/>
  <c r="BJ78" i="12"/>
  <c r="BK78" i="12" s="1"/>
  <c r="BI79" i="12"/>
  <c r="BN78" i="12"/>
  <c r="BM78" i="12"/>
  <c r="BQ77" i="12"/>
  <c r="BR78" i="12" l="1"/>
  <c r="BQ78" i="12"/>
  <c r="BJ79" i="12"/>
  <c r="BK79" i="12" s="1"/>
  <c r="BP79" i="12"/>
  <c r="BN79" i="12"/>
  <c r="BM79" i="12"/>
  <c r="BR79" i="12" s="1"/>
  <c r="BL79" i="12"/>
  <c r="BO79" i="12"/>
  <c r="BQ79" i="12" s="1"/>
  <c r="BI80" i="12"/>
  <c r="BJ80" i="12" l="1"/>
  <c r="BK80" i="12" s="1"/>
  <c r="BM80" i="12"/>
  <c r="BP80" i="12"/>
  <c r="BO80" i="12"/>
  <c r="BQ80" i="12" s="1"/>
  <c r="BI81" i="12"/>
  <c r="BL80" i="12"/>
  <c r="BN80" i="12"/>
  <c r="BR80" i="12" l="1"/>
  <c r="BP81" i="12"/>
  <c r="BM81" i="12"/>
  <c r="BR81" i="12" s="1"/>
  <c r="BL81" i="12"/>
  <c r="BI82" i="12"/>
  <c r="BJ81" i="12"/>
  <c r="BK81" i="12" s="1"/>
  <c r="BN81" i="12"/>
  <c r="BO81" i="12"/>
  <c r="BQ81" i="12" s="1"/>
  <c r="BN82" i="12" l="1"/>
  <c r="BI83" i="12"/>
  <c r="BJ82" i="12"/>
  <c r="BK82" i="12" s="1"/>
  <c r="BP82" i="12"/>
  <c r="BM82" i="12"/>
  <c r="BR82" i="12" s="1"/>
  <c r="BO82" i="12"/>
  <c r="BQ82" i="12" s="1"/>
  <c r="BL82" i="12"/>
  <c r="BI84" i="12" l="1"/>
  <c r="BJ83" i="12"/>
  <c r="BK83" i="12" s="1"/>
  <c r="BM83" i="12"/>
  <c r="BN83" i="12"/>
  <c r="BP83" i="12"/>
  <c r="BO83" i="12"/>
  <c r="BL83" i="12"/>
  <c r="BQ83" i="12" l="1"/>
  <c r="BR83" i="12"/>
  <c r="BO84" i="12"/>
  <c r="BN84" i="12"/>
  <c r="BM84" i="12"/>
  <c r="BJ84" i="12"/>
  <c r="BK84" i="12" s="1"/>
  <c r="BL84" i="12"/>
  <c r="BP84" i="12"/>
  <c r="BI85" i="12"/>
  <c r="BR84" i="12" l="1"/>
  <c r="BO85" i="12"/>
  <c r="BP85" i="12"/>
  <c r="BN85" i="12"/>
  <c r="BL85" i="12"/>
  <c r="BJ85" i="12"/>
  <c r="BK85" i="12" s="1"/>
  <c r="BI86" i="12"/>
  <c r="BM85" i="12"/>
  <c r="BR85" i="12" s="1"/>
  <c r="BQ84" i="12"/>
  <c r="BL86" i="12" l="1"/>
  <c r="BJ86" i="12"/>
  <c r="BK86" i="12" s="1"/>
  <c r="BO86" i="12"/>
  <c r="BI87" i="12"/>
  <c r="BP86" i="12"/>
  <c r="BM86" i="12"/>
  <c r="BN86" i="12"/>
  <c r="BQ85" i="12"/>
  <c r="BR86" i="12" l="1"/>
  <c r="BQ86" i="12"/>
  <c r="BI88" i="12"/>
  <c r="BN87" i="12"/>
  <c r="BM87" i="12"/>
  <c r="BL87" i="12"/>
  <c r="BJ87" i="12"/>
  <c r="BK87" i="12" s="1"/>
  <c r="BO87" i="12"/>
  <c r="BP87" i="12"/>
  <c r="BJ88" i="12" l="1"/>
  <c r="BK88" i="12" s="1"/>
  <c r="BN88" i="12"/>
  <c r="BP88" i="12"/>
  <c r="BO88" i="12"/>
  <c r="BM88" i="12"/>
  <c r="BR88" i="12" s="1"/>
  <c r="BL88" i="12"/>
  <c r="BI89" i="12"/>
  <c r="BQ87" i="12"/>
  <c r="BR87" i="12"/>
  <c r="BP89" i="12" l="1"/>
  <c r="BL89" i="12"/>
  <c r="BI90" i="12"/>
  <c r="BN89" i="12"/>
  <c r="BJ89" i="12"/>
  <c r="BK89" i="12" s="1"/>
  <c r="BM89" i="12"/>
  <c r="BR89" i="12" s="1"/>
  <c r="BO89" i="12"/>
  <c r="BQ89" i="12" s="1"/>
  <c r="BQ88" i="12"/>
  <c r="BP90" i="12" l="1"/>
  <c r="BO90" i="12"/>
  <c r="BQ90" i="12" s="1"/>
  <c r="BM90" i="12"/>
  <c r="BN90" i="12"/>
  <c r="BI91" i="12"/>
  <c r="BJ90" i="12"/>
  <c r="BK90" i="12" s="1"/>
  <c r="BL90" i="12"/>
  <c r="BO91" i="12" l="1"/>
  <c r="BJ91" i="12"/>
  <c r="BK91" i="12" s="1"/>
  <c r="BM91" i="12"/>
  <c r="BI92" i="12"/>
  <c r="BL91" i="12"/>
  <c r="BN91" i="12"/>
  <c r="BP91" i="12"/>
  <c r="BR90" i="12"/>
  <c r="BN92" i="12" l="1"/>
  <c r="BO92" i="12"/>
  <c r="BJ92" i="12"/>
  <c r="BK92" i="12" s="1"/>
  <c r="BI93" i="12"/>
  <c r="BP92" i="12"/>
  <c r="BL92" i="12"/>
  <c r="BM92" i="12"/>
  <c r="BR92" i="12" s="1"/>
  <c r="BR91" i="12"/>
  <c r="BQ91" i="12"/>
  <c r="BQ92" i="12" l="1"/>
  <c r="BO93" i="12"/>
  <c r="BP93" i="12"/>
  <c r="BJ93" i="12"/>
  <c r="BK93" i="12" s="1"/>
  <c r="BM93" i="12"/>
  <c r="BI94" i="12"/>
  <c r="BL93" i="12"/>
  <c r="BN93" i="12"/>
  <c r="BL94" i="12" l="1"/>
  <c r="BP94" i="12"/>
  <c r="BJ94" i="12"/>
  <c r="BK94" i="12" s="1"/>
  <c r="BO94" i="12"/>
  <c r="BQ94" i="12" s="1"/>
  <c r="BI95" i="12"/>
  <c r="BM94" i="12"/>
  <c r="BR94" i="12" s="1"/>
  <c r="BN94" i="12"/>
  <c r="BR93" i="12"/>
  <c r="BQ93" i="12"/>
  <c r="BI96" i="12" l="1"/>
  <c r="BJ95" i="12"/>
  <c r="BK95" i="12" s="1"/>
  <c r="BM95" i="12"/>
  <c r="BP95" i="12"/>
  <c r="BO95" i="12"/>
  <c r="BN95" i="12"/>
  <c r="BL95" i="12"/>
  <c r="BQ95" i="12" l="1"/>
  <c r="BR95" i="12"/>
  <c r="BL96" i="12"/>
  <c r="BP96" i="12"/>
  <c r="BJ96" i="12"/>
  <c r="BK96" i="12" s="1"/>
  <c r="BN96" i="12"/>
  <c r="BM96" i="12"/>
  <c r="BO96" i="12"/>
  <c r="BI97" i="12"/>
  <c r="BR96" i="12" l="1"/>
  <c r="BQ96" i="12"/>
  <c r="BN97" i="12"/>
  <c r="BI98" i="12"/>
  <c r="BP97" i="12"/>
  <c r="BJ97" i="12"/>
  <c r="BK97" i="12" s="1"/>
  <c r="BM97" i="12"/>
  <c r="BR97" i="12" s="1"/>
  <c r="BO97" i="12"/>
  <c r="BQ97" i="12" s="1"/>
  <c r="BL97" i="12"/>
  <c r="BP98" i="12" l="1"/>
  <c r="BM98" i="12"/>
  <c r="BL98" i="12"/>
  <c r="BI99" i="12"/>
  <c r="BO98" i="12"/>
  <c r="BQ98" i="12" s="1"/>
  <c r="BN98" i="12"/>
  <c r="BJ98" i="12"/>
  <c r="BK98" i="12" s="1"/>
  <c r="BI100" i="12" l="1"/>
  <c r="BL99" i="12"/>
  <c r="BM99" i="12"/>
  <c r="BN99" i="12"/>
  <c r="BO99" i="12"/>
  <c r="BP99" i="12"/>
  <c r="BJ99" i="12"/>
  <c r="BK99" i="12" s="1"/>
  <c r="BR98" i="12"/>
  <c r="BR99" i="12" l="1"/>
  <c r="BQ99" i="12"/>
  <c r="BJ100" i="12"/>
  <c r="BK100" i="12" s="1"/>
  <c r="BM100" i="12"/>
  <c r="BI101" i="12"/>
  <c r="BO100" i="12"/>
  <c r="BL100" i="12"/>
  <c r="BN100" i="12"/>
  <c r="BP100" i="12"/>
  <c r="BQ100" i="12" l="1"/>
  <c r="BR100" i="12"/>
  <c r="BN101" i="12"/>
  <c r="BI102" i="12"/>
  <c r="BL101" i="12"/>
  <c r="BJ101" i="12"/>
  <c r="BK101" i="12" s="1"/>
  <c r="BM101" i="12"/>
  <c r="BR101" i="12" s="1"/>
  <c r="BO101" i="12"/>
  <c r="BQ101" i="12" s="1"/>
  <c r="BP101" i="12"/>
  <c r="BM102" i="12" l="1"/>
  <c r="BL102" i="12"/>
  <c r="BJ102" i="12"/>
  <c r="BK102" i="12" s="1"/>
  <c r="BN102" i="12"/>
  <c r="BP102" i="12"/>
  <c r="BI103" i="12"/>
  <c r="BO102" i="12"/>
  <c r="BQ102" i="12" s="1"/>
  <c r="BO103" i="12" l="1"/>
  <c r="BJ103" i="12"/>
  <c r="BK103" i="12" s="1"/>
  <c r="BI104" i="12"/>
  <c r="BN103" i="12"/>
  <c r="BM103" i="12"/>
  <c r="BL103" i="12"/>
  <c r="BP103" i="12"/>
  <c r="BR102" i="12"/>
  <c r="BR103" i="12" l="1"/>
  <c r="BN104" i="12"/>
  <c r="BL104" i="12"/>
  <c r="BP104" i="12"/>
  <c r="BM104" i="12"/>
  <c r="BR104" i="12" s="1"/>
  <c r="BI105" i="12"/>
  <c r="BJ104" i="12"/>
  <c r="BK104" i="12" s="1"/>
  <c r="BO104" i="12"/>
  <c r="BQ104" i="12" s="1"/>
  <c r="BQ103" i="12"/>
  <c r="BP105" i="12" l="1"/>
  <c r="BM105" i="12"/>
  <c r="BJ105" i="12"/>
  <c r="BK105" i="12" s="1"/>
  <c r="BL105" i="12"/>
  <c r="BI106" i="12"/>
  <c r="BN105" i="12"/>
  <c r="BO105" i="12"/>
  <c r="BQ105" i="12" s="1"/>
  <c r="BR105" i="12" l="1"/>
  <c r="BM106" i="12"/>
  <c r="BP106" i="12"/>
  <c r="BJ106" i="12"/>
  <c r="BK106" i="12" s="1"/>
  <c r="BO106" i="12"/>
  <c r="BQ106" i="12" s="1"/>
  <c r="BN106" i="12"/>
  <c r="BL106" i="12"/>
  <c r="BI107" i="12"/>
  <c r="BJ107" i="12" l="1"/>
  <c r="BK107" i="12" s="1"/>
  <c r="BP107" i="12"/>
  <c r="BO107" i="12"/>
  <c r="BQ107" i="12" s="1"/>
  <c r="BL107" i="12"/>
  <c r="BM107" i="12"/>
  <c r="BN107" i="12"/>
  <c r="BI108" i="12"/>
  <c r="BR106" i="12"/>
  <c r="BR107" i="12" l="1"/>
  <c r="BN108" i="12"/>
  <c r="BL108" i="12"/>
  <c r="BI109" i="12"/>
  <c r="BJ108" i="12"/>
  <c r="BK108" i="12" s="1"/>
  <c r="BO108" i="12"/>
  <c r="BM108" i="12"/>
  <c r="BR108" i="12" s="1"/>
  <c r="BP108" i="12"/>
  <c r="BQ108" i="12" l="1"/>
  <c r="BN109" i="12"/>
  <c r="BJ109" i="12"/>
  <c r="BK109" i="12" s="1"/>
  <c r="BP109" i="12"/>
  <c r="BL109" i="12"/>
  <c r="BO109" i="12"/>
  <c r="BQ109" i="12" s="1"/>
  <c r="BM109" i="12"/>
  <c r="BR109" i="12" s="1"/>
  <c r="BI110" i="12"/>
  <c r="BP110" i="12" l="1"/>
  <c r="BJ110" i="12"/>
  <c r="BK110" i="12" s="1"/>
  <c r="BI111" i="12"/>
  <c r="BN110" i="12"/>
  <c r="BM110" i="12"/>
  <c r="BO110" i="12"/>
  <c r="BQ110" i="12" s="1"/>
  <c r="BL110" i="12"/>
  <c r="BR110" i="12" l="1"/>
  <c r="BI112" i="12"/>
  <c r="BO111" i="12"/>
  <c r="BN111" i="12"/>
  <c r="BM111" i="12"/>
  <c r="BR111" i="12" s="1"/>
  <c r="BL111" i="12"/>
  <c r="BP111" i="12"/>
  <c r="BJ111" i="12"/>
  <c r="BK111" i="12" s="1"/>
  <c r="BQ111" i="12" l="1"/>
  <c r="BI113" i="12"/>
  <c r="BP112" i="12"/>
  <c r="BM112" i="12"/>
  <c r="BL112" i="12"/>
  <c r="BJ112" i="12"/>
  <c r="BK112" i="12" s="1"/>
  <c r="BN112" i="12"/>
  <c r="BO112" i="12"/>
  <c r="BQ112" i="12" s="1"/>
  <c r="BR112" i="12" l="1"/>
  <c r="BO113" i="12"/>
  <c r="BM113" i="12"/>
  <c r="BR113" i="12" s="1"/>
  <c r="BN113" i="12"/>
  <c r="BP113" i="12"/>
  <c r="BL113" i="12"/>
  <c r="BI114" i="12"/>
  <c r="BJ113" i="12"/>
  <c r="BK113" i="12" s="1"/>
  <c r="BQ113" i="12" l="1"/>
  <c r="BN114" i="12"/>
  <c r="BM114" i="12"/>
  <c r="BR114" i="12" s="1"/>
  <c r="BP114" i="12"/>
  <c r="BO114" i="12"/>
  <c r="BQ114" i="12" s="1"/>
  <c r="BI115" i="12"/>
  <c r="BL114" i="12"/>
  <c r="BJ114" i="12"/>
  <c r="BK114" i="12" s="1"/>
  <c r="BP115" i="12" l="1"/>
  <c r="BL115" i="12"/>
  <c r="BI116" i="12"/>
  <c r="BN115" i="12"/>
  <c r="BO115" i="12"/>
  <c r="BQ115" i="12" s="1"/>
  <c r="BM115" i="12"/>
  <c r="BR115" i="12" s="1"/>
  <c r="BJ115" i="12"/>
  <c r="BK115" i="12" s="1"/>
  <c r="BJ116" i="12" l="1"/>
  <c r="BK116" i="12" s="1"/>
  <c r="BN116" i="12"/>
  <c r="BO116" i="12"/>
  <c r="BI117" i="12"/>
  <c r="BP116" i="12"/>
  <c r="BL116" i="12"/>
  <c r="BM116" i="12"/>
  <c r="BR116" i="12" s="1"/>
  <c r="BL117" i="12" l="1"/>
  <c r="BJ117" i="12"/>
  <c r="BK117" i="12" s="1"/>
  <c r="BO117" i="12"/>
  <c r="BP117" i="12"/>
  <c r="BM117" i="12"/>
  <c r="BI118" i="12"/>
  <c r="BN117" i="12"/>
  <c r="BQ116" i="12"/>
  <c r="BR117" i="12" l="1"/>
  <c r="BN118" i="12"/>
  <c r="BM118" i="12"/>
  <c r="BP118" i="12"/>
  <c r="BJ118" i="12"/>
  <c r="BK118" i="12" s="1"/>
  <c r="BL118" i="12"/>
  <c r="BO118" i="12"/>
  <c r="BQ118" i="12" s="1"/>
  <c r="BI119" i="12"/>
  <c r="BQ117" i="12"/>
  <c r="BR118" i="12" l="1"/>
  <c r="BM119" i="12"/>
  <c r="BN119" i="12"/>
  <c r="BO119" i="12"/>
  <c r="BP119" i="12"/>
  <c r="BI120" i="12"/>
  <c r="BJ119" i="12"/>
  <c r="BK119" i="12" s="1"/>
  <c r="BL119" i="12"/>
  <c r="BQ119" i="12" l="1"/>
  <c r="BN120" i="12"/>
  <c r="BI121" i="12"/>
  <c r="BP120" i="12"/>
  <c r="BL120" i="12"/>
  <c r="BO120" i="12"/>
  <c r="BM120" i="12"/>
  <c r="BR120" i="12" s="1"/>
  <c r="BJ120" i="12"/>
  <c r="BK120" i="12" s="1"/>
  <c r="BR119" i="12"/>
  <c r="BQ120" i="12" l="1"/>
  <c r="BI122" i="12"/>
  <c r="BJ121" i="12"/>
  <c r="BK121" i="12" s="1"/>
  <c r="BM121" i="12"/>
  <c r="BN121" i="12"/>
  <c r="BO121" i="12"/>
  <c r="BP121" i="12"/>
  <c r="BL121" i="12"/>
  <c r="BR121" i="12" l="1"/>
  <c r="BP122" i="12"/>
  <c r="BL122" i="12"/>
  <c r="BM122" i="12"/>
  <c r="BO122" i="12"/>
  <c r="BQ122" i="12" s="1"/>
  <c r="BI123" i="12"/>
  <c r="BJ122" i="12"/>
  <c r="BK122" i="12" s="1"/>
  <c r="BN122" i="12"/>
  <c r="BQ121" i="12"/>
  <c r="BR122" i="12" l="1"/>
  <c r="BN123" i="12"/>
  <c r="BP123" i="12"/>
  <c r="BJ123" i="12"/>
  <c r="BK123" i="12" s="1"/>
  <c r="BI124" i="12"/>
  <c r="BO123" i="12"/>
  <c r="BQ123" i="12" s="1"/>
  <c r="BM123" i="12"/>
  <c r="BR123" i="12" s="1"/>
  <c r="BL123" i="12"/>
  <c r="BI125" i="12" l="1"/>
  <c r="BO124" i="12"/>
  <c r="BP124" i="12"/>
  <c r="BL124" i="12"/>
  <c r="BN124" i="12"/>
  <c r="BM124" i="12"/>
  <c r="BR124" i="12" s="1"/>
  <c r="BJ124" i="12"/>
  <c r="BK124" i="12" s="1"/>
  <c r="BQ124" i="12" l="1"/>
  <c r="BP125" i="12"/>
  <c r="BJ125" i="12"/>
  <c r="BK125" i="12" s="1"/>
  <c r="BI126" i="12"/>
  <c r="BO125" i="12"/>
  <c r="BQ125" i="12" s="1"/>
  <c r="BM125" i="12"/>
  <c r="BR125" i="12" s="1"/>
  <c r="BN125" i="12"/>
  <c r="BL125" i="12"/>
  <c r="BM126" i="12" l="1"/>
  <c r="BP126" i="12"/>
  <c r="BI127" i="12"/>
  <c r="BL126" i="12"/>
  <c r="BJ126" i="12"/>
  <c r="BK126" i="12" s="1"/>
  <c r="BN126" i="12"/>
  <c r="BO126" i="12"/>
  <c r="BQ126" i="12" s="1"/>
  <c r="BI128" i="12" l="1"/>
  <c r="BP127" i="12"/>
  <c r="BO127" i="12"/>
  <c r="BN127" i="12"/>
  <c r="BJ127" i="12"/>
  <c r="BK127" i="12" s="1"/>
  <c r="BM127" i="12"/>
  <c r="BL127" i="12"/>
  <c r="BR126" i="12"/>
  <c r="BQ127" i="12" l="1"/>
  <c r="BR127" i="12"/>
  <c r="BN128" i="12"/>
  <c r="BM128" i="12"/>
  <c r="BP128" i="12"/>
  <c r="BL128" i="12"/>
  <c r="BJ128" i="12"/>
  <c r="BK128" i="12" s="1"/>
  <c r="BO128" i="12"/>
  <c r="BQ128" i="12" s="1"/>
  <c r="BI129" i="12"/>
  <c r="BR128" i="12" l="1"/>
  <c r="BL129" i="12"/>
  <c r="BP129" i="12"/>
  <c r="BJ129" i="12"/>
  <c r="BK129" i="12" s="1"/>
  <c r="BI130" i="12"/>
  <c r="BN129" i="12"/>
  <c r="BO129" i="12"/>
  <c r="BQ129" i="12" s="1"/>
  <c r="BM129" i="12"/>
  <c r="BR129" i="12" l="1"/>
  <c r="BJ130" i="12"/>
  <c r="BK130" i="12" s="1"/>
  <c r="BN130" i="12"/>
  <c r="BM130" i="12"/>
  <c r="BR130" i="12" s="1"/>
  <c r="BP130" i="12"/>
  <c r="BO130" i="12"/>
  <c r="BQ130" i="12" s="1"/>
  <c r="BI131" i="12"/>
  <c r="BL130" i="12"/>
  <c r="BJ131" i="12" l="1"/>
  <c r="BK131" i="12" s="1"/>
  <c r="BL131" i="12"/>
  <c r="BO131" i="12"/>
  <c r="BP131" i="12"/>
  <c r="BM131" i="12"/>
  <c r="BI132" i="12"/>
  <c r="BN131" i="12"/>
  <c r="BR131" i="12" l="1"/>
  <c r="BQ131" i="12"/>
  <c r="BO132" i="12"/>
  <c r="BN132" i="12"/>
  <c r="BJ132" i="12"/>
  <c r="BK132" i="12" s="1"/>
  <c r="BP132" i="12"/>
  <c r="BI133" i="12"/>
  <c r="BM132" i="12"/>
  <c r="BR132" i="12" s="1"/>
  <c r="BL132" i="12"/>
  <c r="BN133" i="12" l="1"/>
  <c r="BI134" i="12"/>
  <c r="BO133" i="12"/>
  <c r="BP133" i="12"/>
  <c r="BJ133" i="12"/>
  <c r="BK133" i="12" s="1"/>
  <c r="BM133" i="12"/>
  <c r="BR133" i="12" s="1"/>
  <c r="BL133" i="12"/>
  <c r="BQ132" i="12"/>
  <c r="BQ133" i="12" l="1"/>
  <c r="BJ134" i="12"/>
  <c r="BK134" i="12" s="1"/>
  <c r="BL134" i="12"/>
  <c r="BI135" i="12"/>
  <c r="BN134" i="12"/>
  <c r="BO134" i="12"/>
  <c r="BQ134" i="12" s="1"/>
  <c r="BM134" i="12"/>
  <c r="BR134" i="12" s="1"/>
  <c r="BP134" i="12"/>
  <c r="BI136" i="12" l="1"/>
  <c r="BM135" i="12"/>
  <c r="BP135" i="12"/>
  <c r="BJ135" i="12"/>
  <c r="BK135" i="12" s="1"/>
  <c r="BN135" i="12"/>
  <c r="BO135" i="12"/>
  <c r="BQ135" i="12" s="1"/>
  <c r="BL135" i="12"/>
  <c r="BR135" i="12" l="1"/>
  <c r="BM136" i="12"/>
  <c r="BI137" i="12"/>
  <c r="BJ136" i="12"/>
  <c r="BK136" i="12" s="1"/>
  <c r="BN136" i="12"/>
  <c r="BO136" i="12"/>
  <c r="BP136" i="12"/>
  <c r="BL136" i="12"/>
  <c r="BQ136" i="12" l="1"/>
  <c r="BL137" i="12"/>
  <c r="BM137" i="12"/>
  <c r="BI138" i="12"/>
  <c r="BN137" i="12"/>
  <c r="BJ137" i="12"/>
  <c r="BK137" i="12" s="1"/>
  <c r="BO137" i="12"/>
  <c r="BP137" i="12"/>
  <c r="BR136" i="12"/>
  <c r="BQ137" i="12" l="1"/>
  <c r="BR137" i="12"/>
  <c r="BN138" i="12"/>
  <c r="BI139" i="12"/>
  <c r="BL138" i="12"/>
  <c r="BO138" i="12"/>
  <c r="BJ138" i="12"/>
  <c r="BK138" i="12" s="1"/>
  <c r="BP138" i="12"/>
  <c r="BM138" i="12"/>
  <c r="BR138" i="12" s="1"/>
  <c r="BP139" i="12" l="1"/>
  <c r="BO139" i="12"/>
  <c r="BQ139" i="12" s="1"/>
  <c r="BJ139" i="12"/>
  <c r="BK139" i="12" s="1"/>
  <c r="BM139" i="12"/>
  <c r="BI140" i="12"/>
  <c r="BL139" i="12"/>
  <c r="BN139" i="12"/>
  <c r="BQ138" i="12"/>
  <c r="BJ140" i="12" l="1"/>
  <c r="BK140" i="12" s="1"/>
  <c r="BO140" i="12"/>
  <c r="BN140" i="12"/>
  <c r="BM140" i="12"/>
  <c r="BL140" i="12"/>
  <c r="BI141" i="12"/>
  <c r="BP140" i="12"/>
  <c r="BR139" i="12"/>
  <c r="BJ141" i="12" l="1"/>
  <c r="BK141" i="12" s="1"/>
  <c r="BI142" i="12"/>
  <c r="BL141" i="12"/>
  <c r="BM141" i="12"/>
  <c r="BP141" i="12"/>
  <c r="BO141" i="12"/>
  <c r="BQ141" i="12" s="1"/>
  <c r="BN141" i="12"/>
  <c r="BQ140" i="12"/>
  <c r="BR140" i="12"/>
  <c r="BL142" i="12" l="1"/>
  <c r="BJ142" i="12"/>
  <c r="BK142" i="12" s="1"/>
  <c r="BM142" i="12"/>
  <c r="BR142" i="12" s="1"/>
  <c r="BN142" i="12"/>
  <c r="BI143" i="12"/>
  <c r="BP142" i="12"/>
  <c r="BO142" i="12"/>
  <c r="BR141" i="12"/>
  <c r="BQ142" i="12" l="1"/>
  <c r="BI144" i="12"/>
  <c r="BN143" i="12"/>
  <c r="BO143" i="12"/>
  <c r="BJ143" i="12"/>
  <c r="BK143" i="12" s="1"/>
  <c r="BL143" i="12"/>
  <c r="BP143" i="12"/>
  <c r="BM143" i="12"/>
  <c r="BM144" i="12" l="1"/>
  <c r="BJ144" i="12"/>
  <c r="BK144" i="12" s="1"/>
  <c r="BP144" i="12"/>
  <c r="BO144" i="12"/>
  <c r="BN144" i="12"/>
  <c r="BL144" i="12"/>
  <c r="BI145" i="12"/>
  <c r="BR143" i="12"/>
  <c r="BQ143" i="12"/>
  <c r="BI146" i="12" l="1"/>
  <c r="BP145" i="12"/>
  <c r="BJ145" i="12"/>
  <c r="BK145" i="12" s="1"/>
  <c r="BL145" i="12"/>
  <c r="BM145" i="12"/>
  <c r="BO145" i="12"/>
  <c r="BQ145" i="12" s="1"/>
  <c r="BN145" i="12"/>
  <c r="BQ144" i="12"/>
  <c r="BR144" i="12"/>
  <c r="BR145" i="12" l="1"/>
  <c r="BL146" i="12"/>
  <c r="BO146" i="12"/>
  <c r="BI147" i="12"/>
  <c r="BN146" i="12"/>
  <c r="BP146" i="12"/>
  <c r="BJ146" i="12"/>
  <c r="BK146" i="12" s="1"/>
  <c r="BM146" i="12"/>
  <c r="BR146" i="12" s="1"/>
  <c r="BM147" i="12" l="1"/>
  <c r="BI148" i="12"/>
  <c r="BL147" i="12"/>
  <c r="BJ147" i="12"/>
  <c r="BK147" i="12" s="1"/>
  <c r="BN147" i="12"/>
  <c r="BP147" i="12"/>
  <c r="BO147" i="12"/>
  <c r="BQ147" i="12" s="1"/>
  <c r="BQ146" i="12"/>
  <c r="BP148" i="12" l="1"/>
  <c r="BJ148" i="12"/>
  <c r="BK148" i="12" s="1"/>
  <c r="BI149" i="12"/>
  <c r="BM148" i="12"/>
  <c r="BN148" i="12"/>
  <c r="BL148" i="12"/>
  <c r="BO148" i="12"/>
  <c r="BQ148" i="12" s="1"/>
  <c r="BR147" i="12"/>
  <c r="BO149" i="12" l="1"/>
  <c r="BP149" i="12"/>
  <c r="BM149" i="12"/>
  <c r="BI150" i="12"/>
  <c r="BN149" i="12"/>
  <c r="BJ149" i="12"/>
  <c r="BK149" i="12" s="1"/>
  <c r="BL149" i="12"/>
  <c r="BR148" i="12"/>
  <c r="BR149" i="12" l="1"/>
  <c r="BP150" i="12"/>
  <c r="BN150" i="12"/>
  <c r="BI151" i="12"/>
  <c r="BO150" i="12"/>
  <c r="BQ150" i="12" s="1"/>
  <c r="BJ150" i="12"/>
  <c r="BK150" i="12" s="1"/>
  <c r="BL150" i="12"/>
  <c r="BM150" i="12"/>
  <c r="BR150" i="12" s="1"/>
  <c r="BQ149" i="12"/>
  <c r="BO151" i="12" l="1"/>
  <c r="BL151" i="12"/>
  <c r="BI152" i="12"/>
  <c r="BM151" i="12"/>
  <c r="BP151" i="12"/>
  <c r="BN151" i="12"/>
  <c r="BJ151" i="12"/>
  <c r="BK151" i="12" s="1"/>
  <c r="BL152" i="12" l="1"/>
  <c r="BM152" i="12"/>
  <c r="BP152" i="12"/>
  <c r="BI153" i="12"/>
  <c r="BO152" i="12"/>
  <c r="BQ152" i="12" s="1"/>
  <c r="BJ152" i="12"/>
  <c r="BK152" i="12" s="1"/>
  <c r="BN152" i="12"/>
  <c r="BR151" i="12"/>
  <c r="BQ151" i="12"/>
  <c r="BR152" i="12" l="1"/>
  <c r="BL153" i="12"/>
  <c r="BN153" i="12"/>
  <c r="BP153" i="12"/>
  <c r="BJ153" i="12"/>
  <c r="BK153" i="12" s="1"/>
  <c r="BO153" i="12"/>
  <c r="BQ153" i="12" s="1"/>
  <c r="BI154" i="12"/>
  <c r="BM153" i="12"/>
  <c r="BR153" i="12" s="1"/>
  <c r="BN154" i="12" l="1"/>
  <c r="BO154" i="12"/>
  <c r="BL154" i="12"/>
  <c r="BJ154" i="12"/>
  <c r="BK154" i="12" s="1"/>
  <c r="BI155" i="12"/>
  <c r="BP154" i="12"/>
  <c r="BM154" i="12"/>
  <c r="BR154" i="12" s="1"/>
  <c r="BP155" i="12" l="1"/>
  <c r="BL155" i="12"/>
  <c r="BM155" i="12"/>
  <c r="BN155" i="12"/>
  <c r="BJ155" i="12"/>
  <c r="BK155" i="12" s="1"/>
  <c r="BO155" i="12"/>
  <c r="BQ155" i="12" s="1"/>
  <c r="BI156" i="12"/>
  <c r="BQ154" i="12"/>
  <c r="BP156" i="12" l="1"/>
  <c r="BN156" i="12"/>
  <c r="BM156" i="12"/>
  <c r="BI157" i="12"/>
  <c r="BO156" i="12"/>
  <c r="BQ156" i="12" s="1"/>
  <c r="BL156" i="12"/>
  <c r="BJ156" i="12"/>
  <c r="BK156" i="12" s="1"/>
  <c r="BR155" i="12"/>
  <c r="BR156" i="12" l="1"/>
  <c r="BL157" i="12"/>
  <c r="BJ157" i="12"/>
  <c r="BK157" i="12" s="1"/>
  <c r="BI158" i="12"/>
  <c r="BN157" i="12"/>
  <c r="BM157" i="12"/>
  <c r="BR157" i="12" s="1"/>
  <c r="BP157" i="12"/>
  <c r="BO157" i="12"/>
  <c r="BQ157" i="12" s="1"/>
  <c r="BM158" i="12" l="1"/>
  <c r="BL158" i="12"/>
  <c r="BJ158" i="12"/>
  <c r="BK158" i="12" s="1"/>
  <c r="BI159" i="12"/>
  <c r="BP158" i="12"/>
  <c r="BN158" i="12"/>
  <c r="BO158" i="12"/>
  <c r="BQ158" i="12" l="1"/>
  <c r="BP159" i="12"/>
  <c r="BL159" i="12"/>
  <c r="BM159" i="12"/>
  <c r="BO159" i="12"/>
  <c r="BQ159" i="12" s="1"/>
  <c r="BJ159" i="12"/>
  <c r="BK159" i="12" s="1"/>
  <c r="BI160" i="12"/>
  <c r="BN159" i="12"/>
  <c r="BR158" i="12"/>
  <c r="BJ160" i="12" l="1"/>
  <c r="BK160" i="12" s="1"/>
  <c r="BO160" i="12"/>
  <c r="BL160" i="12"/>
  <c r="BI161" i="12"/>
  <c r="BN160" i="12"/>
  <c r="BM160" i="12"/>
  <c r="BR160" i="12" s="1"/>
  <c r="BP160" i="12"/>
  <c r="BR159" i="12"/>
  <c r="BQ160" i="12" l="1"/>
  <c r="BM161" i="12"/>
  <c r="BJ161" i="12"/>
  <c r="BK161" i="12" s="1"/>
  <c r="BL161" i="12"/>
  <c r="BO161" i="12"/>
  <c r="BI162" i="12"/>
  <c r="BP161" i="12"/>
  <c r="BN161" i="12"/>
  <c r="BQ161" i="12" l="1"/>
  <c r="BR161" i="12"/>
  <c r="BP162" i="12"/>
  <c r="BN162" i="12"/>
  <c r="BO162" i="12"/>
  <c r="BM162" i="12"/>
  <c r="BR162" i="12" s="1"/>
  <c r="BJ162" i="12"/>
  <c r="BK162" i="12" s="1"/>
  <c r="BL162" i="12"/>
  <c r="BI163" i="12"/>
  <c r="BN163" i="12" l="1"/>
  <c r="BM163" i="12"/>
  <c r="BR163" i="12" s="1"/>
  <c r="BL163" i="12"/>
  <c r="BI164" i="12"/>
  <c r="BO163" i="12"/>
  <c r="BP163" i="12"/>
  <c r="BJ163" i="12"/>
  <c r="BK163" i="12" s="1"/>
  <c r="BQ162" i="12"/>
  <c r="BQ163" i="12" l="1"/>
  <c r="BL164" i="12"/>
  <c r="BP164" i="12"/>
  <c r="BJ164" i="12"/>
  <c r="BK164" i="12" s="1"/>
  <c r="BO164" i="12"/>
  <c r="BM164" i="12"/>
  <c r="BR164" i="12" s="1"/>
  <c r="BI165" i="12"/>
  <c r="BN164" i="12"/>
  <c r="BN165" i="12" l="1"/>
  <c r="BL165" i="12"/>
  <c r="BI166" i="12"/>
  <c r="BP165" i="12"/>
  <c r="BJ165" i="12"/>
  <c r="BK165" i="12" s="1"/>
  <c r="BO165" i="12"/>
  <c r="BQ165" i="12" s="1"/>
  <c r="BM165" i="12"/>
  <c r="BR165" i="12" s="1"/>
  <c r="BQ164" i="12"/>
  <c r="BM166" i="12" l="1"/>
  <c r="BJ166" i="12"/>
  <c r="BK166" i="12" s="1"/>
  <c r="BL166" i="12"/>
  <c r="BI167" i="12"/>
  <c r="BO166" i="12"/>
  <c r="BN166" i="12"/>
  <c r="BP166" i="12"/>
  <c r="BP167" i="12" l="1"/>
  <c r="BI168" i="12"/>
  <c r="BN167" i="12"/>
  <c r="BL167" i="12"/>
  <c r="BJ167" i="12"/>
  <c r="BK167" i="12" s="1"/>
  <c r="BM167" i="12"/>
  <c r="BO167" i="12"/>
  <c r="BQ167" i="12" s="1"/>
  <c r="BQ166" i="12"/>
  <c r="BR166" i="12"/>
  <c r="BN168" i="12" l="1"/>
  <c r="BI169" i="12"/>
  <c r="BP168" i="12"/>
  <c r="BL168" i="12"/>
  <c r="BJ168" i="12"/>
  <c r="BK168" i="12" s="1"/>
  <c r="BM168" i="12"/>
  <c r="BR168" i="12" s="1"/>
  <c r="BO168" i="12"/>
  <c r="BQ168" i="12" s="1"/>
  <c r="BR167" i="12"/>
  <c r="BP169" i="12" l="1"/>
  <c r="BJ169" i="12"/>
  <c r="BK169" i="12" s="1"/>
  <c r="BI170" i="12"/>
  <c r="BO169" i="12"/>
  <c r="BQ169" i="12" s="1"/>
  <c r="BN169" i="12"/>
  <c r="BM169" i="12"/>
  <c r="BR169" i="12" s="1"/>
  <c r="BL169" i="12"/>
  <c r="BP170" i="12" l="1"/>
  <c r="BO170" i="12"/>
  <c r="BQ170" i="12" s="1"/>
  <c r="BM170" i="12"/>
  <c r="BI171" i="12"/>
  <c r="BL170" i="12"/>
  <c r="BJ170" i="12"/>
  <c r="BK170" i="12" s="1"/>
  <c r="BN170" i="12"/>
  <c r="BP171" i="12" l="1"/>
  <c r="BI172" i="12"/>
  <c r="BJ171" i="12"/>
  <c r="BK171" i="12" s="1"/>
  <c r="BO171" i="12"/>
  <c r="BQ171" i="12" s="1"/>
  <c r="BM171" i="12"/>
  <c r="BN171" i="12"/>
  <c r="BL171" i="12"/>
  <c r="BR170" i="12"/>
  <c r="BR171" i="12" l="1"/>
  <c r="BO172" i="12"/>
  <c r="BI173" i="12"/>
  <c r="BN172" i="12"/>
  <c r="BJ172" i="12"/>
  <c r="BK172" i="12" s="1"/>
  <c r="BP172" i="12"/>
  <c r="BM172" i="12"/>
  <c r="BR172" i="12" s="1"/>
  <c r="BL172" i="12"/>
  <c r="BM173" i="12" l="1"/>
  <c r="BL173" i="12"/>
  <c r="BN173" i="12"/>
  <c r="BJ173" i="12"/>
  <c r="BK173" i="12" s="1"/>
  <c r="BO173" i="12"/>
  <c r="BP173" i="12"/>
  <c r="BI174" i="12"/>
  <c r="BQ172" i="12"/>
  <c r="BQ173" i="12" l="1"/>
  <c r="BL174" i="12"/>
  <c r="BJ174" i="12"/>
  <c r="BK174" i="12" s="1"/>
  <c r="BO174" i="12"/>
  <c r="BI175" i="12"/>
  <c r="BM174" i="12"/>
  <c r="BN174" i="12"/>
  <c r="BP174" i="12"/>
  <c r="BR173" i="12"/>
  <c r="BQ174" i="12" l="1"/>
  <c r="BO175" i="12"/>
  <c r="BP175" i="12"/>
  <c r="BN175" i="12"/>
  <c r="BL175" i="12"/>
  <c r="BI176" i="12"/>
  <c r="BJ175" i="12"/>
  <c r="BK175" i="12" s="1"/>
  <c r="BM175" i="12"/>
  <c r="BR175" i="12" s="1"/>
  <c r="BR174" i="12"/>
  <c r="BN176" i="12" l="1"/>
  <c r="BM176" i="12"/>
  <c r="BR176" i="12" s="1"/>
  <c r="BI177" i="12"/>
  <c r="BL176" i="12"/>
  <c r="BO176" i="12"/>
  <c r="BP176" i="12"/>
  <c r="BJ176" i="12"/>
  <c r="BK176" i="12" s="1"/>
  <c r="BQ175" i="12"/>
  <c r="BQ176" i="12" l="1"/>
  <c r="BJ177" i="12"/>
  <c r="BK177" i="12" s="1"/>
  <c r="BI178" i="12"/>
  <c r="BM177" i="12"/>
  <c r="BL177" i="12"/>
  <c r="BN177" i="12"/>
  <c r="BO177" i="12"/>
  <c r="BQ177" i="12" s="1"/>
  <c r="BP177" i="12"/>
  <c r="BR177" i="12" l="1"/>
  <c r="BM178" i="12"/>
  <c r="BN178" i="12"/>
  <c r="BJ178" i="12"/>
  <c r="BK178" i="12" s="1"/>
  <c r="BL178" i="12"/>
  <c r="BI179" i="12"/>
  <c r="BP178" i="12"/>
  <c r="BO178" i="12"/>
  <c r="BQ178" i="12" s="1"/>
  <c r="BI180" i="12" l="1"/>
  <c r="BJ179" i="12"/>
  <c r="BK179" i="12" s="1"/>
  <c r="BL179" i="12"/>
  <c r="BN179" i="12"/>
  <c r="BM179" i="12"/>
  <c r="BR179" i="12" s="1"/>
  <c r="BP179" i="12"/>
  <c r="BO179" i="12"/>
  <c r="BQ179" i="12" s="1"/>
  <c r="BR178" i="12"/>
  <c r="BL180" i="12" l="1"/>
  <c r="BI181" i="12"/>
  <c r="BJ180" i="12"/>
  <c r="BK180" i="12" s="1"/>
  <c r="BN180" i="12"/>
  <c r="BM180" i="12"/>
  <c r="BO180" i="12"/>
  <c r="BP180" i="12"/>
  <c r="BQ180" i="12" l="1"/>
  <c r="BO181" i="12"/>
  <c r="BM181" i="12"/>
  <c r="BL181" i="12"/>
  <c r="BJ181" i="12"/>
  <c r="BK181" i="12" s="1"/>
  <c r="BN181" i="12"/>
  <c r="BP181" i="12"/>
  <c r="BI182" i="12"/>
  <c r="BR180" i="12"/>
  <c r="BJ182" i="12" l="1"/>
  <c r="BK182" i="12" s="1"/>
  <c r="BI183" i="12"/>
  <c r="BM182" i="12"/>
  <c r="BP182" i="12"/>
  <c r="BO182" i="12"/>
  <c r="BN182" i="12"/>
  <c r="BL182" i="12"/>
  <c r="BR181" i="12"/>
  <c r="BQ181" i="12"/>
  <c r="BR182" i="12" l="1"/>
  <c r="BJ183" i="12"/>
  <c r="BK183" i="12" s="1"/>
  <c r="BN183" i="12"/>
  <c r="BI184" i="12"/>
  <c r="BP183" i="12"/>
  <c r="BM183" i="12"/>
  <c r="BR183" i="12" s="1"/>
  <c r="BO183" i="12"/>
  <c r="BQ183" i="12" s="1"/>
  <c r="BL183" i="12"/>
  <c r="BQ182" i="12"/>
  <c r="BN184" i="12" l="1"/>
  <c r="BM184" i="12"/>
  <c r="BR184" i="12" s="1"/>
  <c r="BI185" i="12"/>
  <c r="BP184" i="12"/>
  <c r="BO184" i="12"/>
  <c r="BJ184" i="12"/>
  <c r="BK184" i="12" s="1"/>
  <c r="BL184" i="12"/>
  <c r="BQ184" i="12" l="1"/>
  <c r="BL185" i="12"/>
  <c r="BI186" i="12"/>
  <c r="BM185" i="12"/>
  <c r="BO185" i="12"/>
  <c r="BP185" i="12"/>
  <c r="BN185" i="12"/>
  <c r="BJ185" i="12"/>
  <c r="BK185" i="12" s="1"/>
  <c r="BR185" i="12" l="1"/>
  <c r="BI187" i="12"/>
  <c r="BM186" i="12"/>
  <c r="BN186" i="12"/>
  <c r="BL186" i="12"/>
  <c r="BP186" i="12"/>
  <c r="BJ186" i="12"/>
  <c r="BK186" i="12" s="1"/>
  <c r="BO186" i="12"/>
  <c r="BQ185" i="12"/>
  <c r="BR186" i="12" l="1"/>
  <c r="BQ186" i="12"/>
  <c r="BM187" i="12"/>
  <c r="BI188" i="12"/>
  <c r="BL187" i="12"/>
  <c r="BJ187" i="12"/>
  <c r="BK187" i="12" s="1"/>
  <c r="BO187" i="12"/>
  <c r="BN187" i="12"/>
  <c r="BP187" i="12"/>
  <c r="CT4" i="12"/>
  <c r="CS4" i="12"/>
  <c r="CQ4" i="12" s="1"/>
  <c r="BN188" i="12" l="1"/>
  <c r="BL188" i="12"/>
  <c r="BO188" i="12"/>
  <c r="BI189" i="12"/>
  <c r="BM188" i="12"/>
  <c r="BR188" i="12" s="1"/>
  <c r="BJ188" i="12"/>
  <c r="BK188" i="12" s="1"/>
  <c r="BP188" i="12"/>
  <c r="BR187" i="12"/>
  <c r="BQ187" i="12"/>
  <c r="BQ188" i="12" l="1"/>
  <c r="BL189" i="12"/>
  <c r="BO189" i="12"/>
  <c r="BM189" i="12"/>
  <c r="BI190" i="12"/>
  <c r="BN189" i="12"/>
  <c r="BJ189" i="12"/>
  <c r="BK189" i="12" s="1"/>
  <c r="BP189" i="12"/>
  <c r="BP190" i="12" l="1"/>
  <c r="BO190" i="12"/>
  <c r="BQ190" i="12" s="1"/>
  <c r="BI191" i="12"/>
  <c r="BL190" i="12"/>
  <c r="BN190" i="12"/>
  <c r="BM190" i="12"/>
  <c r="BJ190" i="12"/>
  <c r="BK190" i="12" s="1"/>
  <c r="BQ189" i="12"/>
  <c r="BR189" i="12"/>
  <c r="BN191" i="12" l="1"/>
  <c r="BJ191" i="12"/>
  <c r="BK191" i="12" s="1"/>
  <c r="BL191" i="12"/>
  <c r="BI192" i="12"/>
  <c r="BP191" i="12"/>
  <c r="BM191" i="12"/>
  <c r="BR191" i="12" s="1"/>
  <c r="BO191" i="12"/>
  <c r="BQ191" i="12" s="1"/>
  <c r="BR190" i="12"/>
  <c r="BP192" i="12" l="1"/>
  <c r="BN192" i="12"/>
  <c r="BO192" i="12"/>
  <c r="BQ192" i="12" s="1"/>
  <c r="BL192" i="12"/>
  <c r="BJ192" i="12"/>
  <c r="BK192" i="12" s="1"/>
  <c r="BI193" i="12"/>
  <c r="BM192" i="12"/>
  <c r="BR192" i="12" s="1"/>
  <c r="BI194" i="12" l="1"/>
  <c r="BJ193" i="12"/>
  <c r="BK193" i="12" s="1"/>
  <c r="BL193" i="12"/>
  <c r="BP193" i="12"/>
  <c r="BM193" i="12"/>
  <c r="BR193" i="12" s="1"/>
  <c r="BN193" i="12"/>
  <c r="BO193" i="12"/>
  <c r="BQ193" i="12" s="1"/>
  <c r="BN194" i="12" l="1"/>
  <c r="BJ194" i="12"/>
  <c r="BK194" i="12" s="1"/>
  <c r="BM194" i="12"/>
  <c r="BR194" i="12" s="1"/>
  <c r="BL194" i="12"/>
  <c r="BP194" i="12"/>
  <c r="BO194" i="12"/>
  <c r="BQ194" i="12" s="1"/>
  <c r="BI195" i="12"/>
  <c r="BP195" i="12" l="1"/>
  <c r="BN195" i="12"/>
  <c r="BL195" i="12"/>
  <c r="BO195" i="12"/>
  <c r="BQ195" i="12" s="1"/>
  <c r="BI196" i="12"/>
  <c r="BM195" i="12"/>
  <c r="BR195" i="12" s="1"/>
  <c r="BJ195" i="12"/>
  <c r="BK195" i="12" s="1"/>
  <c r="BN196" i="12" l="1"/>
  <c r="BL196" i="12"/>
  <c r="BI197" i="12"/>
  <c r="BM196" i="12"/>
  <c r="BR196" i="12" s="1"/>
  <c r="BJ196" i="12"/>
  <c r="BK196" i="12" s="1"/>
  <c r="BP196" i="12"/>
  <c r="BO196" i="12"/>
  <c r="BQ196" i="12" s="1"/>
  <c r="BM197" i="12" l="1"/>
  <c r="BJ197" i="12"/>
  <c r="BK197" i="12" s="1"/>
  <c r="BN197" i="12"/>
  <c r="BI198" i="12"/>
  <c r="BL197" i="12"/>
  <c r="BO197" i="12"/>
  <c r="BQ197" i="12" s="1"/>
  <c r="BP197" i="12"/>
  <c r="BO198" i="12" l="1"/>
  <c r="BM198" i="12"/>
  <c r="BL198" i="12"/>
  <c r="BJ198" i="12"/>
  <c r="BK198" i="12" s="1"/>
  <c r="BN198" i="12"/>
  <c r="BP198" i="12"/>
  <c r="BI199" i="12"/>
  <c r="BR197" i="12"/>
  <c r="BP199" i="12" l="1"/>
  <c r="BN199" i="12"/>
  <c r="BL199" i="12"/>
  <c r="BI200" i="12"/>
  <c r="BO199" i="12"/>
  <c r="BQ199" i="12" s="1"/>
  <c r="BM199" i="12"/>
  <c r="BR199" i="12" s="1"/>
  <c r="BJ199" i="12"/>
  <c r="BK199" i="12" s="1"/>
  <c r="BR198" i="12"/>
  <c r="BQ198" i="12"/>
  <c r="BO200" i="12" l="1"/>
  <c r="BP200" i="12"/>
  <c r="BL200" i="12"/>
  <c r="BM200" i="12"/>
  <c r="BI201" i="12"/>
  <c r="BJ200" i="12"/>
  <c r="BK200" i="12" s="1"/>
  <c r="BN200" i="12"/>
  <c r="CR4" i="12"/>
  <c r="BM201" i="12" l="1"/>
  <c r="BL201" i="12"/>
  <c r="BP201" i="12"/>
  <c r="BI202" i="12"/>
  <c r="BJ201" i="12"/>
  <c r="BK201" i="12" s="1"/>
  <c r="BN201" i="12"/>
  <c r="BO201" i="12"/>
  <c r="BR200" i="12"/>
  <c r="BQ200" i="12"/>
  <c r="BQ201" i="12" l="1"/>
  <c r="BN202" i="12"/>
  <c r="BM202" i="12"/>
  <c r="BR202" i="12" s="1"/>
  <c r="BJ202" i="12"/>
  <c r="BK202" i="12" s="1"/>
  <c r="BO202" i="12"/>
  <c r="BL202" i="12"/>
  <c r="BI203" i="12"/>
  <c r="BP202" i="12"/>
  <c r="BR201" i="12"/>
  <c r="BQ202" i="12" l="1"/>
  <c r="BL203" i="12"/>
  <c r="BM203" i="12"/>
  <c r="BI204" i="12"/>
  <c r="BP203" i="12"/>
  <c r="BO203" i="12"/>
  <c r="BN203" i="12"/>
  <c r="BJ203" i="12"/>
  <c r="BK203" i="12" s="1"/>
  <c r="BR203" i="12" l="1"/>
  <c r="BQ203" i="12"/>
  <c r="BM204" i="12"/>
  <c r="BO204" i="12"/>
  <c r="BL204" i="12"/>
  <c r="BJ204" i="12"/>
  <c r="BK204" i="12" s="1"/>
  <c r="BN204" i="12"/>
  <c r="BI205" i="12"/>
  <c r="BP204" i="12"/>
  <c r="BL205" i="12" l="1"/>
  <c r="BN205" i="12"/>
  <c r="BJ205" i="12"/>
  <c r="BK205" i="12" s="1"/>
  <c r="BM205" i="12"/>
  <c r="BR205" i="12" s="1"/>
  <c r="BP205" i="12"/>
  <c r="BI206" i="12"/>
  <c r="BO205" i="12"/>
  <c r="BQ205" i="12" s="1"/>
  <c r="BR204" i="12"/>
  <c r="BQ204" i="12"/>
  <c r="BM206" i="12" l="1"/>
  <c r="BP206" i="12"/>
  <c r="BI207" i="12"/>
  <c r="BL206" i="12"/>
  <c r="BO206" i="12"/>
  <c r="BQ206" i="12" s="1"/>
  <c r="BJ206" i="12"/>
  <c r="BK206" i="12" s="1"/>
  <c r="BN206" i="12"/>
  <c r="BJ207" i="12" l="1"/>
  <c r="BK207" i="12" s="1"/>
  <c r="BL207" i="12"/>
  <c r="BP207" i="12"/>
  <c r="BM207" i="12"/>
  <c r="BR207" i="12" s="1"/>
  <c r="BO207" i="12"/>
  <c r="BQ207" i="12" s="1"/>
  <c r="BN207" i="12"/>
  <c r="BI208" i="12"/>
  <c r="BR206" i="12"/>
  <c r="BI209" i="12" l="1"/>
  <c r="BL208" i="12"/>
  <c r="BO208" i="12"/>
  <c r="BN208" i="12"/>
  <c r="BM208" i="12"/>
  <c r="BP208" i="12"/>
  <c r="BJ208" i="12"/>
  <c r="BK208" i="12" s="1"/>
  <c r="BQ208" i="12" l="1"/>
  <c r="BR208" i="12"/>
  <c r="BN209" i="12"/>
  <c r="BJ209" i="12"/>
  <c r="BK209" i="12" s="1"/>
  <c r="BI210" i="12"/>
  <c r="BP209" i="12"/>
  <c r="BO209" i="12"/>
  <c r="BQ209" i="12" s="1"/>
  <c r="BL209" i="12"/>
  <c r="BM209" i="12"/>
  <c r="BR209" i="12" s="1"/>
  <c r="BN210" i="12" l="1"/>
  <c r="BO210" i="12"/>
  <c r="BM210" i="12"/>
  <c r="BR210" i="12" s="1"/>
  <c r="BJ210" i="12"/>
  <c r="BK210" i="12" s="1"/>
  <c r="BI211" i="12"/>
  <c r="BP210" i="12"/>
  <c r="BL210" i="12"/>
  <c r="BM211" i="12" l="1"/>
  <c r="BJ211" i="12"/>
  <c r="BK211" i="12" s="1"/>
  <c r="BI212" i="12"/>
  <c r="BP211" i="12"/>
  <c r="BL211" i="12"/>
  <c r="BO211" i="12"/>
  <c r="BQ211" i="12" s="1"/>
  <c r="BN211" i="12"/>
  <c r="BQ210" i="12"/>
  <c r="BP212" i="12" l="1"/>
  <c r="BN212" i="12"/>
  <c r="BM212" i="12"/>
  <c r="BR212" i="12" s="1"/>
  <c r="BJ212" i="12"/>
  <c r="BK212" i="12" s="1"/>
  <c r="BI213" i="12"/>
  <c r="BO212" i="12"/>
  <c r="BQ212" i="12" s="1"/>
  <c r="BL212" i="12"/>
  <c r="BR211" i="12"/>
  <c r="BP213" i="12" l="1"/>
  <c r="BL213" i="12"/>
  <c r="BO213" i="12"/>
  <c r="BM213" i="12"/>
  <c r="BN213" i="12"/>
  <c r="BI214" i="12"/>
  <c r="BJ213" i="12"/>
  <c r="BK213" i="12" s="1"/>
  <c r="BQ213" i="12" l="1"/>
  <c r="BJ214" i="12"/>
  <c r="BK214" i="12" s="1"/>
  <c r="BP214" i="12"/>
  <c r="BO214" i="12"/>
  <c r="BQ214" i="12" s="1"/>
  <c r="BI215" i="12"/>
  <c r="BN214" i="12"/>
  <c r="BM214" i="12"/>
  <c r="BR214" i="12" s="1"/>
  <c r="BL214" i="12"/>
  <c r="BR213" i="12"/>
  <c r="BP215" i="12" l="1"/>
  <c r="BM215" i="12"/>
  <c r="BJ215" i="12"/>
  <c r="BK215" i="12" s="1"/>
  <c r="BO215" i="12"/>
  <c r="BQ215" i="12" s="1"/>
  <c r="BN215" i="12"/>
  <c r="BI216" i="12"/>
  <c r="BL215" i="12"/>
  <c r="BN216" i="12" l="1"/>
  <c r="BP216" i="12"/>
  <c r="BL216" i="12"/>
  <c r="BO216" i="12"/>
  <c r="BJ216" i="12"/>
  <c r="BK216" i="12" s="1"/>
  <c r="BM216" i="12"/>
  <c r="BR216" i="12" s="1"/>
  <c r="BI217" i="12"/>
  <c r="BR215" i="12"/>
  <c r="BN217" i="12" l="1"/>
  <c r="BJ217" i="12"/>
  <c r="BK217" i="12" s="1"/>
  <c r="BP217" i="12"/>
  <c r="BM217" i="12"/>
  <c r="BR217" i="12" s="1"/>
  <c r="BL217" i="12"/>
  <c r="BI218" i="12"/>
  <c r="BO217" i="12"/>
  <c r="BQ217" i="12" s="1"/>
  <c r="BQ216" i="12"/>
  <c r="BP218" i="12" l="1"/>
  <c r="BM218" i="12"/>
  <c r="BR218" i="12" s="1"/>
  <c r="BN218" i="12"/>
  <c r="BL218" i="12"/>
  <c r="BI219" i="12"/>
  <c r="BO218" i="12"/>
  <c r="BQ218" i="12" s="1"/>
  <c r="BJ218" i="12"/>
  <c r="BK218" i="12" s="1"/>
  <c r="BN219" i="12" l="1"/>
  <c r="BI220" i="12"/>
  <c r="BO219" i="12"/>
  <c r="BP219" i="12"/>
  <c r="BM219" i="12"/>
  <c r="BR219" i="12" s="1"/>
  <c r="BL219" i="12"/>
  <c r="BJ219" i="12"/>
  <c r="BK219" i="12" s="1"/>
  <c r="BP220" i="12" l="1"/>
  <c r="BI221" i="12"/>
  <c r="BN220" i="12"/>
  <c r="BJ220" i="12"/>
  <c r="BK220" i="12" s="1"/>
  <c r="BO220" i="12"/>
  <c r="BQ220" i="12" s="1"/>
  <c r="BL220" i="12"/>
  <c r="BM220" i="12"/>
  <c r="BR220" i="12" s="1"/>
  <c r="BQ219" i="12"/>
  <c r="BO221" i="12" l="1"/>
  <c r="BP221" i="12"/>
  <c r="BL221" i="12"/>
  <c r="BJ221" i="12"/>
  <c r="BK221" i="12" s="1"/>
  <c r="BM221" i="12"/>
  <c r="BI222" i="12"/>
  <c r="BN221" i="12"/>
  <c r="BO222" i="12" l="1"/>
  <c r="BJ222" i="12"/>
  <c r="BK222" i="12" s="1"/>
  <c r="BM222" i="12"/>
  <c r="BL222" i="12"/>
  <c r="BP222" i="12"/>
  <c r="BI223" i="12"/>
  <c r="BN222" i="12"/>
  <c r="BR221" i="12"/>
  <c r="BQ221" i="12"/>
  <c r="BJ223" i="12" l="1"/>
  <c r="BK223" i="12" s="1"/>
  <c r="BP223" i="12"/>
  <c r="BI224" i="12"/>
  <c r="BM223" i="12"/>
  <c r="BR223" i="12" s="1"/>
  <c r="BO223" i="12"/>
  <c r="BQ223" i="12" s="1"/>
  <c r="BN223" i="12"/>
  <c r="BL223" i="12"/>
  <c r="BR222" i="12"/>
  <c r="BQ222" i="12"/>
  <c r="BN224" i="12" l="1"/>
  <c r="BI225" i="12"/>
  <c r="BL224" i="12"/>
  <c r="BP224" i="12"/>
  <c r="BO224" i="12"/>
  <c r="BQ224" i="12" s="1"/>
  <c r="BJ224" i="12"/>
  <c r="BK224" i="12" s="1"/>
  <c r="BM224" i="12"/>
  <c r="BR224" i="12" s="1"/>
  <c r="BM225" i="12" l="1"/>
  <c r="BP225" i="12"/>
  <c r="BO225" i="12"/>
  <c r="BL225" i="12"/>
  <c r="BI226" i="12"/>
  <c r="BJ225" i="12"/>
  <c r="BK225" i="12" s="1"/>
  <c r="BN225" i="12"/>
  <c r="BM226" i="12" l="1"/>
  <c r="BJ226" i="12"/>
  <c r="BK226" i="12" s="1"/>
  <c r="BO226" i="12"/>
  <c r="BN226" i="12"/>
  <c r="BI227" i="12"/>
  <c r="BL226" i="12"/>
  <c r="BP226" i="12"/>
  <c r="BQ225" i="12"/>
  <c r="BR225" i="12"/>
  <c r="BQ226" i="12" l="1"/>
  <c r="BO227" i="12"/>
  <c r="BP227" i="12"/>
  <c r="BN227" i="12"/>
  <c r="BL227" i="12"/>
  <c r="BJ227" i="12"/>
  <c r="BK227" i="12" s="1"/>
  <c r="BI228" i="12"/>
  <c r="BM227" i="12"/>
  <c r="BR227" i="12" s="1"/>
  <c r="BR226" i="12"/>
  <c r="BM228" i="12" l="1"/>
  <c r="BI229" i="12"/>
  <c r="BN228" i="12"/>
  <c r="BJ228" i="12"/>
  <c r="BK228" i="12" s="1"/>
  <c r="BO228" i="12"/>
  <c r="BP228" i="12"/>
  <c r="BL228" i="12"/>
  <c r="BQ227" i="12"/>
  <c r="BQ228" i="12" l="1"/>
  <c r="BP229" i="12"/>
  <c r="BI230" i="12"/>
  <c r="BO229" i="12"/>
  <c r="BN229" i="12"/>
  <c r="BL229" i="12"/>
  <c r="BJ229" i="12"/>
  <c r="BK229" i="12" s="1"/>
  <c r="BM229" i="12"/>
  <c r="BR229" i="12" s="1"/>
  <c r="BR228" i="12"/>
  <c r="BQ229" i="12" l="1"/>
  <c r="BN230" i="12"/>
  <c r="BL230" i="12"/>
  <c r="BP230" i="12"/>
  <c r="BJ230" i="12"/>
  <c r="BK230" i="12" s="1"/>
  <c r="BI231" i="12"/>
  <c r="BO230" i="12"/>
  <c r="BM230" i="12"/>
  <c r="BR230" i="12" s="1"/>
  <c r="BQ230" i="12" l="1"/>
  <c r="BJ231" i="12"/>
  <c r="BK231" i="12" s="1"/>
  <c r="BL231" i="12"/>
  <c r="BN231" i="12"/>
  <c r="BO231" i="12"/>
  <c r="BI232" i="12"/>
  <c r="BM231" i="12"/>
  <c r="BR231" i="12" s="1"/>
  <c r="BP231" i="12"/>
  <c r="BQ231" i="12" l="1"/>
  <c r="BP232" i="12"/>
  <c r="BO232" i="12"/>
  <c r="BJ232" i="12"/>
  <c r="BK232" i="12" s="1"/>
  <c r="BL232" i="12"/>
  <c r="BI233" i="12"/>
  <c r="BM232" i="12"/>
  <c r="BN232" i="12"/>
  <c r="BQ232" i="12" l="1"/>
  <c r="BN233" i="12"/>
  <c r="BJ233" i="12"/>
  <c r="BK233" i="12" s="1"/>
  <c r="BP233" i="12"/>
  <c r="BM233" i="12"/>
  <c r="BR233" i="12" s="1"/>
  <c r="BO233" i="12"/>
  <c r="BQ233" i="12" s="1"/>
  <c r="BI234" i="12"/>
  <c r="BL233" i="12"/>
  <c r="BR232" i="12"/>
  <c r="BI235" i="12" l="1"/>
  <c r="BN234" i="12"/>
  <c r="BJ234" i="12"/>
  <c r="BK234" i="12" s="1"/>
  <c r="BL234" i="12"/>
  <c r="BP234" i="12"/>
  <c r="BM234" i="12"/>
  <c r="BR234" i="12" s="1"/>
  <c r="BO234" i="12"/>
  <c r="BQ234" i="12" l="1"/>
  <c r="BN235" i="12"/>
  <c r="BJ235" i="12"/>
  <c r="BK235" i="12" s="1"/>
  <c r="BM235" i="12"/>
  <c r="BP235" i="12"/>
  <c r="BL235" i="12"/>
  <c r="BI236" i="12"/>
  <c r="BO235" i="12"/>
  <c r="BN236" i="12" l="1"/>
  <c r="BL236" i="12"/>
  <c r="BM236" i="12"/>
  <c r="BR236" i="12" s="1"/>
  <c r="BI237" i="12"/>
  <c r="BJ236" i="12"/>
  <c r="BK236" i="12" s="1"/>
  <c r="BP236" i="12"/>
  <c r="BO236" i="12"/>
  <c r="BQ235" i="12"/>
  <c r="BR235" i="12"/>
  <c r="BQ236" i="12" l="1"/>
  <c r="BI238" i="12"/>
  <c r="BO237" i="12"/>
  <c r="BQ237" i="12" s="1"/>
  <c r="BN237" i="12"/>
  <c r="BM237" i="12"/>
  <c r="BJ237" i="12"/>
  <c r="BK237" i="12" s="1"/>
  <c r="BP237" i="12"/>
  <c r="BL237" i="12"/>
  <c r="BR237" i="12" l="1"/>
  <c r="BO238" i="12"/>
  <c r="BM238" i="12"/>
  <c r="BR238" i="12" s="1"/>
  <c r="BN238" i="12"/>
  <c r="BL238" i="12"/>
  <c r="BI239" i="12"/>
  <c r="BP238" i="12"/>
  <c r="BJ238" i="12"/>
  <c r="BK238" i="12" s="1"/>
  <c r="BO239" i="12" l="1"/>
  <c r="BL239" i="12"/>
  <c r="BI240" i="12"/>
  <c r="BJ239" i="12"/>
  <c r="BK239" i="12" s="1"/>
  <c r="BN239" i="12"/>
  <c r="BM239" i="12"/>
  <c r="BR239" i="12" s="1"/>
  <c r="BP239" i="12"/>
  <c r="BQ238" i="12"/>
  <c r="BI241" i="12" l="1"/>
  <c r="BP240" i="12"/>
  <c r="BO240" i="12"/>
  <c r="BN240" i="12"/>
  <c r="BM240" i="12"/>
  <c r="BR240" i="12" s="1"/>
  <c r="BJ240" i="12"/>
  <c r="BK240" i="12" s="1"/>
  <c r="BL240" i="12"/>
  <c r="BQ239" i="12"/>
  <c r="BQ240" i="12" l="1"/>
  <c r="BL241" i="12"/>
  <c r="BN241" i="12"/>
  <c r="BP241" i="12"/>
  <c r="BI242" i="12"/>
  <c r="BO241" i="12"/>
  <c r="BJ241" i="12"/>
  <c r="BK241" i="12" s="1"/>
  <c r="BM241" i="12"/>
  <c r="BR241" i="12" s="1"/>
  <c r="BJ242" i="12" l="1"/>
  <c r="BK242" i="12" s="1"/>
  <c r="BO242" i="12"/>
  <c r="BP242" i="12"/>
  <c r="BI243" i="12"/>
  <c r="BL242" i="12"/>
  <c r="BN242" i="12"/>
  <c r="BM242" i="12"/>
  <c r="BR242" i="12" s="1"/>
  <c r="BQ241" i="12"/>
  <c r="BN243" i="12" l="1"/>
  <c r="BL243" i="12"/>
  <c r="BP243" i="12"/>
  <c r="BO243" i="12"/>
  <c r="BJ243" i="12"/>
  <c r="BK243" i="12" s="1"/>
  <c r="BI244" i="12"/>
  <c r="BM243" i="12"/>
  <c r="BR243" i="12" s="1"/>
  <c r="BQ242" i="12"/>
  <c r="BI245" i="12" l="1"/>
  <c r="BP244" i="12"/>
  <c r="BO244" i="12"/>
  <c r="BQ244" i="12" s="1"/>
  <c r="BM244" i="12"/>
  <c r="BL244" i="12"/>
  <c r="BN244" i="12"/>
  <c r="BJ244" i="12"/>
  <c r="BK244" i="12" s="1"/>
  <c r="BQ243" i="12"/>
  <c r="BR244" i="12" l="1"/>
  <c r="BM245" i="12"/>
  <c r="BJ245" i="12"/>
  <c r="BK245" i="12" s="1"/>
  <c r="BO245" i="12"/>
  <c r="BL245" i="12"/>
  <c r="BN245" i="12"/>
  <c r="BI246" i="12"/>
  <c r="BP245" i="12"/>
  <c r="BR245" i="12" l="1"/>
  <c r="BI247" i="12"/>
  <c r="BP246" i="12"/>
  <c r="BL246" i="12"/>
  <c r="BM246" i="12"/>
  <c r="BR246" i="12" s="1"/>
  <c r="BO246" i="12"/>
  <c r="BQ246" i="12" s="1"/>
  <c r="BN246" i="12"/>
  <c r="BJ246" i="12"/>
  <c r="BK246" i="12" s="1"/>
  <c r="BQ245" i="12"/>
  <c r="BP247" i="12" l="1"/>
  <c r="BN247" i="12"/>
  <c r="BJ247" i="12"/>
  <c r="BK247" i="12" s="1"/>
  <c r="BM247" i="12"/>
  <c r="BL247" i="12"/>
  <c r="BI248" i="12"/>
  <c r="BO247" i="12"/>
  <c r="BQ247" i="12" s="1"/>
  <c r="BR247" i="12" l="1"/>
  <c r="BI249" i="12"/>
  <c r="BN248" i="12"/>
  <c r="BJ248" i="12"/>
  <c r="BK248" i="12" s="1"/>
  <c r="BL248" i="12"/>
  <c r="BM248" i="12"/>
  <c r="BR248" i="12" s="1"/>
  <c r="BO248" i="12"/>
  <c r="BP248" i="12"/>
  <c r="BQ248" i="12" l="1"/>
  <c r="BO249" i="12"/>
  <c r="BL249" i="12"/>
  <c r="BM249" i="12"/>
  <c r="BP249" i="12"/>
  <c r="BN249" i="12"/>
  <c r="BI250" i="12"/>
  <c r="BJ249" i="12"/>
  <c r="BK249" i="12" s="1"/>
  <c r="BP250" i="12" l="1"/>
  <c r="BI251" i="12"/>
  <c r="BJ250" i="12"/>
  <c r="BK250" i="12" s="1"/>
  <c r="BN250" i="12"/>
  <c r="BL250" i="12"/>
  <c r="BO250" i="12"/>
  <c r="BQ250" i="12" s="1"/>
  <c r="BM250" i="12"/>
  <c r="BR250" i="12" s="1"/>
  <c r="BR249" i="12"/>
  <c r="BQ249" i="12"/>
  <c r="BJ251" i="12" l="1"/>
  <c r="BK251" i="12" s="1"/>
  <c r="BP251" i="12"/>
  <c r="BI252" i="12"/>
  <c r="BO251" i="12"/>
  <c r="BQ251" i="12" s="1"/>
  <c r="BM251" i="12"/>
  <c r="BL251" i="12"/>
  <c r="BN251" i="12"/>
  <c r="BR251" i="12" l="1"/>
  <c r="BL252" i="12"/>
  <c r="BJ252" i="12"/>
  <c r="BK252" i="12" s="1"/>
  <c r="BM252" i="12"/>
  <c r="BI253" i="12"/>
  <c r="BN252" i="12"/>
  <c r="BP252" i="12"/>
  <c r="BO252" i="12"/>
  <c r="BQ252" i="12" l="1"/>
  <c r="BO253" i="12"/>
  <c r="BP253" i="12"/>
  <c r="BM253" i="12"/>
  <c r="BL253" i="12"/>
  <c r="BI254" i="12"/>
  <c r="BN253" i="12"/>
  <c r="BJ253" i="12"/>
  <c r="BK253" i="12" s="1"/>
  <c r="BR252" i="12"/>
  <c r="BI255" i="12" l="1"/>
  <c r="BN254" i="12"/>
  <c r="BP254" i="12"/>
  <c r="BJ254" i="12"/>
  <c r="BK254" i="12" s="1"/>
  <c r="BO254" i="12"/>
  <c r="BM254" i="12"/>
  <c r="BR254" i="12" s="1"/>
  <c r="BL254" i="12"/>
  <c r="BR253" i="12"/>
  <c r="BQ253" i="12"/>
  <c r="BQ254" i="12" l="1"/>
  <c r="BI256" i="12"/>
  <c r="BN255" i="12"/>
  <c r="BP255" i="12"/>
  <c r="BM255" i="12"/>
  <c r="BO255" i="12"/>
  <c r="BQ255" i="12" s="1"/>
  <c r="BJ255" i="12"/>
  <c r="BK255" i="12" s="1"/>
  <c r="BL255" i="12"/>
  <c r="BP256" i="12" l="1"/>
  <c r="BN256" i="12"/>
  <c r="BJ256" i="12"/>
  <c r="BK256" i="12" s="1"/>
  <c r="BI257" i="12"/>
  <c r="BL256" i="12"/>
  <c r="BO256" i="12"/>
  <c r="BQ256" i="12" s="1"/>
  <c r="BM256" i="12"/>
  <c r="BR256" i="12" s="1"/>
  <c r="BR255" i="12"/>
  <c r="BJ257" i="12" l="1"/>
  <c r="BK257" i="12" s="1"/>
  <c r="BN257" i="12"/>
  <c r="BM257" i="12"/>
  <c r="BR257" i="12" s="1"/>
  <c r="BI258" i="12"/>
  <c r="BL257" i="12"/>
  <c r="BP257" i="12"/>
  <c r="BO257" i="12"/>
  <c r="BQ257" i="12" s="1"/>
  <c r="BO258" i="12" l="1"/>
  <c r="BL258" i="12"/>
  <c r="BJ258" i="12"/>
  <c r="BK258" i="12" s="1"/>
  <c r="BI259" i="12"/>
  <c r="BM258" i="12"/>
  <c r="BN258" i="12"/>
  <c r="BP258" i="12"/>
  <c r="BR258" i="12" l="1"/>
  <c r="BP259" i="12"/>
  <c r="BO259" i="12"/>
  <c r="BM259" i="12"/>
  <c r="BN259" i="12"/>
  <c r="BI260" i="12"/>
  <c r="BJ259" i="12"/>
  <c r="BK259" i="12" s="1"/>
  <c r="BL259" i="12"/>
  <c r="BQ258" i="12"/>
  <c r="BQ259" i="12" l="1"/>
  <c r="BR259" i="12"/>
  <c r="BJ260" i="12"/>
  <c r="BK260" i="12" s="1"/>
  <c r="BO260" i="12"/>
  <c r="BM260" i="12"/>
  <c r="BI261" i="12"/>
  <c r="BP260" i="12"/>
  <c r="BL260" i="12"/>
  <c r="BN260" i="12"/>
  <c r="BO261" i="12" l="1"/>
  <c r="BL261" i="12"/>
  <c r="BM261" i="12"/>
  <c r="BJ261" i="12"/>
  <c r="BK261" i="12" s="1"/>
  <c r="BN261" i="12"/>
  <c r="BP261" i="12"/>
  <c r="BI262" i="12"/>
  <c r="BR260" i="12"/>
  <c r="BQ260" i="12"/>
  <c r="BR261" i="12" l="1"/>
  <c r="BN262" i="12"/>
  <c r="BP262" i="12"/>
  <c r="BJ262" i="12"/>
  <c r="BK262" i="12" s="1"/>
  <c r="BO262" i="12"/>
  <c r="BQ262" i="12" s="1"/>
  <c r="BL262" i="12"/>
  <c r="BI263" i="12"/>
  <c r="BM262" i="12"/>
  <c r="BR262" i="12" s="1"/>
  <c r="BQ261" i="12"/>
  <c r="BP263" i="12" l="1"/>
  <c r="BI264" i="12"/>
  <c r="BM263" i="12"/>
  <c r="BO263" i="12"/>
  <c r="BQ263" i="12" s="1"/>
  <c r="BL263" i="12"/>
  <c r="BJ263" i="12"/>
  <c r="BK263" i="12" s="1"/>
  <c r="BN263" i="12"/>
  <c r="BR263" i="12" l="1"/>
  <c r="BO264" i="12"/>
  <c r="BM264" i="12"/>
  <c r="BI265" i="12"/>
  <c r="BN264" i="12"/>
  <c r="BJ264" i="12"/>
  <c r="BK264" i="12" s="1"/>
  <c r="BP264" i="12"/>
  <c r="BL264" i="12"/>
  <c r="BR264" i="12" l="1"/>
  <c r="BP265" i="12"/>
  <c r="BJ265" i="12"/>
  <c r="BK265" i="12" s="1"/>
  <c r="BN265" i="12"/>
  <c r="BL265" i="12"/>
  <c r="BI266" i="12"/>
  <c r="BM265" i="12"/>
  <c r="BO265" i="12"/>
  <c r="BQ265" i="12" s="1"/>
  <c r="BQ264" i="12"/>
  <c r="BJ266" i="12" l="1"/>
  <c r="BK266" i="12" s="1"/>
  <c r="BI267" i="12"/>
  <c r="BM266" i="12"/>
  <c r="BP266" i="12"/>
  <c r="BL266" i="12"/>
  <c r="BO266" i="12"/>
  <c r="BQ266" i="12" s="1"/>
  <c r="BN266" i="12"/>
  <c r="BR265" i="12"/>
  <c r="BR266" i="12" l="1"/>
  <c r="BN267" i="12"/>
  <c r="BP267" i="12"/>
  <c r="BM267" i="12"/>
  <c r="BR267" i="12" s="1"/>
  <c r="BL267" i="12"/>
  <c r="BO267" i="12"/>
  <c r="BI268" i="12"/>
  <c r="BJ267" i="12"/>
  <c r="BK267" i="12" s="1"/>
  <c r="BQ267" i="12" l="1"/>
  <c r="BJ268" i="12"/>
  <c r="BK268" i="12" s="1"/>
  <c r="BO268" i="12"/>
  <c r="BN268" i="12"/>
  <c r="BI269" i="12"/>
  <c r="BP268" i="12"/>
  <c r="BM268" i="12"/>
  <c r="BR268" i="12" s="1"/>
  <c r="BL268" i="12"/>
  <c r="BP269" i="12" l="1"/>
  <c r="BL269" i="12"/>
  <c r="BM269" i="12"/>
  <c r="BI270" i="12"/>
  <c r="BJ269" i="12"/>
  <c r="BK269" i="12" s="1"/>
  <c r="BN269" i="12"/>
  <c r="BO269" i="12"/>
  <c r="BQ269" i="12" s="1"/>
  <c r="BQ268" i="12"/>
  <c r="BM270" i="12" l="1"/>
  <c r="BO270" i="12"/>
  <c r="BI271" i="12"/>
  <c r="BN270" i="12"/>
  <c r="BL270" i="12"/>
  <c r="BP270" i="12"/>
  <c r="BJ270" i="12"/>
  <c r="BK270" i="12" s="1"/>
  <c r="BR269" i="12"/>
  <c r="BO271" i="12" l="1"/>
  <c r="BL271" i="12"/>
  <c r="BM271" i="12"/>
  <c r="BR271" i="12" s="1"/>
  <c r="BN271" i="12"/>
  <c r="BJ271" i="12"/>
  <c r="BK271" i="12" s="1"/>
  <c r="BP271" i="12"/>
  <c r="BI272" i="12"/>
  <c r="BQ270" i="12"/>
  <c r="BR270" i="12"/>
  <c r="BJ272" i="12" l="1"/>
  <c r="BK272" i="12" s="1"/>
  <c r="BL272" i="12"/>
  <c r="BO272" i="12"/>
  <c r="BM272" i="12"/>
  <c r="BP272" i="12"/>
  <c r="BI273" i="12"/>
  <c r="BN272" i="12"/>
  <c r="BQ271" i="12"/>
  <c r="BR272" i="12" l="1"/>
  <c r="BO273" i="12"/>
  <c r="BN273" i="12"/>
  <c r="BM273" i="12"/>
  <c r="BR273" i="12" s="1"/>
  <c r="BP273" i="12"/>
  <c r="BJ273" i="12"/>
  <c r="BK273" i="12" s="1"/>
  <c r="BI274" i="12"/>
  <c r="BL273" i="12"/>
  <c r="BQ272" i="12"/>
  <c r="BM274" i="12" l="1"/>
  <c r="BP274" i="12"/>
  <c r="BL274" i="12"/>
  <c r="BO274" i="12"/>
  <c r="BQ274" i="12" s="1"/>
  <c r="BN274" i="12"/>
  <c r="BI275" i="12"/>
  <c r="BJ274" i="12"/>
  <c r="BK274" i="12" s="1"/>
  <c r="BQ273" i="12"/>
  <c r="BL275" i="12" l="1"/>
  <c r="BM275" i="12"/>
  <c r="BO275" i="12"/>
  <c r="BJ275" i="12"/>
  <c r="BK275" i="12" s="1"/>
  <c r="BN275" i="12"/>
  <c r="BI276" i="12"/>
  <c r="BP275" i="12"/>
  <c r="BR274" i="12"/>
  <c r="BQ275" i="12" l="1"/>
  <c r="BR275" i="12"/>
  <c r="BN276" i="12"/>
  <c r="BJ276" i="12"/>
  <c r="BK276" i="12" s="1"/>
  <c r="BP276" i="12"/>
  <c r="BL276" i="12"/>
  <c r="BO276" i="12"/>
  <c r="BQ276" i="12" s="1"/>
  <c r="BM276" i="12"/>
  <c r="BR276" i="12" s="1"/>
  <c r="BI277" i="12"/>
  <c r="BI278" i="12" l="1"/>
  <c r="BP277" i="12"/>
  <c r="BO277" i="12"/>
  <c r="BM277" i="12"/>
  <c r="BL277" i="12"/>
  <c r="BJ277" i="12"/>
  <c r="BK277" i="12" s="1"/>
  <c r="BN277" i="12"/>
  <c r="BQ277" i="12" l="1"/>
  <c r="BR277" i="12"/>
  <c r="BO278" i="12"/>
  <c r="BI279" i="12"/>
  <c r="BL278" i="12"/>
  <c r="BP278" i="12"/>
  <c r="BM278" i="12"/>
  <c r="BJ278" i="12"/>
  <c r="BK278" i="12" s="1"/>
  <c r="BN278" i="12"/>
  <c r="BQ278" i="12" l="1"/>
  <c r="BR278" i="12"/>
  <c r="BO279" i="12"/>
  <c r="BL279" i="12"/>
  <c r="BI280" i="12"/>
  <c r="BJ279" i="12"/>
  <c r="BK279" i="12" s="1"/>
  <c r="BN279" i="12"/>
  <c r="BP279" i="12"/>
  <c r="BM279" i="12"/>
  <c r="BR279" i="12" l="1"/>
  <c r="BQ279" i="12"/>
  <c r="BN280" i="12"/>
  <c r="BO280" i="12"/>
  <c r="BJ280" i="12"/>
  <c r="BK280" i="12" s="1"/>
  <c r="BI281" i="12"/>
  <c r="BL280" i="12"/>
  <c r="BM280" i="12"/>
  <c r="BR280" i="12" s="1"/>
  <c r="BP280" i="12"/>
  <c r="BQ280" i="12" l="1"/>
  <c r="BP281" i="12"/>
  <c r="BJ281" i="12"/>
  <c r="BK281" i="12" s="1"/>
  <c r="BI282" i="12"/>
  <c r="BO281" i="12"/>
  <c r="BQ281" i="12" s="1"/>
  <c r="BM281" i="12"/>
  <c r="BL281" i="12"/>
  <c r="BN281" i="12"/>
  <c r="BO282" i="12" l="1"/>
  <c r="BM282" i="12"/>
  <c r="BP282" i="12"/>
  <c r="BN282" i="12"/>
  <c r="BI283" i="12"/>
  <c r="BJ282" i="12"/>
  <c r="BK282" i="12" s="1"/>
  <c r="BL282" i="12"/>
  <c r="BR281" i="12"/>
  <c r="BN283" i="12" l="1"/>
  <c r="BP283" i="12"/>
  <c r="BI284" i="12"/>
  <c r="BO283" i="12"/>
  <c r="BQ283" i="12" s="1"/>
  <c r="BM283" i="12"/>
  <c r="BR283" i="12" s="1"/>
  <c r="BJ283" i="12"/>
  <c r="BK283" i="12" s="1"/>
  <c r="BL283" i="12"/>
  <c r="BR282" i="12"/>
  <c r="BQ282" i="12"/>
  <c r="BJ284" i="12" l="1"/>
  <c r="BK284" i="12" s="1"/>
  <c r="BM284" i="12"/>
  <c r="BO284" i="12"/>
  <c r="BP284" i="12"/>
  <c r="BN284" i="12"/>
  <c r="BL284" i="12"/>
  <c r="BI285" i="12"/>
  <c r="BR284" i="12" l="1"/>
  <c r="BL285" i="12"/>
  <c r="BJ285" i="12"/>
  <c r="BK285" i="12" s="1"/>
  <c r="BM285" i="12"/>
  <c r="BR285" i="12" s="1"/>
  <c r="BO285" i="12"/>
  <c r="BN285" i="12"/>
  <c r="BP285" i="12"/>
  <c r="BI286" i="12"/>
  <c r="BQ284" i="12"/>
  <c r="BN286" i="12" l="1"/>
  <c r="BM286" i="12"/>
  <c r="BR286" i="12" s="1"/>
  <c r="BP286" i="12"/>
  <c r="BI287" i="12"/>
  <c r="BO286" i="12"/>
  <c r="BQ286" i="12" s="1"/>
  <c r="BJ286" i="12"/>
  <c r="BK286" i="12" s="1"/>
  <c r="BL286" i="12"/>
  <c r="BQ285" i="12"/>
  <c r="BN287" i="12" l="1"/>
  <c r="BJ287" i="12"/>
  <c r="BK287" i="12" s="1"/>
  <c r="BP287" i="12"/>
  <c r="BO287" i="12"/>
  <c r="BQ287" i="12" s="1"/>
  <c r="BL287" i="12"/>
  <c r="BM287" i="12"/>
  <c r="BR287" i="12" s="1"/>
  <c r="BI288" i="12"/>
  <c r="BN288" i="12" l="1"/>
  <c r="BJ288" i="12"/>
  <c r="BK288" i="12" s="1"/>
  <c r="BI289" i="12"/>
  <c r="BM288" i="12"/>
  <c r="BR288" i="12" s="1"/>
  <c r="BL288" i="12"/>
  <c r="BP288" i="12"/>
  <c r="BO288" i="12"/>
  <c r="BQ288" i="12" l="1"/>
  <c r="BI290" i="12"/>
  <c r="BP289" i="12"/>
  <c r="BM289" i="12"/>
  <c r="BR289" i="12" s="1"/>
  <c r="BJ289" i="12"/>
  <c r="BK289" i="12" s="1"/>
  <c r="BO289" i="12"/>
  <c r="BQ289" i="12" s="1"/>
  <c r="BL289" i="12"/>
  <c r="BN289" i="12"/>
  <c r="BJ290" i="12" l="1"/>
  <c r="BK290" i="12" s="1"/>
  <c r="BP290" i="12"/>
  <c r="BM290" i="12"/>
  <c r="BO290" i="12"/>
  <c r="BL290" i="12"/>
  <c r="BI291" i="12"/>
  <c r="BN290" i="12"/>
  <c r="BQ290" i="12" l="1"/>
  <c r="BR290" i="12"/>
  <c r="BM291" i="12"/>
  <c r="BN291" i="12"/>
  <c r="BL291" i="12"/>
  <c r="BP291" i="12"/>
  <c r="BJ291" i="12"/>
  <c r="BK291" i="12" s="1"/>
  <c r="BO291" i="12"/>
  <c r="BI292" i="12"/>
  <c r="BQ291" i="12" l="1"/>
  <c r="BR291" i="12"/>
  <c r="BI293" i="12"/>
  <c r="BP292" i="12"/>
  <c r="BO292" i="12"/>
  <c r="BN292" i="12"/>
  <c r="BJ292" i="12"/>
  <c r="BK292" i="12" s="1"/>
  <c r="BM292" i="12"/>
  <c r="BR292" i="12" s="1"/>
  <c r="BL292" i="12"/>
  <c r="BQ292" i="12" l="1"/>
  <c r="BP293" i="12"/>
  <c r="BM293" i="12"/>
  <c r="BJ293" i="12"/>
  <c r="BK293" i="12" s="1"/>
  <c r="BI294" i="12"/>
  <c r="BO293" i="12"/>
  <c r="BQ293" i="12" s="1"/>
  <c r="BN293" i="12"/>
  <c r="BL293" i="12"/>
  <c r="BN294" i="12" l="1"/>
  <c r="BP294" i="12"/>
  <c r="BI295" i="12"/>
  <c r="BJ294" i="12"/>
  <c r="BK294" i="12" s="1"/>
  <c r="BL294" i="12"/>
  <c r="BM294" i="12"/>
  <c r="BR294" i="12" s="1"/>
  <c r="BO294" i="12"/>
  <c r="BQ294" i="12" s="1"/>
  <c r="BR293" i="12"/>
  <c r="BM295" i="12" l="1"/>
  <c r="BI296" i="12"/>
  <c r="BO295" i="12"/>
  <c r="BJ295" i="12"/>
  <c r="BK295" i="12" s="1"/>
  <c r="BN295" i="12"/>
  <c r="BL295" i="12"/>
  <c r="BP295" i="12"/>
  <c r="BQ295" i="12" l="1"/>
  <c r="BM296" i="12"/>
  <c r="BL296" i="12"/>
  <c r="BN296" i="12"/>
  <c r="BO296" i="12"/>
  <c r="BP296" i="12"/>
  <c r="BJ296" i="12"/>
  <c r="BK296" i="12" s="1"/>
  <c r="BI297" i="12"/>
  <c r="BR295" i="12"/>
  <c r="BQ296" i="12" l="1"/>
  <c r="BI298" i="12"/>
  <c r="BP297" i="12"/>
  <c r="BM297" i="12"/>
  <c r="BN297" i="12"/>
  <c r="BL297" i="12"/>
  <c r="BJ297" i="12"/>
  <c r="BK297" i="12" s="1"/>
  <c r="BO297" i="12"/>
  <c r="BQ297" i="12" s="1"/>
  <c r="BR296" i="12"/>
  <c r="BR297" i="12" l="1"/>
  <c r="BN298" i="12"/>
  <c r="BJ298" i="12"/>
  <c r="BK298" i="12" s="1"/>
  <c r="BM298" i="12"/>
  <c r="BR298" i="12" s="1"/>
  <c r="BP298" i="12"/>
  <c r="BI299" i="12"/>
  <c r="BO298" i="12"/>
  <c r="BQ298" i="12" s="1"/>
  <c r="BL298" i="12"/>
  <c r="BM299" i="12" l="1"/>
  <c r="BJ299" i="12"/>
  <c r="BK299" i="12" s="1"/>
  <c r="BI300" i="12"/>
  <c r="BL299" i="12"/>
  <c r="BN299" i="12"/>
  <c r="BO299" i="12"/>
  <c r="BP299" i="12"/>
  <c r="BI301" i="12" l="1"/>
  <c r="BP300" i="12"/>
  <c r="BO300" i="12"/>
  <c r="BQ300" i="12" s="1"/>
  <c r="BJ300" i="12"/>
  <c r="BK300" i="12" s="1"/>
  <c r="BN300" i="12"/>
  <c r="BL300" i="12"/>
  <c r="BM300" i="12"/>
  <c r="BQ299" i="12"/>
  <c r="BR299" i="12"/>
  <c r="BR300" i="12" l="1"/>
  <c r="BM301" i="12"/>
  <c r="BJ301" i="12"/>
  <c r="BK301" i="12" s="1"/>
  <c r="BO301" i="12"/>
  <c r="BP301" i="12"/>
  <c r="BN301" i="12"/>
  <c r="BI302" i="12"/>
  <c r="BL301" i="12"/>
  <c r="BM302" i="12" l="1"/>
  <c r="BR302" i="12" s="1"/>
  <c r="BN302" i="12"/>
  <c r="BL302" i="12"/>
  <c r="BP302" i="12"/>
  <c r="BO302" i="12"/>
  <c r="BQ302" i="12" s="1"/>
  <c r="BI303" i="12"/>
  <c r="BJ302" i="12"/>
  <c r="BK302" i="12" s="1"/>
  <c r="BQ301" i="12"/>
  <c r="BR301" i="12"/>
  <c r="BO303" i="12" l="1"/>
  <c r="BP303" i="12"/>
  <c r="BN303" i="12"/>
  <c r="BM303" i="12"/>
  <c r="BR303" i="12" s="1"/>
  <c r="BI304" i="12"/>
  <c r="BL303" i="12"/>
  <c r="BJ303" i="12"/>
  <c r="BK303" i="12" s="1"/>
  <c r="BP304" i="12" l="1"/>
  <c r="BO304" i="12"/>
  <c r="BQ304" i="12" s="1"/>
  <c r="BJ304" i="12"/>
  <c r="BK304" i="12" s="1"/>
  <c r="BN304" i="12"/>
  <c r="BI305" i="12"/>
  <c r="BL304" i="12"/>
  <c r="BM304" i="12"/>
  <c r="BR304" i="12" s="1"/>
  <c r="BQ303" i="12"/>
  <c r="BJ305" i="12" l="1"/>
  <c r="BK305" i="12" s="1"/>
  <c r="BI306" i="12"/>
  <c r="BP305" i="12"/>
  <c r="BO305" i="12"/>
  <c r="BL305" i="12"/>
  <c r="BM305" i="12"/>
  <c r="BR305" i="12" s="1"/>
  <c r="BN305" i="12"/>
  <c r="BQ305" i="12" l="1"/>
  <c r="BN306" i="12"/>
  <c r="BJ306" i="12"/>
  <c r="BK306" i="12" s="1"/>
  <c r="BM306" i="12"/>
  <c r="BR306" i="12" s="1"/>
  <c r="BP306" i="12"/>
  <c r="BO306" i="12"/>
  <c r="BQ306" i="12" s="1"/>
  <c r="BI307" i="12"/>
  <c r="BL306" i="12"/>
  <c r="BI308" i="12" l="1"/>
  <c r="BN307" i="12"/>
  <c r="BP307" i="12"/>
  <c r="BO307" i="12"/>
  <c r="BQ307" i="12" s="1"/>
  <c r="BM307" i="12"/>
  <c r="BR307" i="12" s="1"/>
  <c r="BL307" i="12"/>
  <c r="BJ307" i="12"/>
  <c r="BK307" i="12" s="1"/>
  <c r="BP308" i="12" l="1"/>
  <c r="BO308" i="12"/>
  <c r="BQ308" i="12" s="1"/>
  <c r="BM308" i="12"/>
  <c r="BJ308" i="12"/>
  <c r="BK308" i="12" s="1"/>
  <c r="BI309" i="12"/>
  <c r="BL308" i="12"/>
  <c r="BN308" i="12"/>
  <c r="BJ309" i="12" l="1"/>
  <c r="BK309" i="12" s="1"/>
  <c r="BM309" i="12"/>
  <c r="BL309" i="12"/>
  <c r="BN309" i="12"/>
  <c r="BI310" i="12"/>
  <c r="BP309" i="12"/>
  <c r="BO309" i="12"/>
  <c r="BR308" i="12"/>
  <c r="BQ309" i="12" l="1"/>
  <c r="BR309" i="12"/>
  <c r="BP310" i="12"/>
  <c r="BI311" i="12"/>
  <c r="BN310" i="12"/>
  <c r="BM310" i="12"/>
  <c r="BR310" i="12" s="1"/>
  <c r="BL310" i="12"/>
  <c r="BO310" i="12"/>
  <c r="BQ310" i="12" s="1"/>
  <c r="BJ310" i="12"/>
  <c r="BK310" i="12" s="1"/>
  <c r="BM311" i="12" l="1"/>
  <c r="BN311" i="12"/>
  <c r="BO311" i="12"/>
  <c r="BJ311" i="12"/>
  <c r="BK311" i="12" s="1"/>
  <c r="BL311" i="12"/>
  <c r="BP311" i="12"/>
  <c r="BI312" i="12"/>
  <c r="BQ311" i="12" l="1"/>
  <c r="BL312" i="12"/>
  <c r="BO312" i="12"/>
  <c r="BI313" i="12"/>
  <c r="BM312" i="12"/>
  <c r="BP312" i="12"/>
  <c r="BN312" i="12"/>
  <c r="BJ312" i="12"/>
  <c r="BK312" i="12" s="1"/>
  <c r="BR311" i="12"/>
  <c r="BQ312" i="12" l="1"/>
  <c r="BR312" i="12"/>
  <c r="BN313" i="12"/>
  <c r="BI314" i="12"/>
  <c r="BJ313" i="12"/>
  <c r="BK313" i="12" s="1"/>
  <c r="BL313" i="12"/>
  <c r="BP313" i="12"/>
  <c r="BM313" i="12"/>
  <c r="BR313" i="12" s="1"/>
  <c r="BO313" i="12"/>
  <c r="BQ313" i="12" s="1"/>
  <c r="BM314" i="12" l="1"/>
  <c r="BN314" i="12"/>
  <c r="BP314" i="12"/>
  <c r="BJ314" i="12"/>
  <c r="BK314" i="12" s="1"/>
  <c r="BL314" i="12"/>
  <c r="BO314" i="12"/>
  <c r="BQ314" i="12" s="1"/>
  <c r="BI315" i="12"/>
  <c r="BL315" i="12" l="1"/>
  <c r="BI316" i="12"/>
  <c r="BJ315" i="12"/>
  <c r="BK315" i="12" s="1"/>
  <c r="BN315" i="12"/>
  <c r="BM315" i="12"/>
  <c r="BO315" i="12"/>
  <c r="BP315" i="12"/>
  <c r="BR314" i="12"/>
  <c r="BQ315" i="12" l="1"/>
  <c r="BM316" i="12"/>
  <c r="BO316" i="12"/>
  <c r="BJ316" i="12"/>
  <c r="BK316" i="12" s="1"/>
  <c r="BL316" i="12"/>
  <c r="BN316" i="12"/>
  <c r="BI317" i="12"/>
  <c r="BP316" i="12"/>
  <c r="BR315" i="12"/>
  <c r="BM317" i="12" l="1"/>
  <c r="BI318" i="12"/>
  <c r="BN317" i="12"/>
  <c r="BP317" i="12"/>
  <c r="BJ317" i="12"/>
  <c r="BK317" i="12" s="1"/>
  <c r="BL317" i="12"/>
  <c r="BO317" i="12"/>
  <c r="BQ317" i="12" s="1"/>
  <c r="BQ316" i="12"/>
  <c r="BR316" i="12"/>
  <c r="BP318" i="12" l="1"/>
  <c r="BO318" i="12"/>
  <c r="BQ318" i="12" s="1"/>
  <c r="BJ318" i="12"/>
  <c r="BK318" i="12" s="1"/>
  <c r="BM318" i="12"/>
  <c r="BL318" i="12"/>
  <c r="BN318" i="12"/>
  <c r="BI319" i="12"/>
  <c r="BR317" i="12"/>
  <c r="BN319" i="12" l="1"/>
  <c r="BP319" i="12"/>
  <c r="BI320" i="12"/>
  <c r="BJ319" i="12"/>
  <c r="BK319" i="12" s="1"/>
  <c r="BL319" i="12"/>
  <c r="BM319" i="12"/>
  <c r="BR319" i="12" s="1"/>
  <c r="BO319" i="12"/>
  <c r="BQ319" i="12" s="1"/>
  <c r="BR318" i="12"/>
  <c r="BJ320" i="12" l="1"/>
  <c r="BK320" i="12" s="1"/>
  <c r="BO320" i="12"/>
  <c r="BL320" i="12"/>
  <c r="BP320" i="12"/>
  <c r="BM320" i="12"/>
  <c r="BI321" i="12"/>
  <c r="BN320" i="12"/>
  <c r="BR320" i="12" l="1"/>
  <c r="BQ320" i="12"/>
  <c r="BN321" i="12"/>
  <c r="BM321" i="12"/>
  <c r="BR321" i="12" s="1"/>
  <c r="BO321" i="12"/>
  <c r="BJ321" i="12"/>
  <c r="BK321" i="12" s="1"/>
  <c r="BL321" i="12"/>
  <c r="BI322" i="12"/>
  <c r="BP321" i="12"/>
  <c r="BM322" i="12" l="1"/>
  <c r="BJ322" i="12"/>
  <c r="BK322" i="12" s="1"/>
  <c r="BN322" i="12"/>
  <c r="BO322" i="12"/>
  <c r="BP322" i="12"/>
  <c r="BI323" i="12"/>
  <c r="BL322" i="12"/>
  <c r="BQ321" i="12"/>
  <c r="BQ322" i="12" l="1"/>
  <c r="BI324" i="12"/>
  <c r="BL323" i="12"/>
  <c r="BO323" i="12"/>
  <c r="BP323" i="12"/>
  <c r="BN323" i="12"/>
  <c r="BM323" i="12"/>
  <c r="BR323" i="12" s="1"/>
  <c r="BJ323" i="12"/>
  <c r="BK323" i="12" s="1"/>
  <c r="BR322" i="12"/>
  <c r="BQ323" i="12" l="1"/>
  <c r="BL324" i="12"/>
  <c r="BN324" i="12"/>
  <c r="BJ324" i="12"/>
  <c r="BK324" i="12" s="1"/>
  <c r="BM324" i="12"/>
  <c r="BR324" i="12" s="1"/>
  <c r="BI325" i="12"/>
  <c r="BP324" i="12"/>
  <c r="BO324" i="12"/>
  <c r="BQ324" i="12" s="1"/>
  <c r="BM325" i="12" l="1"/>
  <c r="BJ325" i="12"/>
  <c r="BK325" i="12" s="1"/>
  <c r="BP325" i="12"/>
  <c r="BO325" i="12"/>
  <c r="BL325" i="12"/>
  <c r="BN325" i="12"/>
  <c r="BI326" i="12"/>
  <c r="BM326" i="12" l="1"/>
  <c r="BN326" i="12"/>
  <c r="BO326" i="12"/>
  <c r="BP326" i="12"/>
  <c r="BJ326" i="12"/>
  <c r="BK326" i="12" s="1"/>
  <c r="BL326" i="12"/>
  <c r="BI327" i="12"/>
  <c r="BQ325" i="12"/>
  <c r="BR325" i="12"/>
  <c r="BQ326" i="12" l="1"/>
  <c r="BP327" i="12"/>
  <c r="BL327" i="12"/>
  <c r="BI328" i="12"/>
  <c r="BJ327" i="12"/>
  <c r="BK327" i="12" s="1"/>
  <c r="BM327" i="12"/>
  <c r="BR327" i="12" s="1"/>
  <c r="BO327" i="12"/>
  <c r="BQ327" i="12" s="1"/>
  <c r="BN327" i="12"/>
  <c r="BR326" i="12"/>
  <c r="BJ328" i="12" l="1"/>
  <c r="BK328" i="12" s="1"/>
  <c r="BI329" i="12"/>
  <c r="BL328" i="12"/>
  <c r="BN328" i="12"/>
  <c r="BM328" i="12"/>
  <c r="BR328" i="12" s="1"/>
  <c r="BO328" i="12"/>
  <c r="BP328" i="12"/>
  <c r="BQ328" i="12" l="1"/>
  <c r="BL329" i="12"/>
  <c r="BI330" i="12"/>
  <c r="BO329" i="12"/>
  <c r="BN329" i="12"/>
  <c r="BJ329" i="12"/>
  <c r="BK329" i="12" s="1"/>
  <c r="BP329" i="12"/>
  <c r="BM329" i="12"/>
  <c r="BR329" i="12" s="1"/>
  <c r="BI331" i="12" l="1"/>
  <c r="BM330" i="12"/>
  <c r="BL330" i="12"/>
  <c r="BO330" i="12"/>
  <c r="BP330" i="12"/>
  <c r="BN330" i="12"/>
  <c r="BJ330" i="12"/>
  <c r="BK330" i="12" s="1"/>
  <c r="BQ329" i="12"/>
  <c r="BR330" i="12" l="1"/>
  <c r="BQ330" i="12"/>
  <c r="BO331" i="12"/>
  <c r="BJ331" i="12"/>
  <c r="BK331" i="12" s="1"/>
  <c r="BM331" i="12"/>
  <c r="BI332" i="12"/>
  <c r="BP331" i="12"/>
  <c r="BN331" i="12"/>
  <c r="BL331" i="12"/>
  <c r="BR331" i="12" l="1"/>
  <c r="BJ332" i="12"/>
  <c r="BK332" i="12" s="1"/>
  <c r="BI333" i="12"/>
  <c r="BP332" i="12"/>
  <c r="BO332" i="12"/>
  <c r="BN332" i="12"/>
  <c r="BL332" i="12"/>
  <c r="BM332" i="12"/>
  <c r="BQ331" i="12"/>
  <c r="BQ332" i="12" l="1"/>
  <c r="BR332" i="12"/>
  <c r="BO333" i="12"/>
  <c r="BN333" i="12"/>
  <c r="BM333" i="12"/>
  <c r="BL333" i="12"/>
  <c r="BJ333" i="12"/>
  <c r="BK333" i="12" s="1"/>
  <c r="BP333" i="12"/>
  <c r="BI334" i="12"/>
  <c r="BQ333" i="12" l="1"/>
  <c r="BN334" i="12"/>
  <c r="BL334" i="12"/>
  <c r="BO334" i="12"/>
  <c r="BJ334" i="12"/>
  <c r="BK334" i="12" s="1"/>
  <c r="BI335" i="12"/>
  <c r="BP334" i="12"/>
  <c r="BM334" i="12"/>
  <c r="BR334" i="12" s="1"/>
  <c r="BR333" i="12"/>
  <c r="BO335" i="12" l="1"/>
  <c r="BN335" i="12"/>
  <c r="BP335" i="12"/>
  <c r="BJ335" i="12"/>
  <c r="BK335" i="12" s="1"/>
  <c r="BM335" i="12"/>
  <c r="BR335" i="12" s="1"/>
  <c r="BI336" i="12"/>
  <c r="BL335" i="12"/>
  <c r="BQ334" i="12"/>
  <c r="BJ336" i="12" l="1"/>
  <c r="BK336" i="12" s="1"/>
  <c r="BI337" i="12"/>
  <c r="BL336" i="12"/>
  <c r="BN336" i="12"/>
  <c r="BP336" i="12"/>
  <c r="BO336" i="12"/>
  <c r="BQ336" i="12" s="1"/>
  <c r="BM336" i="12"/>
  <c r="BR336" i="12" s="1"/>
  <c r="BQ335" i="12"/>
  <c r="BL337" i="12" l="1"/>
  <c r="BN337" i="12"/>
  <c r="BP337" i="12"/>
  <c r="BM337" i="12"/>
  <c r="BR337" i="12" s="1"/>
  <c r="BJ337" i="12"/>
  <c r="BK337" i="12" s="1"/>
  <c r="BO337" i="12"/>
  <c r="BQ337" i="12" s="1"/>
  <c r="BI338" i="12"/>
  <c r="BO338" i="12" l="1"/>
  <c r="BJ338" i="12"/>
  <c r="BK338" i="12" s="1"/>
  <c r="BN338" i="12"/>
  <c r="BI339" i="12"/>
  <c r="BM338" i="12"/>
  <c r="BR338" i="12" s="1"/>
  <c r="BL338" i="12"/>
  <c r="BP338" i="12"/>
  <c r="BL339" i="12" l="1"/>
  <c r="BO339" i="12"/>
  <c r="BN339" i="12"/>
  <c r="BJ339" i="12"/>
  <c r="BK339" i="12" s="1"/>
  <c r="BP339" i="12"/>
  <c r="BM339" i="12"/>
  <c r="BR339" i="12" s="1"/>
  <c r="BI340" i="12"/>
  <c r="BQ338" i="12"/>
  <c r="BP340" i="12" l="1"/>
  <c r="BI341" i="12"/>
  <c r="BL340" i="12"/>
  <c r="BO340" i="12"/>
  <c r="BQ340" i="12" s="1"/>
  <c r="BM340" i="12"/>
  <c r="BJ340" i="12"/>
  <c r="BK340" i="12" s="1"/>
  <c r="BN340" i="12"/>
  <c r="BQ339" i="12"/>
  <c r="BM341" i="12" l="1"/>
  <c r="BP341" i="12"/>
  <c r="BL341" i="12"/>
  <c r="BI342" i="12"/>
  <c r="BJ341" i="12"/>
  <c r="BK341" i="12" s="1"/>
  <c r="BO341" i="12"/>
  <c r="BQ341" i="12" s="1"/>
  <c r="BN341" i="12"/>
  <c r="BR340" i="12"/>
  <c r="BI343" i="12" l="1"/>
  <c r="BM342" i="12"/>
  <c r="BP342" i="12"/>
  <c r="BJ342" i="12"/>
  <c r="BK342" i="12" s="1"/>
  <c r="BN342" i="12"/>
  <c r="BL342" i="12"/>
  <c r="BO342" i="12"/>
  <c r="BQ342" i="12" s="1"/>
  <c r="BR341" i="12"/>
  <c r="BR342" i="12" l="1"/>
  <c r="BN343" i="12"/>
  <c r="BP343" i="12"/>
  <c r="BI344" i="12"/>
  <c r="BM343" i="12"/>
  <c r="BR343" i="12" s="1"/>
  <c r="BO343" i="12"/>
  <c r="BQ343" i="12" s="1"/>
  <c r="BL343" i="12"/>
  <c r="BJ343" i="12"/>
  <c r="BK343" i="12" s="1"/>
  <c r="BP344" i="12" l="1"/>
  <c r="BJ344" i="12"/>
  <c r="BK344" i="12" s="1"/>
  <c r="BI345" i="12"/>
  <c r="BN344" i="12"/>
  <c r="BM344" i="12"/>
  <c r="BR344" i="12" s="1"/>
  <c r="BO344" i="12"/>
  <c r="BQ344" i="12" s="1"/>
  <c r="BL344" i="12"/>
  <c r="BI346" i="12" l="1"/>
  <c r="BM345" i="12"/>
  <c r="BJ345" i="12"/>
  <c r="BK345" i="12" s="1"/>
  <c r="BO345" i="12"/>
  <c r="BL345" i="12"/>
  <c r="BN345" i="12"/>
  <c r="BP345" i="12"/>
  <c r="BR345" i="12" l="1"/>
  <c r="BQ345" i="12"/>
  <c r="BJ346" i="12"/>
  <c r="BK346" i="12" s="1"/>
  <c r="BM346" i="12"/>
  <c r="BL346" i="12"/>
  <c r="BN346" i="12"/>
  <c r="BI347" i="12"/>
  <c r="BO346" i="12"/>
  <c r="BP346" i="12"/>
  <c r="BI348" i="12" l="1"/>
  <c r="BO347" i="12"/>
  <c r="BL347" i="12"/>
  <c r="BM347" i="12"/>
  <c r="BN347" i="12"/>
  <c r="BJ347" i="12"/>
  <c r="BK347" i="12" s="1"/>
  <c r="BP347" i="12"/>
  <c r="BQ346" i="12"/>
  <c r="BR346" i="12"/>
  <c r="BQ347" i="12" l="1"/>
  <c r="BR347" i="12"/>
  <c r="BL348" i="12"/>
  <c r="BN348" i="12"/>
  <c r="BP348" i="12"/>
  <c r="BI349" i="12"/>
  <c r="BJ348" i="12"/>
  <c r="BK348" i="12" s="1"/>
  <c r="BM348" i="12"/>
  <c r="BR348" i="12" s="1"/>
  <c r="BO348" i="12"/>
  <c r="BQ348" i="12" s="1"/>
  <c r="BP349" i="12" l="1"/>
  <c r="BJ349" i="12"/>
  <c r="BK349" i="12" s="1"/>
  <c r="BI350" i="12"/>
  <c r="BM349" i="12"/>
  <c r="BO349" i="12"/>
  <c r="BQ349" i="12" s="1"/>
  <c r="BL349" i="12"/>
  <c r="BN349" i="12"/>
  <c r="BR349" i="12" l="1"/>
  <c r="BM350" i="12"/>
  <c r="BJ350" i="12"/>
  <c r="BK350" i="12" s="1"/>
  <c r="BL350" i="12"/>
  <c r="BN350" i="12"/>
  <c r="BI351" i="12"/>
  <c r="BO350" i="12"/>
  <c r="BP350" i="12"/>
  <c r="BQ350" i="12" l="1"/>
  <c r="BR350" i="12"/>
  <c r="BN351" i="12"/>
  <c r="BI352" i="12"/>
  <c r="BL351" i="12"/>
  <c r="BP351" i="12"/>
  <c r="BO351" i="12"/>
  <c r="BQ351" i="12" s="1"/>
  <c r="BJ351" i="12"/>
  <c r="BK351" i="12" s="1"/>
  <c r="BM351" i="12"/>
  <c r="BR351" i="12" s="1"/>
  <c r="BM352" i="12" l="1"/>
  <c r="BO352" i="12"/>
  <c r="BN352" i="12"/>
  <c r="BI353" i="12"/>
  <c r="BL352" i="12"/>
  <c r="BJ352" i="12"/>
  <c r="BK352" i="12" s="1"/>
  <c r="BP352" i="12"/>
  <c r="BL353" i="12" l="1"/>
  <c r="BP353" i="12"/>
  <c r="BO353" i="12"/>
  <c r="BQ353" i="12" s="1"/>
  <c r="BI354" i="12"/>
  <c r="BM353" i="12"/>
  <c r="BR353" i="12" s="1"/>
  <c r="BN353" i="12"/>
  <c r="BJ353" i="12"/>
  <c r="BK353" i="12" s="1"/>
  <c r="BQ352" i="12"/>
  <c r="BR352" i="12"/>
  <c r="BO354" i="12" l="1"/>
  <c r="BL354" i="12"/>
  <c r="BJ354" i="12"/>
  <c r="BK354" i="12" s="1"/>
  <c r="BI355" i="12"/>
  <c r="BN354" i="12"/>
  <c r="BM354" i="12"/>
  <c r="BP354" i="12"/>
  <c r="BR354" i="12" l="1"/>
  <c r="BI356" i="12"/>
  <c r="BP355" i="12"/>
  <c r="BN355" i="12"/>
  <c r="BM355" i="12"/>
  <c r="BR355" i="12" s="1"/>
  <c r="BO355" i="12"/>
  <c r="BL355" i="12"/>
  <c r="BJ355" i="12"/>
  <c r="BK355" i="12" s="1"/>
  <c r="BQ354" i="12"/>
  <c r="BQ355" i="12" l="1"/>
  <c r="BI357" i="12"/>
  <c r="BO356" i="12"/>
  <c r="BJ356" i="12"/>
  <c r="BK356" i="12" s="1"/>
  <c r="BM356" i="12"/>
  <c r="BP356" i="12"/>
  <c r="BN356" i="12"/>
  <c r="BL356" i="12"/>
  <c r="BQ356" i="12" l="1"/>
  <c r="BL357" i="12"/>
  <c r="BO357" i="12"/>
  <c r="BJ357" i="12"/>
  <c r="BK357" i="12" s="1"/>
  <c r="BI358" i="12"/>
  <c r="BN357" i="12"/>
  <c r="BM357" i="12"/>
  <c r="BP357" i="12"/>
  <c r="BR356" i="12"/>
  <c r="BP358" i="12" l="1"/>
  <c r="BO358" i="12"/>
  <c r="BJ358" i="12"/>
  <c r="BK358" i="12" s="1"/>
  <c r="BL358" i="12"/>
  <c r="BI359" i="12"/>
  <c r="BM358" i="12"/>
  <c r="BN358" i="12"/>
  <c r="BQ357" i="12"/>
  <c r="BR357" i="12"/>
  <c r="BM359" i="12" l="1"/>
  <c r="BL359" i="12"/>
  <c r="BJ359" i="12"/>
  <c r="BK359" i="12" s="1"/>
  <c r="BI360" i="12"/>
  <c r="BN359" i="12"/>
  <c r="BO359" i="12"/>
  <c r="BQ359" i="12" s="1"/>
  <c r="BP359" i="12"/>
  <c r="BQ358" i="12"/>
  <c r="BR358" i="12"/>
  <c r="BP360" i="12" l="1"/>
  <c r="BN360" i="12"/>
  <c r="BL360" i="12"/>
  <c r="BM360" i="12"/>
  <c r="BR360" i="12" s="1"/>
  <c r="BI361" i="12"/>
  <c r="BO360" i="12"/>
  <c r="BQ360" i="12" s="1"/>
  <c r="BJ360" i="12"/>
  <c r="BK360" i="12" s="1"/>
  <c r="BR359" i="12"/>
  <c r="BJ361" i="12" l="1"/>
  <c r="BK361" i="12" s="1"/>
  <c r="BO361" i="12"/>
  <c r="BL361" i="12"/>
  <c r="BI362" i="12"/>
  <c r="BM361" i="12"/>
  <c r="BP361" i="12"/>
  <c r="BN361" i="12"/>
  <c r="BR361" i="12" l="1"/>
  <c r="BQ361" i="12"/>
  <c r="BM362" i="12"/>
  <c r="BP362" i="12"/>
  <c r="BL362" i="12"/>
  <c r="BN362" i="12"/>
  <c r="BI363" i="12"/>
  <c r="BJ362" i="12"/>
  <c r="BK362" i="12" s="1"/>
  <c r="BO362" i="12"/>
  <c r="BQ362" i="12" s="1"/>
  <c r="BR362" i="12" l="1"/>
  <c r="BJ363" i="12"/>
  <c r="BK363" i="12" s="1"/>
  <c r="BL363" i="12"/>
  <c r="BO363" i="12"/>
  <c r="BN363" i="12"/>
  <c r="BM363" i="12"/>
  <c r="BI364" i="12"/>
  <c r="BP363" i="12"/>
  <c r="BR363" i="12" l="1"/>
  <c r="BQ363" i="12"/>
  <c r="BL364" i="12"/>
  <c r="BN364" i="12"/>
  <c r="BP364" i="12"/>
  <c r="BM364" i="12"/>
  <c r="BR364" i="12" s="1"/>
  <c r="BO364" i="12"/>
  <c r="BQ364" i="12" s="1"/>
  <c r="BI365" i="12"/>
  <c r="BJ364" i="12"/>
  <c r="BK364" i="12" s="1"/>
  <c r="BL365" i="12" l="1"/>
  <c r="BO365" i="12"/>
  <c r="BI366" i="12"/>
  <c r="BJ365" i="12"/>
  <c r="BK365" i="12" s="1"/>
  <c r="BM365" i="12"/>
  <c r="BP365" i="12"/>
  <c r="BN365" i="12"/>
  <c r="BR365" i="12" l="1"/>
  <c r="BJ366" i="12"/>
  <c r="BK366" i="12" s="1"/>
  <c r="BO366" i="12"/>
  <c r="BP366" i="12"/>
  <c r="BI367" i="12"/>
  <c r="BN366" i="12"/>
  <c r="BL366" i="12"/>
  <c r="BM366" i="12"/>
  <c r="BR366" i="12" s="1"/>
  <c r="BQ365" i="12"/>
  <c r="BJ367" i="12" l="1"/>
  <c r="BK367" i="12" s="1"/>
  <c r="BM367" i="12"/>
  <c r="BL367" i="12"/>
  <c r="BN367" i="12"/>
  <c r="BI368" i="12"/>
  <c r="BO367" i="12"/>
  <c r="BP367" i="12"/>
  <c r="BQ366" i="12"/>
  <c r="BQ367" i="12" l="1"/>
  <c r="BR367" i="12"/>
  <c r="BM368" i="12"/>
  <c r="BP368" i="12"/>
  <c r="BJ368" i="12"/>
  <c r="BK368" i="12" s="1"/>
  <c r="BI369" i="12"/>
  <c r="BO368" i="12"/>
  <c r="BQ368" i="12" s="1"/>
  <c r="BL368" i="12"/>
  <c r="BN368" i="12"/>
  <c r="BM369" i="12" l="1"/>
  <c r="BN369" i="12"/>
  <c r="BI370" i="12"/>
  <c r="BP369" i="12"/>
  <c r="BJ369" i="12"/>
  <c r="BK369" i="12" s="1"/>
  <c r="BO369" i="12"/>
  <c r="BL369" i="12"/>
  <c r="BR368" i="12"/>
  <c r="BQ369" i="12" l="1"/>
  <c r="BL370" i="12"/>
  <c r="BP370" i="12"/>
  <c r="BN370" i="12"/>
  <c r="BO370" i="12"/>
  <c r="BQ370" i="12" s="1"/>
  <c r="BI371" i="12"/>
  <c r="BM370" i="12"/>
  <c r="BR370" i="12" s="1"/>
  <c r="BJ370" i="12"/>
  <c r="BK370" i="12" s="1"/>
  <c r="BR369" i="12"/>
  <c r="BM371" i="12" l="1"/>
  <c r="BJ371" i="12"/>
  <c r="BK371" i="12" s="1"/>
  <c r="BL371" i="12"/>
  <c r="BN371" i="12"/>
  <c r="BO371" i="12"/>
  <c r="BP371" i="12"/>
  <c r="BI372" i="12"/>
  <c r="BI373" i="12" l="1"/>
  <c r="BN372" i="12"/>
  <c r="BL372" i="12"/>
  <c r="BJ372" i="12"/>
  <c r="BK372" i="12" s="1"/>
  <c r="BP372" i="12"/>
  <c r="BO372" i="12"/>
  <c r="BQ372" i="12" s="1"/>
  <c r="BM372" i="12"/>
  <c r="BR372" i="12" s="1"/>
  <c r="BQ371" i="12"/>
  <c r="BR371" i="12"/>
  <c r="BJ373" i="12" l="1"/>
  <c r="BK373" i="12" s="1"/>
  <c r="BO373" i="12"/>
  <c r="BM373" i="12"/>
  <c r="BL373" i="12"/>
  <c r="BI374" i="12"/>
  <c r="BN373" i="12"/>
  <c r="BP373" i="12"/>
  <c r="BR373" i="12" l="1"/>
  <c r="BQ373" i="12"/>
  <c r="BI375" i="12"/>
  <c r="BM374" i="12"/>
  <c r="BO374" i="12"/>
  <c r="BJ374" i="12"/>
  <c r="BK374" i="12" s="1"/>
  <c r="BN374" i="12"/>
  <c r="BL374" i="12"/>
  <c r="BP374" i="12"/>
  <c r="BQ374" i="12" l="1"/>
  <c r="BL375" i="12"/>
  <c r="BJ375" i="12"/>
  <c r="BK375" i="12" s="1"/>
  <c r="BM375" i="12"/>
  <c r="BI376" i="12"/>
  <c r="BO375" i="12"/>
  <c r="BQ375" i="12" s="1"/>
  <c r="BN375" i="12"/>
  <c r="BP375" i="12"/>
  <c r="BR374" i="12"/>
  <c r="BP376" i="12" l="1"/>
  <c r="BJ376" i="12"/>
  <c r="BK376" i="12" s="1"/>
  <c r="BN376" i="12"/>
  <c r="BI377" i="12"/>
  <c r="BM376" i="12"/>
  <c r="BR376" i="12" s="1"/>
  <c r="BO376" i="12"/>
  <c r="BQ376" i="12" s="1"/>
  <c r="BL376" i="12"/>
  <c r="BR375" i="12"/>
  <c r="BL377" i="12" l="1"/>
  <c r="BM377" i="12"/>
  <c r="BI378" i="12"/>
  <c r="BP377" i="12"/>
  <c r="BN377" i="12"/>
  <c r="BJ377" i="12"/>
  <c r="BK377" i="12" s="1"/>
  <c r="BO377" i="12"/>
  <c r="BQ377" i="12" s="1"/>
  <c r="BN378" i="12" l="1"/>
  <c r="BO378" i="12"/>
  <c r="BL378" i="12"/>
  <c r="BI379" i="12"/>
  <c r="BM378" i="12"/>
  <c r="BR378" i="12" s="1"/>
  <c r="BJ378" i="12"/>
  <c r="BK378" i="12" s="1"/>
  <c r="BP378" i="12"/>
  <c r="BR377" i="12"/>
  <c r="BO379" i="12" l="1"/>
  <c r="BN379" i="12"/>
  <c r="BI380" i="12"/>
  <c r="BP379" i="12"/>
  <c r="BM379" i="12"/>
  <c r="BR379" i="12" s="1"/>
  <c r="BL379" i="12"/>
  <c r="BJ379" i="12"/>
  <c r="BK379" i="12" s="1"/>
  <c r="BQ378" i="12"/>
  <c r="BI381" i="12" l="1"/>
  <c r="BL380" i="12"/>
  <c r="BN380" i="12"/>
  <c r="BO380" i="12"/>
  <c r="BQ380" i="12" s="1"/>
  <c r="BP380" i="12"/>
  <c r="BM380" i="12"/>
  <c r="BR380" i="12" s="1"/>
  <c r="BJ380" i="12"/>
  <c r="BK380" i="12" s="1"/>
  <c r="BQ379" i="12"/>
  <c r="BL381" i="12" l="1"/>
  <c r="BP381" i="12"/>
  <c r="BM381" i="12"/>
  <c r="BO381" i="12"/>
  <c r="BQ381" i="12" s="1"/>
  <c r="BI382" i="12"/>
  <c r="BN381" i="12"/>
  <c r="BJ381" i="12"/>
  <c r="BK381" i="12" s="1"/>
  <c r="BR381" i="12" l="1"/>
  <c r="BM382" i="12"/>
  <c r="BN382" i="12"/>
  <c r="BI383" i="12"/>
  <c r="BP382" i="12"/>
  <c r="BJ382" i="12"/>
  <c r="BK382" i="12" s="1"/>
  <c r="BL382" i="12"/>
  <c r="BO382" i="12"/>
  <c r="BQ382" i="12" s="1"/>
  <c r="BR382" i="12" l="1"/>
  <c r="BM383" i="12"/>
  <c r="BJ383" i="12"/>
  <c r="BK383" i="12" s="1"/>
  <c r="BL383" i="12"/>
  <c r="BI384" i="12"/>
  <c r="BO383" i="12"/>
  <c r="BN383" i="12"/>
  <c r="BP383" i="12"/>
  <c r="BI385" i="12" l="1"/>
  <c r="BP384" i="12"/>
  <c r="BJ384" i="12"/>
  <c r="BK384" i="12" s="1"/>
  <c r="BN384" i="12"/>
  <c r="BM384" i="12"/>
  <c r="BL384" i="12"/>
  <c r="BO384" i="12"/>
  <c r="BQ384" i="12" s="1"/>
  <c r="BR383" i="12"/>
  <c r="BQ383" i="12"/>
  <c r="BR384" i="12" l="1"/>
  <c r="BP385" i="12"/>
  <c r="BM385" i="12"/>
  <c r="BL385" i="12"/>
  <c r="BI386" i="12"/>
  <c r="BN385" i="12"/>
  <c r="BO385" i="12"/>
  <c r="BQ385" i="12" s="1"/>
  <c r="BJ385" i="12"/>
  <c r="BK385" i="12" s="1"/>
  <c r="BR385" i="12" l="1"/>
  <c r="BP386" i="12"/>
  <c r="BI387" i="12"/>
  <c r="BN386" i="12"/>
  <c r="BJ386" i="12"/>
  <c r="BK386" i="12" s="1"/>
  <c r="BO386" i="12"/>
  <c r="BQ386" i="12" s="1"/>
  <c r="BM386" i="12"/>
  <c r="BR386" i="12" s="1"/>
  <c r="BL386" i="12"/>
  <c r="BO387" i="12" l="1"/>
  <c r="BL387" i="12"/>
  <c r="BI388" i="12"/>
  <c r="BM387" i="12"/>
  <c r="BN387" i="12"/>
  <c r="BJ387" i="12"/>
  <c r="BK387" i="12" s="1"/>
  <c r="BP387" i="12"/>
  <c r="BP388" i="12" l="1"/>
  <c r="BI389" i="12"/>
  <c r="BL388" i="12"/>
  <c r="BN388" i="12"/>
  <c r="BJ388" i="12"/>
  <c r="BK388" i="12" s="1"/>
  <c r="BO388" i="12"/>
  <c r="BQ388" i="12" s="1"/>
  <c r="BM388" i="12"/>
  <c r="BR388" i="12" s="1"/>
  <c r="BR387" i="12"/>
  <c r="BQ387" i="12"/>
  <c r="BN389" i="12" l="1"/>
  <c r="BP389" i="12"/>
  <c r="BM389" i="12"/>
  <c r="BR389" i="12" s="1"/>
  <c r="BO389" i="12"/>
  <c r="BI390" i="12"/>
  <c r="BL389" i="12"/>
  <c r="BJ389" i="12"/>
  <c r="BK389" i="12" s="1"/>
  <c r="BJ390" i="12" l="1"/>
  <c r="BK390" i="12" s="1"/>
  <c r="BL390" i="12"/>
  <c r="BN390" i="12"/>
  <c r="BP390" i="12"/>
  <c r="BO390" i="12"/>
  <c r="BI391" i="12"/>
  <c r="BM390" i="12"/>
  <c r="BR390" i="12" s="1"/>
  <c r="BQ389" i="12"/>
  <c r="BQ390" i="12" l="1"/>
  <c r="BI392" i="12"/>
  <c r="BN391" i="12"/>
  <c r="BO391" i="12"/>
  <c r="BL391" i="12"/>
  <c r="BJ391" i="12"/>
  <c r="BK391" i="12" s="1"/>
  <c r="BP391" i="12"/>
  <c r="BM391" i="12"/>
  <c r="BR391" i="12" s="1"/>
  <c r="BQ391" i="12" l="1"/>
  <c r="BP392" i="12"/>
  <c r="BJ392" i="12"/>
  <c r="BK392" i="12" s="1"/>
  <c r="BI393" i="12"/>
  <c r="BM392" i="12"/>
  <c r="BO392" i="12"/>
  <c r="BQ392" i="12" s="1"/>
  <c r="BN392" i="12"/>
  <c r="BL392" i="12"/>
  <c r="BR392" i="12" l="1"/>
  <c r="BO393" i="12"/>
  <c r="BL393" i="12"/>
  <c r="BI394" i="12"/>
  <c r="BM393" i="12"/>
  <c r="BJ393" i="12"/>
  <c r="BK393" i="12" s="1"/>
  <c r="BN393" i="12"/>
  <c r="BP393" i="12"/>
  <c r="BR393" i="12" l="1"/>
  <c r="BO394" i="12"/>
  <c r="BI395" i="12"/>
  <c r="BM394" i="12"/>
  <c r="BR394" i="12" s="1"/>
  <c r="BJ394" i="12"/>
  <c r="BK394" i="12" s="1"/>
  <c r="BP394" i="12"/>
  <c r="BN394" i="12"/>
  <c r="BL394" i="12"/>
  <c r="BQ393" i="12"/>
  <c r="BQ394" i="12" l="1"/>
  <c r="BN395" i="12"/>
  <c r="BP395" i="12"/>
  <c r="BJ395" i="12"/>
  <c r="BK395" i="12" s="1"/>
  <c r="BM395" i="12"/>
  <c r="BR395" i="12" s="1"/>
  <c r="BL395" i="12"/>
  <c r="BI396" i="12"/>
  <c r="BO395" i="12"/>
  <c r="BQ395" i="12" s="1"/>
  <c r="BM396" i="12" l="1"/>
  <c r="BP396" i="12"/>
  <c r="BN396" i="12"/>
  <c r="BL396" i="12"/>
  <c r="BJ396" i="12"/>
  <c r="BK396" i="12" s="1"/>
  <c r="BI397" i="12"/>
  <c r="BO396" i="12"/>
  <c r="BQ396" i="12" s="1"/>
  <c r="BR396" i="12" l="1"/>
  <c r="BN397" i="12"/>
  <c r="BP397" i="12"/>
  <c r="BJ397" i="12"/>
  <c r="BK397" i="12" s="1"/>
  <c r="BL397" i="12"/>
  <c r="BI398" i="12"/>
  <c r="BO397" i="12"/>
  <c r="BQ397" i="12" s="1"/>
  <c r="BM397" i="12"/>
  <c r="BR397" i="12" s="1"/>
  <c r="BL398" i="12" l="1"/>
  <c r="BI399" i="12"/>
  <c r="BJ398" i="12"/>
  <c r="BK398" i="12" s="1"/>
  <c r="BM398" i="12"/>
  <c r="BP398" i="12"/>
  <c r="BO398" i="12"/>
  <c r="BQ398" i="12" s="1"/>
  <c r="BN398" i="12"/>
  <c r="BR398" i="12" l="1"/>
  <c r="BN399" i="12"/>
  <c r="BM399" i="12"/>
  <c r="BR399" i="12" s="1"/>
  <c r="BO399" i="12"/>
  <c r="BI400" i="12"/>
  <c r="BP399" i="12"/>
  <c r="BL399" i="12"/>
  <c r="BJ399" i="12"/>
  <c r="BK399" i="12" s="1"/>
  <c r="BM400" i="12" l="1"/>
  <c r="BN400" i="12"/>
  <c r="BP400" i="12"/>
  <c r="BJ400" i="12"/>
  <c r="BK400" i="12" s="1"/>
  <c r="BL400" i="12"/>
  <c r="BO400" i="12"/>
  <c r="BQ400" i="12" s="1"/>
  <c r="BI401" i="12"/>
  <c r="BQ399" i="12"/>
  <c r="BO401" i="12" l="1"/>
  <c r="BL401" i="12"/>
  <c r="BN401" i="12"/>
  <c r="BM401" i="12"/>
  <c r="BJ401" i="12"/>
  <c r="BK401" i="12" s="1"/>
  <c r="BP401" i="12"/>
  <c r="BI402" i="12"/>
  <c r="BR400" i="12"/>
  <c r="BO402" i="12" l="1"/>
  <c r="BI403" i="12"/>
  <c r="BM402" i="12"/>
  <c r="BJ402" i="12"/>
  <c r="BK402" i="12" s="1"/>
  <c r="BL402" i="12"/>
  <c r="BP402" i="12"/>
  <c r="BN402" i="12"/>
  <c r="BR401" i="12"/>
  <c r="BQ401" i="12"/>
  <c r="BR402" i="12" l="1"/>
  <c r="BP403" i="12"/>
  <c r="BM403" i="12"/>
  <c r="BO403" i="12"/>
  <c r="BN403" i="12"/>
  <c r="BL403" i="12"/>
  <c r="BI404" i="12"/>
  <c r="BJ403" i="12"/>
  <c r="BK403" i="12" s="1"/>
  <c r="BQ402" i="12"/>
  <c r="BQ403" i="12" l="1"/>
  <c r="BI405" i="12"/>
  <c r="BJ404" i="12"/>
  <c r="BK404" i="12" s="1"/>
  <c r="BP404" i="12"/>
  <c r="BN404" i="12"/>
  <c r="BM404" i="12"/>
  <c r="BO404" i="12"/>
  <c r="BL404" i="12"/>
  <c r="BR403" i="12"/>
  <c r="BQ404" i="12" l="1"/>
  <c r="BR404" i="12"/>
  <c r="BI406" i="12"/>
  <c r="BJ405" i="12"/>
  <c r="BK405" i="12" s="1"/>
  <c r="BL405" i="12"/>
  <c r="BP405" i="12"/>
  <c r="BO405" i="12"/>
  <c r="BQ405" i="12" s="1"/>
  <c r="BM405" i="12"/>
  <c r="BN405" i="12"/>
  <c r="BR405" i="12" l="1"/>
  <c r="BN406" i="12"/>
  <c r="BL406" i="12"/>
  <c r="BM406" i="12"/>
  <c r="BR406" i="12" s="1"/>
  <c r="BJ406" i="12"/>
  <c r="BK406" i="12" s="1"/>
  <c r="BI407" i="12"/>
  <c r="BP406" i="12"/>
  <c r="BO406" i="12"/>
  <c r="BO407" i="12" l="1"/>
  <c r="BM407" i="12"/>
  <c r="BN407" i="12"/>
  <c r="BL407" i="12"/>
  <c r="BI408" i="12"/>
  <c r="BP407" i="12"/>
  <c r="BJ407" i="12"/>
  <c r="BK407" i="12" s="1"/>
  <c r="BQ406" i="12"/>
  <c r="BL408" i="12" l="1"/>
  <c r="BN408" i="12"/>
  <c r="BO408" i="12"/>
  <c r="BM408" i="12"/>
  <c r="BR408" i="12" s="1"/>
  <c r="BJ408" i="12"/>
  <c r="BK408" i="12" s="1"/>
  <c r="BP408" i="12"/>
  <c r="BI409" i="12"/>
  <c r="BR407" i="12"/>
  <c r="BQ407" i="12"/>
  <c r="BI410" i="12" l="1"/>
  <c r="BP409" i="12"/>
  <c r="BM409" i="12"/>
  <c r="BN409" i="12"/>
  <c r="BJ409" i="12"/>
  <c r="BK409" i="12" s="1"/>
  <c r="BL409" i="12"/>
  <c r="BO409" i="12"/>
  <c r="BQ409" i="12" s="1"/>
  <c r="BQ408" i="12"/>
  <c r="BR409" i="12" l="1"/>
  <c r="BM410" i="12"/>
  <c r="BO410" i="12"/>
  <c r="BQ410" i="12" s="1"/>
  <c r="BJ410" i="12"/>
  <c r="BK410" i="12" s="1"/>
  <c r="BP410" i="12"/>
  <c r="BL410" i="12"/>
  <c r="BI411" i="12"/>
  <c r="BN410" i="12"/>
  <c r="BR410" i="12" l="1"/>
  <c r="BN411" i="12"/>
  <c r="BL411" i="12"/>
  <c r="BM411" i="12"/>
  <c r="BR411" i="12" s="1"/>
  <c r="BI412" i="12"/>
  <c r="BP411" i="12"/>
  <c r="BJ411" i="12"/>
  <c r="BK411" i="12" s="1"/>
  <c r="BO411" i="12"/>
  <c r="BQ411" i="12" s="1"/>
  <c r="BL412" i="12" l="1"/>
  <c r="BO412" i="12"/>
  <c r="BI413" i="12"/>
  <c r="BN412" i="12"/>
  <c r="BJ412" i="12"/>
  <c r="BK412" i="12" s="1"/>
  <c r="BP412" i="12"/>
  <c r="BM412" i="12"/>
  <c r="BR412" i="12" s="1"/>
  <c r="BQ412" i="12" l="1"/>
  <c r="BL413" i="12"/>
  <c r="BP413" i="12"/>
  <c r="BM413" i="12"/>
  <c r="BR413" i="12" s="1"/>
  <c r="BJ413" i="12"/>
  <c r="BK413" i="12" s="1"/>
  <c r="BI414" i="12"/>
  <c r="BN413" i="12"/>
  <c r="BO413" i="12"/>
  <c r="BQ413" i="12" s="1"/>
  <c r="BJ414" i="12" l="1"/>
  <c r="BK414" i="12" s="1"/>
  <c r="BI415" i="12"/>
  <c r="BO414" i="12"/>
  <c r="BM414" i="12"/>
  <c r="BN414" i="12"/>
  <c r="BL414" i="12"/>
  <c r="BP414" i="12"/>
  <c r="BQ414" i="12" l="1"/>
  <c r="BJ415" i="12"/>
  <c r="BK415" i="12" s="1"/>
  <c r="BI416" i="12"/>
  <c r="BP415" i="12"/>
  <c r="BO415" i="12"/>
  <c r="BQ415" i="12" s="1"/>
  <c r="BN415" i="12"/>
  <c r="BM415" i="12"/>
  <c r="BL415" i="12"/>
  <c r="BR414" i="12"/>
  <c r="BM416" i="12" l="1"/>
  <c r="BJ416" i="12"/>
  <c r="BK416" i="12" s="1"/>
  <c r="BN416" i="12"/>
  <c r="BP416" i="12"/>
  <c r="BL416" i="12"/>
  <c r="BI417" i="12"/>
  <c r="BO416" i="12"/>
  <c r="BQ416" i="12" s="1"/>
  <c r="BR415" i="12"/>
  <c r="BN417" i="12" l="1"/>
  <c r="BO417" i="12"/>
  <c r="BM417" i="12"/>
  <c r="BR417" i="12" s="1"/>
  <c r="BL417" i="12"/>
  <c r="BJ417" i="12"/>
  <c r="BK417" i="12" s="1"/>
  <c r="BP417" i="12"/>
  <c r="BI418" i="12"/>
  <c r="BR416" i="12"/>
  <c r="BQ417" i="12" l="1"/>
  <c r="BM418" i="12"/>
  <c r="BN418" i="12"/>
  <c r="BJ418" i="12"/>
  <c r="BK418" i="12" s="1"/>
  <c r="BI419" i="12"/>
  <c r="BL418" i="12"/>
  <c r="BO418" i="12"/>
  <c r="BQ418" i="12" s="1"/>
  <c r="BP418" i="12"/>
  <c r="BR418" i="12" l="1"/>
  <c r="BM419" i="12"/>
  <c r="BL419" i="12"/>
  <c r="BO419" i="12"/>
  <c r="BJ419" i="12"/>
  <c r="BK419" i="12" s="1"/>
  <c r="BN419" i="12"/>
  <c r="BI420" i="12"/>
  <c r="BP419" i="12"/>
  <c r="BP420" i="12" l="1"/>
  <c r="BN420" i="12"/>
  <c r="BO420" i="12"/>
  <c r="BQ420" i="12" s="1"/>
  <c r="BI421" i="12"/>
  <c r="BM420" i="12"/>
  <c r="BR420" i="12" s="1"/>
  <c r="BL420" i="12"/>
  <c r="BJ420" i="12"/>
  <c r="BK420" i="12" s="1"/>
  <c r="BQ419" i="12"/>
  <c r="BR419" i="12"/>
  <c r="BJ421" i="12" l="1"/>
  <c r="BK421" i="12" s="1"/>
  <c r="BO421" i="12"/>
  <c r="BL421" i="12"/>
  <c r="BI422" i="12"/>
  <c r="BM421" i="12"/>
  <c r="BR421" i="12" s="1"/>
  <c r="BN421" i="12"/>
  <c r="BP421" i="12"/>
  <c r="BO422" i="12" l="1"/>
  <c r="BJ422" i="12"/>
  <c r="BK422" i="12" s="1"/>
  <c r="BP422" i="12"/>
  <c r="BN422" i="12"/>
  <c r="BI423" i="12"/>
  <c r="BM422" i="12"/>
  <c r="BR422" i="12" s="1"/>
  <c r="BL422" i="12"/>
  <c r="BQ421" i="12"/>
  <c r="BJ423" i="12" l="1"/>
  <c r="BK423" i="12" s="1"/>
  <c r="BN423" i="12"/>
  <c r="BI424" i="12"/>
  <c r="BM423" i="12"/>
  <c r="BR423" i="12" s="1"/>
  <c r="BO423" i="12"/>
  <c r="BL423" i="12"/>
  <c r="BP423" i="12"/>
  <c r="BQ422" i="12"/>
  <c r="BI425" i="12" l="1"/>
  <c r="BL424" i="12"/>
  <c r="BO424" i="12"/>
  <c r="BP424" i="12"/>
  <c r="BJ424" i="12"/>
  <c r="BK424" i="12" s="1"/>
  <c r="BN424" i="12"/>
  <c r="BM424" i="12"/>
  <c r="BR424" i="12" s="1"/>
  <c r="BQ423" i="12"/>
  <c r="BQ424" i="12" l="1"/>
  <c r="BN425" i="12"/>
  <c r="BJ425" i="12"/>
  <c r="BK425" i="12" s="1"/>
  <c r="BL425" i="12"/>
  <c r="BM425" i="12"/>
  <c r="BR425" i="12" s="1"/>
  <c r="BP425" i="12"/>
  <c r="BO425" i="12"/>
  <c r="BQ425" i="12" s="1"/>
  <c r="BI426" i="12"/>
  <c r="BL426" i="12" l="1"/>
  <c r="BI427" i="12"/>
  <c r="BP426" i="12"/>
  <c r="BM426" i="12"/>
  <c r="BJ426" i="12"/>
  <c r="BK426" i="12" s="1"/>
  <c r="BO426" i="12"/>
  <c r="BQ426" i="12" s="1"/>
  <c r="BN426" i="12"/>
  <c r="BR426" i="12" l="1"/>
  <c r="BN427" i="12"/>
  <c r="BO427" i="12"/>
  <c r="BJ427" i="12"/>
  <c r="BK427" i="12" s="1"/>
  <c r="BM427" i="12"/>
  <c r="BR427" i="12" s="1"/>
  <c r="BL427" i="12"/>
  <c r="BI428" i="12"/>
  <c r="BP427" i="12"/>
  <c r="BQ427" i="12" l="1"/>
  <c r="BN428" i="12"/>
  <c r="BM428" i="12"/>
  <c r="BO428" i="12"/>
  <c r="BI429" i="12"/>
  <c r="BL428" i="12"/>
  <c r="BJ428" i="12"/>
  <c r="BK428" i="12" s="1"/>
  <c r="BP428" i="12"/>
  <c r="BR428" i="12" l="1"/>
  <c r="BP429" i="12"/>
  <c r="BI430" i="12"/>
  <c r="BM429" i="12"/>
  <c r="BL429" i="12"/>
  <c r="BJ429" i="12"/>
  <c r="BK429" i="12" s="1"/>
  <c r="BN429" i="12"/>
  <c r="BO429" i="12"/>
  <c r="BQ429" i="12" s="1"/>
  <c r="BQ428" i="12"/>
  <c r="BR429" i="12" l="1"/>
  <c r="BL430" i="12"/>
  <c r="BI431" i="12"/>
  <c r="BP430" i="12"/>
  <c r="BM430" i="12"/>
  <c r="BR430" i="12" s="1"/>
  <c r="BO430" i="12"/>
  <c r="BQ430" i="12" s="1"/>
  <c r="BN430" i="12"/>
  <c r="BJ430" i="12"/>
  <c r="BK430" i="12" s="1"/>
  <c r="BJ431" i="12" l="1"/>
  <c r="BK431" i="12" s="1"/>
  <c r="BO431" i="12"/>
  <c r="BN431" i="12"/>
  <c r="BI432" i="12"/>
  <c r="BM431" i="12"/>
  <c r="BR431" i="12" s="1"/>
  <c r="BL431" i="12"/>
  <c r="BP431" i="12"/>
  <c r="BP432" i="12" l="1"/>
  <c r="BJ432" i="12"/>
  <c r="BK432" i="12" s="1"/>
  <c r="BL432" i="12"/>
  <c r="BM432" i="12"/>
  <c r="BO432" i="12"/>
  <c r="BQ432" i="12" s="1"/>
  <c r="BI433" i="12"/>
  <c r="BN432" i="12"/>
  <c r="BQ431" i="12"/>
  <c r="BM433" i="12" l="1"/>
  <c r="BO433" i="12"/>
  <c r="BI434" i="12"/>
  <c r="BL433" i="12"/>
  <c r="BN433" i="12"/>
  <c r="BP433" i="12"/>
  <c r="BJ433" i="12"/>
  <c r="BK433" i="12" s="1"/>
  <c r="BR432" i="12"/>
  <c r="BQ433" i="12" l="1"/>
  <c r="BI435" i="12"/>
  <c r="BO434" i="12"/>
  <c r="BJ434" i="12"/>
  <c r="BK434" i="12" s="1"/>
  <c r="BN434" i="12"/>
  <c r="BM434" i="12"/>
  <c r="BP434" i="12"/>
  <c r="BL434" i="12"/>
  <c r="BR433" i="12"/>
  <c r="BQ434" i="12" l="1"/>
  <c r="BR434" i="12"/>
  <c r="BP435" i="12"/>
  <c r="BI436" i="12"/>
  <c r="BM435" i="12"/>
  <c r="BL435" i="12"/>
  <c r="BJ435" i="12"/>
  <c r="BK435" i="12" s="1"/>
  <c r="BN435" i="12"/>
  <c r="BO435" i="12"/>
  <c r="BQ435" i="12" s="1"/>
  <c r="BL436" i="12" l="1"/>
  <c r="BM436" i="12"/>
  <c r="BN436" i="12"/>
  <c r="BJ436" i="12"/>
  <c r="BK436" i="12" s="1"/>
  <c r="BI437" i="12"/>
  <c r="BP436" i="12"/>
  <c r="BO436" i="12"/>
  <c r="BR435" i="12"/>
  <c r="BM437" i="12" l="1"/>
  <c r="BL437" i="12"/>
  <c r="BP437" i="12"/>
  <c r="BJ437" i="12"/>
  <c r="BK437" i="12" s="1"/>
  <c r="BI438" i="12"/>
  <c r="BN437" i="12"/>
  <c r="BO437" i="12"/>
  <c r="BQ437" i="12" s="1"/>
  <c r="BR436" i="12"/>
  <c r="BQ436" i="12"/>
  <c r="BP438" i="12" l="1"/>
  <c r="BN438" i="12"/>
  <c r="BO438" i="12"/>
  <c r="BQ438" i="12" s="1"/>
  <c r="BL438" i="12"/>
  <c r="BI439" i="12"/>
  <c r="BM438" i="12"/>
  <c r="BR438" i="12" s="1"/>
  <c r="BJ438" i="12"/>
  <c r="BK438" i="12" s="1"/>
  <c r="BR437" i="12"/>
  <c r="BI440" i="12" l="1"/>
  <c r="BP439" i="12"/>
  <c r="BO439" i="12"/>
  <c r="BQ439" i="12" s="1"/>
  <c r="BJ439" i="12"/>
  <c r="BK439" i="12" s="1"/>
  <c r="BL439" i="12"/>
  <c r="BN439" i="12"/>
  <c r="BM439" i="12"/>
  <c r="BR439" i="12" s="1"/>
  <c r="BM440" i="12" l="1"/>
  <c r="BP440" i="12"/>
  <c r="BI441" i="12"/>
  <c r="BJ440" i="12"/>
  <c r="BK440" i="12" s="1"/>
  <c r="BL440" i="12"/>
  <c r="BN440" i="12"/>
  <c r="BO440" i="12"/>
  <c r="BQ440" i="12" s="1"/>
  <c r="BN441" i="12" l="1"/>
  <c r="BJ441" i="12"/>
  <c r="BK441" i="12" s="1"/>
  <c r="BL441" i="12"/>
  <c r="BI442" i="12"/>
  <c r="BM441" i="12"/>
  <c r="BR441" i="12" s="1"/>
  <c r="BO441" i="12"/>
  <c r="BP441" i="12"/>
  <c r="BR440" i="12"/>
  <c r="BQ441" i="12" l="1"/>
  <c r="BI443" i="12"/>
  <c r="BO442" i="12"/>
  <c r="BM442" i="12"/>
  <c r="BL442" i="12"/>
  <c r="BJ442" i="12"/>
  <c r="BK442" i="12" s="1"/>
  <c r="BP442" i="12"/>
  <c r="BN442" i="12"/>
  <c r="BR442" i="12" l="1"/>
  <c r="BL443" i="12"/>
  <c r="BI444" i="12"/>
  <c r="BJ443" i="12"/>
  <c r="BK443" i="12" s="1"/>
  <c r="BM443" i="12"/>
  <c r="BP443" i="12"/>
  <c r="BN443" i="12"/>
  <c r="BO443" i="12"/>
  <c r="BQ443" i="12" s="1"/>
  <c r="BQ442" i="12"/>
  <c r="BR443" i="12" l="1"/>
  <c r="BN444" i="12"/>
  <c r="BL444" i="12"/>
  <c r="BI445" i="12"/>
  <c r="BP444" i="12"/>
  <c r="BO444" i="12"/>
  <c r="BQ444" i="12" s="1"/>
  <c r="BJ444" i="12"/>
  <c r="BK444" i="12" s="1"/>
  <c r="BM444" i="12"/>
  <c r="BR444" i="12" s="1"/>
  <c r="BO445" i="12" l="1"/>
  <c r="BM445" i="12"/>
  <c r="BP445" i="12"/>
  <c r="BI446" i="12"/>
  <c r="BN445" i="12"/>
  <c r="BL445" i="12"/>
  <c r="BJ445" i="12"/>
  <c r="BK445" i="12" s="1"/>
  <c r="BR445" i="12" l="1"/>
  <c r="BL446" i="12"/>
  <c r="BN446" i="12"/>
  <c r="BI447" i="12"/>
  <c r="BP446" i="12"/>
  <c r="BO446" i="12"/>
  <c r="BJ446" i="12"/>
  <c r="BK446" i="12" s="1"/>
  <c r="BM446" i="12"/>
  <c r="BR446" i="12" s="1"/>
  <c r="BQ445" i="12"/>
  <c r="BP447" i="12" l="1"/>
  <c r="BI448" i="12"/>
  <c r="BL447" i="12"/>
  <c r="BO447" i="12"/>
  <c r="BQ447" i="12" s="1"/>
  <c r="BJ447" i="12"/>
  <c r="BK447" i="12" s="1"/>
  <c r="BN447" i="12"/>
  <c r="BM447" i="12"/>
  <c r="BR447" i="12" s="1"/>
  <c r="BQ446" i="12"/>
  <c r="BN448" i="12" l="1"/>
  <c r="BO448" i="12"/>
  <c r="BQ448" i="12" s="1"/>
  <c r="BP448" i="12"/>
  <c r="BL448" i="12"/>
  <c r="BJ448" i="12"/>
  <c r="BK448" i="12" s="1"/>
  <c r="BM448" i="12"/>
  <c r="BR448" i="12" s="1"/>
  <c r="BI449" i="12"/>
  <c r="BL449" i="12" l="1"/>
  <c r="BO449" i="12"/>
  <c r="BI450" i="12"/>
  <c r="BM449" i="12"/>
  <c r="BP449" i="12"/>
  <c r="BN449" i="12"/>
  <c r="BJ449" i="12"/>
  <c r="BK449" i="12" s="1"/>
  <c r="BI451" i="12" l="1"/>
  <c r="BP450" i="12"/>
  <c r="BN450" i="12"/>
  <c r="BJ450" i="12"/>
  <c r="BK450" i="12" s="1"/>
  <c r="BL450" i="12"/>
  <c r="BO450" i="12"/>
  <c r="BQ450" i="12" s="1"/>
  <c r="BM450" i="12"/>
  <c r="BQ449" i="12"/>
  <c r="BR449" i="12"/>
  <c r="BR450" i="12" l="1"/>
  <c r="BM451" i="12"/>
  <c r="BP451" i="12"/>
  <c r="BO451" i="12"/>
  <c r="BJ451" i="12"/>
  <c r="BK451" i="12" s="1"/>
  <c r="BI452" i="12"/>
  <c r="BN451" i="12"/>
  <c r="BL451" i="12"/>
  <c r="BN452" i="12" l="1"/>
  <c r="BL452" i="12"/>
  <c r="BP452" i="12"/>
  <c r="BM452" i="12"/>
  <c r="BR452" i="12" s="1"/>
  <c r="BO452" i="12"/>
  <c r="BQ452" i="12" s="1"/>
  <c r="BI453" i="12"/>
  <c r="BJ452" i="12"/>
  <c r="BK452" i="12" s="1"/>
  <c r="BR451" i="12"/>
  <c r="BQ451" i="12"/>
  <c r="BN453" i="12" l="1"/>
  <c r="BO453" i="12"/>
  <c r="BM453" i="12"/>
  <c r="BR453" i="12" s="1"/>
  <c r="BJ453" i="12"/>
  <c r="BK453" i="12" s="1"/>
  <c r="BL453" i="12"/>
  <c r="BI454" i="12"/>
  <c r="BP453" i="12"/>
  <c r="BN454" i="12" l="1"/>
  <c r="BP454" i="12"/>
  <c r="BI455" i="12"/>
  <c r="BL454" i="12"/>
  <c r="BJ454" i="12"/>
  <c r="BK454" i="12" s="1"/>
  <c r="BO454" i="12"/>
  <c r="BQ454" i="12" s="1"/>
  <c r="BM454" i="12"/>
  <c r="BR454" i="12" s="1"/>
  <c r="BQ453" i="12"/>
  <c r="BJ455" i="12" l="1"/>
  <c r="BK455" i="12" s="1"/>
  <c r="BO455" i="12"/>
  <c r="BI456" i="12"/>
  <c r="BN455" i="12"/>
  <c r="BM455" i="12"/>
  <c r="BR455" i="12" s="1"/>
  <c r="BP455" i="12"/>
  <c r="BL455" i="12"/>
  <c r="BQ455" i="12" l="1"/>
  <c r="BP456" i="12"/>
  <c r="BJ456" i="12"/>
  <c r="BK456" i="12" s="1"/>
  <c r="BL456" i="12"/>
  <c r="BI457" i="12"/>
  <c r="BN456" i="12"/>
  <c r="BM456" i="12"/>
  <c r="BR456" i="12" s="1"/>
  <c r="BO456" i="12"/>
  <c r="BQ456" i="12" s="1"/>
  <c r="BI458" i="12" l="1"/>
  <c r="BL457" i="12"/>
  <c r="BN457" i="12"/>
  <c r="BP457" i="12"/>
  <c r="BJ457" i="12"/>
  <c r="BK457" i="12" s="1"/>
  <c r="BO457" i="12"/>
  <c r="BQ457" i="12" s="1"/>
  <c r="BM457" i="12"/>
  <c r="BR457" i="12" s="1"/>
  <c r="BP458" i="12" l="1"/>
  <c r="BI459" i="12"/>
  <c r="BM458" i="12"/>
  <c r="BO458" i="12"/>
  <c r="BQ458" i="12" s="1"/>
  <c r="BL458" i="12"/>
  <c r="BN458" i="12"/>
  <c r="BJ458" i="12"/>
  <c r="BK458" i="12" s="1"/>
  <c r="BR458" i="12" l="1"/>
  <c r="BJ459" i="12"/>
  <c r="BK459" i="12" s="1"/>
  <c r="BI460" i="12"/>
  <c r="BP459" i="12"/>
  <c r="BO459" i="12"/>
  <c r="BQ459" i="12" s="1"/>
  <c r="BL459" i="12"/>
  <c r="BN459" i="12"/>
  <c r="BM459" i="12"/>
  <c r="BO460" i="12" l="1"/>
  <c r="BN460" i="12"/>
  <c r="BL460" i="12"/>
  <c r="BI461" i="12"/>
  <c r="BJ460" i="12"/>
  <c r="BK460" i="12" s="1"/>
  <c r="BM460" i="12"/>
  <c r="BR460" i="12" s="1"/>
  <c r="BP460" i="12"/>
  <c r="BR459" i="12"/>
  <c r="BO461" i="12" l="1"/>
  <c r="BP461" i="12"/>
  <c r="BM461" i="12"/>
  <c r="BR461" i="12" s="1"/>
  <c r="BN461" i="12"/>
  <c r="BJ461" i="12"/>
  <c r="BK461" i="12" s="1"/>
  <c r="BL461" i="12"/>
  <c r="BI462" i="12"/>
  <c r="BQ460" i="12"/>
  <c r="BM462" i="12" l="1"/>
  <c r="BJ462" i="12"/>
  <c r="BK462" i="12" s="1"/>
  <c r="BI463" i="12"/>
  <c r="BO462" i="12"/>
  <c r="BN462" i="12"/>
  <c r="BP462" i="12"/>
  <c r="BL462" i="12"/>
  <c r="BQ461" i="12"/>
  <c r="BQ462" i="12" l="1"/>
  <c r="BN463" i="12"/>
  <c r="BL463" i="12"/>
  <c r="BI464" i="12"/>
  <c r="BM463" i="12"/>
  <c r="BR463" i="12" s="1"/>
  <c r="BJ463" i="12"/>
  <c r="BK463" i="12" s="1"/>
  <c r="BO463" i="12"/>
  <c r="BP463" i="12"/>
  <c r="BR462" i="12"/>
  <c r="BQ463" i="12" l="1"/>
  <c r="BO464" i="12"/>
  <c r="BN464" i="12"/>
  <c r="BM464" i="12"/>
  <c r="BL464" i="12"/>
  <c r="BP464" i="12"/>
  <c r="BI465" i="12"/>
  <c r="BJ464" i="12"/>
  <c r="BK464" i="12" s="1"/>
  <c r="BQ464" i="12" l="1"/>
  <c r="BI466" i="12"/>
  <c r="BM465" i="12"/>
  <c r="BP465" i="12"/>
  <c r="BN465" i="12"/>
  <c r="BJ465" i="12"/>
  <c r="BK465" i="12" s="1"/>
  <c r="BO465" i="12"/>
  <c r="BL465" i="12"/>
  <c r="BR464" i="12"/>
  <c r="BQ465" i="12" l="1"/>
  <c r="BR465" i="12"/>
  <c r="BL466" i="12"/>
  <c r="BI467" i="12"/>
  <c r="BN466" i="12"/>
  <c r="BM466" i="12"/>
  <c r="BP466" i="12"/>
  <c r="BJ466" i="12"/>
  <c r="BK466" i="12" s="1"/>
  <c r="BO466" i="12"/>
  <c r="BR466" i="12" l="1"/>
  <c r="BQ466" i="12"/>
  <c r="BO467" i="12"/>
  <c r="BJ467" i="12"/>
  <c r="BK467" i="12" s="1"/>
  <c r="BL467" i="12"/>
  <c r="BI468" i="12"/>
  <c r="BM467" i="12"/>
  <c r="BN467" i="12"/>
  <c r="BP467" i="12"/>
  <c r="BN468" i="12" l="1"/>
  <c r="BI469" i="12"/>
  <c r="BL468" i="12"/>
  <c r="BJ468" i="12"/>
  <c r="BK468" i="12" s="1"/>
  <c r="BM468" i="12"/>
  <c r="BR468" i="12" s="1"/>
  <c r="BP468" i="12"/>
  <c r="BO468" i="12"/>
  <c r="BQ467" i="12"/>
  <c r="BR467" i="12"/>
  <c r="BQ468" i="12" l="1"/>
  <c r="BM469" i="12"/>
  <c r="BP469" i="12"/>
  <c r="BJ469" i="12"/>
  <c r="BK469" i="12" s="1"/>
  <c r="BO469" i="12"/>
  <c r="BL469" i="12"/>
  <c r="BN469" i="12"/>
  <c r="BI470" i="12"/>
  <c r="BO470" i="12" l="1"/>
  <c r="BP470" i="12"/>
  <c r="BL470" i="12"/>
  <c r="BI471" i="12"/>
  <c r="BJ470" i="12"/>
  <c r="BK470" i="12" s="1"/>
  <c r="BN470" i="12"/>
  <c r="BM470" i="12"/>
  <c r="BR470" i="12" s="1"/>
  <c r="BQ469" i="12"/>
  <c r="BR469" i="12"/>
  <c r="BI472" i="12" l="1"/>
  <c r="BO471" i="12"/>
  <c r="BM471" i="12"/>
  <c r="BN471" i="12"/>
  <c r="BJ471" i="12"/>
  <c r="BK471" i="12" s="1"/>
  <c r="BL471" i="12"/>
  <c r="BP471" i="12"/>
  <c r="BQ470" i="12"/>
  <c r="BR471" i="12" l="1"/>
  <c r="BQ471" i="12"/>
  <c r="BO472" i="12"/>
  <c r="BN472" i="12"/>
  <c r="BP472" i="12"/>
  <c r="BJ472" i="12"/>
  <c r="BK472" i="12" s="1"/>
  <c r="BL472" i="12"/>
  <c r="BI473" i="12"/>
  <c r="BM472" i="12"/>
  <c r="BR472" i="12" s="1"/>
  <c r="BQ472" i="12" l="1"/>
  <c r="BI474" i="12"/>
  <c r="BL473" i="12"/>
  <c r="BM473" i="12"/>
  <c r="BP473" i="12"/>
  <c r="BN473" i="12"/>
  <c r="BO473" i="12"/>
  <c r="BJ473" i="12"/>
  <c r="BK473" i="12" s="1"/>
  <c r="BR473" i="12" l="1"/>
  <c r="BQ473" i="12"/>
  <c r="BN474" i="12"/>
  <c r="BL474" i="12"/>
  <c r="BJ474" i="12"/>
  <c r="BK474" i="12" s="1"/>
  <c r="BI475" i="12"/>
  <c r="BO474" i="12"/>
  <c r="BP474" i="12"/>
  <c r="BM474" i="12"/>
  <c r="BR474" i="12" s="1"/>
  <c r="BN475" i="12" l="1"/>
  <c r="BM475" i="12"/>
  <c r="BR475" i="12" s="1"/>
  <c r="BI476" i="12"/>
  <c r="BL475" i="12"/>
  <c r="BO475" i="12"/>
  <c r="BP475" i="12"/>
  <c r="BJ475" i="12"/>
  <c r="BK475" i="12" s="1"/>
  <c r="BQ474" i="12"/>
  <c r="BQ475" i="12" l="1"/>
  <c r="BO476" i="12"/>
  <c r="BI477" i="12"/>
  <c r="BN476" i="12"/>
  <c r="BL476" i="12"/>
  <c r="BM476" i="12"/>
  <c r="BR476" i="12" s="1"/>
  <c r="BJ476" i="12"/>
  <c r="BK476" i="12" s="1"/>
  <c r="BP476" i="12"/>
  <c r="BM477" i="12" l="1"/>
  <c r="BN477" i="12"/>
  <c r="BI478" i="12"/>
  <c r="BO477" i="12"/>
  <c r="BL477" i="12"/>
  <c r="BJ477" i="12"/>
  <c r="BK477" i="12" s="1"/>
  <c r="BP477" i="12"/>
  <c r="BQ476" i="12"/>
  <c r="BQ477" i="12" l="1"/>
  <c r="BM478" i="12"/>
  <c r="BN478" i="12"/>
  <c r="BO478" i="12"/>
  <c r="BI479" i="12"/>
  <c r="BL478" i="12"/>
  <c r="BJ478" i="12"/>
  <c r="BK478" i="12" s="1"/>
  <c r="BP478" i="12"/>
  <c r="BR477" i="12"/>
  <c r="BQ478" i="12" l="1"/>
  <c r="BR478" i="12"/>
  <c r="BL479" i="12"/>
  <c r="BM479" i="12"/>
  <c r="BN479" i="12"/>
  <c r="BO479" i="12"/>
  <c r="BP479" i="12"/>
  <c r="BI480" i="12"/>
  <c r="BJ479" i="12"/>
  <c r="BK479" i="12" s="1"/>
  <c r="BQ479" i="12" l="1"/>
  <c r="BN480" i="12"/>
  <c r="BM480" i="12"/>
  <c r="BR480" i="12" s="1"/>
  <c r="BO480" i="12"/>
  <c r="BL480" i="12"/>
  <c r="BJ480" i="12"/>
  <c r="BK480" i="12" s="1"/>
  <c r="BP480" i="12"/>
  <c r="BI481" i="12"/>
  <c r="BR479" i="12"/>
  <c r="BO481" i="12" l="1"/>
  <c r="BN481" i="12"/>
  <c r="BJ481" i="12"/>
  <c r="BK481" i="12" s="1"/>
  <c r="BP481" i="12"/>
  <c r="BI482" i="12"/>
  <c r="BL481" i="12"/>
  <c r="BM481" i="12"/>
  <c r="BR481" i="12" s="1"/>
  <c r="BQ480" i="12"/>
  <c r="BL482" i="12" l="1"/>
  <c r="BI483" i="12"/>
  <c r="BO482" i="12"/>
  <c r="BJ482" i="12"/>
  <c r="BK482" i="12" s="1"/>
  <c r="BN482" i="12"/>
  <c r="BP482" i="12"/>
  <c r="BM482" i="12"/>
  <c r="BR482" i="12" s="1"/>
  <c r="BQ481" i="12"/>
  <c r="BM483" i="12" l="1"/>
  <c r="BI484" i="12"/>
  <c r="BJ483" i="12"/>
  <c r="BK483" i="12" s="1"/>
  <c r="BL483" i="12"/>
  <c r="BN483" i="12"/>
  <c r="BO483" i="12"/>
  <c r="BQ483" i="12" s="1"/>
  <c r="BP483" i="12"/>
  <c r="BQ482" i="12"/>
  <c r="CD9" i="12"/>
  <c r="BP484" i="12" l="1"/>
  <c r="BM484" i="12"/>
  <c r="BL484" i="12"/>
  <c r="BI485" i="12"/>
  <c r="BN484" i="12"/>
  <c r="BJ484" i="12"/>
  <c r="BK484" i="12" s="1"/>
  <c r="BO484" i="12"/>
  <c r="BQ484" i="12" s="1"/>
  <c r="BR483" i="12"/>
  <c r="CQ14" i="12"/>
  <c r="CQ11" i="12"/>
  <c r="CU9" i="12" s="1"/>
  <c r="BN485" i="12" l="1"/>
  <c r="BJ485" i="12"/>
  <c r="BK485" i="12" s="1"/>
  <c r="BO485" i="12"/>
  <c r="BM485" i="12"/>
  <c r="BR485" i="12" s="1"/>
  <c r="BL485" i="12"/>
  <c r="BI486" i="12"/>
  <c r="BP485" i="12"/>
  <c r="BR484" i="12"/>
  <c r="BL486" i="12" l="1"/>
  <c r="BM486" i="12"/>
  <c r="BI487" i="12"/>
  <c r="BP486" i="12"/>
  <c r="BN486" i="12"/>
  <c r="BJ486" i="12"/>
  <c r="BK486" i="12" s="1"/>
  <c r="BO486" i="12"/>
  <c r="BQ485" i="12"/>
  <c r="BQ486" i="12" l="1"/>
  <c r="BJ487" i="12"/>
  <c r="BK487" i="12" s="1"/>
  <c r="BO487" i="12"/>
  <c r="BI488" i="12"/>
  <c r="BM487" i="12"/>
  <c r="BR487" i="12" s="1"/>
  <c r="BP487" i="12"/>
  <c r="BN487" i="12"/>
  <c r="BL487" i="12"/>
  <c r="BR486" i="12"/>
  <c r="BQ487" i="12" l="1"/>
  <c r="BO488" i="12"/>
  <c r="BI489" i="12"/>
  <c r="BM488" i="12"/>
  <c r="BN488" i="12"/>
  <c r="BP488" i="12"/>
  <c r="BL488" i="12"/>
  <c r="BJ488" i="12"/>
  <c r="BK488" i="12" s="1"/>
  <c r="BR488" i="12" l="1"/>
  <c r="BO489" i="12"/>
  <c r="BP489" i="12"/>
  <c r="BJ489" i="12"/>
  <c r="BK489" i="12" s="1"/>
  <c r="BN489" i="12"/>
  <c r="BM489" i="12"/>
  <c r="BR489" i="12" s="1"/>
  <c r="BI490" i="12"/>
  <c r="BL489" i="12"/>
  <c r="BQ488" i="12"/>
  <c r="BL490" i="12" l="1"/>
  <c r="BP490" i="12"/>
  <c r="BM490" i="12"/>
  <c r="BN490" i="12"/>
  <c r="BO490" i="12"/>
  <c r="BQ490" i="12" s="1"/>
  <c r="BI491" i="12"/>
  <c r="BJ490" i="12"/>
  <c r="BK490" i="12" s="1"/>
  <c r="BQ489" i="12"/>
  <c r="BP491" i="12" l="1"/>
  <c r="BL491" i="12"/>
  <c r="BO491" i="12"/>
  <c r="BQ491" i="12" s="1"/>
  <c r="BM491" i="12"/>
  <c r="BI492" i="12"/>
  <c r="BJ491" i="12"/>
  <c r="BK491" i="12" s="1"/>
  <c r="BN491" i="12"/>
  <c r="BR490" i="12"/>
  <c r="BR491" i="12" l="1"/>
  <c r="BL492" i="12"/>
  <c r="BI493" i="12"/>
  <c r="BN492" i="12"/>
  <c r="BM492" i="12"/>
  <c r="BO492" i="12"/>
  <c r="BJ492" i="12"/>
  <c r="BK492" i="12" s="1"/>
  <c r="BP492" i="12"/>
  <c r="BQ492" i="12" l="1"/>
  <c r="BR492" i="12"/>
  <c r="BI494" i="12"/>
  <c r="BN493" i="12"/>
  <c r="BJ493" i="12"/>
  <c r="BK493" i="12" s="1"/>
  <c r="BO493" i="12"/>
  <c r="BL493" i="12"/>
  <c r="BP493" i="12"/>
  <c r="BM493" i="12"/>
  <c r="BJ494" i="12" l="1"/>
  <c r="BK494" i="12" s="1"/>
  <c r="BP494" i="12"/>
  <c r="BO494" i="12"/>
  <c r="BQ494" i="12" s="1"/>
  <c r="BM494" i="12"/>
  <c r="BI495" i="12"/>
  <c r="BN494" i="12"/>
  <c r="BL494" i="12"/>
  <c r="BQ493" i="12"/>
  <c r="BR493" i="12"/>
  <c r="C14" i="16"/>
  <c r="C15" i="16"/>
  <c r="N25" i="1" s="1"/>
  <c r="BR494" i="12" l="1"/>
  <c r="BN495" i="12"/>
  <c r="BM495" i="12"/>
  <c r="BR495" i="12" s="1"/>
  <c r="BL495" i="12"/>
  <c r="BO495" i="12"/>
  <c r="BI496" i="12"/>
  <c r="BP495" i="12"/>
  <c r="BJ495" i="12"/>
  <c r="BK495" i="12" s="1"/>
  <c r="Q25" i="1"/>
  <c r="P25" i="1"/>
  <c r="O25" i="1"/>
  <c r="N24" i="1"/>
  <c r="C13" i="16"/>
  <c r="N23" i="1" s="1"/>
  <c r="C16" i="16"/>
  <c r="N21" i="1"/>
  <c r="Q21" i="1" s="1"/>
  <c r="BI497" i="12" l="1"/>
  <c r="BL496" i="12"/>
  <c r="BM496" i="12"/>
  <c r="BJ496" i="12"/>
  <c r="BK496" i="12" s="1"/>
  <c r="BP496" i="12"/>
  <c r="BN496" i="12"/>
  <c r="BO496" i="12"/>
  <c r="BQ496" i="12" s="1"/>
  <c r="BQ495" i="12"/>
  <c r="Q23" i="1"/>
  <c r="P23" i="1"/>
  <c r="O23" i="1"/>
  <c r="O24" i="1"/>
  <c r="Q24" i="1"/>
  <c r="P24" i="1"/>
  <c r="P21" i="1"/>
  <c r="N26" i="1"/>
  <c r="R21" i="1"/>
  <c r="T21" i="1"/>
  <c r="O21" i="1"/>
  <c r="C12" i="16"/>
  <c r="BR496" i="12" l="1"/>
  <c r="BI498" i="12"/>
  <c r="BP497" i="12"/>
  <c r="BO497" i="12"/>
  <c r="BQ497" i="12" s="1"/>
  <c r="BL497" i="12"/>
  <c r="BJ497" i="12"/>
  <c r="BK497" i="12" s="1"/>
  <c r="BN497" i="12"/>
  <c r="BM497" i="12"/>
  <c r="BR497" i="12" s="1"/>
  <c r="N22" i="1"/>
  <c r="T22" i="1" s="1"/>
  <c r="R25" i="1"/>
  <c r="U21" i="1" a="1"/>
  <c r="U21" i="1" s="1"/>
  <c r="R24" i="1"/>
  <c r="A10" i="16"/>
  <c r="T25" i="1"/>
  <c r="T24" i="1"/>
  <c r="T23" i="1"/>
  <c r="R26" i="1"/>
  <c r="T26" i="1"/>
  <c r="P26" i="1"/>
  <c r="Q26" i="1"/>
  <c r="O26" i="1"/>
  <c r="R23" i="1"/>
  <c r="A11" i="16" a="1"/>
  <c r="BM498" i="12" l="1"/>
  <c r="BL498" i="12"/>
  <c r="BI499" i="12"/>
  <c r="BP498" i="12"/>
  <c r="BJ498" i="12"/>
  <c r="BK498" i="12" s="1"/>
  <c r="BO498" i="12"/>
  <c r="BQ498" i="12" s="1"/>
  <c r="BN498" i="12"/>
  <c r="R22" i="1"/>
  <c r="U22" i="1" s="1" a="1"/>
  <c r="U22" i="1" s="1"/>
  <c r="Q22" i="1"/>
  <c r="O22" i="1"/>
  <c r="P22" i="1"/>
  <c r="A11" i="16"/>
  <c r="U24" i="1" a="1"/>
  <c r="U24" i="1" s="1"/>
  <c r="U23" i="1" a="1"/>
  <c r="U23" i="1" s="1"/>
  <c r="U26" i="1" a="1"/>
  <c r="U26" i="1" s="1"/>
  <c r="U25" i="1" a="1"/>
  <c r="U25" i="1" s="1"/>
  <c r="BI500" i="12" l="1"/>
  <c r="BO499" i="12"/>
  <c r="BQ499" i="12" s="1"/>
  <c r="BP499" i="12"/>
  <c r="BL499" i="12"/>
  <c r="BM499" i="12"/>
  <c r="BN499" i="12"/>
  <c r="BJ499" i="12"/>
  <c r="BK499" i="12" s="1"/>
  <c r="BR498" i="12"/>
  <c r="BR499" i="12" l="1"/>
  <c r="BP500" i="12"/>
  <c r="BO500" i="12"/>
  <c r="BM500" i="12"/>
  <c r="BJ500" i="12"/>
  <c r="BK500" i="12" s="1"/>
  <c r="BI501" i="12"/>
  <c r="BL500" i="12"/>
  <c r="BN500" i="12"/>
  <c r="BQ500" i="12" l="1"/>
  <c r="BN501" i="12"/>
  <c r="BJ501" i="12"/>
  <c r="BK501" i="12" s="1"/>
  <c r="BO501" i="12"/>
  <c r="BP501" i="12"/>
  <c r="BM501" i="12"/>
  <c r="BR501" i="12" s="1"/>
  <c r="BL501" i="12"/>
  <c r="BI502" i="12"/>
  <c r="BR500" i="12"/>
  <c r="BQ501" i="12" l="1"/>
  <c r="BN502" i="12"/>
  <c r="BP502" i="12"/>
  <c r="BM502" i="12"/>
  <c r="BR502" i="12" s="1"/>
  <c r="BL502" i="12"/>
  <c r="BJ502" i="12"/>
  <c r="BK502" i="12" s="1"/>
  <c r="CZ2" i="12" s="1" a="1"/>
  <c r="CZ2" i="12" s="1"/>
  <c r="DA2" i="12" s="1"/>
  <c r="BO502" i="12"/>
  <c r="BQ502" i="12" s="1"/>
  <c r="CY2" i="12" l="1"/>
  <c r="DB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1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1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1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100-000004000000}">
      <text>
        <r>
          <rPr>
            <b/>
            <sz val="9"/>
            <color indexed="81"/>
            <rFont val="Tahoma"/>
            <family val="2"/>
          </rPr>
          <t>Note:</t>
        </r>
        <r>
          <rPr>
            <sz val="9"/>
            <color indexed="81"/>
            <rFont val="Tahoma"/>
            <family val="2"/>
          </rPr>
          <t xml:space="preserve">
Assume #4 if unknown</t>
        </r>
      </text>
    </comment>
    <comment ref="C33" authorId="0" shapeId="0" xr:uid="{00000000-0006-0000-0100-000005000000}">
      <text>
        <r>
          <rPr>
            <b/>
            <sz val="9"/>
            <color indexed="81"/>
            <rFont val="Tahoma"/>
            <family val="2"/>
          </rPr>
          <t>Note:</t>
        </r>
        <r>
          <rPr>
            <sz val="9"/>
            <color indexed="81"/>
            <rFont val="Tahoma"/>
            <family val="2"/>
          </rPr>
          <t xml:space="preserve">
Leave blank unless an override is desired.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5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500-000002000000}">
      <text>
        <r>
          <rPr>
            <b/>
            <sz val="9"/>
            <color indexed="81"/>
            <rFont val="Tahoma"/>
            <family val="2"/>
          </rPr>
          <t>Note:</t>
        </r>
        <r>
          <rPr>
            <sz val="9"/>
            <color indexed="81"/>
            <rFont val="Tahoma"/>
            <family val="2"/>
          </rPr>
          <t xml:space="preserve">
Adjusts for Frost Depth</t>
        </r>
      </text>
    </comment>
    <comment ref="N21" authorId="0" shapeId="0" xr:uid="{00000000-0006-0000-05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500-000004000000}">
      <text>
        <r>
          <rPr>
            <b/>
            <sz val="9"/>
            <color indexed="81"/>
            <rFont val="Tahoma"/>
            <family val="2"/>
          </rPr>
          <t>Note:</t>
        </r>
        <r>
          <rPr>
            <sz val="9"/>
            <color indexed="81"/>
            <rFont val="Tahoma"/>
            <family val="2"/>
          </rPr>
          <t xml:space="preserve">
Adjusts for Frost Depth</t>
        </r>
      </text>
    </comment>
    <comment ref="V21" authorId="0" shapeId="0" xr:uid="{00000000-0006-0000-0500-000005000000}">
      <text>
        <r>
          <rPr>
            <b/>
            <sz val="9"/>
            <color indexed="81"/>
            <rFont val="Tahoma"/>
            <family val="2"/>
          </rPr>
          <t>Note:</t>
        </r>
        <r>
          <rPr>
            <sz val="9"/>
            <color indexed="81"/>
            <rFont val="Tahoma"/>
            <family val="2"/>
          </rPr>
          <t xml:space="preserve">
Dry Unit Weight</t>
        </r>
      </text>
    </comment>
    <comment ref="AA21" authorId="0" shapeId="0" xr:uid="{00000000-0006-0000-05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500-000007000000}">
      <text>
        <r>
          <rPr>
            <b/>
            <sz val="9"/>
            <color indexed="81"/>
            <rFont val="Tahoma"/>
            <family val="2"/>
          </rPr>
          <t>Note:</t>
        </r>
        <r>
          <rPr>
            <sz val="9"/>
            <color indexed="81"/>
            <rFont val="Tahoma"/>
            <family val="2"/>
          </rPr>
          <t xml:space="preserve">
Adjusts for Frost Depth</t>
        </r>
      </text>
    </comment>
    <comment ref="I32" authorId="0" shapeId="0" xr:uid="{00000000-0006-0000-05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5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5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5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500-00000C000000}">
      <text>
        <r>
          <rPr>
            <b/>
            <sz val="9"/>
            <color indexed="81"/>
            <rFont val="Tahoma"/>
            <family val="2"/>
          </rPr>
          <t>Note:</t>
        </r>
        <r>
          <rPr>
            <sz val="9"/>
            <color indexed="81"/>
            <rFont val="Tahoma"/>
            <family val="2"/>
          </rPr>
          <t xml:space="preserve">
Adjusts for Frost Depth</t>
        </r>
      </text>
    </comment>
    <comment ref="AA36" authorId="0" shapeId="0" xr:uid="{00000000-0006-0000-05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500-00000E000000}">
      <text>
        <r>
          <rPr>
            <b/>
            <sz val="9"/>
            <color indexed="81"/>
            <rFont val="Tahoma"/>
            <family val="2"/>
          </rPr>
          <t>Note:</t>
        </r>
        <r>
          <rPr>
            <sz val="9"/>
            <color indexed="81"/>
            <rFont val="Tahoma"/>
            <family val="2"/>
          </rPr>
          <t xml:space="preserve">
Adjusts for Frost Depth</t>
        </r>
      </text>
    </comment>
    <comment ref="S47" authorId="0" shapeId="0" xr:uid="{00000000-0006-0000-05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500-000010000000}">
      <text>
        <r>
          <rPr>
            <b/>
            <sz val="9"/>
            <color indexed="81"/>
            <rFont val="Tahoma"/>
            <family val="2"/>
          </rPr>
          <t>Note:</t>
        </r>
        <r>
          <rPr>
            <sz val="9"/>
            <color indexed="81"/>
            <rFont val="Tahoma"/>
            <family val="2"/>
          </rPr>
          <t xml:space="preserve">
Adjusted value if frost depth &gt;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6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600-000002000000}">
      <text>
        <r>
          <rPr>
            <b/>
            <sz val="9"/>
            <color indexed="81"/>
            <rFont val="Tahoma"/>
            <family val="2"/>
          </rPr>
          <t>Note:</t>
        </r>
        <r>
          <rPr>
            <sz val="9"/>
            <color indexed="81"/>
            <rFont val="Tahoma"/>
            <family val="2"/>
          </rPr>
          <t xml:space="preserve">
Adjusts for Frost Depth</t>
        </r>
      </text>
    </comment>
    <comment ref="N21" authorId="0" shapeId="0" xr:uid="{00000000-0006-0000-06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600-000004000000}">
      <text>
        <r>
          <rPr>
            <b/>
            <sz val="9"/>
            <color indexed="81"/>
            <rFont val="Tahoma"/>
            <family val="2"/>
          </rPr>
          <t>Note:</t>
        </r>
        <r>
          <rPr>
            <sz val="9"/>
            <color indexed="81"/>
            <rFont val="Tahoma"/>
            <family val="2"/>
          </rPr>
          <t xml:space="preserve">
Adjusts for Frost Depth</t>
        </r>
      </text>
    </comment>
    <comment ref="V21" authorId="0" shapeId="0" xr:uid="{00000000-0006-0000-0600-000005000000}">
      <text>
        <r>
          <rPr>
            <b/>
            <sz val="9"/>
            <color indexed="81"/>
            <rFont val="Tahoma"/>
            <family val="2"/>
          </rPr>
          <t>Note:</t>
        </r>
        <r>
          <rPr>
            <sz val="9"/>
            <color indexed="81"/>
            <rFont val="Tahoma"/>
            <family val="2"/>
          </rPr>
          <t xml:space="preserve">
Dry Unit Weight</t>
        </r>
      </text>
    </comment>
    <comment ref="AA21" authorId="0" shapeId="0" xr:uid="{00000000-0006-0000-06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600-000007000000}">
      <text>
        <r>
          <rPr>
            <b/>
            <sz val="9"/>
            <color indexed="81"/>
            <rFont val="Tahoma"/>
            <family val="2"/>
          </rPr>
          <t>Note:</t>
        </r>
        <r>
          <rPr>
            <sz val="9"/>
            <color indexed="81"/>
            <rFont val="Tahoma"/>
            <family val="2"/>
          </rPr>
          <t xml:space="preserve">
Adjusts for Frost Depth</t>
        </r>
      </text>
    </comment>
    <comment ref="I32" authorId="0" shapeId="0" xr:uid="{00000000-0006-0000-06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6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6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6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600-00000C000000}">
      <text>
        <r>
          <rPr>
            <b/>
            <sz val="9"/>
            <color indexed="81"/>
            <rFont val="Tahoma"/>
            <family val="2"/>
          </rPr>
          <t>Note:</t>
        </r>
        <r>
          <rPr>
            <sz val="9"/>
            <color indexed="81"/>
            <rFont val="Tahoma"/>
            <family val="2"/>
          </rPr>
          <t xml:space="preserve">
Adjusts for Frost Depth</t>
        </r>
      </text>
    </comment>
    <comment ref="AA36" authorId="0" shapeId="0" xr:uid="{00000000-0006-0000-06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600-00000E000000}">
      <text>
        <r>
          <rPr>
            <b/>
            <sz val="9"/>
            <color indexed="81"/>
            <rFont val="Tahoma"/>
            <family val="2"/>
          </rPr>
          <t>Note:</t>
        </r>
        <r>
          <rPr>
            <sz val="9"/>
            <color indexed="81"/>
            <rFont val="Tahoma"/>
            <family val="2"/>
          </rPr>
          <t xml:space="preserve">
Adjusts for Frost Depth</t>
        </r>
      </text>
    </comment>
    <comment ref="S47" authorId="0" shapeId="0" xr:uid="{00000000-0006-0000-06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6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7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700-000002000000}">
      <text>
        <r>
          <rPr>
            <b/>
            <sz val="9"/>
            <color indexed="81"/>
            <rFont val="Tahoma"/>
            <family val="2"/>
          </rPr>
          <t>Note:</t>
        </r>
        <r>
          <rPr>
            <sz val="9"/>
            <color indexed="81"/>
            <rFont val="Tahoma"/>
            <family val="2"/>
          </rPr>
          <t xml:space="preserve">
Adjusts for Frost Depth</t>
        </r>
      </text>
    </comment>
    <comment ref="N21" authorId="0" shapeId="0" xr:uid="{00000000-0006-0000-07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700-000004000000}">
      <text>
        <r>
          <rPr>
            <b/>
            <sz val="9"/>
            <color indexed="81"/>
            <rFont val="Tahoma"/>
            <family val="2"/>
          </rPr>
          <t>Note:</t>
        </r>
        <r>
          <rPr>
            <sz val="9"/>
            <color indexed="81"/>
            <rFont val="Tahoma"/>
            <family val="2"/>
          </rPr>
          <t xml:space="preserve">
Adjusts for Frost Depth</t>
        </r>
      </text>
    </comment>
    <comment ref="V21" authorId="0" shapeId="0" xr:uid="{00000000-0006-0000-0700-000005000000}">
      <text>
        <r>
          <rPr>
            <b/>
            <sz val="9"/>
            <color indexed="81"/>
            <rFont val="Tahoma"/>
            <family val="2"/>
          </rPr>
          <t>Note:</t>
        </r>
        <r>
          <rPr>
            <sz val="9"/>
            <color indexed="81"/>
            <rFont val="Tahoma"/>
            <family val="2"/>
          </rPr>
          <t xml:space="preserve">
Dry Unit Weight</t>
        </r>
      </text>
    </comment>
    <comment ref="AA21" authorId="0" shapeId="0" xr:uid="{00000000-0006-0000-07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700-000007000000}">
      <text>
        <r>
          <rPr>
            <b/>
            <sz val="9"/>
            <color indexed="81"/>
            <rFont val="Tahoma"/>
            <family val="2"/>
          </rPr>
          <t>Note:</t>
        </r>
        <r>
          <rPr>
            <sz val="9"/>
            <color indexed="81"/>
            <rFont val="Tahoma"/>
            <family val="2"/>
          </rPr>
          <t xml:space="preserve">
Adjusts for Frost Depth</t>
        </r>
      </text>
    </comment>
    <comment ref="I32" authorId="0" shapeId="0" xr:uid="{00000000-0006-0000-07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7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7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7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700-00000C000000}">
      <text>
        <r>
          <rPr>
            <b/>
            <sz val="9"/>
            <color indexed="81"/>
            <rFont val="Tahoma"/>
            <family val="2"/>
          </rPr>
          <t>Note:</t>
        </r>
        <r>
          <rPr>
            <sz val="9"/>
            <color indexed="81"/>
            <rFont val="Tahoma"/>
            <family val="2"/>
          </rPr>
          <t xml:space="preserve">
Adjusts for Frost Depth</t>
        </r>
      </text>
    </comment>
    <comment ref="AA36" authorId="0" shapeId="0" xr:uid="{00000000-0006-0000-07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700-00000E000000}">
      <text>
        <r>
          <rPr>
            <b/>
            <sz val="9"/>
            <color indexed="81"/>
            <rFont val="Tahoma"/>
            <family val="2"/>
          </rPr>
          <t>Note:</t>
        </r>
        <r>
          <rPr>
            <sz val="9"/>
            <color indexed="81"/>
            <rFont val="Tahoma"/>
            <family val="2"/>
          </rPr>
          <t xml:space="preserve">
Adjusts for Frost Depth</t>
        </r>
      </text>
    </comment>
    <comment ref="S47" authorId="0" shapeId="0" xr:uid="{00000000-0006-0000-07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7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C00-000001000000}">
      <text>
        <r>
          <rPr>
            <sz val="9"/>
            <color indexed="81"/>
            <rFont val="Tahoma"/>
            <family val="2"/>
          </rPr>
          <t>assumes 0deg. Guy Data table from report or TNX model would provide these values, but would require more lookups.</t>
        </r>
      </text>
    </comment>
    <comment ref="Z2" authorId="0" shapeId="0" xr:uid="{00000000-0006-0000-0C00-000002000000}">
      <text>
        <r>
          <rPr>
            <sz val="9"/>
            <color indexed="81"/>
            <rFont val="Tahoma"/>
            <family val="2"/>
          </rPr>
          <t>assumes 0deg. Guy Data table from report or TNX model would provide these values, but would require more lookups.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<sst xmlns="http://schemas.openxmlformats.org/spreadsheetml/2006/main" count="3297" uniqueCount="791">
  <si>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</si>
  <si>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</si>
  <si>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</si>
  <si>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</si>
  <si>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</si>
  <si>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</si>
  <si>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</si>
  <si>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</si>
  <si>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</si>
  <si>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</si>
  <si>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</si>
  <si>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</si>
  <si>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Anchor ID</t>
  </si>
  <si>
    <t>EDS Profile ID</t>
  </si>
  <si>
    <t>EDS Soil Profile ID</t>
  </si>
  <si>
    <t>REFERENCE PROFILES REACTIONS</t>
  </si>
  <si>
    <t>Guy B @ 165 ft (Elev -5.5 ft)</t>
  </si>
  <si>
    <t>Guy C @ 165 ft (Elev -4 ft)</t>
  </si>
  <si>
    <t>Guy A @ 205 ft (Elev -4.5 ft)</t>
  </si>
  <si>
    <t>Guy C @ 205 ft (Elev -4 ft)</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</si>
  <si>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</si>
  <si>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</si>
  <si>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</si>
  <si>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</si>
  <si>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</si>
  <si>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</si>
  <si>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</si>
  <si>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</si>
  <si>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rPr>
      <t>S</t>
    </r>
    <r>
      <rPr>
        <sz val="8"/>
        <rFont val="Arial"/>
      </rPr>
      <t>:</t>
    </r>
  </si>
  <si>
    <t>kips</t>
  </si>
  <si>
    <t>Capacity</t>
  </si>
  <si>
    <t>Demand</t>
  </si>
  <si>
    <t>Check</t>
  </si>
  <si>
    <t>Rebar Known?:</t>
  </si>
  <si>
    <r>
      <t xml:space="preserve">Uplift, </t>
    </r>
    <r>
      <rPr>
        <b/>
        <sz val="8"/>
        <rFont val="Arial"/>
      </rPr>
      <t>Ua</t>
    </r>
    <r>
      <rPr>
        <sz val="8"/>
        <rFont val="Arial"/>
      </rPr>
      <t>:</t>
    </r>
  </si>
  <si>
    <t>Anchor Shaft Known?:</t>
  </si>
  <si>
    <r>
      <t xml:space="preserve">Resultant Force, </t>
    </r>
    <r>
      <rPr>
        <b/>
        <sz val="8"/>
        <rFont val="Arial"/>
      </rPr>
      <t>Rf</t>
    </r>
    <r>
      <rPr>
        <sz val="8"/>
        <rFont val="Arial"/>
      </rPr>
      <t>:</t>
    </r>
  </si>
  <si>
    <t>Lateral Capacity (kips):</t>
  </si>
  <si>
    <r>
      <t xml:space="preserve">Tower Height, </t>
    </r>
    <r>
      <rPr>
        <b/>
        <sz val="8"/>
        <rFont val="Arial"/>
      </rPr>
      <t>H</t>
    </r>
    <r>
      <rPr>
        <sz val="8"/>
        <rFont val="Arial"/>
      </rPr>
      <t>:</t>
    </r>
  </si>
  <si>
    <t>ft</t>
  </si>
  <si>
    <t>Uplift Capacity (kips):</t>
  </si>
  <si>
    <r>
      <t xml:space="preserve">Guy Anchor Radius, </t>
    </r>
    <r>
      <rPr>
        <b/>
        <sz val="8"/>
        <rFont val="Arial"/>
      </rPr>
      <t>R</t>
    </r>
    <r>
      <rPr>
        <sz val="8"/>
        <rFont val="Arial"/>
      </rPr>
      <t>:</t>
    </r>
  </si>
  <si>
    <t>Lateral Flexural Capacity (ft*kips):</t>
  </si>
  <si>
    <t>Maximum Ratings</t>
  </si>
  <si>
    <r>
      <t xml:space="preserve">Resultant Angle to Horizontal, </t>
    </r>
    <r>
      <rPr>
        <b/>
        <sz val="8"/>
        <rFont val="Calibri"/>
      </rPr>
      <t>θ</t>
    </r>
    <r>
      <rPr>
        <sz val="8"/>
        <rFont val="Arial"/>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</si>
  <si>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</si>
  <si>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</si>
  <si>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</si>
  <si>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</si>
  <si>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</si>
  <si>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</si>
  <si>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</si>
  <si>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rPr>
      <t>Da</t>
    </r>
    <r>
      <rPr>
        <sz val="8"/>
        <rFont val="Arial"/>
      </rPr>
      <t>:</t>
    </r>
  </si>
  <si>
    <t xml:space="preserve">Anchor Shaft Rating: </t>
  </si>
  <si>
    <t>Resultant (kip)</t>
  </si>
  <si>
    <t>Shear (kip)</t>
  </si>
  <si>
    <t>Uplift (kip)</t>
  </si>
  <si>
    <t>Anchor Profile</t>
  </si>
  <si>
    <t>Assigned</t>
  </si>
  <si>
    <t>GAP Copied</t>
  </si>
  <si>
    <t>SP Copied</t>
  </si>
  <si>
    <r>
      <t xml:space="preserve">Anchor Width, </t>
    </r>
    <r>
      <rPr>
        <b/>
        <sz val="8"/>
        <rFont val="Arial"/>
      </rPr>
      <t>Wa</t>
    </r>
    <r>
      <rPr>
        <sz val="8"/>
        <rFont val="Arial"/>
      </rPr>
      <t>:</t>
    </r>
  </si>
  <si>
    <t xml:space="preserve">Structural Rating: </t>
  </si>
  <si>
    <r>
      <t xml:space="preserve">Anchor Thickness, </t>
    </r>
    <r>
      <rPr>
        <b/>
        <sz val="8"/>
        <rFont val="Arial"/>
      </rPr>
      <t>Ta</t>
    </r>
    <r>
      <rPr>
        <sz val="8"/>
        <rFont val="Arial"/>
      </rPr>
      <t>:</t>
    </r>
  </si>
  <si>
    <t xml:space="preserve">Soil Rating: </t>
  </si>
  <si>
    <r>
      <t xml:space="preserve">Anchor Length, </t>
    </r>
    <r>
      <rPr>
        <b/>
        <sz val="8"/>
        <rFont val="Arial"/>
      </rPr>
      <t>La</t>
    </r>
    <r>
      <rPr>
        <sz val="8"/>
        <rFont val="Arial"/>
      </rPr>
      <t>:</t>
    </r>
  </si>
  <si>
    <r>
      <t xml:space="preserve">Concrete Volume, </t>
    </r>
    <r>
      <rPr>
        <b/>
        <sz val="8"/>
        <rFont val="Arial"/>
      </rPr>
      <t>Vc</t>
    </r>
    <r>
      <rPr>
        <sz val="8"/>
        <rFont val="Arial"/>
      </rPr>
      <t>:</t>
    </r>
  </si>
  <si>
    <r>
      <t>yd</t>
    </r>
    <r>
      <rPr>
        <vertAlign val="superscript"/>
        <sz val="8"/>
        <rFont val="Arial"/>
      </rPr>
      <t>3</t>
    </r>
  </si>
  <si>
    <r>
      <t xml:space="preserve">Neglect Depth, </t>
    </r>
    <r>
      <rPr>
        <b/>
        <sz val="8"/>
        <rFont val="Arial"/>
      </rPr>
      <t>Neg</t>
    </r>
    <r>
      <rPr>
        <sz val="8"/>
        <rFont val="Arial"/>
      </rPr>
      <t>:</t>
    </r>
  </si>
  <si>
    <r>
      <t xml:space="preserve">Toe Width, </t>
    </r>
    <r>
      <rPr>
        <b/>
        <sz val="8"/>
        <rFont val="Arial"/>
      </rPr>
      <t>toe</t>
    </r>
    <r>
      <rPr>
        <sz val="8"/>
        <rFont val="Arial"/>
      </rPr>
      <t>:</t>
    </r>
  </si>
  <si>
    <r>
      <t xml:space="preserve">Groundwater Level, </t>
    </r>
    <r>
      <rPr>
        <b/>
        <sz val="8"/>
        <rFont val="Arial"/>
      </rPr>
      <t>gw</t>
    </r>
    <r>
      <rPr>
        <sz val="8"/>
        <rFont val="Arial"/>
      </rPr>
      <t>:</t>
    </r>
  </si>
  <si>
    <t>N/A</t>
  </si>
  <si>
    <r>
      <t xml:space="preserve">Guyed Anchor Top Rebar Size, </t>
    </r>
    <r>
      <rPr>
        <b/>
        <sz val="8"/>
        <rFont val="Arial"/>
      </rPr>
      <t>Sat</t>
    </r>
    <r>
      <rPr>
        <sz val="8"/>
        <rFont val="Arial"/>
      </rPr>
      <t>:</t>
    </r>
  </si>
  <si>
    <t>Warning: Maximum soil depth is not equal to bottom of deadman.</t>
  </si>
  <si>
    <t>No. of Bars in Top of Block:</t>
  </si>
  <si>
    <t>Soil Properties:</t>
  </si>
  <si>
    <t>No. of Soil Layers:</t>
  </si>
  <si>
    <r>
      <t xml:space="preserve">Guyed Anchor Front Rebar Size, </t>
    </r>
    <r>
      <rPr>
        <b/>
        <sz val="8"/>
        <rFont val="Arial"/>
      </rPr>
      <t>Saf</t>
    </r>
    <r>
      <rPr>
        <sz val="8"/>
        <rFont val="Arial"/>
      </rPr>
      <t>:</t>
    </r>
  </si>
  <si>
    <t>Layer</t>
  </si>
  <si>
    <t>φ, deg</t>
  </si>
  <si>
    <r>
      <t>cu</t>
    </r>
    <r>
      <rPr>
        <b/>
        <sz val="8"/>
        <rFont val="Arial"/>
      </rPr>
      <t>, ksf</t>
    </r>
  </si>
  <si>
    <t>δ, pcf</t>
  </si>
  <si>
    <t>d, ft</t>
  </si>
  <si>
    <t>Ultimate fs (ksf)</t>
  </si>
  <si>
    <t>N (blows/ft)</t>
  </si>
  <si>
    <t>No. of Bars in Front of Block:</t>
  </si>
  <si>
    <t>Stirrup Size:</t>
  </si>
  <si>
    <r>
      <t xml:space="preserve">Anchor Shaft Diameter, </t>
    </r>
    <r>
      <rPr>
        <b/>
        <sz val="8"/>
        <rFont val="Arial"/>
      </rPr>
      <t>ds</t>
    </r>
    <r>
      <rPr>
        <sz val="8"/>
        <rFont val="Arial"/>
      </rPr>
      <t>:</t>
    </r>
  </si>
  <si>
    <t>in</t>
  </si>
  <si>
    <r>
      <t xml:space="preserve">Anchor Shaft Quantity. </t>
    </r>
    <r>
      <rPr>
        <b/>
        <sz val="8"/>
        <rFont val="Arial"/>
      </rPr>
      <t>n</t>
    </r>
    <r>
      <rPr>
        <sz val="8"/>
        <rFont val="Arial"/>
      </rPr>
      <t>:</t>
    </r>
  </si>
  <si>
    <t>Anchor Shaft Area Override:</t>
  </si>
  <si>
    <r>
      <t>in</t>
    </r>
    <r>
      <rPr>
        <vertAlign val="superscript"/>
        <sz val="8"/>
        <color theme="1"/>
        <rFont val="Arial"/>
      </rPr>
      <t>2</t>
    </r>
  </si>
  <si>
    <r>
      <t xml:space="preserve">Shear Lag Factor, </t>
    </r>
    <r>
      <rPr>
        <b/>
        <sz val="8"/>
        <rFont val="Arial"/>
      </rPr>
      <t>u</t>
    </r>
    <r>
      <rPr>
        <sz val="8"/>
        <rFont val="Arial"/>
      </rPr>
      <t>:</t>
    </r>
  </si>
  <si>
    <r>
      <t>Section Type (Reference Only)</t>
    </r>
    <r>
      <rPr>
        <sz val="8"/>
        <rFont val="Arial"/>
      </rPr>
      <t>:</t>
    </r>
  </si>
  <si>
    <t>Material Properties</t>
  </si>
  <si>
    <r>
      <t xml:space="preserve">Rebar Grade, </t>
    </r>
    <r>
      <rPr>
        <b/>
        <sz val="8"/>
        <rFont val="Arial"/>
      </rPr>
      <t>Fy</t>
    </r>
    <r>
      <rPr>
        <sz val="8"/>
        <rFont val="Arial"/>
      </rPr>
      <t>:</t>
    </r>
  </si>
  <si>
    <t>ksi</t>
  </si>
  <si>
    <r>
      <t xml:space="preserve">Concrete Strength, </t>
    </r>
    <r>
      <rPr>
        <b/>
        <sz val="8"/>
        <rFont val="Arial"/>
      </rPr>
      <t>F'c</t>
    </r>
    <r>
      <rPr>
        <sz val="8"/>
        <rFont val="Arial"/>
      </rPr>
      <t>:</t>
    </r>
  </si>
  <si>
    <t xml:space="preserve">*key: </t>
  </si>
  <si>
    <r>
      <t>φ</t>
    </r>
    <r>
      <rPr>
        <i/>
        <sz val="8"/>
        <rFont val="Arial"/>
      </rPr>
      <t xml:space="preserve"> = Internal Angle of Friction</t>
    </r>
  </si>
  <si>
    <r>
      <t xml:space="preserve">Wt. Avg.Concrete Density, </t>
    </r>
    <r>
      <rPr>
        <b/>
        <sz val="8"/>
        <rFont val="GreekS"/>
      </rPr>
      <t>δ</t>
    </r>
    <r>
      <rPr>
        <b/>
        <sz val="8"/>
        <rFont val="Arial"/>
      </rPr>
      <t>x</t>
    </r>
    <r>
      <rPr>
        <sz val="8"/>
        <rFont val="GreekC"/>
      </rPr>
      <t>:</t>
    </r>
  </si>
  <si>
    <t>kcf</t>
  </si>
  <si>
    <t>cu = Cohesion / Undrained Shear Strength</t>
  </si>
  <si>
    <r>
      <t xml:space="preserve">Clear Cover, </t>
    </r>
    <r>
      <rPr>
        <b/>
        <sz val="8"/>
        <rFont val="Arial"/>
      </rPr>
      <t>cc</t>
    </r>
    <r>
      <rPr>
        <sz val="8"/>
        <rFont val="Arial"/>
      </rPr>
      <t>:</t>
    </r>
  </si>
  <si>
    <r>
      <t>δ</t>
    </r>
    <r>
      <rPr>
        <i/>
        <sz val="8"/>
        <rFont val="Arial"/>
      </rPr>
      <t xml:space="preserve"> = Buoyant Soil Unit Weight</t>
    </r>
  </si>
  <si>
    <r>
      <t xml:space="preserve">Anchor Shaft Grade, </t>
    </r>
    <r>
      <rPr>
        <b/>
        <sz val="8"/>
        <rFont val="Arial"/>
      </rPr>
      <t>Fy'</t>
    </r>
    <r>
      <rPr>
        <sz val="8"/>
        <rFont val="Arial"/>
      </rPr>
      <t>:</t>
    </r>
  </si>
  <si>
    <t>d = Depth to Bottom of Layer</t>
  </si>
  <si>
    <r>
      <t xml:space="preserve">Anchor Shaft Ultimate Strength, </t>
    </r>
    <r>
      <rPr>
        <b/>
        <sz val="8"/>
        <rFont val="Arial"/>
      </rPr>
      <t>Fu'</t>
    </r>
    <r>
      <rPr>
        <sz val="8"/>
        <rFont val="Arial"/>
      </rPr>
      <t>:</t>
    </r>
  </si>
  <si>
    <t>Ultimate fs = Geotechnical Report-provided skin friction / adhesion</t>
  </si>
  <si>
    <t>N = SPT Blow Count</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</si>
  <si>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</si>
  <si>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</si>
  <si>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</si>
  <si>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</si>
  <si>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</si>
  <si>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</si>
  <si>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</si>
  <si>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</si>
  <si>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</si>
  <si>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</si>
  <si>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</si>
  <si>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</si>
  <si>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</si>
  <si>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</si>
  <si>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</si>
  <si>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</si>
  <si>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</si>
  <si>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</si>
  <si>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</si>
  <si>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</si>
  <si>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</si>
  <si>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</si>
  <si>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</si>
  <si>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</si>
  <si>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</si>
  <si>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</si>
  <si>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</si>
  <si>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</si>
  <si>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</si>
  <si>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</si>
  <si>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</si>
  <si>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TIA Rev.</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</si>
  <si>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</si>
  <si>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</si>
  <si>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</si>
  <si>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</si>
  <si>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</si>
  <si>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</si>
  <si>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</si>
  <si>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</si>
  <si>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</si>
  <si>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</si>
  <si>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</si>
  <si>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</si>
  <si>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</si>
  <si>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</si>
  <si>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</si>
  <si>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</si>
  <si>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</si>
  <si>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</si>
  <si>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</si>
  <si>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</si>
  <si>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</si>
  <si>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</si>
  <si>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</si>
  <si>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</si>
  <si>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</si>
  <si>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</si>
  <si>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</si>
  <si>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</si>
  <si>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</si>
  <si>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</si>
  <si>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Location</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</si>
  <si>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</si>
  <si>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</si>
  <si>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</si>
  <si>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</si>
  <si>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</si>
  <si>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</si>
  <si>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</si>
  <si>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</si>
  <si>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</si>
  <si>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</si>
  <si>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</si>
  <si>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</si>
  <si>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</si>
  <si>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</si>
  <si>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</si>
  <si>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3 or 4 Sided</t>
  </si>
  <si>
    <t>Revision'!A:A</t>
  </si>
  <si>
    <t>Note: The Revision can be a single cell range or multiple cells in a single column range.</t>
  </si>
  <si>
    <t>Guyed Anchor Block</t>
  </si>
  <si>
    <t>Note: search term is not case-sensitive</t>
  </si>
  <si>
    <t>VBA Special/Unit Conversions</t>
  </si>
  <si>
    <t>Notes</t>
  </si>
  <si>
    <t>Default Sheet Name</t>
  </si>
  <si>
    <t>4.1.0</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</si>
  <si>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</si>
  <si>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</si>
  <si>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</si>
  <si>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</si>
  <si>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</si>
  <si>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</si>
  <si>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</si>
  <si>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</si>
  <si>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</si>
  <si>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</si>
  <si>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</si>
  <si>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</si>
  <si>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</si>
  <si>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</si>
  <si>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</si>
  <si>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</si>
  <si>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</si>
  <si>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</si>
  <si>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</si>
  <si>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</si>
  <si>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</si>
  <si>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</si>
  <si>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</si>
  <si>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</si>
  <si>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</si>
  <si>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</si>
  <si>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</si>
  <si>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</si>
  <si>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</si>
  <si>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</si>
  <si>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</si>
  <si>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</si>
  <si>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</si>
  <si>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</si>
  <si>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</si>
  <si>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C7:C7</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</si>
  <si>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</si>
  <si>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</si>
  <si>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</si>
  <si>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</si>
  <si>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</si>
  <si>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</si>
  <si>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</si>
  <si>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</si>
  <si>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</si>
  <si>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</si>
  <si>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</si>
  <si>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</si>
  <si>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</si>
  <si>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</si>
  <si>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</si>
  <si>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</si>
  <si>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</si>
  <si>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</si>
  <si>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</si>
  <si>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</si>
  <si>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</si>
  <si>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</si>
  <si>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</si>
  <si>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</si>
  <si>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</si>
  <si>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</si>
  <si>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</si>
  <si>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</si>
  <si>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</si>
  <si>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</si>
  <si>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</si>
  <si>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</si>
  <si>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</si>
  <si>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</si>
  <si>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</si>
  <si>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</si>
  <si>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</si>
  <si>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</si>
  <si>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</si>
  <si>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</si>
  <si>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</si>
  <si>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</si>
  <si>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</si>
  <si>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</si>
  <si>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</si>
  <si>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</si>
  <si>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</si>
  <si>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</si>
  <si>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</si>
  <si>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</si>
  <si>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</si>
  <si>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</si>
  <si>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</si>
  <si>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</si>
  <si>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</si>
  <si>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</si>
  <si>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</si>
  <si>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</si>
  <si>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</si>
  <si>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</si>
  <si>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</si>
  <si>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</si>
  <si>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</si>
  <si>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K72:KX85</t>
  </si>
  <si>
    <t>K59:KX72</t>
  </si>
  <si>
    <t>Database 2</t>
  </si>
  <si>
    <t>K86:KX88</t>
  </si>
  <si>
    <t>K73:KX75</t>
  </si>
  <si>
    <t>Database 3</t>
  </si>
  <si>
    <t>K91:KX91</t>
  </si>
  <si>
    <t>K78:KX78</t>
  </si>
  <si>
    <t>Database 4</t>
  </si>
  <si>
    <t>K92:KX92</t>
  </si>
  <si>
    <t>K79:KX79</t>
  </si>
  <si>
    <t>Database 5</t>
  </si>
  <si>
    <t>K93:KX93</t>
  </si>
  <si>
    <t>K80:KX80</t>
  </si>
  <si>
    <t>Database 6</t>
  </si>
  <si>
    <t>K95:KX103</t>
  </si>
  <si>
    <t>K82:KX90</t>
  </si>
  <si>
    <t>Database 7</t>
  </si>
  <si>
    <t>K106:KX110</t>
  </si>
  <si>
    <t>K93:KX97</t>
  </si>
  <si>
    <t>Database 8</t>
  </si>
  <si>
    <t>K113:KX116</t>
  </si>
  <si>
    <t>K100:KX103</t>
  </si>
  <si>
    <t>Summary - EDS IDs</t>
  </si>
  <si>
    <t>I11:I60</t>
  </si>
  <si>
    <t>Database 9 - EDS IDs</t>
  </si>
  <si>
    <t>K59:KX68</t>
  </si>
  <si>
    <t>EDS Reactions Boolean</t>
  </si>
  <si>
    <t>EDSReactions</t>
  </si>
  <si>
    <t>Profiles Return</t>
  </si>
  <si>
    <t>Profiles (RETURN)</t>
  </si>
  <si>
    <t>A3:G52</t>
  </si>
  <si>
    <t>Anchor Shaft Section Type</t>
  </si>
  <si>
    <t>C35:C35</t>
  </si>
  <si>
    <t>Anchor Shaft Section Type Database</t>
  </si>
  <si>
    <t>K86:KX86</t>
  </si>
  <si>
    <t>K73:KX73</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</si>
  <si>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</si>
  <si>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</si>
  <si>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</si>
  <si>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</si>
  <si>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</si>
  <si>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</si>
  <si>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</si>
  <si>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</si>
  <si>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</si>
  <si>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</si>
  <si>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</si>
  <si>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</si>
  <si>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</si>
  <si>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rPr>
      <t>φ</t>
    </r>
    <r>
      <rPr>
        <sz val="9"/>
        <rFont val="Arial"/>
      </rPr>
      <t xml:space="preserve"> (</t>
    </r>
    <r>
      <rPr>
        <sz val="9"/>
        <rFont val="Calibri"/>
      </rPr>
      <t>°</t>
    </r>
    <r>
      <rPr>
        <sz val="9"/>
        <rFont val="Arial"/>
      </rPr>
      <t>)</t>
    </r>
  </si>
  <si>
    <t>Cu (ksf)</t>
  </si>
  <si>
    <r>
      <rPr>
        <sz val="9"/>
        <rFont val="Calibri"/>
      </rPr>
      <t>δ</t>
    </r>
    <r>
      <rPr>
        <sz val="9"/>
        <rFont val="Arial"/>
      </rPr>
      <t xml:space="preserve"> (kcf)</t>
    </r>
  </si>
  <si>
    <t>Thickness (ft)</t>
  </si>
  <si>
    <t>Effective Thickness (ft)</t>
  </si>
  <si>
    <t>Bot Length (ft)</t>
  </si>
  <si>
    <t>Top Length (ft)</t>
  </si>
  <si>
    <r>
      <t>Volume (ft</t>
    </r>
    <r>
      <rPr>
        <vertAlign val="superscript"/>
        <sz val="9"/>
        <rFont val="Arial"/>
      </rPr>
      <t>3</t>
    </r>
    <r>
      <rPr>
        <sz val="9"/>
        <rFont val="Arial"/>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</si>
  <si>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</si>
  <si>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</si>
  <si>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</si>
  <si>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</si>
  <si>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</si>
  <si>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</si>
  <si>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</si>
  <si>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</si>
  <si>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</si>
  <si>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rPr>
      <t xml:space="preserve">c </t>
    </r>
    <r>
      <rPr>
        <sz val="9"/>
        <rFont val="Arial"/>
      </rPr>
      <t>=</t>
    </r>
  </si>
  <si>
    <t>h*Wa*La*δ</t>
  </si>
  <si>
    <t>kip</t>
  </si>
  <si>
    <t>Gross Weight of Soil:</t>
  </si>
  <si>
    <r>
      <t>Ws</t>
    </r>
    <r>
      <rPr>
        <i/>
        <vertAlign val="subscript"/>
        <sz val="9"/>
        <rFont val="Arial"/>
      </rPr>
      <t>g</t>
    </r>
    <r>
      <rPr>
        <i/>
        <sz val="9"/>
        <rFont val="Arial"/>
      </rPr>
      <t xml:space="preserve"> = </t>
    </r>
  </si>
  <si>
    <t>Σ (V*δ)</t>
  </si>
  <si>
    <t>Net Weight of Soil:</t>
  </si>
  <si>
    <t>Ws =</t>
  </si>
  <si>
    <r>
      <t>Ws</t>
    </r>
    <r>
      <rPr>
        <i/>
        <vertAlign val="subscript"/>
        <sz val="9"/>
        <rFont val="Arial"/>
      </rPr>
      <t>g</t>
    </r>
    <r>
      <rPr>
        <i/>
        <sz val="9"/>
        <rFont val="Arial"/>
      </rPr>
      <t xml:space="preserve"> - Ws</t>
    </r>
    <r>
      <rPr>
        <i/>
        <vertAlign val="subscript"/>
        <sz val="9"/>
        <rFont val="Arial"/>
      </rPr>
      <t>c</t>
    </r>
  </si>
  <si>
    <r>
      <t>W</t>
    </r>
    <r>
      <rPr>
        <i/>
        <vertAlign val="subscript"/>
        <sz val="9"/>
        <rFont val="Arial"/>
      </rPr>
      <t xml:space="preserve">s </t>
    </r>
    <r>
      <rPr>
        <i/>
        <sz val="9"/>
        <rFont val="Arial"/>
      </rPr>
      <t>=</t>
    </r>
  </si>
  <si>
    <t>Weight of Soil Wedges:</t>
  </si>
  <si>
    <r>
      <t>W</t>
    </r>
    <r>
      <rPr>
        <i/>
        <vertAlign val="subscript"/>
        <sz val="9"/>
        <rFont val="Arial"/>
      </rPr>
      <t xml:space="preserve">wedges </t>
    </r>
    <r>
      <rPr>
        <i/>
        <sz val="9"/>
        <rFont val="Arial"/>
      </rPr>
      <t>=</t>
    </r>
  </si>
  <si>
    <r>
      <t>W</t>
    </r>
    <r>
      <rPr>
        <i/>
        <vertAlign val="subscript"/>
        <sz val="9"/>
        <rFont val="Arial"/>
      </rPr>
      <t>s</t>
    </r>
    <r>
      <rPr>
        <i/>
        <sz val="9"/>
        <rFont val="Arial"/>
      </rPr>
      <t xml:space="preserve"> - SUM(X5:X13)</t>
    </r>
  </si>
  <si>
    <r>
      <t>Ws</t>
    </r>
    <r>
      <rPr>
        <i/>
        <vertAlign val="subscript"/>
        <sz val="9"/>
        <rFont val="Arial"/>
      </rPr>
      <t xml:space="preserve">c </t>
    </r>
    <r>
      <rPr>
        <i/>
        <sz val="9"/>
        <rFont val="Arial"/>
      </rPr>
      <t>=</t>
    </r>
  </si>
  <si>
    <r>
      <t>W</t>
    </r>
    <r>
      <rPr>
        <vertAlign val="subscript"/>
        <sz val="9"/>
        <rFont val="Arial"/>
      </rPr>
      <t>wedges</t>
    </r>
    <r>
      <rPr>
        <sz val="9"/>
        <rFont val="Arial"/>
      </rPr>
      <t xml:space="preserve"> =</t>
    </r>
  </si>
  <si>
    <r>
      <t>Total W</t>
    </r>
    <r>
      <rPr>
        <i/>
        <vertAlign val="subscript"/>
        <sz val="9"/>
        <rFont val="Arial"/>
      </rPr>
      <t xml:space="preserve">s </t>
    </r>
    <r>
      <rPr>
        <i/>
        <sz val="9"/>
        <rFont val="Arial"/>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</si>
  <si>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</si>
  <si>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</si>
  <si>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</si>
  <si>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</si>
  <si>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</si>
  <si>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</si>
  <si>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</si>
  <si>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</si>
  <si>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</si>
  <si>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rPr>
      <t>s</t>
    </r>
    <r>
      <rPr>
        <sz val="9"/>
        <rFont val="Arial"/>
      </rPr>
      <t xml:space="preserve"> (ksf)</t>
    </r>
  </si>
  <si>
    <t>Length of Block in Layer (ft)</t>
  </si>
  <si>
    <r>
      <t>Weighted f</t>
    </r>
    <r>
      <rPr>
        <vertAlign val="subscript"/>
        <sz val="9"/>
        <rFont val="Arial"/>
      </rPr>
      <t>s</t>
    </r>
    <r>
      <rPr>
        <sz val="9"/>
        <rFont val="Arial"/>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</si>
  <si>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</si>
  <si>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</si>
  <si>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</si>
  <si>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</si>
  <si>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</si>
  <si>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</si>
  <si>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</si>
  <si>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</si>
  <si>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</si>
  <si>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</si>
  <si>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rPr>
      <t xml:space="preserve">s </t>
    </r>
    <r>
      <rPr>
        <sz val="9"/>
        <rFont val="Arial"/>
      </rPr>
      <t>=</t>
    </r>
  </si>
  <si>
    <r>
      <t xml:space="preserve">Ca </t>
    </r>
    <r>
      <rPr>
        <sz val="9"/>
        <rFont val="Arial"/>
      </rPr>
      <t>=</t>
    </r>
  </si>
  <si>
    <t>All. Adhesion / Skin Friction:</t>
  </si>
  <si>
    <t>Allowable</t>
  </si>
  <si>
    <t>COHESIONLESS SKIN FRICTION (SAND) [ENDS OF BLOCK]</t>
  </si>
  <si>
    <t>SILTY SOIL SKIN FRICTION (Uses Total Unit Weight rather than Effective Unit Weight) [ENDS OF BLOCK]</t>
  </si>
  <si>
    <r>
      <t>H</t>
    </r>
    <r>
      <rPr>
        <sz val="9"/>
        <rFont val="Arial"/>
      </rPr>
      <t xml:space="preserve"> (ft) [Depth to middle of layer]</t>
    </r>
  </si>
  <si>
    <r>
      <t>H</t>
    </r>
    <r>
      <rPr>
        <vertAlign val="subscript"/>
        <sz val="9"/>
        <color theme="1"/>
        <rFont val="Arial"/>
      </rPr>
      <t>c</t>
    </r>
    <r>
      <rPr>
        <sz val="9"/>
        <color theme="1"/>
        <rFont val="Arial"/>
      </rPr>
      <t xml:space="preserve">  (ft)</t>
    </r>
  </si>
  <si>
    <r>
      <t>H</t>
    </r>
    <r>
      <rPr>
        <vertAlign val="subscript"/>
        <sz val="9"/>
        <rFont val="Arial"/>
      </rPr>
      <t>c</t>
    </r>
    <r>
      <rPr>
        <sz val="9"/>
        <rFont val="Arial"/>
      </rPr>
      <t xml:space="preserve"> (ft)</t>
    </r>
  </si>
  <si>
    <t>LATERAL RESISTANCE</t>
  </si>
  <si>
    <t>Soil Interaction Reduction Factor:</t>
  </si>
  <si>
    <r>
      <rPr>
        <sz val="9"/>
        <rFont val="Calibri"/>
      </rPr>
      <t>Φ</t>
    </r>
    <r>
      <rPr>
        <vertAlign val="subscript"/>
        <sz val="9"/>
        <rFont val="Calibri"/>
      </rPr>
      <t>s</t>
    </r>
    <r>
      <rPr>
        <i/>
        <sz val="10.35"/>
        <rFont val="Arial"/>
      </rPr>
      <t xml:space="preserve"> =</t>
    </r>
  </si>
  <si>
    <t>LATERAL CALCULATIONS [TOP OF BLOCK]</t>
  </si>
  <si>
    <t>Cohesive Soil</t>
  </si>
  <si>
    <t>Cohesionless Soil</t>
  </si>
  <si>
    <t>Silty Soil</t>
  </si>
  <si>
    <t>β (At Top of Anchor)</t>
  </si>
  <si>
    <r>
      <t>Volume of Soil Above Block (ft</t>
    </r>
    <r>
      <rPr>
        <vertAlign val="superscript"/>
        <sz val="9"/>
        <rFont val="Arial"/>
      </rPr>
      <t>3</t>
    </r>
    <r>
      <rPr>
        <sz val="9"/>
        <rFont val="Arial"/>
      </rPr>
      <t>)</t>
    </r>
  </si>
  <si>
    <t>Soil Directly Above Block</t>
  </si>
  <si>
    <t>Soil Weight per Layer (kip)</t>
  </si>
  <si>
    <t>Ultimate Top Resistance (kip)</t>
  </si>
  <si>
    <t>Top of Block in Layer?</t>
  </si>
  <si>
    <t>Passive Pressure applied to Anchor Block:</t>
  </si>
  <si>
    <r>
      <t>P</t>
    </r>
    <r>
      <rPr>
        <vertAlign val="subscript"/>
        <sz val="9"/>
        <rFont val="Arial"/>
      </rPr>
      <t>p</t>
    </r>
    <r>
      <rPr>
        <sz val="9"/>
        <rFont val="Arial"/>
      </rPr>
      <t xml:space="preserve"> =</t>
    </r>
  </si>
  <si>
    <t>See Pp Sheet for Details</t>
  </si>
  <si>
    <t>Passive Pressure Resistance of Anchor Block:</t>
  </si>
  <si>
    <r>
      <t>R</t>
    </r>
    <r>
      <rPr>
        <vertAlign val="subscript"/>
        <sz val="9"/>
        <rFont val="Arial"/>
      </rPr>
      <t>p</t>
    </r>
    <r>
      <rPr>
        <sz val="9"/>
        <rFont val="Arial"/>
      </rPr>
      <t xml:space="preserve"> =</t>
    </r>
  </si>
  <si>
    <t>Pp*Ta*La</t>
  </si>
  <si>
    <t>Passive Pressure applied to Soil Plug:</t>
  </si>
  <si>
    <r>
      <t>P</t>
    </r>
    <r>
      <rPr>
        <vertAlign val="subscript"/>
        <sz val="9"/>
        <rFont val="Arial"/>
      </rPr>
      <t>plug</t>
    </r>
    <r>
      <rPr>
        <sz val="9"/>
        <rFont val="Arial"/>
      </rPr>
      <t xml:space="preserve"> =</t>
    </r>
  </si>
  <si>
    <t>Passive Pressure Resistance of Soil Plug:</t>
  </si>
  <si>
    <r>
      <t>R</t>
    </r>
    <r>
      <rPr>
        <vertAlign val="subscript"/>
        <sz val="9"/>
        <rFont val="Arial"/>
      </rPr>
      <t>plug</t>
    </r>
    <r>
      <rPr>
        <sz val="9"/>
        <rFont val="Arial"/>
      </rPr>
      <t xml:space="preserve"> =</t>
    </r>
  </si>
  <si>
    <t>Pp_plug * (Da-Ta) * La</t>
  </si>
  <si>
    <t>Resistance provided by Faces of Block:</t>
  </si>
  <si>
    <t>COHESIVE SOIL (CCI Foundation Criteria Section 7.2.2)</t>
  </si>
  <si>
    <t>TOTAL:</t>
  </si>
  <si>
    <r>
      <t>R</t>
    </r>
    <r>
      <rPr>
        <vertAlign val="subscript"/>
        <sz val="9"/>
        <rFont val="Arial"/>
      </rPr>
      <t>TOP</t>
    </r>
    <r>
      <rPr>
        <sz val="9"/>
        <rFont val="Arial"/>
      </rPr>
      <t xml:space="preserve"> =</t>
    </r>
  </si>
  <si>
    <r>
      <t>Ca*A</t>
    </r>
    <r>
      <rPr>
        <vertAlign val="subscript"/>
        <sz val="9"/>
        <rFont val="Arial"/>
      </rPr>
      <t>top</t>
    </r>
  </si>
  <si>
    <r>
      <t>R</t>
    </r>
    <r>
      <rPr>
        <vertAlign val="subscript"/>
        <sz val="9"/>
        <rFont val="Arial"/>
      </rPr>
      <t>END</t>
    </r>
    <r>
      <rPr>
        <sz val="9"/>
        <rFont val="Arial"/>
      </rPr>
      <t xml:space="preserve"> =</t>
    </r>
  </si>
  <si>
    <r>
      <t>2*Ca*A</t>
    </r>
    <r>
      <rPr>
        <vertAlign val="subscript"/>
        <sz val="9"/>
        <rFont val="Arial"/>
      </rPr>
      <t>end</t>
    </r>
    <r>
      <rPr>
        <sz val="9"/>
        <rFont val="Arial"/>
      </rPr>
      <t>*cos</t>
    </r>
    <r>
      <rPr>
        <sz val="9"/>
        <rFont val="Calibri"/>
      </rPr>
      <t>θ</t>
    </r>
  </si>
  <si>
    <t>COHESIONLESS SOIL (CCI Foundation Criteria Section 7.2.3)</t>
  </si>
  <si>
    <r>
      <t>2*fs*A</t>
    </r>
    <r>
      <rPr>
        <vertAlign val="subscript"/>
        <sz val="9"/>
        <rFont val="Calibri"/>
      </rPr>
      <t>top</t>
    </r>
  </si>
  <si>
    <r>
      <t>2*fs*A</t>
    </r>
    <r>
      <rPr>
        <vertAlign val="subscript"/>
        <sz val="9"/>
        <rFont val="Arial"/>
      </rPr>
      <t>end</t>
    </r>
    <r>
      <rPr>
        <sz val="9"/>
        <rFont val="Arial"/>
      </rPr>
      <t>*cos</t>
    </r>
    <r>
      <rPr>
        <sz val="9"/>
        <rFont val="Calibri"/>
      </rPr>
      <t>θ</t>
    </r>
  </si>
  <si>
    <t>SILTY SOIL (CCI Foundation Criteria Sections 4.6.3 &amp; 7.2.2)</t>
  </si>
  <si>
    <t>Vertical Soil Shear Srength (Trapezoidal Surface Areas for Cohesive Soil)</t>
  </si>
  <si>
    <t>ac</t>
  </si>
  <si>
    <t>Total Lateral Resistance:</t>
  </si>
  <si>
    <r>
      <t>ΦR</t>
    </r>
    <r>
      <rPr>
        <vertAlign val="subscript"/>
        <sz val="9"/>
        <rFont val="Arial"/>
      </rPr>
      <t>n</t>
    </r>
    <r>
      <rPr>
        <sz val="9"/>
        <rFont val="Arial"/>
      </rPr>
      <t xml:space="preserve"> =</t>
    </r>
  </si>
  <si>
    <r>
      <t>Φ * (R</t>
    </r>
    <r>
      <rPr>
        <vertAlign val="subscript"/>
        <sz val="9"/>
        <rFont val="Arial"/>
      </rPr>
      <t xml:space="preserve">p </t>
    </r>
    <r>
      <rPr>
        <sz val="9"/>
        <rFont val="Arial"/>
      </rPr>
      <t>+ R</t>
    </r>
    <r>
      <rPr>
        <vertAlign val="subscript"/>
        <sz val="9"/>
        <rFont val="Arial"/>
      </rPr>
      <t>TOP</t>
    </r>
    <r>
      <rPr>
        <sz val="9"/>
        <rFont val="Arial"/>
      </rPr>
      <t xml:space="preserve"> + R</t>
    </r>
    <r>
      <rPr>
        <vertAlign val="subscript"/>
        <sz val="9"/>
        <rFont val="Arial"/>
      </rPr>
      <t>END</t>
    </r>
    <r>
      <rPr>
        <sz val="9"/>
        <rFont val="Arial"/>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</si>
  <si>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</si>
  <si>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</si>
  <si>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</si>
  <si>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</si>
  <si>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</si>
  <si>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</si>
  <si>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</si>
  <si>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rPr>
      <t>Φ</t>
    </r>
    <r>
      <rPr>
        <vertAlign val="subscript"/>
        <sz val="9"/>
        <rFont val="Calibri"/>
      </rPr>
      <t>d</t>
    </r>
    <r>
      <rPr>
        <i/>
        <sz val="10.35"/>
        <rFont val="Arial"/>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</si>
  <si>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</si>
  <si>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</si>
  <si>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</si>
  <si>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</si>
  <si>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</si>
  <si>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</si>
  <si>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</si>
  <si>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</si>
  <si>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</si>
  <si>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</si>
  <si>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</si>
  <si>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</si>
  <si>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</si>
  <si>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</si>
  <si>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</si>
  <si>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</si>
  <si>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</si>
  <si>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</si>
  <si>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</si>
  <si>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</si>
  <si>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</si>
  <si>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</si>
  <si>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</si>
  <si>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</si>
  <si>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</si>
  <si>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rPr>
      <t>d</t>
    </r>
    <r>
      <rPr>
        <sz val="9"/>
        <rFont val="Arial"/>
      </rPr>
      <t xml:space="preserve"> * (Ws - Wwedges + Wc) + Φ</t>
    </r>
    <r>
      <rPr>
        <vertAlign val="subscript"/>
        <sz val="9"/>
        <rFont val="Arial"/>
      </rPr>
      <t>s</t>
    </r>
    <r>
      <rPr>
        <sz val="9"/>
        <rFont val="Arial"/>
      </rPr>
      <t xml:space="preserve"> * (Cohesion + Wwedges + Σ (Adhesion,Friction))</t>
    </r>
  </si>
  <si>
    <r>
      <t>R</t>
    </r>
    <r>
      <rPr>
        <vertAlign val="subscript"/>
        <sz val="9"/>
        <rFont val="Arial"/>
      </rPr>
      <t>n</t>
    </r>
    <r>
      <rPr>
        <sz val="9"/>
        <rFont val="Arial"/>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</si>
  <si>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</si>
  <si>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</si>
  <si>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</si>
  <si>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</si>
  <si>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</si>
  <si>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</si>
  <si>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</si>
  <si>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</si>
  <si>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</si>
  <si>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</si>
  <si>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rPr>
      <t>_s</t>
    </r>
    <r>
      <rPr>
        <sz val="9"/>
        <rFont val="Arial"/>
      </rPr>
      <t xml:space="preserve"> =</t>
    </r>
  </si>
  <si>
    <t xml:space="preserve"> Wa - cc - stirrups - db/2</t>
  </si>
  <si>
    <t>Rebar Size:</t>
  </si>
  <si>
    <r>
      <t>s</t>
    </r>
    <r>
      <rPr>
        <vertAlign val="subscript"/>
        <sz val="9"/>
        <rFont val="Arial"/>
      </rPr>
      <t>_s</t>
    </r>
    <r>
      <rPr>
        <sz val="9"/>
        <rFont val="Arial"/>
      </rPr>
      <t xml:space="preserve"> =</t>
    </r>
  </si>
  <si>
    <t>Rebar Diameter:</t>
  </si>
  <si>
    <r>
      <t>d</t>
    </r>
    <r>
      <rPr>
        <vertAlign val="subscript"/>
        <sz val="9"/>
        <rFont val="Arial"/>
      </rPr>
      <t>b_s</t>
    </r>
    <r>
      <rPr>
        <sz val="9"/>
        <rFont val="Arial"/>
      </rPr>
      <t xml:space="preserve"> =</t>
    </r>
  </si>
  <si>
    <t xml:space="preserve">in </t>
  </si>
  <si>
    <t>Number of Rebar:</t>
  </si>
  <si>
    <r>
      <t>m</t>
    </r>
    <r>
      <rPr>
        <vertAlign val="subscript"/>
        <sz val="9"/>
        <rFont val="Arial"/>
      </rPr>
      <t>_s</t>
    </r>
    <r>
      <rPr>
        <sz val="9"/>
        <rFont val="Arial"/>
      </rPr>
      <t xml:space="preserve"> =</t>
    </r>
  </si>
  <si>
    <t>Rebar Area:</t>
  </si>
  <si>
    <r>
      <t>A</t>
    </r>
    <r>
      <rPr>
        <vertAlign val="subscript"/>
        <sz val="9"/>
        <rFont val="Arial"/>
      </rPr>
      <t>b_s</t>
    </r>
    <r>
      <rPr>
        <sz val="9"/>
        <rFont val="Arial"/>
      </rPr>
      <t xml:space="preserve"> =</t>
    </r>
  </si>
  <si>
    <r>
      <t>in</t>
    </r>
    <r>
      <rPr>
        <vertAlign val="superscript"/>
        <sz val="9"/>
        <rFont val="Arial"/>
      </rPr>
      <t>2</t>
    </r>
  </si>
  <si>
    <t>Total Steel Area:</t>
  </si>
  <si>
    <r>
      <t>Atot</t>
    </r>
    <r>
      <rPr>
        <vertAlign val="subscript"/>
        <sz val="9"/>
        <rFont val="Arial"/>
      </rPr>
      <t>_s</t>
    </r>
    <r>
      <rPr>
        <sz val="9"/>
        <rFont val="Arial"/>
      </rPr>
      <t xml:space="preserve"> =</t>
    </r>
  </si>
  <si>
    <r>
      <t xml:space="preserve"> m</t>
    </r>
    <r>
      <rPr>
        <vertAlign val="subscript"/>
        <sz val="9"/>
        <rFont val="Arial"/>
      </rPr>
      <t xml:space="preserve">_s </t>
    </r>
    <r>
      <rPr>
        <sz val="9"/>
        <rFont val="Arial"/>
      </rPr>
      <t>* Ab</t>
    </r>
    <r>
      <rPr>
        <vertAlign val="subscript"/>
        <sz val="9"/>
        <rFont val="Arial"/>
      </rPr>
      <t>_s</t>
    </r>
  </si>
  <si>
    <t>Depth of Equivalent Rectangular Stress Block:</t>
  </si>
  <si>
    <r>
      <t>a</t>
    </r>
    <r>
      <rPr>
        <vertAlign val="subscript"/>
        <sz val="9"/>
        <rFont val="Arial"/>
      </rPr>
      <t>_s</t>
    </r>
    <r>
      <rPr>
        <sz val="9"/>
        <rFont val="Arial"/>
      </rPr>
      <t xml:space="preserve"> =</t>
    </r>
  </si>
  <si>
    <t xml:space="preserve"> Atot_s *Fy / (0.85 * F'c * Ta)</t>
  </si>
  <si>
    <t>Distance from Top to Nuetral Axis:</t>
  </si>
  <si>
    <r>
      <t>c</t>
    </r>
    <r>
      <rPr>
        <vertAlign val="subscript"/>
        <sz val="9"/>
        <rFont val="Arial"/>
      </rPr>
      <t>_s</t>
    </r>
    <r>
      <rPr>
        <sz val="9"/>
        <rFont val="Arial"/>
      </rPr>
      <t xml:space="preserve"> =</t>
    </r>
  </si>
  <si>
    <r>
      <t xml:space="preserve"> a</t>
    </r>
    <r>
      <rPr>
        <vertAlign val="subscript"/>
        <sz val="9"/>
        <rFont val="Arial"/>
      </rPr>
      <t>_s</t>
    </r>
    <r>
      <rPr>
        <sz val="9"/>
        <rFont val="Arial"/>
      </rPr>
      <t>/β</t>
    </r>
  </si>
  <si>
    <t>Strain in Steel:</t>
  </si>
  <si>
    <r>
      <t>ε</t>
    </r>
    <r>
      <rPr>
        <vertAlign val="subscript"/>
        <sz val="9"/>
        <rFont val="Arial"/>
      </rPr>
      <t>s_s</t>
    </r>
    <r>
      <rPr>
        <sz val="9"/>
        <rFont val="Arial"/>
      </rPr>
      <t xml:space="preserve"> =</t>
    </r>
  </si>
  <si>
    <t xml:space="preserve"> 0.003 * (dc-c) / c</t>
  </si>
  <si>
    <t>in/in</t>
  </si>
  <si>
    <t>Compression-Controlled Strain Limit::</t>
  </si>
  <si>
    <r>
      <t>ε</t>
    </r>
    <r>
      <rPr>
        <vertAlign val="subscript"/>
        <sz val="9"/>
        <rFont val="Arial"/>
      </rPr>
      <t>c_s</t>
    </r>
    <r>
      <rPr>
        <sz val="9"/>
        <rFont val="Arial"/>
      </rPr>
      <t xml:space="preserve"> =</t>
    </r>
  </si>
  <si>
    <t xml:space="preserve"> Fy / Es</t>
  </si>
  <si>
    <t>Tension-Controlled Strain Limit::</t>
  </si>
  <si>
    <r>
      <t>ε</t>
    </r>
    <r>
      <rPr>
        <vertAlign val="subscript"/>
        <sz val="9"/>
        <rFont val="Arial"/>
      </rPr>
      <t>t_s</t>
    </r>
    <r>
      <rPr>
        <sz val="9"/>
        <rFont val="Arial"/>
      </rPr>
      <t xml:space="preserve"> =</t>
    </r>
  </si>
  <si>
    <t xml:space="preserve"> 0.005</t>
  </si>
  <si>
    <t>Flexure Strength Reduction Factor:</t>
  </si>
  <si>
    <r>
      <t>φflex</t>
    </r>
    <r>
      <rPr>
        <vertAlign val="subscript"/>
        <sz val="9"/>
        <rFont val="Arial"/>
      </rPr>
      <t>_s</t>
    </r>
    <r>
      <rPr>
        <sz val="9"/>
        <rFont val="Arial"/>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</si>
  <si>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</si>
  <si>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</si>
  <si>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</si>
  <si>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</si>
  <si>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rPr>
      <t>_s</t>
    </r>
    <r>
      <rPr>
        <sz val="9"/>
        <rFont val="Arial"/>
      </rPr>
      <t xml:space="preserve"> =</t>
    </r>
  </si>
  <si>
    <t xml:space="preserve"> S / La</t>
  </si>
  <si>
    <t>kip/ft</t>
  </si>
  <si>
    <t>Factored Applied Moment:</t>
  </si>
  <si>
    <r>
      <t>Mu</t>
    </r>
    <r>
      <rPr>
        <vertAlign val="subscript"/>
        <sz val="9"/>
        <rFont val="Arial"/>
      </rPr>
      <t>_s</t>
    </r>
    <r>
      <rPr>
        <sz val="9"/>
        <rFont val="Arial"/>
      </rPr>
      <t xml:space="preserve"> =</t>
    </r>
  </si>
  <si>
    <t xml:space="preserve"> (w*La^2) / 8</t>
  </si>
  <si>
    <t>ft*kip</t>
  </si>
  <si>
    <t>Nominal Moment Capacity:</t>
  </si>
  <si>
    <r>
      <t>Mn</t>
    </r>
    <r>
      <rPr>
        <vertAlign val="subscript"/>
        <sz val="9"/>
        <rFont val="Arial"/>
      </rPr>
      <t>_s</t>
    </r>
    <r>
      <rPr>
        <sz val="9"/>
        <rFont val="Arial"/>
      </rPr>
      <t xml:space="preserve"> =</t>
    </r>
    <r>
      <rPr>
        <vertAlign val="subscript"/>
        <sz val="9"/>
        <rFont val="Arial"/>
      </rPr>
      <t xml:space="preserve"> </t>
    </r>
  </si>
  <si>
    <t xml:space="preserve"> Atot*Fy*(dc-a/2)</t>
  </si>
  <si>
    <t>Design Moment Capacity:</t>
  </si>
  <si>
    <r>
      <t>ΦMn</t>
    </r>
    <r>
      <rPr>
        <vertAlign val="subscript"/>
        <sz val="9"/>
        <rFont val="Arial"/>
      </rPr>
      <t>_s</t>
    </r>
    <r>
      <rPr>
        <sz val="9"/>
        <rFont val="Arial"/>
      </rPr>
      <t xml:space="preserve"> =</t>
    </r>
  </si>
  <si>
    <r>
      <t xml:space="preserve"> φflex * Mn</t>
    </r>
    <r>
      <rPr>
        <vertAlign val="subscript"/>
        <sz val="9"/>
        <rFont val="Arial"/>
      </rPr>
      <t>_u</t>
    </r>
  </si>
  <si>
    <t>ANCHOR REINFORCEMENT (Uplift)</t>
  </si>
  <si>
    <r>
      <t>dc</t>
    </r>
    <r>
      <rPr>
        <vertAlign val="subscript"/>
        <sz val="9"/>
        <rFont val="Arial"/>
      </rPr>
      <t>_u</t>
    </r>
    <r>
      <rPr>
        <sz val="9"/>
        <rFont val="Arial"/>
      </rPr>
      <t xml:space="preserve"> =</t>
    </r>
  </si>
  <si>
    <t xml:space="preserve"> Ta - cc - stirrups - db/2</t>
  </si>
  <si>
    <r>
      <t>s</t>
    </r>
    <r>
      <rPr>
        <vertAlign val="subscript"/>
        <sz val="9"/>
        <rFont val="Arial"/>
      </rPr>
      <t>_u</t>
    </r>
    <r>
      <rPr>
        <sz val="9"/>
        <rFont val="Arial"/>
      </rPr>
      <t xml:space="preserve"> =</t>
    </r>
  </si>
  <si>
    <r>
      <t>d</t>
    </r>
    <r>
      <rPr>
        <vertAlign val="subscript"/>
        <sz val="9"/>
        <rFont val="Arial"/>
      </rPr>
      <t>b_u</t>
    </r>
    <r>
      <rPr>
        <sz val="9"/>
        <rFont val="Arial"/>
      </rPr>
      <t xml:space="preserve"> =</t>
    </r>
  </si>
  <si>
    <r>
      <t>m</t>
    </r>
    <r>
      <rPr>
        <vertAlign val="subscript"/>
        <sz val="9"/>
        <rFont val="Arial"/>
      </rPr>
      <t>_u</t>
    </r>
    <r>
      <rPr>
        <sz val="9"/>
        <rFont val="Arial"/>
      </rPr>
      <t xml:space="preserve"> =</t>
    </r>
  </si>
  <si>
    <r>
      <t>A</t>
    </r>
    <r>
      <rPr>
        <vertAlign val="subscript"/>
        <sz val="9"/>
        <rFont val="Arial"/>
      </rPr>
      <t>b_u</t>
    </r>
    <r>
      <rPr>
        <sz val="9"/>
        <rFont val="Arial"/>
      </rPr>
      <t xml:space="preserve"> =</t>
    </r>
  </si>
  <si>
    <r>
      <t>Atot</t>
    </r>
    <r>
      <rPr>
        <vertAlign val="subscript"/>
        <sz val="9"/>
        <rFont val="Arial"/>
      </rPr>
      <t>_u</t>
    </r>
    <r>
      <rPr>
        <sz val="9"/>
        <rFont val="Arial"/>
      </rPr>
      <t xml:space="preserve"> =</t>
    </r>
  </si>
  <si>
    <r>
      <t xml:space="preserve"> m</t>
    </r>
    <r>
      <rPr>
        <vertAlign val="subscript"/>
        <sz val="9"/>
        <rFont val="Arial"/>
      </rPr>
      <t xml:space="preserve">_u </t>
    </r>
    <r>
      <rPr>
        <sz val="9"/>
        <rFont val="Arial"/>
      </rPr>
      <t>* Ab</t>
    </r>
    <r>
      <rPr>
        <vertAlign val="subscript"/>
        <sz val="9"/>
        <rFont val="Arial"/>
      </rPr>
      <t>_u</t>
    </r>
  </si>
  <si>
    <r>
      <t>a</t>
    </r>
    <r>
      <rPr>
        <vertAlign val="subscript"/>
        <sz val="9"/>
        <rFont val="Arial"/>
      </rPr>
      <t>_u</t>
    </r>
    <r>
      <rPr>
        <sz val="9"/>
        <rFont val="Arial"/>
      </rPr>
      <t xml:space="preserve"> =</t>
    </r>
  </si>
  <si>
    <t xml:space="preserve"> Atot *Fy/ (0.85 * F'c * Wa)</t>
  </si>
  <si>
    <r>
      <t>c</t>
    </r>
    <r>
      <rPr>
        <vertAlign val="subscript"/>
        <sz val="9"/>
        <rFont val="Arial"/>
      </rPr>
      <t>_u</t>
    </r>
    <r>
      <rPr>
        <sz val="9"/>
        <rFont val="Arial"/>
      </rPr>
      <t xml:space="preserve"> =</t>
    </r>
  </si>
  <si>
    <t xml:space="preserve"> a/β</t>
  </si>
  <si>
    <r>
      <t>ε</t>
    </r>
    <r>
      <rPr>
        <vertAlign val="subscript"/>
        <sz val="9"/>
        <rFont val="Arial"/>
      </rPr>
      <t>s_u</t>
    </r>
    <r>
      <rPr>
        <sz val="9"/>
        <rFont val="Arial"/>
      </rPr>
      <t xml:space="preserve"> =</t>
    </r>
  </si>
  <si>
    <r>
      <t>ε</t>
    </r>
    <r>
      <rPr>
        <vertAlign val="subscript"/>
        <sz val="9"/>
        <rFont val="Arial"/>
      </rPr>
      <t>c_u</t>
    </r>
    <r>
      <rPr>
        <sz val="9"/>
        <rFont val="Arial"/>
      </rPr>
      <t xml:space="preserve"> =</t>
    </r>
  </si>
  <si>
    <r>
      <t>ε</t>
    </r>
    <r>
      <rPr>
        <vertAlign val="subscript"/>
        <sz val="9"/>
        <rFont val="Arial"/>
      </rPr>
      <t>t_u</t>
    </r>
    <r>
      <rPr>
        <sz val="9"/>
        <rFont val="Arial"/>
      </rPr>
      <t xml:space="preserve"> =</t>
    </r>
  </si>
  <si>
    <r>
      <t>φflex</t>
    </r>
    <r>
      <rPr>
        <vertAlign val="subscript"/>
        <sz val="9"/>
        <rFont val="Arial"/>
      </rPr>
      <t>_u</t>
    </r>
    <r>
      <rPr>
        <sz val="9"/>
        <rFont val="Arial"/>
      </rPr>
      <t xml:space="preserve"> =  </t>
    </r>
  </si>
  <si>
    <r>
      <t>w</t>
    </r>
    <r>
      <rPr>
        <vertAlign val="subscript"/>
        <sz val="9"/>
        <rFont val="Arial"/>
      </rPr>
      <t>_u</t>
    </r>
    <r>
      <rPr>
        <sz val="9"/>
        <rFont val="Arial"/>
      </rPr>
      <t xml:space="preserve"> =</t>
    </r>
  </si>
  <si>
    <t xml:space="preserve"> Ua / La</t>
  </si>
  <si>
    <r>
      <t>Mu</t>
    </r>
    <r>
      <rPr>
        <vertAlign val="subscript"/>
        <sz val="9"/>
        <rFont val="Arial"/>
      </rPr>
      <t>_u</t>
    </r>
    <r>
      <rPr>
        <sz val="9"/>
        <rFont val="Arial"/>
      </rPr>
      <t xml:space="preserve"> =</t>
    </r>
  </si>
  <si>
    <t xml:space="preserve">  (w*La^2) / 8</t>
  </si>
  <si>
    <r>
      <t>Mn</t>
    </r>
    <r>
      <rPr>
        <vertAlign val="subscript"/>
        <sz val="9"/>
        <rFont val="Arial"/>
      </rPr>
      <t>_u</t>
    </r>
    <r>
      <rPr>
        <sz val="9"/>
        <rFont val="Arial"/>
      </rPr>
      <t xml:space="preserve"> =</t>
    </r>
    <r>
      <rPr>
        <vertAlign val="subscript"/>
        <sz val="9"/>
        <rFont val="Arial"/>
      </rPr>
      <t xml:space="preserve"> </t>
    </r>
  </si>
  <si>
    <r>
      <t>ΦMn</t>
    </r>
    <r>
      <rPr>
        <vertAlign val="subscript"/>
        <sz val="9"/>
        <rFont val="Arial"/>
      </rPr>
      <t>_u</t>
    </r>
    <r>
      <rPr>
        <sz val="9"/>
        <rFont val="Arial"/>
      </rPr>
      <t xml:space="preserve"> =</t>
    </r>
  </si>
  <si>
    <t>GUY ANCHOR SHAFT</t>
  </si>
  <si>
    <t>Tension Yield Capacity:</t>
  </si>
  <si>
    <r>
      <rPr>
        <sz val="9"/>
        <rFont val="Calibri"/>
      </rPr>
      <t>Φ</t>
    </r>
    <r>
      <rPr>
        <sz val="9"/>
        <rFont val="Arial"/>
      </rPr>
      <t>Pny =</t>
    </r>
  </si>
  <si>
    <t>Tension Rupture Capacity:</t>
  </si>
  <si>
    <r>
      <rPr>
        <sz val="9"/>
        <rFont val="Calibri"/>
      </rPr>
      <t>Φ</t>
    </r>
    <r>
      <rPr>
        <sz val="9"/>
        <rFont val="Arial"/>
      </rPr>
      <t>Pnr =</t>
    </r>
  </si>
  <si>
    <r>
      <t>Φ</t>
    </r>
    <r>
      <rPr>
        <vertAlign val="subscript"/>
        <sz val="9"/>
        <rFont val="Arial"/>
      </rPr>
      <t>d</t>
    </r>
    <r>
      <rPr>
        <sz val="9"/>
        <rFont val="Arial"/>
      </rPr>
      <t xml:space="preserve"> * (Ws + Wc) + Φ</t>
    </r>
    <r>
      <rPr>
        <vertAlign val="subscript"/>
        <sz val="9"/>
        <rFont val="Arial"/>
      </rPr>
      <t>s</t>
    </r>
    <r>
      <rPr>
        <sz val="9"/>
        <rFont val="Arial"/>
      </rPr>
      <t xml:space="preserve"> * (Cohesion + Σ (Adhesion,Friction))</t>
    </r>
  </si>
  <si>
    <t>Passive Pressure Factor of Safety:</t>
  </si>
  <si>
    <t>FS =</t>
  </si>
  <si>
    <t>Sliding/Skin Friction Factor of Safety:</t>
  </si>
  <si>
    <r>
      <t>fs*A</t>
    </r>
    <r>
      <rPr>
        <vertAlign val="subscript"/>
        <sz val="9"/>
        <rFont val="Arial"/>
      </rPr>
      <t>top</t>
    </r>
  </si>
  <si>
    <r>
      <t>(R</t>
    </r>
    <r>
      <rPr>
        <vertAlign val="subscript"/>
        <sz val="9"/>
        <rFont val="Arial"/>
      </rPr>
      <t xml:space="preserve">p </t>
    </r>
    <r>
      <rPr>
        <sz val="9"/>
        <rFont val="Arial"/>
      </rPr>
      <t>+ R</t>
    </r>
    <r>
      <rPr>
        <vertAlign val="subscript"/>
        <sz val="9"/>
        <rFont val="Arial"/>
      </rPr>
      <t>TOP</t>
    </r>
    <r>
      <rPr>
        <sz val="9"/>
        <rFont val="Arial"/>
      </rPr>
      <t xml:space="preserve"> + R</t>
    </r>
    <r>
      <rPr>
        <vertAlign val="subscript"/>
        <sz val="9"/>
        <rFont val="Arial"/>
      </rPr>
      <t>END</t>
    </r>
    <r>
      <rPr>
        <sz val="9"/>
        <rFont val="Arial"/>
      </rPr>
      <t>) / FS</t>
    </r>
    <r>
      <rPr>
        <vertAlign val="subscript"/>
        <sz val="9"/>
        <rFont val="Arial"/>
      </rPr>
      <t>lat</t>
    </r>
  </si>
  <si>
    <t>Factor of Safety:</t>
  </si>
  <si>
    <r>
      <t>FS</t>
    </r>
    <r>
      <rPr>
        <i/>
        <vertAlign val="subscript"/>
        <sz val="9"/>
        <rFont val="Arial"/>
      </rPr>
      <t>up</t>
    </r>
    <r>
      <rPr>
        <i/>
        <sz val="9"/>
        <rFont val="Arial"/>
      </rPr>
      <t xml:space="preserve"> =</t>
    </r>
  </si>
  <si>
    <t>Uplift Resistance Load Case 1:</t>
  </si>
  <si>
    <r>
      <t>R</t>
    </r>
    <r>
      <rPr>
        <vertAlign val="subscript"/>
        <sz val="9"/>
        <rFont val="Arial"/>
      </rPr>
      <t>n1</t>
    </r>
    <r>
      <rPr>
        <sz val="9"/>
        <rFont val="Arial"/>
      </rPr>
      <t xml:space="preserve"> =</t>
    </r>
  </si>
  <si>
    <r>
      <t>(Ws+Cohesion) / 2 + Wc / 1.25 + Σ(Adhesion,Friction) / FS</t>
    </r>
    <r>
      <rPr>
        <vertAlign val="subscript"/>
        <sz val="9"/>
        <rFont val="Arial"/>
      </rPr>
      <t>up</t>
    </r>
  </si>
  <si>
    <t>TIA-222-F 7.2.4.4</t>
  </si>
  <si>
    <t>Uplift Resistance Load Case 2:</t>
  </si>
  <si>
    <r>
      <t>R</t>
    </r>
    <r>
      <rPr>
        <vertAlign val="subscript"/>
        <sz val="9"/>
        <rFont val="Arial"/>
      </rPr>
      <t>n2</t>
    </r>
    <r>
      <rPr>
        <sz val="9"/>
        <rFont val="Arial"/>
      </rPr>
      <t xml:space="preserve"> =</t>
    </r>
  </si>
  <si>
    <r>
      <t>(Ws + Cohesion + Wc) / 1.5 + Σ (Adhesion,Friction) / FS</t>
    </r>
    <r>
      <rPr>
        <vertAlign val="subscript"/>
        <sz val="9"/>
        <rFont val="Arial"/>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</si>
  <si>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</si>
  <si>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</si>
  <si>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</si>
  <si>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</si>
  <si>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</si>
  <si>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</si>
  <si>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</si>
  <si>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</si>
  <si>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</si>
  <si>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</si>
  <si>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</si>
  <si>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</si>
  <si>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</si>
  <si>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</si>
  <si>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</si>
  <si>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</si>
  <si>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</si>
  <si>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</si>
  <si>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</si>
  <si>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</si>
  <si>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</si>
  <si>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</si>
  <si>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</si>
  <si>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</si>
  <si>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</si>
  <si>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</si>
  <si>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</si>
  <si>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</si>
  <si>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</si>
  <si>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</si>
  <si>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</si>
  <si>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</si>
  <si>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</si>
  <si>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</si>
  <si>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</si>
  <si>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</si>
  <si>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</si>
  <si>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</si>
  <si>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</si>
  <si>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</si>
  <si>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</si>
  <si>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</si>
  <si>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</si>
  <si>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</si>
  <si>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</si>
  <si>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</si>
  <si>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</si>
  <si>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</si>
  <si>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</si>
  <si>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</si>
  <si>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</si>
  <si>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rPr>
      <t>psi</t>
    </r>
    <r>
      <rPr>
        <sz val="10"/>
        <rFont val="Arial"/>
      </rPr>
      <t xml:space="preserve"> to </t>
    </r>
    <r>
      <rPr>
        <b/>
        <sz val="10"/>
        <rFont val="Arial"/>
      </rPr>
      <t xml:space="preserve">ksi
</t>
    </r>
    <r>
      <rPr>
        <sz val="10"/>
        <rFont val="Arial"/>
      </rPr>
      <t xml:space="preserve">          o Concrete Strength from </t>
    </r>
    <r>
      <rPr>
        <b/>
        <sz val="10"/>
        <rFont val="Arial"/>
      </rPr>
      <t>psi</t>
    </r>
    <r>
      <rPr>
        <sz val="10"/>
        <rFont val="Arial"/>
      </rPr>
      <t xml:space="preserve"> to </t>
    </r>
    <r>
      <rPr>
        <b/>
        <sz val="10"/>
        <rFont val="Arial"/>
      </rPr>
      <t xml:space="preserve">ksi
</t>
    </r>
    <r>
      <rPr>
        <sz val="10"/>
        <rFont val="Arial"/>
      </rPr>
      <t xml:space="preserve">          o Soil Densities from </t>
    </r>
    <r>
      <rPr>
        <b/>
        <sz val="10"/>
        <rFont val="Arial"/>
      </rPr>
      <t>kcf</t>
    </r>
    <r>
      <rPr>
        <sz val="10"/>
        <rFont val="Arial"/>
      </rPr>
      <t xml:space="preserve"> to </t>
    </r>
    <r>
      <rPr>
        <b/>
        <sz val="10"/>
        <rFont val="Arial"/>
      </rPr>
      <t xml:space="preserve">pcf
 </t>
    </r>
    <r>
      <rPr>
        <sz val="10"/>
        <rFont val="Arial"/>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</si>
  <si>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</si>
  <si>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</si>
  <si>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</si>
  <si>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</si>
  <si>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</si>
  <si>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</si>
  <si>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</si>
  <si>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</si>
  <si>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x/x/2021</t>
  </si>
  <si>
    <t>• General updates to add compatibility with EDS</t>
  </si>
  <si>
    <t>sheet_name</t>
  </si>
  <si>
    <t>cell_range</t>
  </si>
  <si>
    <t>cell_name</t>
  </si>
  <si>
    <t>override</t>
  </si>
  <si>
    <t>modified_id</t>
  </si>
  <si>
    <t>LastRow</t>
  </si>
  <si>
    <t>DATA BEFORE IMPORT</t>
  </si>
  <si>
    <t>DATA AFTER IMPORT</t>
  </si>
  <si>
    <t>EDS IDs</t>
  </si>
  <si>
    <t>Face Width (ft)</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</si>
  <si>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</si>
  <si>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</si>
  <si>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</si>
  <si>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</si>
  <si>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</si>
  <si>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</si>
  <si>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</si>
  <si>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</si>
  <si>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</si>
  <si>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</si>
  <si>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</si>
  <si>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</si>
  <si>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</si>
  <si>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</si>
  <si>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</si>
  <si>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</si>
  <si>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</si>
  <si>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Soil Profiles</t>
  </si>
  <si>
    <t>Guy Anchor Profile List</t>
  </si>
  <si>
    <t>Soil Profile List</t>
  </si>
  <si>
    <t>Anchor ID</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</si>
  <si>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</si>
  <si>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</si>
  <si>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</si>
  <si>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</si>
  <si>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</si>
  <si>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</si>
  <si>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</si>
  <si>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</si>
  <si>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</si>
  <si>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</si>
  <si>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</si>
  <si>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</si>
  <si>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</si>
  <si>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</si>
  <si>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</si>
  <si>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</si>
  <si>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</si>
  <si>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</si>
  <si>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Guyed Anchor Front Rebar Size, Saf:</t>
  </si>
  <si>
    <t>Anchor Shaft Diameter, ds:</t>
  </si>
  <si>
    <t>Anchor Shaft Quantity. n:</t>
  </si>
  <si>
    <t>Shear Lag Factor, u:</t>
  </si>
  <si>
    <t>Section Type (Reference Only):</t>
  </si>
  <si>
    <t>SOIL PROFILE</t>
  </si>
  <si>
    <t>Neglect Depth, Neg, ft:</t>
  </si>
  <si>
    <t>Groundwater Level, gw, ft:</t>
  </si>
  <si>
    <t>Layer Qty</t>
  </si>
  <si>
    <t>cu, ksf</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</si>
  <si>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</si>
  <si>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</si>
  <si>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</si>
  <si>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</si>
  <si>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</si>
  <si>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</si>
  <si>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</si>
  <si>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</si>
  <si>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</si>
  <si>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</si>
  <si>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</si>
  <si>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</si>
  <si>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</si>
  <si>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</si>
  <si>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</si>
  <si>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</si>
  <si>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</si>
  <si>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COPIED DATA ONLY FOR IMPORT FROM TNX</t>
  </si>
  <si>
    <t>----------- fnd.anchor_block_tool -----------</t>
  </si>
  <si>
    <t>ID</t>
  </si>
  <si>
    <t>bus_unit</t>
  </si>
  <si>
    <t>structure_id</t>
  </si>
  <si>
    <t>file_ver</t>
  </si>
  <si>
    <t>modified</t>
  </si>
  <si>
    <t>modified_person_id</t>
  </si>
  <si>
    <t>process_stage</t>
  </si>
  <si>
    <t>valid_from</t>
  </si>
  <si>
    <t>valid_to</t>
  </si>
  <si>
    <t>WO</t>
  </si>
  <si>
    <t>----------- fnd.anchor_block -----------</t>
  </si>
  <si>
    <t>anchor_block_tool_id</t>
  </si>
  <si>
    <t>anchor_profile_id</t>
  </si>
  <si>
    <t>soil_profile_id</t>
  </si>
  <si>
    <t>local_anchor_id</t>
  </si>
  <si>
    <t>reaction_location</t>
  </si>
  <si>
    <t>local_anchor_profile_id</t>
  </si>
  <si>
    <t>local_soil_profile_id</t>
  </si>
  <si>
    <t>----------- fnd.anchor_block_profile -----------</t>
  </si>
  <si>
    <t>anchor_depth</t>
  </si>
  <si>
    <t>anchor_width</t>
  </si>
  <si>
    <t>anchor_thickness</t>
  </si>
  <si>
    <t>anchor_length</t>
  </si>
  <si>
    <t>anchor_toe_width</t>
  </si>
  <si>
    <t>anchor_top_rebar_size</t>
  </si>
  <si>
    <t>anchor_top_rebar_quantity</t>
  </si>
  <si>
    <t>anchor_front_rebar_size</t>
  </si>
  <si>
    <t>anchor_front_rebar_quantity</t>
  </si>
  <si>
    <t>anchor_stirrup_size</t>
  </si>
  <si>
    <t>anchor_shaft_diameter</t>
  </si>
  <si>
    <t>anchor_shaft_quantity</t>
  </si>
  <si>
    <t>anchor_shaft_area_override</t>
  </si>
  <si>
    <t>anchor_shaft_shear_lag_factor</t>
  </si>
  <si>
    <t>anchor_shaft_section</t>
  </si>
  <si>
    <t>anchor_rebar_grade</t>
  </si>
  <si>
    <t>concrete_compressive_strength</t>
  </si>
  <si>
    <t>clear_cover</t>
  </si>
  <si>
    <t>anchor_shaft_yield_strength</t>
  </si>
  <si>
    <t>anchor_shaft_ultimate_strength</t>
  </si>
  <si>
    <t>rebar_known</t>
  </si>
  <si>
    <t>anchor_shaft_known</t>
  </si>
  <si>
    <t>basic_soil_check</t>
  </si>
  <si>
    <t>structural_check</t>
  </si>
  <si>
    <t>----------- fnd.soil_profile -----------</t>
  </si>
  <si>
    <t>groundwater_depth</t>
  </si>
  <si>
    <t>neglect_depth</t>
  </si>
  <si>
    <t>----------- fnd.soil_layer -----------</t>
  </si>
  <si>
    <t>local_soil_layer_id</t>
  </si>
  <si>
    <t>bottom_depth</t>
  </si>
  <si>
    <t>effective_soil_density</t>
  </si>
  <si>
    <t>cohesion</t>
  </si>
  <si>
    <t>friction_angle</t>
  </si>
  <si>
    <t>skin_friction_override_comp</t>
  </si>
  <si>
    <t>skin_friction_override_uplift</t>
  </si>
  <si>
    <t>nominal_bearing_capacity</t>
  </si>
  <si>
    <t>spt_blow_count</t>
  </si>
  <si>
    <t>----------- fnd.anchor_block_results -----------</t>
  </si>
  <si>
    <t>anchor_block_id</t>
  </si>
  <si>
    <t>work_order_seq_num</t>
  </si>
  <si>
    <t>local_anchor_block_id</t>
  </si>
  <si>
    <t>result_lkup</t>
  </si>
  <si>
    <t>rating</t>
  </si>
  <si>
    <t>modified_date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</si>
</sst>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2" x14ac:knownFonts="1">
    <font>
      <sz val="10"/>
      <name val="Arial"/>
      <family val="2"/>
    </font>
    <font>
      <sz val="9"/>
      <name val="Arial"/>
    </font>
    <font>
      <i/>
      <sz val="9"/>
      <name val="Arial"/>
    </font>
    <font>
      <b/>
      <sz val="10"/>
      <name val="Arial"/>
    </font>
    <font>
      <b/>
      <sz val="16"/>
      <name val="Arial"/>
    </font>
    <font>
      <b/>
      <u/>
      <sz val="16"/>
      <name val="Arial"/>
    </font>
    <font>
      <sz val="16"/>
      <name val="Arial"/>
    </font>
    <font>
      <i/>
      <sz val="10"/>
      <name val="Arial"/>
    </font>
    <font>
      <sz val="10"/>
      <color theme="1"/>
      <name val="Arial"/>
    </font>
    <font>
      <b/>
      <sz val="10"/>
      <color theme="0"/>
      <name val="Arial"/>
    </font>
    <font>
      <sz val="8"/>
      <name val="Arial"/>
    </font>
    <font>
      <sz val="8"/>
      <color rgb="FFFF0000"/>
      <name val="Arial"/>
    </font>
    <font>
      <sz val="10"/>
      <color indexed="9"/>
      <name val="Arial"/>
    </font>
    <font>
      <sz val="8"/>
      <color theme="1"/>
      <name val="Arial"/>
    </font>
    <font>
      <b/>
      <sz val="8"/>
      <name val="Arial"/>
    </font>
    <font>
      <sz val="8"/>
      <color theme="0" tint="-0.499984740745262"/>
      <name val="Arial"/>
    </font>
    <font>
      <i/>
      <sz val="8"/>
      <name val="Arial"/>
    </font>
    <font>
      <b/>
      <sz val="10"/>
      <color theme="1"/>
      <name val="Arial"/>
    </font>
    <font>
      <b/>
      <sz val="10"/>
      <color rgb="FFFF0000"/>
      <name val="Arial"/>
    </font>
    <font>
      <sz val="10"/>
      <color rgb="FFC00000"/>
      <name val="Arial"/>
    </font>
    <font>
      <sz val="8"/>
      <color indexed="22"/>
      <name val="Arial"/>
    </font>
    <font>
      <b/>
      <sz val="8"/>
      <color theme="0"/>
      <name val="Arial"/>
    </font>
    <font>
      <b/>
      <sz val="11"/>
      <color theme="1"/>
      <name val="Calibri"/>
      <scheme val="minor"/>
    </font>
    <font>
      <b/>
      <sz val="9"/>
      <color theme="0"/>
      <name val="Arial"/>
    </font>
    <font>
      <b/>
      <sz val="9"/>
      <name val="Arial"/>
    </font>
    <font>
      <sz val="9"/>
      <color theme="1"/>
      <name val="Arial"/>
    </font>
    <font>
      <sz val="9"/>
      <name val="Calibri"/>
    </font>
    <font>
      <sz val="9"/>
      <color rgb="FF0070C0"/>
      <name val="Arial"/>
    </font>
    <font>
      <u/>
      <sz val="9"/>
      <name val="Arial"/>
    </font>
    <font>
      <b/>
      <u/>
      <sz val="9"/>
      <name val="Arial"/>
    </font>
    <font>
      <sz val="10"/>
      <name val="Calibri"/>
    </font>
    <font>
      <b/>
      <sz val="10"/>
      <color theme="0"/>
      <name val="Calibri"/>
    </font>
    <font>
      <strike/>
      <sz val="10"/>
      <name val="Arial"/>
    </font>
    <font>
      <i/>
      <sz val="10"/>
      <color rgb="FFFF0000"/>
      <name val="Arial"/>
    </font>
    <font>
      <b/>
      <sz val="10"/>
      <color theme="1"/>
      <name val="Calibri"/>
    </font>
    <font>
      <b/>
      <sz val="8"/>
      <name val="Calibri"/>
    </font>
    <font>
      <vertAlign val="superscript"/>
      <sz val="8"/>
      <name val="Arial"/>
    </font>
    <font>
      <vertAlign val="superscript"/>
      <sz val="8"/>
      <color theme="1"/>
      <name val="Arial"/>
    </font>
    <font>
      <b/>
      <sz val="8"/>
      <name val="GreekS"/>
    </font>
    <font>
      <sz val="8"/>
      <name val="GreekC"/>
    </font>
    <font>
      <vertAlign val="superscript"/>
      <sz val="9"/>
      <name val="Arial"/>
    </font>
    <font>
      <vertAlign val="subscript"/>
      <sz val="9"/>
      <name val="Arial"/>
    </font>
    <font>
      <i/>
      <vertAlign val="subscript"/>
      <sz val="9"/>
      <name val="Arial"/>
    </font>
    <font>
      <vertAlign val="subscript"/>
      <sz val="9"/>
      <color theme="1"/>
      <name val="Arial"/>
    </font>
    <font>
      <vertAlign val="subscript"/>
      <sz val="9"/>
      <name val="Calibri"/>
    </font>
    <font>
      <i/>
      <sz val="10.35"/>
      <name val="Arial"/>
    </font>
    <font>
      <sz val="10"/>
      <name val="Arial"/>
      <family val="2"/>
    </font>
    <font>
      <sz val="10"/>
      <name val="Arial"/>
    </font>
    <font>
      <u/>
      <sz val="12"/>
      <color rgb="FF0000E6"/>
      <name val="Calibri"/>
      <family val="2"/>
    </font>
    <font>
      <sz val="10"/>
      <color rgb="FF000000"/>
      <name val="Arial"/>
      <family val="2"/>
    </font>
    <font>
      <b/>
      <sz val="9"/>
      <color indexed="81"/>
      <name val="Tahoma"/>
      <family val="2"/>
    </font>
    <font>
      <sz val="9"/>
      <color indexed="81"/>
      <name val="Tahoma"/>
      <family val="2"/>
    </font>
  </fonts>
  <fills count="18">
    <fill>
      <patternFill patternType="none"/>
    </fill>
    <fill>
      <patternFill patternType="gray125"/>
    </fill>
    <fill>
      <patternFill patternType="solid">
        <fgColor theme="3" tint="0.79979857783745845"/>
        <bgColor indexed="64"/>
      </patternFill>
    </fill>
    <fill>
      <patternFill patternType="solid">
        <fgColor theme="4" tint="0.59999389629810485"/>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79979857783745845"/>
        <bgColor indexed="64"/>
      </patternFill>
    </fill>
    <fill>
      <patternFill patternType="solid">
        <fgColor rgb="FFD6D6D4"/>
        <bgColor indexed="64"/>
      </patternFill>
    </fill>
    <fill>
      <patternFill patternType="solid">
        <fgColor theme="0" tint="-0.14981536301767021"/>
        <bgColor indexed="64"/>
      </patternFill>
    </fill>
    <fill>
      <patternFill patternType="solid">
        <fgColor indexed="9"/>
        <bgColor indexed="64"/>
      </patternFill>
    </fill>
    <fill>
      <patternFill patternType="solid">
        <fgColor theme="3" tint="0.79982909634693444"/>
        <bgColor indexed="64"/>
      </patternFill>
    </fill>
    <fill>
      <patternFill patternType="solid">
        <fgColor theme="3" tint="0.79995117038483843"/>
        <bgColor indexed="64"/>
      </patternFill>
    </fill>
    <fill>
      <patternFill patternType="solid">
        <fgColor theme="0" tint="-0.14960173345133823"/>
        <bgColor indexed="64"/>
      </patternFill>
    </fill>
    <fill>
      <patternFill patternType="solid">
        <fgColor rgb="FFFF0000"/>
        <bgColor indexed="64"/>
      </patternFill>
    </fill>
    <fill>
      <patternFill patternType="solid">
        <fgColor rgb="FFFFC000"/>
        <bgColor indexed="64"/>
      </patternFill>
    </fill>
    <fill>
      <patternFill patternType="solid">
        <fgColor theme="0" tint="-0.1496322519608142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thin">
        <color auto="1"/>
      </bottom>
      <diagonal/>
    </border>
  </borders>
  <cellStyleXfs count="20">
    <xf numFmtId="0" fontId="0"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cellStyleXfs>
  <cellXfs count="492">
    <xf numFmtId="0" fontId="0" fillId="0" borderId="0" xfId="0"/>
    <xf numFmtId="0" fontId="1" fillId="0" borderId="0" xfId="0" applyFont="1" applyFill="1" applyAlignment="1">
      <alignment vertical="center"/>
    </xf>
    <xf numFmtId="0" fontId="2" fillId="0" borderId="0" xfId="0" applyFont="1" applyAlignment="1">
      <alignment vertical="center"/>
    </xf>
    <xf numFmtId="0" fontId="3" fillId="0" borderId="0" xfId="0" applyFont="1"/>
    <xf numFmtId="0" fontId="4" fillId="0" borderId="0" xfId="0" applyFont="1"/>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3"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3" fillId="0" borderId="0" xfId="0" applyFont="1" applyAlignment="1">
      <alignment horizontal="center" vertical="center"/>
    </xf>
    <xf numFmtId="0" fontId="3" fillId="0" borderId="0" xfId="0" applyFont="1" applyBorder="1" applyAlignment="1">
      <alignment horizontal="center" vertical="center"/>
    </xf>
    <xf numFmtId="0" fontId="9" fillId="0" borderId="0" xfId="0" applyFont="1" applyFill="1" applyBorder="1" applyAlignment="1" applyProtection="1">
      <alignment vertical="center"/>
    </xf>
    <xf numFmtId="0" fontId="0" fillId="0" borderId="0" xfId="0" applyFill="1" applyAlignment="1">
      <alignment horizontal="lef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3" fillId="0" borderId="0" xfId="0" applyFont="1" applyFill="1" applyProtection="1"/>
    <xf numFmtId="0" fontId="0" fillId="0" borderId="0" xfId="0" applyFill="1" applyProtection="1"/>
    <xf numFmtId="0" fontId="0" fillId="0" borderId="0" xfId="0" applyFont="1" applyProtection="1"/>
    <xf numFmtId="0" fontId="0" fillId="0" borderId="0" xfId="0" applyFont="1" applyFill="1" applyProtection="1"/>
    <xf numFmtId="0" fontId="0" fillId="4"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7" fillId="0" borderId="0" xfId="0" applyFont="1" applyFill="1" applyProtection="1"/>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1" fillId="0" borderId="0" xfId="0" applyFont="1" applyFill="1" applyBorder="1" applyAlignment="1" applyProtection="1"/>
    <xf numFmtId="0" fontId="12" fillId="0" borderId="0" xfId="0" applyFont="1" applyAlignment="1" applyProtection="1">
      <alignment horizontal="center"/>
    </xf>
    <xf numFmtId="0" fontId="0" fillId="0" borderId="0" xfId="0" applyFont="1" applyFill="1" applyBorder="1" applyAlignment="1" applyProtection="1">
      <alignment horizontal="center"/>
    </xf>
    <xf numFmtId="2" fontId="13" fillId="2" borderId="5" xfId="0" applyNumberFormat="1" applyFont="1" applyFill="1" applyBorder="1" applyAlignment="1" applyProtection="1">
      <alignment horizontal="center"/>
      <protection locked="0"/>
    </xf>
    <xf numFmtId="0" fontId="10" fillId="0" borderId="5" xfId="0" applyFont="1" applyBorder="1" applyProtection="1"/>
    <xf numFmtId="0" fontId="0" fillId="0" borderId="5"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3" xfId="0" applyFont="1" applyBorder="1" applyAlignment="1" applyProtection="1">
      <alignment horizontal="right"/>
    </xf>
    <xf numFmtId="2" fontId="13"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5" fillId="6" borderId="1" xfId="0" applyNumberFormat="1" applyFont="1" applyFill="1" applyBorder="1" applyAlignment="1" applyProtection="1">
      <alignment horizontal="center"/>
    </xf>
    <xf numFmtId="2" fontId="10" fillId="0" borderId="3"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4" fillId="0" borderId="1" xfId="0" applyNumberFormat="1" applyFont="1" applyFill="1" applyBorder="1" applyAlignment="1" applyProtection="1">
      <alignment horizontal="center"/>
    </xf>
    <xf numFmtId="0" fontId="14"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5" fillId="6" borderId="1" xfId="0" applyNumberFormat="1" applyFont="1" applyFill="1" applyBorder="1" applyAlignment="1" applyProtection="1">
      <alignment horizontal="center"/>
    </xf>
    <xf numFmtId="0" fontId="17" fillId="7" borderId="1" xfId="0" applyFont="1" applyFill="1" applyBorder="1" applyAlignment="1" applyProtection="1">
      <alignment horizontal="center" vertical="center"/>
    </xf>
    <xf numFmtId="2" fontId="13" fillId="0" borderId="3"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10" fillId="0" borderId="0" xfId="0" applyFont="1" applyFill="1" applyBorder="1" applyAlignment="1" applyProtection="1"/>
    <xf numFmtId="0" fontId="10" fillId="0" borderId="8" xfId="0" applyFont="1" applyFill="1" applyBorder="1" applyAlignment="1" applyProtection="1"/>
    <xf numFmtId="0" fontId="16" fillId="0" borderId="0" xfId="0" applyFont="1" applyFill="1" applyBorder="1" applyAlignment="1" applyProtection="1"/>
    <xf numFmtId="164" fontId="14" fillId="0" borderId="0" xfId="0" applyNumberFormat="1" applyFont="1" applyBorder="1" applyAlignment="1" applyProtection="1">
      <alignment horizontal="center"/>
    </xf>
    <xf numFmtId="0" fontId="13" fillId="2" borderId="5"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3" fillId="0" borderId="11" xfId="0" applyNumberFormat="1" applyFont="1" applyBorder="1" applyAlignment="1" applyProtection="1">
      <alignment horizontal="center" vertical="center"/>
    </xf>
    <xf numFmtId="0" fontId="9" fillId="5" borderId="1" xfId="0" applyFont="1" applyFill="1" applyBorder="1" applyAlignment="1" applyProtection="1">
      <alignment horizontal="left" vertical="center"/>
    </xf>
    <xf numFmtId="0" fontId="9" fillId="5" borderId="1" xfId="0" quotePrefix="1" applyFont="1" applyFill="1" applyBorder="1" applyAlignment="1" applyProtection="1">
      <alignment horizontal="left" vertical="center"/>
    </xf>
    <xf numFmtId="0" fontId="9" fillId="5" borderId="12"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3" fillId="0" borderId="14"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3" fillId="0" borderId="17" xfId="0" applyNumberFormat="1" applyFont="1" applyBorder="1" applyAlignment="1" applyProtection="1">
      <alignment horizontal="center" vertical="center"/>
    </xf>
    <xf numFmtId="165" fontId="15"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8" fillId="0" borderId="0" xfId="0" applyFont="1" applyAlignment="1" applyProtection="1">
      <alignment horizontal="center"/>
    </xf>
    <xf numFmtId="0" fontId="19" fillId="0" borderId="0" xfId="0" applyFont="1" applyFill="1" applyBorder="1" applyProtection="1"/>
    <xf numFmtId="0" fontId="19" fillId="0" borderId="0" xfId="0" applyFont="1" applyFill="1" applyProtection="1"/>
    <xf numFmtId="1" fontId="10" fillId="2" borderId="3" xfId="0" applyNumberFormat="1" applyFont="1" applyFill="1" applyBorder="1" applyAlignment="1" applyProtection="1">
      <alignment horizontal="center"/>
      <protection locked="0"/>
    </xf>
    <xf numFmtId="1" fontId="20" fillId="0" borderId="1" xfId="0" applyNumberFormat="1" applyFont="1" applyFill="1" applyBorder="1" applyAlignment="1" applyProtection="1">
      <alignment horizontal="center"/>
    </xf>
    <xf numFmtId="0" fontId="21" fillId="5" borderId="4" xfId="0" applyFont="1" applyFill="1" applyBorder="1" applyAlignment="1" applyProtection="1">
      <alignment horizontal="right" vertical="center"/>
    </xf>
    <xf numFmtId="0" fontId="21" fillId="5" borderId="3" xfId="0" applyFont="1" applyFill="1" applyBorder="1" applyAlignment="1" applyProtection="1">
      <alignment horizontal="right" vertical="center"/>
    </xf>
    <xf numFmtId="0" fontId="13" fillId="2" borderId="3" xfId="0" applyFont="1" applyFill="1" applyBorder="1" applyAlignment="1" applyProtection="1">
      <alignment horizontal="center" vertical="center"/>
      <protection locked="0"/>
    </xf>
    <xf numFmtId="0" fontId="9" fillId="5" borderId="4" xfId="0" applyFont="1" applyFill="1" applyBorder="1" applyProtection="1"/>
    <xf numFmtId="0" fontId="9" fillId="5" borderId="3" xfId="0" applyFont="1" applyFill="1" applyBorder="1" applyProtection="1"/>
    <xf numFmtId="1" fontId="10" fillId="2" borderId="18" xfId="0" applyNumberFormat="1" applyFont="1" applyFill="1" applyBorder="1" applyAlignment="1" applyProtection="1">
      <alignment horizontal="center"/>
      <protection locked="0"/>
    </xf>
    <xf numFmtId="0" fontId="10" fillId="0" borderId="18" xfId="0" applyFont="1" applyBorder="1" applyProtection="1"/>
    <xf numFmtId="0" fontId="14" fillId="0" borderId="12" xfId="0" applyFont="1" applyBorder="1" applyAlignment="1" applyProtection="1">
      <alignment horizontal="center"/>
    </xf>
    <xf numFmtId="0" fontId="14" fillId="0" borderId="5" xfId="0" applyFont="1" applyFill="1" applyBorder="1" applyAlignment="1" applyProtection="1">
      <alignment horizontal="center"/>
    </xf>
    <xf numFmtId="0" fontId="14" fillId="0" borderId="12" xfId="0" applyFont="1" applyFill="1" applyBorder="1" applyAlignment="1" applyProtection="1">
      <alignment horizontal="center"/>
    </xf>
    <xf numFmtId="0" fontId="10" fillId="0" borderId="1" xfId="0" applyFont="1" applyBorder="1" applyAlignment="1" applyProtection="1">
      <alignment horizontal="right"/>
    </xf>
    <xf numFmtId="1" fontId="20"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5" xfId="0" applyFont="1" applyFill="1" applyBorder="1" applyAlignment="1" applyProtection="1">
      <alignment horizontal="center" vertical="center"/>
      <protection locked="0"/>
    </xf>
    <xf numFmtId="0" fontId="0" fillId="0" borderId="5" xfId="0" applyBorder="1" applyProtection="1"/>
    <xf numFmtId="0" fontId="13" fillId="2" borderId="5" xfId="0" applyFont="1" applyFill="1" applyBorder="1" applyAlignment="1" applyProtection="1">
      <alignment horizontal="center"/>
      <protection locked="0"/>
    </xf>
    <xf numFmtId="0" fontId="13" fillId="0" borderId="5" xfId="0" applyFont="1" applyFill="1" applyBorder="1" applyProtection="1"/>
    <xf numFmtId="1" fontId="10" fillId="2" borderId="5"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4" fillId="0" borderId="0" xfId="0" applyFont="1" applyBorder="1" applyAlignment="1" applyProtection="1">
      <alignment horizontal="center"/>
    </xf>
    <xf numFmtId="166" fontId="15"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6" fillId="0" borderId="0" xfId="0" applyFont="1" applyFill="1" applyBorder="1" applyAlignment="1" applyProtection="1">
      <alignment horizontal="right"/>
    </xf>
    <xf numFmtId="0" fontId="16" fillId="0" borderId="0" xfId="0" applyFont="1" applyFill="1" applyBorder="1" applyAlignment="1" applyProtection="1">
      <alignment horizontal="left"/>
    </xf>
    <xf numFmtId="0" fontId="0" fillId="0" borderId="0" xfId="0" applyAlignment="1" applyProtection="1">
      <alignment horizontal="left"/>
    </xf>
    <xf numFmtId="0" fontId="0" fillId="0" borderId="0" xfId="0" applyNumberFormat="1"/>
    <xf numFmtId="0" fontId="0" fillId="0" borderId="0" xfId="0" applyNumberFormat="1" applyFont="1"/>
    <xf numFmtId="0" fontId="0" fillId="0" borderId="0" xfId="0" applyNumberFormat="1" applyFill="1"/>
    <xf numFmtId="12" fontId="0" fillId="0" borderId="0" xfId="0" applyNumberFormat="1"/>
    <xf numFmtId="16" fontId="0" fillId="0" borderId="0" xfId="0" applyNumberFormat="1"/>
    <xf numFmtId="9" fontId="0" fillId="0" borderId="0" xfId="0" applyNumberFormat="1"/>
    <xf numFmtId="10" fontId="0" fillId="0" borderId="0" xfId="0" applyNumberFormat="1"/>
    <xf numFmtId="0" fontId="3" fillId="0" borderId="0" xfId="0" applyFont="1" applyFill="1"/>
    <xf numFmtId="0" fontId="0" fillId="0" borderId="1" xfId="0" applyFill="1" applyBorder="1"/>
    <xf numFmtId="0" fontId="0" fillId="0" borderId="12" xfId="0" applyFill="1" applyBorder="1"/>
    <xf numFmtId="0" fontId="3" fillId="0" borderId="1" xfId="0" applyFont="1" applyBorder="1"/>
    <xf numFmtId="0" fontId="3" fillId="0" borderId="1" xfId="0" applyFont="1" applyFill="1" applyBorder="1"/>
    <xf numFmtId="0" fontId="3" fillId="0" borderId="12" xfId="0" applyFont="1" applyFill="1" applyBorder="1"/>
    <xf numFmtId="0" fontId="22" fillId="0" borderId="0" xfId="0" applyFont="1" applyFill="1"/>
    <xf numFmtId="0" fontId="3" fillId="4" borderId="1" xfId="0" applyFont="1" applyFill="1" applyBorder="1"/>
    <xf numFmtId="0" fontId="3" fillId="4" borderId="1" xfId="0" applyNumberFormat="1" applyFont="1" applyFill="1" applyBorder="1"/>
    <xf numFmtId="0" fontId="3" fillId="0" borderId="1" xfId="0" applyFont="1" applyFill="1" applyBorder="1" applyAlignment="1">
      <alignment horizontal="center" vertical="center"/>
    </xf>
    <xf numFmtId="0" fontId="0" fillId="0" borderId="0" xfId="0" quotePrefix="1" applyFont="1" applyFill="1"/>
    <xf numFmtId="0" fontId="7" fillId="0" borderId="0" xfId="0" applyFont="1" applyFill="1" applyAlignment="1">
      <alignment horizontal="center"/>
    </xf>
    <xf numFmtId="0" fontId="0" fillId="2" borderId="1" xfId="0" applyFont="1" applyFill="1" applyBorder="1" applyAlignment="1">
      <alignment horizontal="center" vertical="center"/>
    </xf>
    <xf numFmtId="0" fontId="3" fillId="0" borderId="0" xfId="0" applyNumberFormat="1" applyFont="1" applyFill="1"/>
    <xf numFmtId="0" fontId="3" fillId="0" borderId="1" xfId="0" applyFont="1" applyFill="1" applyBorder="1" applyAlignment="1">
      <alignment horizontal="center"/>
    </xf>
    <xf numFmtId="0" fontId="0" fillId="0" borderId="1" xfId="0" applyFont="1" applyFill="1" applyBorder="1"/>
    <xf numFmtId="0" fontId="3"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49" fontId="0" fillId="8" borderId="1" xfId="0" quotePrefix="1" applyNumberFormat="1" applyFont="1" applyFill="1" applyBorder="1"/>
    <xf numFmtId="49" fontId="0" fillId="0" borderId="0" xfId="0" quotePrefix="1" applyNumberFormat="1"/>
    <xf numFmtId="0" fontId="0" fillId="4" borderId="0" xfId="0" applyFont="1" applyFill="1"/>
    <xf numFmtId="0" fontId="0" fillId="0" borderId="0" xfId="0" quotePrefix="1" applyFont="1"/>
    <xf numFmtId="0" fontId="0" fillId="0" borderId="1" xfId="0" quotePrefix="1" applyBorder="1"/>
    <xf numFmtId="0" fontId="0" fillId="0" borderId="0" xfId="0" applyFont="1" applyFill="1" applyBorder="1"/>
    <xf numFmtId="0" fontId="0" fillId="0" borderId="0" xfId="1" applyFont="1" applyFill="1" applyBorder="1"/>
    <xf numFmtId="0" fontId="0" fillId="0" borderId="0" xfId="1" applyFont="1"/>
    <xf numFmtId="0" fontId="0" fillId="0" borderId="0" xfId="1" applyFont="1" applyFill="1"/>
    <xf numFmtId="0" fontId="2" fillId="0" borderId="0" xfId="0" applyFont="1" applyAlignment="1">
      <alignment horizontal="righ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Alignment="1">
      <alignment horizontal="left" vertical="center"/>
    </xf>
    <xf numFmtId="0" fontId="1" fillId="4" borderId="0" xfId="0" applyFont="1" applyFill="1" applyAlignment="1">
      <alignment horizontal="left" vertical="center"/>
    </xf>
    <xf numFmtId="0" fontId="1" fillId="4" borderId="0" xfId="0" applyFont="1" applyFill="1" applyAlignment="1">
      <alignment horizontal="center" vertical="center"/>
    </xf>
    <xf numFmtId="0" fontId="1" fillId="0" borderId="0" xfId="0" applyFont="1" applyFill="1" applyBorder="1" applyAlignment="1">
      <alignment vertical="center"/>
    </xf>
    <xf numFmtId="0" fontId="24" fillId="0" borderId="0" xfId="0" applyFont="1" applyAlignment="1">
      <alignment horizontal="left" vertical="center"/>
    </xf>
    <xf numFmtId="0" fontId="1"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5" fillId="0" borderId="1" xfId="0" applyFont="1" applyFill="1" applyBorder="1" applyAlignment="1">
      <alignment horizontal="center" vertical="center"/>
    </xf>
    <xf numFmtId="0" fontId="24" fillId="0" borderId="0" xfId="0" applyFont="1" applyFill="1" applyBorder="1" applyAlignment="1">
      <alignment horizontal="left" vertical="center"/>
    </xf>
    <xf numFmtId="0" fontId="25" fillId="0" borderId="0" xfId="0" applyFont="1" applyFill="1" applyBorder="1" applyAlignment="1">
      <alignment horizontal="center" vertical="center"/>
    </xf>
    <xf numFmtId="0" fontId="2" fillId="0" borderId="0" xfId="0" applyFont="1" applyAlignment="1">
      <alignment horizontal="left" vertical="center"/>
    </xf>
    <xf numFmtId="0" fontId="1" fillId="9" borderId="1" xfId="0" applyFont="1" applyFill="1" applyBorder="1" applyAlignment="1">
      <alignment horizontal="center" vertical="center"/>
    </xf>
    <xf numFmtId="0" fontId="1" fillId="0"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2" fontId="25" fillId="0" borderId="1" xfId="0" applyNumberFormat="1" applyFont="1" applyFill="1" applyBorder="1" applyAlignment="1">
      <alignment vertical="center"/>
    </xf>
    <xf numFmtId="1" fontId="25" fillId="0" borderId="1" xfId="0" applyNumberFormat="1" applyFont="1" applyFill="1" applyBorder="1" applyAlignment="1">
      <alignment vertical="center"/>
    </xf>
    <xf numFmtId="166" fontId="25" fillId="0" borderId="1" xfId="0" applyNumberFormat="1" applyFont="1" applyFill="1" applyBorder="1" applyAlignment="1">
      <alignment vertical="center"/>
    </xf>
    <xf numFmtId="0" fontId="1" fillId="0" borderId="1" xfId="0" applyFont="1" applyFill="1" applyBorder="1" applyAlignment="1">
      <alignment vertical="center"/>
    </xf>
    <xf numFmtId="2" fontId="25" fillId="0" borderId="1" xfId="1" applyNumberFormat="1" applyFont="1" applyFill="1" applyBorder="1" applyAlignment="1">
      <alignment vertical="center"/>
    </xf>
    <xf numFmtId="2" fontId="25" fillId="0" borderId="0" xfId="0" applyNumberFormat="1" applyFont="1" applyFill="1" applyBorder="1" applyAlignment="1">
      <alignment vertical="center"/>
    </xf>
    <xf numFmtId="1" fontId="25" fillId="0" borderId="0" xfId="0" applyNumberFormat="1" applyFont="1" applyFill="1" applyBorder="1" applyAlignment="1">
      <alignment vertical="center"/>
    </xf>
    <xf numFmtId="166" fontId="25" fillId="0" borderId="0" xfId="0" applyNumberFormat="1" applyFont="1" applyFill="1" applyBorder="1" applyAlignment="1">
      <alignment vertical="center"/>
    </xf>
    <xf numFmtId="2" fontId="25" fillId="0" borderId="0" xfId="1" applyNumberFormat="1" applyFont="1" applyFill="1" applyBorder="1" applyAlignment="1">
      <alignment vertical="center"/>
    </xf>
    <xf numFmtId="2" fontId="1" fillId="0" borderId="0" xfId="0" applyNumberFormat="1" applyFont="1" applyFill="1" applyAlignment="1">
      <alignment vertical="center"/>
    </xf>
    <xf numFmtId="0" fontId="2" fillId="0" borderId="0" xfId="0" applyFont="1" applyAlignment="1">
      <alignment horizontal="right" vertical="center" wrapText="1"/>
    </xf>
    <xf numFmtId="2" fontId="1" fillId="0" borderId="0" xfId="0" applyNumberFormat="1" applyFont="1" applyAlignment="1">
      <alignment horizontal="center" vertical="center"/>
    </xf>
    <xf numFmtId="0" fontId="1" fillId="0" borderId="0" xfId="0" applyFont="1" applyFill="1" applyAlignment="1">
      <alignment horizontal="center" vertical="center"/>
    </xf>
    <xf numFmtId="2" fontId="1" fillId="0" borderId="0" xfId="0" applyNumberFormat="1" applyFont="1" applyFill="1" applyAlignment="1">
      <alignment horizontal="center" vertical="center"/>
    </xf>
    <xf numFmtId="2" fontId="1" fillId="2" borderId="1" xfId="0" applyNumberFormat="1" applyFont="1" applyFill="1" applyBorder="1" applyAlignment="1">
      <alignment horizontal="center" vertical="center"/>
    </xf>
    <xf numFmtId="0" fontId="2" fillId="0" borderId="0" xfId="0" applyFont="1" applyFill="1" applyBorder="1" applyAlignment="1">
      <alignment horizontal="right" vertical="center"/>
    </xf>
    <xf numFmtId="0" fontId="2" fillId="0" borderId="0" xfId="0" quotePrefix="1" applyFont="1" applyFill="1" applyBorder="1" applyAlignment="1">
      <alignment horizontal="left" vertical="center"/>
    </xf>
    <xf numFmtId="0" fontId="1" fillId="0" borderId="0" xfId="0" applyFont="1" applyFill="1" applyBorder="1" applyAlignment="1">
      <alignment horizontal="right" vertical="center"/>
    </xf>
    <xf numFmtId="2" fontId="1" fillId="0" borderId="0" xfId="0" applyNumberFormat="1" applyFont="1" applyFill="1" applyBorder="1" applyAlignment="1">
      <alignment horizontal="center" vertical="center"/>
    </xf>
    <xf numFmtId="0" fontId="25" fillId="0" borderId="0" xfId="0" applyFont="1" applyAlignment="1">
      <alignment vertical="center"/>
    </xf>
    <xf numFmtId="0" fontId="25" fillId="0" borderId="0" xfId="0" applyFont="1" applyFill="1" applyAlignment="1">
      <alignment vertical="center"/>
    </xf>
    <xf numFmtId="0" fontId="25" fillId="0" borderId="0" xfId="0" applyFont="1" applyFill="1" applyBorder="1" applyAlignment="1">
      <alignment vertical="center"/>
    </xf>
    <xf numFmtId="0" fontId="2" fillId="0" borderId="0" xfId="0" applyFont="1" applyFill="1" applyBorder="1" applyAlignment="1">
      <alignment vertical="center"/>
    </xf>
    <xf numFmtId="2" fontId="1" fillId="0" borderId="0" xfId="0" applyNumberFormat="1" applyFont="1" applyFill="1" applyBorder="1" applyAlignment="1">
      <alignment vertical="center"/>
    </xf>
    <xf numFmtId="2" fontId="25" fillId="0" borderId="0" xfId="0" applyNumberFormat="1" applyFont="1" applyFill="1" applyAlignment="1">
      <alignment vertical="center"/>
    </xf>
    <xf numFmtId="0" fontId="2" fillId="0" borderId="1" xfId="0" applyFont="1" applyFill="1" applyBorder="1" applyAlignment="1">
      <alignment horizontal="right" vertical="center"/>
    </xf>
    <xf numFmtId="0" fontId="2" fillId="0" borderId="0" xfId="0" applyFont="1" applyFill="1" applyAlignment="1">
      <alignment horizontal="right" vertical="center"/>
    </xf>
    <xf numFmtId="0" fontId="25" fillId="0" borderId="0" xfId="0" applyFont="1" applyFill="1" applyBorder="1" applyAlignment="1">
      <alignment horizontal="right" vertical="center"/>
    </xf>
    <xf numFmtId="2" fontId="24" fillId="0" borderId="1" xfId="0" applyNumberFormat="1" applyFont="1" applyFill="1" applyBorder="1" applyAlignment="1">
      <alignment vertical="center"/>
    </xf>
    <xf numFmtId="2" fontId="24" fillId="0" borderId="0" xfId="0" applyNumberFormat="1" applyFont="1" applyFill="1" applyBorder="1" applyAlignment="1">
      <alignment vertical="center"/>
    </xf>
    <xf numFmtId="0" fontId="24" fillId="0" borderId="0" xfId="0" applyFont="1" applyAlignment="1">
      <alignment vertical="center"/>
    </xf>
    <xf numFmtId="0" fontId="24" fillId="0" borderId="0" xfId="0" applyFont="1" applyFill="1" applyAlignment="1">
      <alignment vertical="center"/>
    </xf>
    <xf numFmtId="0" fontId="26"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2" fontId="25" fillId="0" borderId="1" xfId="0" applyNumberFormat="1" applyFont="1" applyBorder="1" applyAlignment="1">
      <alignment vertical="center"/>
    </xf>
    <xf numFmtId="0" fontId="25" fillId="0" borderId="1" xfId="0" applyFont="1" applyFill="1" applyBorder="1" applyAlignment="1">
      <alignment vertical="center"/>
    </xf>
    <xf numFmtId="0" fontId="25" fillId="0" borderId="1" xfId="0" applyFont="1" applyBorder="1" applyAlignment="1">
      <alignment vertical="center"/>
    </xf>
    <xf numFmtId="166" fontId="25" fillId="0" borderId="1" xfId="0" applyNumberFormat="1" applyFont="1" applyBorder="1" applyAlignment="1">
      <alignment vertical="center"/>
    </xf>
    <xf numFmtId="166" fontId="1" fillId="0" borderId="1" xfId="0" applyNumberFormat="1" applyFont="1" applyFill="1" applyBorder="1" applyAlignment="1">
      <alignment vertical="center"/>
    </xf>
    <xf numFmtId="0" fontId="25" fillId="0" borderId="1" xfId="0" applyNumberFormat="1" applyFont="1" applyFill="1" applyBorder="1" applyAlignment="1">
      <alignment vertical="center"/>
    </xf>
    <xf numFmtId="2" fontId="25" fillId="0" borderId="18" xfId="0" applyNumberFormat="1" applyFont="1" applyBorder="1" applyAlignment="1">
      <alignment vertical="center"/>
    </xf>
    <xf numFmtId="166" fontId="25" fillId="0" borderId="18" xfId="0" applyNumberFormat="1" applyFont="1" applyBorder="1" applyAlignment="1">
      <alignment vertical="center"/>
    </xf>
    <xf numFmtId="0" fontId="27" fillId="0" borderId="8" xfId="0" applyFont="1" applyBorder="1" applyAlignment="1">
      <alignment vertical="center"/>
    </xf>
    <xf numFmtId="166" fontId="27" fillId="0" borderId="8" xfId="0" applyNumberFormat="1" applyFont="1" applyBorder="1" applyAlignment="1">
      <alignment vertical="center"/>
    </xf>
    <xf numFmtId="164" fontId="27" fillId="0" borderId="8" xfId="0" applyNumberFormat="1" applyFont="1" applyBorder="1" applyAlignment="1">
      <alignment vertical="center"/>
    </xf>
    <xf numFmtId="0" fontId="25" fillId="0" borderId="1" xfId="0" applyNumberFormat="1" applyFont="1" applyBorder="1" applyAlignment="1">
      <alignment vertical="center"/>
    </xf>
    <xf numFmtId="0" fontId="27" fillId="0" borderId="0" xfId="0" applyFont="1" applyFill="1" applyBorder="1" applyAlignment="1">
      <alignment vertical="center"/>
    </xf>
    <xf numFmtId="166" fontId="27" fillId="0" borderId="0" xfId="0" applyNumberFormat="1" applyFont="1" applyFill="1" applyBorder="1" applyAlignment="1">
      <alignment vertical="center"/>
    </xf>
    <xf numFmtId="164" fontId="27" fillId="0" borderId="8" xfId="0" applyNumberFormat="1" applyFont="1" applyFill="1" applyBorder="1" applyAlignment="1">
      <alignment vertical="center"/>
    </xf>
    <xf numFmtId="166" fontId="27" fillId="0" borderId="8" xfId="0" applyNumberFormat="1" applyFont="1" applyFill="1" applyBorder="1" applyAlignment="1">
      <alignment vertical="center"/>
    </xf>
    <xf numFmtId="0" fontId="2" fillId="0" borderId="1" xfId="0" applyFont="1" applyBorder="1" applyAlignment="1">
      <alignment horizontal="right" vertical="center"/>
    </xf>
    <xf numFmtId="0" fontId="1" fillId="0" borderId="1" xfId="0" applyFont="1" applyBorder="1" applyAlignment="1">
      <alignment horizontal="right" vertical="center"/>
    </xf>
    <xf numFmtId="166" fontId="24" fillId="2" borderId="1" xfId="0" applyNumberFormat="1" applyFont="1" applyFill="1" applyBorder="1" applyAlignment="1">
      <alignment vertical="center"/>
    </xf>
    <xf numFmtId="0" fontId="1" fillId="0" borderId="1" xfId="0" applyFont="1" applyFill="1" applyBorder="1" applyAlignment="1">
      <alignment horizontal="right" vertical="center"/>
    </xf>
    <xf numFmtId="0" fontId="2" fillId="0" borderId="0" xfId="0" applyFont="1" applyBorder="1" applyAlignment="1">
      <alignment horizontal="right" vertical="center"/>
    </xf>
    <xf numFmtId="0" fontId="1" fillId="0" borderId="0" xfId="0" applyFont="1" applyBorder="1" applyAlignment="1">
      <alignment horizontal="right" vertical="center"/>
    </xf>
    <xf numFmtId="166" fontId="24" fillId="0" borderId="0" xfId="0" applyNumberFormat="1" applyFont="1" applyFill="1" applyBorder="1" applyAlignment="1">
      <alignment vertical="center"/>
    </xf>
    <xf numFmtId="0" fontId="25" fillId="9" borderId="1" xfId="0" applyFont="1" applyFill="1" applyBorder="1" applyAlignment="1">
      <alignment horizontal="center" vertical="center"/>
    </xf>
    <xf numFmtId="0" fontId="24" fillId="0" borderId="1" xfId="0" applyFont="1" applyFill="1" applyBorder="1" applyAlignment="1">
      <alignment horizontal="center" vertical="center"/>
    </xf>
    <xf numFmtId="0" fontId="1" fillId="9" borderId="18" xfId="0" applyFont="1" applyFill="1" applyBorder="1" applyAlignment="1">
      <alignment horizontal="center" vertical="center"/>
    </xf>
    <xf numFmtId="0" fontId="1" fillId="0" borderId="0" xfId="0" applyFont="1" applyFill="1" applyAlignment="1">
      <alignment horizontal="right" vertical="center"/>
    </xf>
    <xf numFmtId="2" fontId="1" fillId="0" borderId="1" xfId="0" applyNumberFormat="1" applyFont="1" applyFill="1" applyBorder="1" applyAlignment="1">
      <alignment horizontal="right" vertical="center"/>
    </xf>
    <xf numFmtId="1" fontId="1" fillId="0" borderId="1" xfId="0" applyNumberFormat="1" applyFont="1" applyFill="1" applyBorder="1" applyAlignment="1">
      <alignment vertical="center"/>
    </xf>
    <xf numFmtId="2" fontId="1" fillId="0" borderId="1" xfId="0" applyNumberFormat="1" applyFont="1" applyFill="1" applyBorder="1" applyAlignment="1">
      <alignment vertical="center"/>
    </xf>
    <xf numFmtId="10" fontId="1" fillId="0" borderId="1" xfId="0" applyNumberFormat="1" applyFont="1" applyFill="1" applyBorder="1" applyAlignment="1">
      <alignment vertical="center"/>
    </xf>
    <xf numFmtId="166" fontId="1" fillId="0" borderId="2" xfId="0" applyNumberFormat="1" applyFont="1" applyFill="1" applyBorder="1" applyAlignment="1">
      <alignment vertical="center"/>
    </xf>
    <xf numFmtId="2" fontId="1" fillId="0" borderId="1" xfId="0" applyNumberFormat="1" applyFont="1" applyFill="1" applyBorder="1" applyAlignment="1">
      <alignment horizontal="center" vertical="center"/>
    </xf>
    <xf numFmtId="2" fontId="25" fillId="0" borderId="7" xfId="0" applyNumberFormat="1" applyFont="1" applyFill="1" applyBorder="1" applyAlignment="1">
      <alignment vertical="center"/>
    </xf>
    <xf numFmtId="2" fontId="25" fillId="0" borderId="3" xfId="0" applyNumberFormat="1" applyFont="1" applyFill="1" applyBorder="1" applyAlignment="1">
      <alignment vertical="center"/>
    </xf>
    <xf numFmtId="0" fontId="28" fillId="0" borderId="0" xfId="0" applyFont="1" applyFill="1" applyAlignment="1">
      <alignment vertical="center"/>
    </xf>
    <xf numFmtId="0" fontId="1" fillId="0" borderId="0" xfId="0" applyFont="1" applyFill="1" applyAlignment="1">
      <alignment horizontal="left" vertical="center"/>
    </xf>
    <xf numFmtId="0" fontId="2" fillId="0" borderId="0" xfId="0" applyFont="1" applyFill="1" applyAlignment="1">
      <alignment vertical="center"/>
    </xf>
    <xf numFmtId="0" fontId="24" fillId="0" borderId="0" xfId="0" applyFont="1" applyFill="1" applyBorder="1" applyAlignment="1">
      <alignment vertical="center"/>
    </xf>
    <xf numFmtId="0" fontId="26" fillId="0" borderId="0" xfId="0" applyFont="1" applyFill="1" applyAlignment="1">
      <alignment vertical="center"/>
    </xf>
    <xf numFmtId="0" fontId="3" fillId="2" borderId="0" xfId="0" applyFont="1" applyFill="1"/>
    <xf numFmtId="0" fontId="0" fillId="2" borderId="0" xfId="0" applyFill="1"/>
    <xf numFmtId="0" fontId="1" fillId="2" borderId="0" xfId="0" applyFont="1" applyFill="1" applyAlignment="1">
      <alignment horizontal="center" vertical="center"/>
    </xf>
    <xf numFmtId="0" fontId="1" fillId="2" borderId="0" xfId="0" applyFont="1" applyFill="1" applyAlignment="1">
      <alignment vertical="center"/>
    </xf>
    <xf numFmtId="0" fontId="1" fillId="2" borderId="1" xfId="0" applyFont="1" applyFill="1" applyBorder="1" applyAlignment="1">
      <alignment horizontal="center" vertical="center"/>
    </xf>
    <xf numFmtId="0" fontId="0" fillId="2" borderId="1" xfId="0" applyFont="1" applyFill="1" applyBorder="1" applyAlignment="1">
      <alignment horizontal="center"/>
    </xf>
    <xf numFmtId="2" fontId="25" fillId="2" borderId="1" xfId="0" applyNumberFormat="1" applyFont="1" applyFill="1" applyBorder="1" applyAlignment="1">
      <alignment vertical="center"/>
    </xf>
    <xf numFmtId="2" fontId="25" fillId="2" borderId="1" xfId="1" applyNumberFormat="1" applyFont="1" applyFill="1" applyBorder="1" applyAlignment="1">
      <alignment vertical="center"/>
    </xf>
    <xf numFmtId="166" fontId="1" fillId="2" borderId="1" xfId="0" applyNumberFormat="1" applyFont="1" applyFill="1" applyBorder="1" applyAlignment="1">
      <alignment vertical="center"/>
    </xf>
    <xf numFmtId="2" fontId="0" fillId="2" borderId="1" xfId="0" applyNumberFormat="1" applyFill="1" applyBorder="1"/>
    <xf numFmtId="10" fontId="24" fillId="0" borderId="21" xfId="0" applyNumberFormat="1" applyFont="1" applyBorder="1" applyAlignment="1">
      <alignment horizontal="center" vertical="center"/>
    </xf>
    <xf numFmtId="2" fontId="1" fillId="0" borderId="0" xfId="0" applyNumberFormat="1" applyFont="1" applyAlignment="1">
      <alignment vertical="center"/>
    </xf>
    <xf numFmtId="166" fontId="1" fillId="0" borderId="0" xfId="0" applyNumberFormat="1" applyFont="1" applyFill="1" applyBorder="1" applyAlignment="1">
      <alignment vertical="center"/>
    </xf>
    <xf numFmtId="2" fontId="1" fillId="0" borderId="0" xfId="0" quotePrefix="1" applyNumberFormat="1" applyFont="1" applyFill="1" applyBorder="1" applyAlignment="1">
      <alignment horizontal="center" vertical="center"/>
    </xf>
    <xf numFmtId="0" fontId="0" fillId="9" borderId="1" xfId="0" applyFont="1" applyFill="1" applyBorder="1" applyAlignment="1">
      <alignment horizontal="center"/>
    </xf>
    <xf numFmtId="2" fontId="0" fillId="0" borderId="1" xfId="0" applyNumberFormat="1" applyFill="1" applyBorder="1"/>
    <xf numFmtId="0" fontId="1" fillId="0" borderId="0" xfId="0" applyFont="1" applyAlignment="1">
      <alignment horizontal="right"/>
    </xf>
    <xf numFmtId="0" fontId="1" fillId="0" borderId="0" xfId="0" quotePrefix="1" applyFont="1"/>
    <xf numFmtId="0" fontId="1" fillId="0" borderId="0" xfId="0" applyFont="1" applyFill="1" applyAlignment="1">
      <alignment horizontal="right"/>
    </xf>
    <xf numFmtId="0" fontId="1" fillId="2" borderId="0" xfId="0" applyFont="1" applyFill="1" applyAlignment="1">
      <alignment horizontal="right" vertical="center"/>
    </xf>
    <xf numFmtId="2" fontId="3" fillId="2" borderId="1" xfId="0" applyNumberFormat="1" applyFont="1" applyFill="1" applyBorder="1"/>
    <xf numFmtId="0" fontId="1" fillId="0" borderId="0" xfId="0" applyFont="1" applyFill="1" applyBorder="1" applyAlignment="1">
      <alignment horizontal="left" vertical="center"/>
    </xf>
    <xf numFmtId="2" fontId="3" fillId="0" borderId="1" xfId="0" applyNumberFormat="1" applyFont="1" applyFill="1" applyBorder="1"/>
    <xf numFmtId="10" fontId="24" fillId="0" borderId="0" xfId="0" applyNumberFormat="1" applyFont="1" applyFill="1" applyAlignment="1">
      <alignment horizontal="center" vertical="center"/>
    </xf>
    <xf numFmtId="10" fontId="24" fillId="0" borderId="0" xfId="0" applyNumberFormat="1" applyFont="1" applyAlignment="1">
      <alignment horizontal="center" vertical="center"/>
    </xf>
    <xf numFmtId="10" fontId="24" fillId="0" borderId="0" xfId="0" applyNumberFormat="1" applyFont="1" applyBorder="1" applyAlignment="1">
      <alignment horizontal="center" vertical="center"/>
    </xf>
    <xf numFmtId="0" fontId="1" fillId="0" borderId="0" xfId="0" quotePrefix="1" applyFont="1" applyAlignment="1">
      <alignment vertical="center"/>
    </xf>
    <xf numFmtId="0" fontId="1" fillId="0" borderId="0" xfId="0" quotePrefix="1" applyFont="1" applyFill="1" applyAlignment="1">
      <alignment vertical="center"/>
    </xf>
    <xf numFmtId="1" fontId="1" fillId="0" borderId="0" xfId="0" applyNumberFormat="1" applyFont="1" applyFill="1" applyBorder="1" applyAlignment="1">
      <alignment horizontal="center" vertical="center"/>
    </xf>
    <xf numFmtId="167" fontId="1" fillId="0" borderId="0" xfId="0" applyNumberFormat="1" applyFont="1" applyFill="1" applyAlignment="1">
      <alignment horizontal="center" vertical="center"/>
    </xf>
    <xf numFmtId="0" fontId="1" fillId="0" borderId="0" xfId="0" quotePrefix="1" applyFont="1" applyFill="1" applyAlignment="1">
      <alignment horizontal="left" vertical="center"/>
    </xf>
    <xf numFmtId="0" fontId="1" fillId="0" borderId="0" xfId="0" applyNumberFormat="1" applyFont="1" applyFill="1" applyAlignment="1">
      <alignment horizontal="center" vertical="center"/>
    </xf>
    <xf numFmtId="166" fontId="1" fillId="0" borderId="0" xfId="0" applyNumberFormat="1" applyFont="1" applyFill="1" applyAlignment="1">
      <alignment horizontal="center" vertical="center"/>
    </xf>
    <xf numFmtId="0" fontId="1" fillId="0" borderId="0" xfId="0" quotePrefix="1" applyFont="1" applyAlignment="1">
      <alignment horizontal="left" vertical="center"/>
    </xf>
    <xf numFmtId="2" fontId="1" fillId="3" borderId="1" xfId="0" quotePrefix="1" applyNumberFormat="1" applyFont="1" applyFill="1" applyBorder="1" applyAlignment="1">
      <alignment horizontal="center" vertical="center"/>
    </xf>
    <xf numFmtId="0" fontId="2" fillId="0" borderId="0" xfId="0" applyFont="1" applyFill="1" applyAlignment="1">
      <alignment horizontal="right" vertical="center" wrapText="1"/>
    </xf>
    <xf numFmtId="165" fontId="1" fillId="0" borderId="0" xfId="0" applyNumberFormat="1" applyFont="1" applyFill="1" applyAlignment="1">
      <alignment horizontal="center" vertical="center"/>
    </xf>
    <xf numFmtId="0" fontId="29" fillId="0" borderId="0" xfId="0" applyFont="1" applyAlignment="1">
      <alignment vertical="center"/>
    </xf>
    <xf numFmtId="0" fontId="25" fillId="9" borderId="1" xfId="0" applyFont="1" applyFill="1" applyBorder="1" applyAlignment="1">
      <alignment horizontal="left" vertical="center"/>
    </xf>
    <xf numFmtId="0" fontId="2" fillId="0" borderId="0" xfId="0" applyFont="1" applyFill="1" applyBorder="1" applyAlignment="1">
      <alignment horizontal="left" vertical="center"/>
    </xf>
    <xf numFmtId="0" fontId="25" fillId="0" borderId="0" xfId="0" applyFont="1" applyBorder="1" applyAlignment="1">
      <alignment vertical="center"/>
    </xf>
    <xf numFmtId="2" fontId="24" fillId="2" borderId="1" xfId="0" applyNumberFormat="1" applyFont="1" applyFill="1" applyBorder="1" applyAlignment="1">
      <alignment vertical="center"/>
    </xf>
    <xf numFmtId="2" fontId="1" fillId="0" borderId="0" xfId="0" applyNumberFormat="1" applyFont="1" applyFill="1" applyAlignment="1">
      <alignment horizontal="right" vertical="center"/>
    </xf>
    <xf numFmtId="2" fontId="1" fillId="0" borderId="0" xfId="0" applyNumberFormat="1" applyFont="1" applyAlignment="1">
      <alignment horizontal="left" vertical="center"/>
    </xf>
    <xf numFmtId="2" fontId="1" fillId="0" borderId="0" xfId="0" applyNumberFormat="1" applyFont="1" applyFill="1" applyBorder="1" applyAlignment="1">
      <alignment horizontal="right" vertical="center"/>
    </xf>
    <xf numFmtId="165" fontId="1" fillId="0" borderId="0" xfId="0" applyNumberFormat="1" applyFont="1" applyAlignment="1">
      <alignment horizontal="center" vertical="center"/>
    </xf>
    <xf numFmtId="0" fontId="0" fillId="4" borderId="0" xfId="0" applyFill="1"/>
    <xf numFmtId="0" fontId="9" fillId="5" borderId="0" xfId="0" applyFont="1" applyFill="1"/>
    <xf numFmtId="0" fontId="0" fillId="0" borderId="12" xfId="0" applyFont="1" applyBorder="1" applyAlignment="1" applyProtection="1">
      <alignment horizontal="left"/>
    </xf>
    <xf numFmtId="0" fontId="30" fillId="0" borderId="0" xfId="0" applyFont="1"/>
    <xf numFmtId="0" fontId="0" fillId="9" borderId="1" xfId="0" applyFill="1" applyBorder="1"/>
    <xf numFmtId="1" fontId="0" fillId="9" borderId="1" xfId="0" applyNumberFormat="1" applyFill="1" applyBorder="1"/>
    <xf numFmtId="2" fontId="0" fillId="9" borderId="1" xfId="0" applyNumberFormat="1" applyFill="1" applyBorder="1"/>
    <xf numFmtId="2" fontId="0" fillId="0" borderId="1" xfId="0" applyNumberFormat="1" applyBorder="1"/>
    <xf numFmtId="0" fontId="0" fillId="0" borderId="0" xfId="0" applyFont="1" applyAlignment="1">
      <alignment horizontal="right"/>
    </xf>
    <xf numFmtId="0" fontId="9" fillId="5" borderId="1" xfId="0" applyFont="1" applyFill="1" applyBorder="1" applyAlignment="1">
      <alignment horizontal="center"/>
    </xf>
    <xf numFmtId="0" fontId="31" fillId="5" borderId="1" xfId="0" applyFont="1" applyFill="1" applyBorder="1" applyAlignment="1">
      <alignment horizontal="center"/>
    </xf>
    <xf numFmtId="0" fontId="0" fillId="9" borderId="1" xfId="0" applyFill="1" applyBorder="1" applyAlignment="1">
      <alignment horizontal="center"/>
    </xf>
    <xf numFmtId="166" fontId="0" fillId="9" borderId="1" xfId="0" applyNumberFormat="1" applyFill="1" applyBorder="1" applyAlignment="1">
      <alignment horizontal="center"/>
    </xf>
    <xf numFmtId="2" fontId="0" fillId="9"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5" borderId="1" xfId="0" applyFont="1" applyFill="1" applyBorder="1" applyAlignment="1">
      <alignment horizontal="center" vertical="center"/>
    </xf>
    <xf numFmtId="0" fontId="9" fillId="5"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9" borderId="1" xfId="0" applyNumberFormat="1" applyFill="1" applyBorder="1" applyAlignment="1">
      <alignment horizontal="center"/>
    </xf>
    <xf numFmtId="2" fontId="0" fillId="10" borderId="1" xfId="0" applyNumberFormat="1" applyFill="1" applyBorder="1" applyAlignment="1">
      <alignment horizontal="center"/>
    </xf>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10" borderId="1" xfId="0" applyFill="1" applyBorder="1" applyAlignment="1">
      <alignment horizontal="center"/>
    </xf>
    <xf numFmtId="2" fontId="0" fillId="6" borderId="1" xfId="0" applyNumberFormat="1" applyFill="1" applyBorder="1" applyAlignment="1">
      <alignment horizontal="center"/>
    </xf>
    <xf numFmtId="0" fontId="21" fillId="5" borderId="1" xfId="0" applyFont="1" applyFill="1" applyBorder="1" applyAlignment="1">
      <alignment horizontal="center" wrapText="1"/>
    </xf>
    <xf numFmtId="0" fontId="21" fillId="5" borderId="1" xfId="0" applyFont="1" applyFill="1" applyBorder="1" applyAlignment="1">
      <alignment horizontal="center"/>
    </xf>
    <xf numFmtId="0" fontId="0" fillId="0" borderId="0" xfId="0" applyFont="1" applyBorder="1" applyAlignment="1">
      <alignment horizontal="center"/>
    </xf>
    <xf numFmtId="0" fontId="10" fillId="9" borderId="1" xfId="0" applyFont="1" applyFill="1" applyBorder="1" applyAlignment="1">
      <alignment horizontal="center"/>
    </xf>
    <xf numFmtId="2" fontId="10" fillId="9" borderId="1" xfId="0" applyNumberFormat="1" applyFont="1" applyFill="1" applyBorder="1" applyAlignment="1">
      <alignment horizontal="center"/>
    </xf>
    <xf numFmtId="166" fontId="10" fillId="9"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1" fillId="0" borderId="0" xfId="0" applyFont="1" applyFill="1" applyBorder="1"/>
    <xf numFmtId="0" fontId="10" fillId="11" borderId="1" xfId="0" applyFont="1" applyFill="1" applyBorder="1" applyAlignment="1">
      <alignment horizontal="center"/>
    </xf>
    <xf numFmtId="2" fontId="10" fillId="11" borderId="1" xfId="0" applyNumberFormat="1" applyFont="1" applyFill="1" applyBorder="1" applyAlignment="1">
      <alignment horizontal="center"/>
    </xf>
    <xf numFmtId="166" fontId="10" fillId="11" borderId="1" xfId="0" applyNumberFormat="1" applyFont="1" applyFill="1" applyBorder="1" applyAlignment="1">
      <alignment horizontal="center"/>
    </xf>
    <xf numFmtId="0" fontId="0" fillId="0" borderId="0" xfId="0" applyFill="1" applyBorder="1" applyAlignment="1">
      <alignment horizontal="right"/>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0" fontId="0" fillId="0" borderId="0" xfId="0" applyFont="1" applyBorder="1" applyAlignment="1">
      <alignment horizontal="right"/>
    </xf>
    <xf numFmtId="2" fontId="0" fillId="0" borderId="0" xfId="0" applyNumberFormat="1" applyBorder="1"/>
    <xf numFmtId="2" fontId="0" fillId="0" borderId="0" xfId="0" applyNumberFormat="1" applyFill="1" applyBorder="1"/>
    <xf numFmtId="0" fontId="0" fillId="0" borderId="0" xfId="0" applyAlignment="1">
      <alignment horizontal="center" vertical="center"/>
    </xf>
    <xf numFmtId="0" fontId="0" fillId="0" borderId="0" xfId="0" applyAlignment="1">
      <alignment horizontal="left" vertical="center"/>
    </xf>
    <xf numFmtId="0" fontId="0" fillId="0" borderId="0" xfId="0" applyFont="1" applyAlignment="1">
      <alignment horizontal="center" vertical="center"/>
    </xf>
    <xf numFmtId="0" fontId="9" fillId="5"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0" fillId="0" borderId="0" xfId="0" applyFont="1" applyAlignment="1">
      <alignment horizontal="left" vertical="center" wrapText="1"/>
    </xf>
    <xf numFmtId="0" fontId="7" fillId="0" borderId="0" xfId="0" applyFont="1"/>
    <xf numFmtId="0" fontId="0" fillId="0" borderId="0" xfId="0" applyAlignment="1">
      <alignment vertical="center"/>
    </xf>
    <xf numFmtId="0" fontId="0" fillId="0" borderId="0" xfId="0" quotePrefix="1" applyAlignment="1">
      <alignment vertical="center"/>
    </xf>
    <xf numFmtId="0" fontId="3" fillId="0" borderId="1" xfId="0" applyFont="1" applyBorder="1" applyAlignment="1">
      <alignment horizontal="center" vertical="center" wrapText="1"/>
    </xf>
    <xf numFmtId="0" fontId="3"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Fill="1" applyAlignment="1">
      <alignment horizontal="center" vertical="center" wrapText="1"/>
    </xf>
    <xf numFmtId="0" fontId="3" fillId="0" borderId="0" xfId="0" applyFont="1" applyBorder="1" applyAlignment="1">
      <alignment horizontal="center" vertical="center" wrapText="1"/>
    </xf>
    <xf numFmtId="0" fontId="3" fillId="10" borderId="1"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0" borderId="1" xfId="0" applyFont="1" applyBorder="1" applyAlignment="1">
      <alignment vertical="center" wrapText="1"/>
    </xf>
    <xf numFmtId="0" fontId="0" fillId="2" borderId="1" xfId="0" applyFont="1" applyFill="1" applyBorder="1"/>
    <xf numFmtId="0" fontId="0" fillId="2" borderId="1" xfId="0" applyFill="1" applyBorder="1"/>
    <xf numFmtId="0" fontId="3" fillId="10" borderId="1" xfId="0" applyFont="1" applyFill="1" applyBorder="1"/>
    <xf numFmtId="0" fontId="0" fillId="0" borderId="1" xfId="0" applyFont="1" applyBorder="1"/>
    <xf numFmtId="0" fontId="0" fillId="10" borderId="1" xfId="0" applyFont="1" applyFill="1" applyBorder="1"/>
    <xf numFmtId="0" fontId="0" fillId="12"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32" fillId="0" borderId="0" xfId="0" applyFont="1" applyFill="1" applyProtection="1"/>
    <xf numFmtId="0" fontId="0" fillId="0" borderId="0" xfId="0" applyBorder="1" applyAlignment="1">
      <alignment horizontal="right"/>
    </xf>
    <xf numFmtId="0" fontId="3" fillId="0" borderId="0" xfId="0" applyFont="1" applyAlignment="1">
      <alignment horizontal="center"/>
    </xf>
    <xf numFmtId="0" fontId="0" fillId="13" borderId="1" xfId="0" applyFill="1" applyBorder="1"/>
    <xf numFmtId="0" fontId="3" fillId="0" borderId="0" xfId="0" applyFont="1" applyFill="1" applyBorder="1"/>
    <xf numFmtId="0" fontId="4" fillId="0" borderId="0" xfId="0" applyFont="1" applyAlignment="1">
      <alignment horizontal="right" vertical="center"/>
    </xf>
    <xf numFmtId="0" fontId="4" fillId="0" borderId="0" xfId="0" applyFont="1" applyAlignment="1">
      <alignment horizontal="right"/>
    </xf>
    <xf numFmtId="0" fontId="0" fillId="0" borderId="1" xfId="0" applyNumberFormat="1" applyFill="1" applyBorder="1"/>
    <xf numFmtId="0" fontId="0" fillId="0" borderId="1" xfId="0" applyNumberFormat="1" applyBorder="1"/>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3"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ont="1" applyFill="1" applyBorder="1" applyAlignment="1">
      <alignment horizontal="left"/>
    </xf>
    <xf numFmtId="0" fontId="33" fillId="0" borderId="1" xfId="0" applyFont="1" applyBorder="1"/>
    <xf numFmtId="0" fontId="33" fillId="4" borderId="1" xfId="0" applyFont="1" applyFill="1" applyBorder="1"/>
    <xf numFmtId="0" fontId="33" fillId="0" borderId="1" xfId="0" applyFont="1" applyFill="1" applyBorder="1"/>
    <xf numFmtId="0" fontId="0" fillId="15" borderId="1" xfId="0" applyFill="1" applyBorder="1"/>
    <xf numFmtId="0" fontId="0" fillId="15" borderId="0" xfId="0" applyFill="1"/>
    <xf numFmtId="0" fontId="0" fillId="16" borderId="1" xfId="0" applyFill="1" applyBorder="1"/>
    <xf numFmtId="0" fontId="0" fillId="2" borderId="3" xfId="0" applyFill="1" applyBorder="1"/>
    <xf numFmtId="0" fontId="33" fillId="16" borderId="1" xfId="0" applyFont="1" applyFill="1" applyBorder="1"/>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3" fillId="0" borderId="0" xfId="0" applyFont="1" applyAlignment="1" applyProtection="1">
      <alignment horizontal="right"/>
    </xf>
    <xf numFmtId="0" fontId="5" fillId="0" borderId="0" xfId="0" applyFont="1" applyAlignment="1" applyProtection="1">
      <alignment horizontal="center" shrinkToFit="1"/>
    </xf>
    <xf numFmtId="0" fontId="9" fillId="5" borderId="1" xfId="0" applyFont="1" applyFill="1" applyBorder="1" applyAlignment="1" applyProtection="1">
      <alignment horizontal="center" vertical="center"/>
    </xf>
    <xf numFmtId="0" fontId="10" fillId="0" borderId="2" xfId="0" applyFont="1" applyBorder="1" applyAlignment="1" applyProtection="1">
      <alignment horizontal="right"/>
    </xf>
    <xf numFmtId="0" fontId="10" fillId="0" borderId="3" xfId="0" applyFont="1" applyBorder="1" applyAlignment="1" applyProtection="1">
      <alignment horizontal="right"/>
    </xf>
    <xf numFmtId="0" fontId="16" fillId="0" borderId="2" xfId="0" applyFont="1" applyFill="1" applyBorder="1" applyAlignment="1" applyProtection="1">
      <alignment horizontal="right"/>
    </xf>
    <xf numFmtId="0" fontId="16" fillId="0" borderId="3" xfId="0" applyFont="1" applyFill="1" applyBorder="1" applyAlignment="1" applyProtection="1">
      <alignment horizontal="right"/>
    </xf>
    <xf numFmtId="0" fontId="10" fillId="0" borderId="2" xfId="0" applyFont="1" applyFill="1" applyBorder="1" applyAlignment="1" applyProtection="1">
      <alignment horizontal="right"/>
    </xf>
    <xf numFmtId="0" fontId="10" fillId="0" borderId="3" xfId="0" applyFont="1" applyFill="1" applyBorder="1" applyAlignment="1" applyProtection="1">
      <alignment horizontal="right"/>
    </xf>
    <xf numFmtId="0" fontId="0" fillId="0" borderId="3" xfId="0" applyBorder="1" applyAlignment="1" applyProtection="1">
      <alignment horizontal="right"/>
    </xf>
    <xf numFmtId="0" fontId="10" fillId="0" borderId="6" xfId="0" applyFont="1" applyBorder="1" applyAlignment="1" applyProtection="1">
      <alignment horizontal="right"/>
    </xf>
    <xf numFmtId="0" fontId="10" fillId="0" borderId="7" xfId="0" applyFont="1" applyBorder="1" applyAlignment="1" applyProtection="1">
      <alignment horizontal="right"/>
    </xf>
    <xf numFmtId="0" fontId="14" fillId="0" borderId="1" xfId="0" applyFont="1" applyFill="1" applyBorder="1" applyAlignment="1" applyProtection="1">
      <alignment horizontal="center" wrapText="1"/>
    </xf>
    <xf numFmtId="0" fontId="10" fillId="0" borderId="2" xfId="0" applyFont="1" applyBorder="1" applyAlignment="1" applyProtection="1">
      <alignment horizontal="right" vertical="center"/>
    </xf>
    <xf numFmtId="0" fontId="10" fillId="0" borderId="3" xfId="0" applyFont="1" applyBorder="1" applyAlignment="1" applyProtection="1">
      <alignment horizontal="right" vertical="center"/>
    </xf>
    <xf numFmtId="0" fontId="0" fillId="0" borderId="1" xfId="0" applyFill="1" applyBorder="1" applyAlignment="1" applyProtection="1">
      <alignment horizontal="center"/>
    </xf>
    <xf numFmtId="0" fontId="10" fillId="0" borderId="5" xfId="0" applyFont="1" applyBorder="1" applyAlignment="1" applyProtection="1">
      <alignment horizontal="right"/>
    </xf>
    <xf numFmtId="0" fontId="0" fillId="2" borderId="1" xfId="0" applyFill="1" applyBorder="1" applyAlignment="1" applyProtection="1">
      <alignment horizontal="left"/>
    </xf>
    <xf numFmtId="0" fontId="9" fillId="5" borderId="2" xfId="0" applyFont="1" applyFill="1" applyBorder="1" applyAlignment="1" applyProtection="1">
      <alignment horizontal="center"/>
    </xf>
    <xf numFmtId="0" fontId="9" fillId="5" borderId="4" xfId="0" applyFont="1" applyFill="1" applyBorder="1" applyAlignment="1" applyProtection="1">
      <alignment horizontal="center"/>
    </xf>
    <xf numFmtId="0" fontId="9" fillId="5" borderId="3" xfId="0" applyFont="1" applyFill="1" applyBorder="1" applyAlignment="1" applyProtection="1">
      <alignment horizontal="center"/>
    </xf>
    <xf numFmtId="0" fontId="9" fillId="5" borderId="1" xfId="0" applyFont="1" applyFill="1" applyBorder="1" applyAlignment="1" applyProtection="1">
      <alignment horizontal="center"/>
    </xf>
    <xf numFmtId="0" fontId="0" fillId="2" borderId="2" xfId="0" applyFont="1" applyFill="1" applyBorder="1" applyAlignment="1" applyProtection="1">
      <alignment horizontal="center"/>
      <protection locked="0"/>
    </xf>
    <xf numFmtId="0" fontId="0" fillId="2" borderId="3"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3" xfId="0" applyFont="1" applyFill="1" applyBorder="1" applyAlignment="1" applyProtection="1">
      <alignment horizontal="center"/>
      <protection locked="0"/>
    </xf>
    <xf numFmtId="0" fontId="10" fillId="0" borderId="0" xfId="0" applyFont="1" applyAlignment="1" applyProtection="1">
      <alignment horizontal="center" vertical="center" wrapText="1"/>
    </xf>
    <xf numFmtId="0" fontId="0" fillId="2" borderId="2" xfId="0" applyFont="1" applyFill="1" applyBorder="1" applyAlignment="1" applyProtection="1">
      <alignment horizontal="left"/>
      <protection locked="0"/>
    </xf>
    <xf numFmtId="0" fontId="0" fillId="2" borderId="3" xfId="0" applyFont="1" applyFill="1" applyBorder="1" applyAlignment="1" applyProtection="1">
      <alignment horizontal="left"/>
      <protection locked="0"/>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9" fillId="5" borderId="3" xfId="0" applyFont="1" applyFill="1" applyBorder="1" applyAlignment="1" applyProtection="1">
      <alignment horizontal="center" vertical="center"/>
    </xf>
    <xf numFmtId="0" fontId="10" fillId="0" borderId="18" xfId="0" applyFont="1" applyBorder="1" applyAlignment="1" applyProtection="1">
      <alignment horizontal="right"/>
    </xf>
    <xf numFmtId="0" fontId="10" fillId="0" borderId="1" xfId="0" applyFont="1" applyBorder="1" applyAlignment="1" applyProtection="1">
      <alignment horizontal="right"/>
    </xf>
    <xf numFmtId="0" fontId="0" fillId="0" borderId="9" xfId="0" applyFont="1" applyBorder="1" applyAlignment="1" applyProtection="1">
      <alignment horizontal="right" vertical="center"/>
    </xf>
    <xf numFmtId="0" fontId="0" fillId="0" borderId="10" xfId="0" applyBorder="1" applyAlignment="1" applyProtection="1">
      <alignment horizontal="right" vertical="center"/>
    </xf>
    <xf numFmtId="0" fontId="0" fillId="0" borderId="13" xfId="0" applyFont="1" applyBorder="1" applyAlignment="1" applyProtection="1">
      <alignment horizontal="right" vertical="center"/>
    </xf>
    <xf numFmtId="0" fontId="0" fillId="0" borderId="1" xfId="0" applyFont="1" applyBorder="1" applyAlignment="1" applyProtection="1">
      <alignment horizontal="right" vertical="center"/>
    </xf>
    <xf numFmtId="0" fontId="0" fillId="0" borderId="15" xfId="0" applyFont="1" applyBorder="1" applyAlignment="1" applyProtection="1">
      <alignment horizontal="right" vertical="center"/>
    </xf>
    <xf numFmtId="0" fontId="0" fillId="0" borderId="16" xfId="0" applyFont="1" applyBorder="1" applyAlignment="1" applyProtection="1">
      <alignment horizontal="right" vertical="center"/>
    </xf>
    <xf numFmtId="0" fontId="0" fillId="0" borderId="1" xfId="0" applyBorder="1" applyAlignment="1">
      <alignment horizontal="left" vertical="top" wrapText="1"/>
    </xf>
    <xf numFmtId="0" fontId="25" fillId="0" borderId="0" xfId="0" applyFont="1" applyFill="1" applyBorder="1" applyAlignment="1">
      <alignment horizontal="center" vertical="center"/>
    </xf>
    <xf numFmtId="0" fontId="23" fillId="5" borderId="2" xfId="0" applyFont="1" applyFill="1" applyBorder="1" applyAlignment="1">
      <alignment horizontal="center" vertical="center"/>
    </xf>
    <xf numFmtId="0" fontId="23" fillId="5" borderId="4" xfId="0" applyFont="1" applyFill="1" applyBorder="1" applyAlignment="1">
      <alignment horizontal="center" vertical="center"/>
    </xf>
    <xf numFmtId="0" fontId="23" fillId="5" borderId="3" xfId="0" applyFont="1" applyFill="1" applyBorder="1" applyAlignment="1">
      <alignment horizontal="center" vertical="center"/>
    </xf>
    <xf numFmtId="0" fontId="25"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 fillId="0" borderId="0" xfId="0" applyFont="1" applyAlignment="1">
      <alignment horizontal="right" vertical="center" wrapText="1"/>
    </xf>
    <xf numFmtId="0" fontId="1" fillId="0" borderId="19" xfId="0" applyFont="1" applyFill="1" applyBorder="1" applyAlignment="1">
      <alignment horizontal="center" vertical="center"/>
    </xf>
    <xf numFmtId="0" fontId="1" fillId="0" borderId="20" xfId="0" applyFont="1" applyFill="1" applyBorder="1" applyAlignment="1">
      <alignment horizontal="center" vertical="center"/>
    </xf>
    <xf numFmtId="0" fontId="1" fillId="0" borderId="1" xfId="0" applyFont="1" applyFill="1" applyBorder="1" applyAlignment="1">
      <alignment horizontal="center" vertical="center"/>
    </xf>
    <xf numFmtId="0" fontId="25" fillId="0" borderId="1" xfId="0" applyFont="1" applyBorder="1" applyAlignment="1">
      <alignment horizontal="center" vertical="center"/>
    </xf>
    <xf numFmtId="0" fontId="21" fillId="0" borderId="0" xfId="0" applyFont="1" applyFill="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3" xfId="0" applyFont="1" applyBorder="1" applyAlignment="1">
      <alignment horizontal="center"/>
    </xf>
    <xf numFmtId="0" fontId="3" fillId="0" borderId="6" xfId="0" applyFont="1" applyBorder="1" applyAlignment="1">
      <alignment horizontal="center"/>
    </xf>
    <xf numFmtId="0" fontId="3" fillId="0" borderId="22" xfId="0" applyFont="1" applyBorder="1" applyAlignment="1">
      <alignment horizontal="center"/>
    </xf>
    <xf numFmtId="0" fontId="3" fillId="0" borderId="1" xfId="0" applyFont="1" applyBorder="1" applyAlignment="1">
      <alignment horizontal="center" vertical="center"/>
    </xf>
    <xf numFmtId="0" fontId="3"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18" fillId="14" borderId="6" xfId="0" quotePrefix="1" applyFont="1" applyFill="1" applyBorder="1" applyAlignment="1">
      <alignment horizontal="center" vertical="center"/>
    </xf>
    <xf numFmtId="0" fontId="18" fillId="14" borderId="22" xfId="0" quotePrefix="1" applyFont="1" applyFill="1" applyBorder="1" applyAlignment="1">
      <alignment horizontal="center" vertical="center"/>
    </xf>
    <xf numFmtId="0" fontId="18" fillId="14" borderId="1" xfId="0" quotePrefix="1" applyFont="1" applyFill="1" applyBorder="1" applyAlignment="1">
      <alignment horizontal="center" vertical="center"/>
    </xf>
    <xf numFmtId="0" fontId="18" fillId="17" borderId="2" xfId="0" quotePrefix="1" applyFont="1" applyFill="1" applyBorder="1" applyAlignment="1">
      <alignment horizontal="left" vertical="center"/>
    </xf>
    <xf numFmtId="0" fontId="18" fillId="17" borderId="4" xfId="0" quotePrefix="1" applyFont="1" applyFill="1" applyBorder="1" applyAlignment="1">
      <alignment horizontal="left" vertical="center"/>
    </xf>
    <xf numFmtId="0" fontId="18" fillId="17" borderId="3" xfId="0" quotePrefix="1" applyFont="1" applyFill="1" applyBorder="1" applyAlignment="1">
      <alignment horizontal="left" vertical="center"/>
    </xf>
    <xf numFmtId="0" fontId="18" fillId="14" borderId="2" xfId="0" quotePrefix="1" applyFont="1" applyFill="1" applyBorder="1" applyAlignment="1">
      <alignment horizontal="center" vertical="center"/>
    </xf>
    <xf numFmtId="0" fontId="18" fillId="14" borderId="4" xfId="0" quotePrefix="1" applyFont="1" applyFill="1" applyBorder="1" applyAlignment="1">
      <alignment horizontal="center" vertical="center"/>
    </xf>
    <xf numFmtId="0" fontId="18" fillId="14" borderId="3" xfId="0" quotePrefix="1" applyFont="1" applyFill="1" applyBorder="1" applyAlignment="1">
      <alignment horizontal="center" vertical="center"/>
    </xf>
    <xf numFmtId="0" fontId="18" fillId="17" borderId="22" xfId="0" quotePrefix="1" applyFont="1" applyFill="1" applyBorder="1" applyAlignment="1">
      <alignment horizontal="center" vertical="center"/>
    </xf>
    <xf numFmtId="0" fontId="18" fillId="17" borderId="7" xfId="0" quotePrefix="1" applyFont="1" applyFill="1" applyBorder="1" applyAlignment="1">
      <alignment horizontal="center" vertic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2">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1"/>
      </font>
      <fill>
        <patternFill patternType="solid">
          <fgColor theme="0"/>
          <bgColor theme="3" tint="0.79979857783745845"/>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79857783745845"/>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78484450819421"/>
        </patternFill>
      </fill>
    </dxf>
    <dxf>
      <fill>
        <patternFill>
          <bgColor theme="0" tint="-0.14978484450819421"/>
        </patternFill>
      </fill>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22E8-488F-82F3-AAF7DCC8520D}"/>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8</xdr:col>
      <xdr:colOff>146050</xdr:colOff>
      <xdr:row>0</xdr:row>
      <xdr:rowOff>116205</xdr:rowOff>
    </xdr:from>
    <xdr:to>
      <xdr:col>8</xdr:col>
      <xdr:colOff>1075690</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34478" y="116205"/>
          <a:ext cx="929557" cy="921911"/>
        </a:xfrm>
        <a:prstGeom prst="rect">
          <a:avLst/>
        </a:prstGeom>
        <a:noFill/>
      </xdr:spPr>
    </xdr:pic>
    <xdr:clientData/>
  </xdr:twoCellAnchor>
  <xdr:twoCellAnchor editAs="oneCell">
    <xdr:from>
      <xdr:col>7</xdr:col>
      <xdr:colOff>1184275</xdr:colOff>
      <xdr:row>4</xdr:row>
      <xdr:rowOff>31115</xdr:rowOff>
    </xdr:from>
    <xdr:to>
      <xdr:col>9</xdr:col>
      <xdr:colOff>19050</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2</xdr:row>
      <xdr:rowOff>124460</xdr:rowOff>
    </xdr:to>
    <xdr:pic>
      <xdr:nvPicPr>
        <xdr:cNvPr id="4083056" name="Picture 11" descr="C:\Users\MPrust\Documents\CCI.bmp">
          <a:extLst>
            <a:ext uri="{FF2B5EF4-FFF2-40B4-BE49-F238E27FC236}">
              <a16:creationId xmlns:a16="http://schemas.microsoft.com/office/drawing/2014/main" id="{00000000-0008-0000-01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278" y="0"/>
          <a:ext cx="2208752" cy="704022"/>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1027" name="Check Box 3811"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1028" name="Check Box 3812"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1029" name="Check Box 3813"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1030" name="Check Box 3814"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1031" name="Check Box 3815"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1032" name="Check Box 3816"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1033" name="RTF_REPORT" descr="Import RTF"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1034" name="Button 3818"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17780</xdr:rowOff>
    </xdr:from>
    <xdr:to>
      <xdr:col>8</xdr:col>
      <xdr:colOff>464820</xdr:colOff>
      <xdr:row>7</xdr:row>
      <xdr:rowOff>109855</xdr:rowOff>
    </xdr:to>
    <xdr:pic macro="[0]!copy_inputs_button">
      <xdr:nvPicPr>
        <xdr:cNvPr id="14" name="Picture 13" descr="Glossy 3d blue orbs2 082 ico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72256" y="597835"/>
          <a:ext cx="910370" cy="920253"/>
        </a:xfrm>
        <a:prstGeom prst="rect">
          <a:avLst/>
        </a:prstGeom>
        <a:noFill/>
      </xdr:spPr>
    </xdr:pic>
    <xdr:clientData fPrintsWithSheet="0"/>
  </xdr:twoCellAnchor>
  <xdr:twoCellAnchor editAs="oneCell">
    <xdr:from>
      <xdr:col>9</xdr:col>
      <xdr:colOff>1905</xdr:colOff>
      <xdr:row>2</xdr:row>
      <xdr:rowOff>13335</xdr:rowOff>
    </xdr:from>
    <xdr:to>
      <xdr:col>10</xdr:col>
      <xdr:colOff>236220</xdr:colOff>
      <xdr:row>7</xdr:row>
      <xdr:rowOff>97155</xdr:rowOff>
    </xdr:to>
    <xdr:pic macro="[0]!Button3810_Click">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7232623" y="593390"/>
          <a:ext cx="913489" cy="911998"/>
        </a:xfrm>
        <a:prstGeom prst="rect">
          <a:avLst/>
        </a:prstGeom>
      </xdr:spPr>
    </xdr:pic>
    <xdr:clientData fPrintsWithSheet="0"/>
  </xdr:twoCellAnchor>
  <xdr:twoCellAnchor editAs="oneCell">
    <xdr:from>
      <xdr:col>10</xdr:col>
      <xdr:colOff>425450</xdr:colOff>
      <xdr:row>2</xdr:row>
      <xdr:rowOff>10160</xdr:rowOff>
    </xdr:from>
    <xdr:to>
      <xdr:col>11</xdr:col>
      <xdr:colOff>429895</xdr:colOff>
      <xdr:row>7</xdr:row>
      <xdr:rowOff>96520</xdr:rowOff>
    </xdr:to>
    <xdr:pic macro="[0]!Print_Combined_PDF">
      <xdr:nvPicPr>
        <xdr:cNvPr id="16" name="Picture 15" descr="Glossy 3d blue orbs2 095 icon">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35342" y="590215"/>
          <a:ext cx="915533" cy="914538"/>
        </a:xfrm>
        <a:prstGeom prst="rect">
          <a:avLst/>
        </a:prstGeom>
        <a:noFill/>
      </xdr:spPr>
    </xdr:pic>
    <xdr:clientData fPrintsWithSheet="0"/>
  </xdr:twoCellAnchor>
  <xdr:twoCellAnchor editAs="oneCell">
    <xdr:from>
      <xdr:col>5</xdr:col>
      <xdr:colOff>915035</xdr:colOff>
      <xdr:row>2</xdr:row>
      <xdr:rowOff>19685</xdr:rowOff>
    </xdr:from>
    <xdr:to>
      <xdr:col>7</xdr:col>
      <xdr:colOff>125730</xdr:colOff>
      <xdr:row>7</xdr:row>
      <xdr:rowOff>100330</xdr:rowOff>
    </xdr:to>
    <xdr:pic macro="[0]!Next_Fdn_Button_Click">
      <xdr:nvPicPr>
        <xdr:cNvPr id="17" name="Next_Fdn_Button" descr="Glossy 3d blue arrow right.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30884" y="599740"/>
          <a:ext cx="916913" cy="908823"/>
        </a:xfrm>
        <a:prstGeom prst="rect">
          <a:avLst/>
        </a:prstGeom>
        <a:noFill/>
      </xdr:spPr>
    </xdr:pic>
    <xdr:clientData fPrintsWithSheet="0"/>
  </xdr:twoCellAnchor>
  <xdr:twoCellAnchor editAs="oneCell">
    <xdr:from>
      <xdr:col>4</xdr:col>
      <xdr:colOff>505460</xdr:colOff>
      <xdr:row>2</xdr:row>
      <xdr:rowOff>16510</xdr:rowOff>
    </xdr:from>
    <xdr:to>
      <xdr:col>5</xdr:col>
      <xdr:colOff>811530</xdr:colOff>
      <xdr:row>7</xdr:row>
      <xdr:rowOff>99695</xdr:rowOff>
    </xdr:to>
    <xdr:pic macro="[0]!Previous_Fdn_Button_Click">
      <xdr:nvPicPr>
        <xdr:cNvPr id="18" name="Previous_Fdn_Button" descr="Glossy 3d blue arrow left.png">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396" y="596565"/>
          <a:ext cx="918983" cy="911363"/>
        </a:xfrm>
        <a:prstGeom prst="rect">
          <a:avLst/>
        </a:prstGeom>
        <a:noFill/>
      </xdr:spPr>
    </xdr:pic>
    <xdr:clientData fPrintsWithSheet="0"/>
  </xdr:twoCellAnchor>
  <xdr:twoCellAnchor editAs="oneCell">
    <xdr:from>
      <xdr:col>4</xdr:col>
      <xdr:colOff>323215</xdr:colOff>
      <xdr:row>6</xdr:row>
      <xdr:rowOff>53975</xdr:rowOff>
    </xdr:from>
    <xdr:to>
      <xdr:col>6</xdr:col>
      <xdr:colOff>24765</xdr:colOff>
      <xdr:row>9</xdr:row>
      <xdr:rowOff>115570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3926151" y="1296637"/>
          <a:ext cx="1308376" cy="558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6</xdr:row>
      <xdr:rowOff>65405</xdr:rowOff>
    </xdr:from>
    <xdr:to>
      <xdr:col>7</xdr:col>
      <xdr:colOff>303530</xdr:colOff>
      <xdr:row>9</xdr:row>
      <xdr:rowOff>120015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922604" y="1307985"/>
          <a:ext cx="1302992" cy="5515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52070</xdr:rowOff>
    </xdr:from>
    <xdr:to>
      <xdr:col>9</xdr:col>
      <xdr:colOff>65405</xdr:colOff>
      <xdr:row>9</xdr:row>
      <xdr:rowOff>110490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990646" y="1294732"/>
          <a:ext cx="130547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42545</xdr:rowOff>
    </xdr:from>
    <xdr:to>
      <xdr:col>10</xdr:col>
      <xdr:colOff>436880</xdr:colOff>
      <xdr:row>9</xdr:row>
      <xdr:rowOff>100965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038809" y="1285207"/>
          <a:ext cx="1307963"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52070</xdr:rowOff>
    </xdr:from>
    <xdr:to>
      <xdr:col>11</xdr:col>
      <xdr:colOff>636905</xdr:colOff>
      <xdr:row>9</xdr:row>
      <xdr:rowOff>110490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159447" y="1294732"/>
          <a:ext cx="129843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5</xdr:row>
      <xdr:rowOff>54610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8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T43" totalsRowShown="0">
  <autoFilter ref="B2:T43" xr:uid="{00000000-0009-0000-0100-000001000000}"/>
  <tableColumns count="19">
    <tableColumn id="1" xr3:uid="{00000000-0010-0000-0000-000001000000}" name="Default Sheet Name"/>
    <tableColumn id="2" xr3:uid="{00000000-0010-0000-0000-000002000000}" name="4.1.0" dataDxfId="32" dataCellStyle="Normal 2"/>
    <tableColumn id="3" xr3:uid="{00000000-0010-0000-0000-000003000000}" name="4.0.0"/>
    <tableColumn id="4" xr3:uid="{00000000-0010-0000-0000-000004000000}" name="3.4.0" dataDxfId="31"/>
    <tableColumn id="5" xr3:uid="{00000000-0010-0000-0000-000005000000}" name="3.1.3" dataDxfId="30"/>
    <tableColumn id="6" xr3:uid="{00000000-0010-0000-0000-000006000000}" name="3.1.2" dataDxfId="29"/>
    <tableColumn id="7" xr3:uid="{00000000-0010-0000-0000-000007000000}" name="3.1.1" dataDxfId="28"/>
    <tableColumn id="8" xr3:uid="{00000000-0010-0000-0000-000008000000}" name="3.1.0" dataDxfId="27"/>
    <tableColumn id="9" xr3:uid="{00000000-0010-0000-0000-000009000000}" name="3.0.5" dataDxfId="26"/>
    <tableColumn id="10" xr3:uid="{00000000-0010-0000-0000-00000A000000}" name="3.0.4" dataDxfId="25"/>
    <tableColumn id="11" xr3:uid="{00000000-0010-0000-0000-00000B000000}" name="3.0.3" dataDxfId="24"/>
    <tableColumn id="12" xr3:uid="{00000000-0010-0000-0000-00000C000000}" name="3.0.2" dataDxfId="23"/>
    <tableColumn id="13" xr3:uid="{00000000-0010-0000-0000-00000D000000}" name="3.0.1" dataDxfId="22"/>
    <tableColumn id="14" xr3:uid="{00000000-0010-0000-0000-00000E000000}" name="3.0.0" dataDxfId="21"/>
    <tableColumn id="15" xr3:uid="{00000000-0010-0000-0000-00000F000000}" name="2.2.2" dataDxfId="20"/>
    <tableColumn id="16" xr3:uid="{00000000-0010-0000-0000-000010000000}" name="2.2.1" dataDxfId="19"/>
    <tableColumn id="17" xr3:uid="{00000000-0010-0000-0000-000011000000}" name="2.2.0" dataDxfId="18"/>
    <tableColumn id="18" xr3:uid="{00000000-0010-0000-0000-000012000000}" name="2.1.0" dataDxfId="17"/>
    <tableColumn id="19" xr3:uid="{00000000-0010-0000-0000-000013000000}" name="2.0.0"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11" totalsRowShown="0" headerRowDxfId="6" dataDxfId="5">
  <autoFilter ref="A1:E11" xr:uid="{00000000-0009-0000-0100-000002000000}"/>
  <tableColumns count="5">
    <tableColumn id="1" xr3:uid="{00000000-0010-0000-0100-000001000000}" name="sheet_name" dataDxfId="4"/>
    <tableColumn id="2" xr3:uid="{00000000-0010-0000-0100-000002000000}" name="cell_range" dataDxfId="3"/>
    <tableColumn id="3" xr3:uid="{00000000-0010-0000-0100-000003000000}" name="cell_name" dataDxfId="2"/>
    <tableColumn id="4" xr3:uid="{00000000-0010-0000-0100-000004000000}" name="override" dataDxfId="1"/>
    <tableColumn id="5" xr3:uid="{00000000-0010-0000-0100-000005000000}" name="modified_id"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R61"/>
  <sheetViews>
    <sheetView zoomScale="115" zoomScaleNormal="115" workbookViewId="0">
      <selection activeCell="E20" sqref="E20"/>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8.5703125" style="5" customWidth="1"/>
    <col min="10" max="11" width="18.5703125" customWidth="1"/>
    <col min="16" max="16" width="12.140625" customWidth="1"/>
  </cols>
  <sheetData>
    <row r="1" spans="1:18" ht="20.25" x14ac:dyDescent="0.3">
      <c r="A1" s="421" t="s">
        <v>0</v>
      </c>
      <c r="B1" s="421"/>
      <c r="C1" s="421"/>
      <c r="D1" s="6"/>
      <c r="E1" s="6"/>
      <c r="F1" s="7"/>
      <c r="G1" s="8"/>
    </row>
    <row r="2" spans="1:18" x14ac:dyDescent="0.2">
      <c r="A2" s="7"/>
      <c r="B2" s="7"/>
      <c r="C2" s="7"/>
      <c r="D2" s="7"/>
      <c r="E2" s="7"/>
      <c r="F2" s="7"/>
      <c r="G2" s="8"/>
    </row>
    <row r="3" spans="1:18" x14ac:dyDescent="0.2">
      <c r="A3" s="420" t="s">
        <v>1</v>
      </c>
      <c r="B3" s="420"/>
      <c r="C3" s="10" t="str">
        <f>IF(Input!$C4="","",Input!$C4)</f>
        <v/>
      </c>
      <c r="D3" s="11"/>
      <c r="H3"/>
      <c r="I3"/>
    </row>
    <row r="4" spans="1:18" x14ac:dyDescent="0.2">
      <c r="A4" s="420" t="s">
        <v>2</v>
      </c>
      <c r="B4" s="420"/>
      <c r="C4" s="10" t="str">
        <f>IF(Input!$C5="","",Input!$C5)</f>
        <v/>
      </c>
      <c r="D4" s="12"/>
      <c r="F4" s="7"/>
      <c r="G4" s="8"/>
      <c r="M4" s="13"/>
      <c r="N4" s="13"/>
      <c r="O4" s="13"/>
      <c r="P4" s="13"/>
      <c r="Q4" s="13"/>
    </row>
    <row r="5" spans="1:18" x14ac:dyDescent="0.2">
      <c r="A5" s="420" t="s">
        <v>3</v>
      </c>
      <c r="B5" s="420"/>
      <c r="C5" s="10" t="str">
        <f>IF(Input!$C6="","",Input!$C6)</f>
        <v/>
      </c>
      <c r="D5" s="14"/>
      <c r="E5" s="7"/>
      <c r="F5" s="7"/>
      <c r="G5" s="8"/>
    </row>
    <row r="6" spans="1:18" x14ac:dyDescent="0.2">
      <c r="A6" s="9"/>
      <c r="B6" s="9"/>
      <c r="C6" s="15"/>
      <c r="D6" s="16"/>
      <c r="E6" s="7"/>
      <c r="F6" s="7"/>
      <c r="G6" s="8"/>
    </row>
    <row r="7" spans="1:18" x14ac:dyDescent="0.2">
      <c r="A7" s="9"/>
      <c r="B7" s="9" t="s">
        <v>4</v>
      </c>
      <c r="C7" s="17">
        <f>TIA</f>
        <v>0</v>
      </c>
      <c r="D7" s="16"/>
      <c r="E7" s="7"/>
      <c r="F7" s="7"/>
      <c r="G7" s="8"/>
    </row>
    <row r="8" spans="1:18" x14ac:dyDescent="0.2">
      <c r="M8" s="13"/>
      <c r="N8" s="13"/>
    </row>
    <row r="9" spans="1:18" x14ac:dyDescent="0.2">
      <c r="A9" s="18" t="s">
        <v>5</v>
      </c>
      <c r="B9" s="3"/>
      <c r="C9" s="19"/>
      <c r="P9" s="20"/>
      <c r="Q9" s="20"/>
      <c r="R9" s="20"/>
    </row>
    <row r="10" spans="1:18" x14ac:dyDescent="0.2">
      <c r="A10" s="21">
        <f ca="1">COUNT($B$11:$B$60)-COUNTIF($C$11:$C$60,"")</f>
        <v>0</v>
      </c>
      <c r="B10" s="3"/>
      <c r="C10" s="22" t="s">
        <v>6</v>
      </c>
      <c r="D10" s="22" t="s">
        <v>7</v>
      </c>
      <c r="E10" s="22" t="s">
        <v>8</v>
      </c>
      <c r="F10" s="22" t="s">
        <v>9</v>
      </c>
      <c r="G10" s="23" t="s">
        <v>10</v>
      </c>
      <c r="H10" s="23" t="s">
        <v>11</v>
      </c>
      <c r="I10" s="22" t="s">
        <v>12</v>
      </c>
      <c r="J10" s="22" t="s">
        <v>13</v>
      </c>
      <c r="K10" s="22" t="s">
        <v>14</v>
      </c>
      <c r="P10" s="24"/>
      <c r="Q10" s="3" t="s">
        <v>15</v>
      </c>
      <c r="R10" s="24"/>
    </row>
    <row r="11" spans="1:18" x14ac:dyDescent="0.2">
      <c r="A11" t="e" cm="1">
        <f t="array" aca="1" ref="A11" ca="1">ROW(INDIRECT("1:" &amp; ProfileCount))</f>
        <v>#REF!</v>
      </c>
      <c r="B11" s="3">
        <v>1</v>
      </c>
      <c r="C11" s="25" t="str">
        <f ca="1">IF(EDSReactions=TRUE,IF('Anchors (SAPI)'!F3="","",'Anchors (SAPI)'!F3),'TNX Report Parse'!CP9)</f>
        <v/>
      </c>
      <c r="D11" s="26"/>
      <c r="E11" s="26"/>
      <c r="F11" s="27" t="str">
        <f>IF(D11="","",D11)</f>
        <v/>
      </c>
      <c r="G11" s="28"/>
      <c r="H11" s="28"/>
      <c r="I11" s="29"/>
      <c r="J11" s="29"/>
      <c r="K11" s="29"/>
      <c r="L11" s="19"/>
      <c r="P11" s="30"/>
      <c r="Q11" s="31" t="b">
        <v>0</v>
      </c>
      <c r="R11" s="32"/>
    </row>
    <row r="12" spans="1:18" x14ac:dyDescent="0.2">
      <c r="B12" s="3">
        <v>2</v>
      </c>
      <c r="C12" s="25" t="str">
        <f ca="1">IF(EDSReactions=TRUE,IF('Anchors (SAPI)'!F4="","",'Anchors (SAPI)'!F4),'TNX Report Parse'!CP10)</f>
        <v/>
      </c>
      <c r="D12" s="26"/>
      <c r="E12" s="26"/>
      <c r="F12" s="27" t="str">
        <f t="shared" ref="F12:F60" si="0">IF(D12="","",D12)</f>
        <v/>
      </c>
      <c r="G12" s="28"/>
      <c r="H12" s="28"/>
      <c r="I12" s="29"/>
      <c r="J12" s="29"/>
      <c r="K12" s="29"/>
      <c r="L12" s="19"/>
      <c r="P12" s="30"/>
      <c r="Q12" s="30"/>
      <c r="R12" s="32"/>
    </row>
    <row r="13" spans="1:18" x14ac:dyDescent="0.2">
      <c r="B13" s="3">
        <v>3</v>
      </c>
      <c r="C13" s="25" t="str">
        <f ca="1">IF(EDSReactions=TRUE,IF('Anchors (SAPI)'!F5="","",'Anchors (SAPI)'!F5),'TNX Report Parse'!CP11)</f>
        <v/>
      </c>
      <c r="D13" s="26"/>
      <c r="E13" s="26"/>
      <c r="F13" s="27" t="str">
        <f t="shared" si="0"/>
        <v/>
      </c>
      <c r="G13" s="28"/>
      <c r="H13" s="28"/>
      <c r="I13" s="29"/>
      <c r="J13" s="29"/>
      <c r="K13" s="29"/>
      <c r="L13" s="33"/>
      <c r="P13" s="30"/>
      <c r="Q13" s="30"/>
      <c r="R13" s="32"/>
    </row>
    <row r="14" spans="1:18" x14ac:dyDescent="0.2">
      <c r="B14" s="3">
        <v>4</v>
      </c>
      <c r="C14" s="25" t="str">
        <f ca="1">IF(EDSReactions=TRUE,IF('Anchors (SAPI)'!F6="","",'Anchors (SAPI)'!F6),'TNX Report Parse'!CP12)</f>
        <v/>
      </c>
      <c r="D14" s="26"/>
      <c r="E14" s="26"/>
      <c r="F14" s="27" t="str">
        <f t="shared" si="0"/>
        <v/>
      </c>
      <c r="G14" s="28"/>
      <c r="H14" s="28"/>
      <c r="I14" s="29"/>
      <c r="J14" s="29"/>
      <c r="K14" s="29"/>
      <c r="L14" s="19"/>
      <c r="P14" s="30"/>
      <c r="Q14" s="30"/>
      <c r="R14" s="32"/>
    </row>
    <row r="15" spans="1:18" x14ac:dyDescent="0.2">
      <c r="B15" s="3">
        <v>5</v>
      </c>
      <c r="C15" s="25" t="str">
        <f ca="1">IF(EDSReactions=TRUE,IF('Anchors (SAPI)'!F7="","",'Anchors (SAPI)'!F7),'TNX Report Parse'!CP13)</f>
        <v/>
      </c>
      <c r="D15" s="26"/>
      <c r="E15" s="26"/>
      <c r="F15" s="27" t="str">
        <f t="shared" si="0"/>
        <v/>
      </c>
      <c r="G15" s="28"/>
      <c r="H15" s="28"/>
      <c r="I15" s="29"/>
      <c r="J15" s="29"/>
      <c r="K15" s="29"/>
      <c r="L15" s="19"/>
      <c r="P15" s="20"/>
      <c r="Q15" s="20"/>
      <c r="R15" s="20"/>
    </row>
    <row r="16" spans="1:18" x14ac:dyDescent="0.2">
      <c r="B16" s="3">
        <v>6</v>
      </c>
      <c r="C16" s="25" t="str">
        <f ca="1">IF(EDSReactions=TRUE,IF('Anchors (SAPI)'!F8="","",'Anchors (SAPI)'!F8),'TNX Report Parse'!CP14)</f>
        <v/>
      </c>
      <c r="D16" s="26"/>
      <c r="E16" s="26"/>
      <c r="F16" s="27" t="str">
        <f t="shared" si="0"/>
        <v/>
      </c>
      <c r="G16" s="28"/>
      <c r="H16" s="28"/>
      <c r="I16" s="29"/>
      <c r="J16" s="29"/>
      <c r="K16" s="29"/>
      <c r="L16" s="19"/>
      <c r="P16" s="20"/>
      <c r="Q16" s="20"/>
      <c r="R16" s="20"/>
    </row>
    <row r="17" spans="2:18" x14ac:dyDescent="0.2">
      <c r="B17" s="3">
        <v>7</v>
      </c>
      <c r="C17" s="25" t="str">
        <f ca="1">IF(EDSReactions=TRUE,IF('Anchors (SAPI)'!F9="","",'Anchors (SAPI)'!F9),'TNX Report Parse'!CP15)</f>
        <v/>
      </c>
      <c r="D17" s="26"/>
      <c r="E17" s="26"/>
      <c r="F17" s="27" t="str">
        <f t="shared" si="0"/>
        <v/>
      </c>
      <c r="G17" s="28"/>
      <c r="H17" s="28"/>
      <c r="I17" s="29"/>
      <c r="J17" s="29"/>
      <c r="K17" s="29"/>
    </row>
    <row r="18" spans="2:18" x14ac:dyDescent="0.2">
      <c r="B18" s="3">
        <v>8</v>
      </c>
      <c r="C18" s="25" t="str">
        <f ca="1">IF(EDSReactions=TRUE,IF('Anchors (SAPI)'!F10="","",'Anchors (SAPI)'!F10),'TNX Report Parse'!CP16)</f>
        <v/>
      </c>
      <c r="D18" s="26"/>
      <c r="E18" s="26"/>
      <c r="F18" s="27" t="str">
        <f t="shared" si="0"/>
        <v/>
      </c>
      <c r="G18" s="28"/>
      <c r="H18" s="28"/>
      <c r="I18" s="29"/>
      <c r="J18" s="29"/>
      <c r="K18" s="29"/>
    </row>
    <row r="19" spans="2:18" x14ac:dyDescent="0.2">
      <c r="B19" s="3">
        <v>9</v>
      </c>
      <c r="C19" s="25" t="str">
        <f ca="1">IF(EDSReactions=TRUE,IF('Anchors (SAPI)'!F11="","",'Anchors (SAPI)'!F11),'TNX Report Parse'!CP17)</f>
        <v/>
      </c>
      <c r="D19" s="26"/>
      <c r="E19" s="26"/>
      <c r="F19" s="27" t="str">
        <f t="shared" si="0"/>
        <v/>
      </c>
      <c r="G19" s="28"/>
      <c r="H19" s="28"/>
      <c r="I19" s="29"/>
      <c r="J19" s="29"/>
      <c r="K19" s="29"/>
    </row>
    <row r="20" spans="2:18" x14ac:dyDescent="0.2">
      <c r="B20" s="3">
        <v>10</v>
      </c>
      <c r="C20" s="25" t="str">
        <f ca="1">IF(EDSReactions=TRUE,IF('Anchors (SAPI)'!F12="","",'Anchors (SAPI)'!F12),'TNX Report Parse'!CP18)</f>
        <v/>
      </c>
      <c r="D20" s="26"/>
      <c r="E20" s="26"/>
      <c r="F20" s="27" t="str">
        <f t="shared" si="0"/>
        <v/>
      </c>
      <c r="G20" s="28"/>
      <c r="H20" s="28"/>
      <c r="I20" s="29"/>
      <c r="J20" s="29"/>
      <c r="K20" s="29"/>
    </row>
    <row r="21" spans="2:18" x14ac:dyDescent="0.2">
      <c r="B21" s="3">
        <v>11</v>
      </c>
      <c r="C21" s="25" t="str">
        <f ca="1">IF(EDSReactions=TRUE,IF('Anchors (SAPI)'!F13="","",'Anchors (SAPI)'!F13),'TNX Report Parse'!CP19)</f>
        <v/>
      </c>
      <c r="D21" s="26"/>
      <c r="E21" s="26"/>
      <c r="F21" s="27" t="str">
        <f t="shared" si="0"/>
        <v/>
      </c>
      <c r="G21" s="28"/>
      <c r="H21" s="28"/>
      <c r="I21" s="29"/>
      <c r="J21" s="29"/>
      <c r="K21" s="29"/>
      <c r="P21" s="418"/>
      <c r="Q21" s="418"/>
      <c r="R21" s="34"/>
    </row>
    <row r="22" spans="2:18" x14ac:dyDescent="0.2">
      <c r="B22" s="3">
        <v>12</v>
      </c>
      <c r="C22" s="25" t="str">
        <f ca="1">IF(EDSReactions=TRUE,IF('Anchors (SAPI)'!F14="","",'Anchors (SAPI)'!F14),'TNX Report Parse'!CP20)</f>
        <v/>
      </c>
      <c r="D22" s="26"/>
      <c r="E22" s="26"/>
      <c r="F22" s="27" t="str">
        <f t="shared" si="0"/>
        <v/>
      </c>
      <c r="G22" s="28"/>
      <c r="H22" s="28"/>
      <c r="I22" s="29"/>
      <c r="J22" s="29"/>
      <c r="K22" s="29"/>
      <c r="P22" s="419"/>
      <c r="Q22" s="419"/>
      <c r="R22" s="35"/>
    </row>
    <row r="23" spans="2:18" x14ac:dyDescent="0.2">
      <c r="B23" s="3">
        <v>13</v>
      </c>
      <c r="C23" s="25" t="str">
        <f ca="1">IF(EDSReactions=TRUE,IF('Anchors (SAPI)'!F15="","",'Anchors (SAPI)'!F15),'TNX Report Parse'!CP21)</f>
        <v/>
      </c>
      <c r="D23" s="26"/>
      <c r="E23" s="26"/>
      <c r="F23" s="27" t="str">
        <f t="shared" si="0"/>
        <v/>
      </c>
      <c r="G23" s="28"/>
      <c r="H23" s="28"/>
      <c r="I23" s="29"/>
      <c r="J23" s="29"/>
      <c r="K23" s="29"/>
    </row>
    <row r="24" spans="2:18" x14ac:dyDescent="0.2">
      <c r="B24" s="3">
        <v>14</v>
      </c>
      <c r="C24" s="25" t="str">
        <f ca="1">IF(EDSReactions=TRUE,IF('Anchors (SAPI)'!F16="","",'Anchors (SAPI)'!F16),'TNX Report Parse'!CP22)</f>
        <v/>
      </c>
      <c r="D24" s="26"/>
      <c r="E24" s="26"/>
      <c r="F24" s="27" t="str">
        <f t="shared" si="0"/>
        <v/>
      </c>
      <c r="G24" s="28"/>
      <c r="H24" s="28"/>
      <c r="I24" s="29"/>
      <c r="J24" s="29"/>
      <c r="K24" s="29"/>
    </row>
    <row r="25" spans="2:18" x14ac:dyDescent="0.2">
      <c r="B25" s="3">
        <v>15</v>
      </c>
      <c r="C25" s="25" t="str">
        <f ca="1">IF(EDSReactions=TRUE,IF('Anchors (SAPI)'!F17="","",'Anchors (SAPI)'!F17),'TNX Report Parse'!CP23)</f>
        <v/>
      </c>
      <c r="D25" s="26"/>
      <c r="E25" s="26"/>
      <c r="F25" s="27" t="str">
        <f t="shared" si="0"/>
        <v/>
      </c>
      <c r="G25" s="28"/>
      <c r="H25" s="28"/>
      <c r="I25" s="29"/>
      <c r="J25" s="29"/>
      <c r="K25" s="29"/>
      <c r="M25" s="36"/>
    </row>
    <row r="26" spans="2:18" x14ac:dyDescent="0.2">
      <c r="B26" s="3">
        <v>16</v>
      </c>
      <c r="C26" s="25" t="str">
        <f ca="1">IF(EDSReactions=TRUE,IF('Anchors (SAPI)'!F18="","",'Anchors (SAPI)'!F18),'TNX Report Parse'!CP24)</f>
        <v/>
      </c>
      <c r="D26" s="26"/>
      <c r="E26" s="26"/>
      <c r="F26" s="27" t="str">
        <f t="shared" si="0"/>
        <v/>
      </c>
      <c r="G26" s="28"/>
      <c r="H26" s="28"/>
      <c r="I26" s="29"/>
      <c r="J26" s="29"/>
      <c r="K26" s="29"/>
      <c r="M26" s="36"/>
    </row>
    <row r="27" spans="2:18" x14ac:dyDescent="0.2">
      <c r="B27" s="3">
        <v>17</v>
      </c>
      <c r="C27" s="25" t="str">
        <f ca="1">IF(EDSReactions=TRUE,IF('Anchors (SAPI)'!F19="","",'Anchors (SAPI)'!F19),'TNX Report Parse'!CP25)</f>
        <v/>
      </c>
      <c r="D27" s="26"/>
      <c r="E27" s="26"/>
      <c r="F27" s="27" t="str">
        <f t="shared" si="0"/>
        <v/>
      </c>
      <c r="G27" s="28"/>
      <c r="H27" s="28"/>
      <c r="I27" s="29"/>
      <c r="J27" s="29"/>
      <c r="K27" s="29"/>
      <c r="M27" s="36"/>
    </row>
    <row r="28" spans="2:18" x14ac:dyDescent="0.2">
      <c r="B28" s="3">
        <v>18</v>
      </c>
      <c r="C28" s="25" t="str">
        <f ca="1">IF(EDSReactions=TRUE,IF('Anchors (SAPI)'!F20="","",'Anchors (SAPI)'!F20),'TNX Report Parse'!CP26)</f>
        <v/>
      </c>
      <c r="D28" s="26"/>
      <c r="E28" s="26"/>
      <c r="F28" s="27" t="str">
        <f t="shared" si="0"/>
        <v/>
      </c>
      <c r="G28" s="28"/>
      <c r="H28" s="28"/>
      <c r="I28" s="29"/>
      <c r="J28" s="29"/>
      <c r="K28" s="29"/>
      <c r="M28" s="36"/>
    </row>
    <row r="29" spans="2:18" x14ac:dyDescent="0.2">
      <c r="B29" s="3">
        <v>19</v>
      </c>
      <c r="C29" s="25" t="str">
        <f ca="1">IF(EDSReactions=TRUE,IF('Anchors (SAPI)'!F21="","",'Anchors (SAPI)'!F21),'TNX Report Parse'!CP27)</f>
        <v/>
      </c>
      <c r="D29" s="26"/>
      <c r="E29" s="26"/>
      <c r="F29" s="27" t="str">
        <f t="shared" si="0"/>
        <v/>
      </c>
      <c r="G29" s="28"/>
      <c r="H29" s="28"/>
      <c r="I29" s="29"/>
      <c r="J29" s="29"/>
      <c r="K29" s="29"/>
    </row>
    <row r="30" spans="2:18" x14ac:dyDescent="0.2">
      <c r="B30" s="3">
        <v>20</v>
      </c>
      <c r="C30" s="25" t="str">
        <f ca="1">IF(EDSReactions=TRUE,IF('Anchors (SAPI)'!F22="","",'Anchors (SAPI)'!F22),'TNX Report Parse'!CP28)</f>
        <v/>
      </c>
      <c r="D30" s="26"/>
      <c r="E30" s="26"/>
      <c r="F30" s="27" t="str">
        <f t="shared" si="0"/>
        <v/>
      </c>
      <c r="G30" s="28"/>
      <c r="H30" s="28"/>
      <c r="I30" s="29"/>
      <c r="J30" s="29"/>
      <c r="K30" s="29"/>
    </row>
    <row r="31" spans="2:18" x14ac:dyDescent="0.2">
      <c r="B31" s="3">
        <v>21</v>
      </c>
      <c r="C31" s="25" t="str">
        <f ca="1">IF(EDSReactions=TRUE,IF('Anchors (SAPI)'!F23="","",'Anchors (SAPI)'!F23),'TNX Report Parse'!CP29)</f>
        <v/>
      </c>
      <c r="D31" s="26"/>
      <c r="E31" s="26"/>
      <c r="F31" s="27" t="str">
        <f t="shared" si="0"/>
        <v/>
      </c>
      <c r="G31" s="28"/>
      <c r="H31" s="28"/>
      <c r="I31" s="29"/>
      <c r="J31" s="29"/>
      <c r="K31" s="29"/>
    </row>
    <row r="32" spans="2:18" x14ac:dyDescent="0.2">
      <c r="B32" s="3">
        <v>22</v>
      </c>
      <c r="C32" s="25" t="str">
        <f ca="1">IF(EDSReactions=TRUE,IF('Anchors (SAPI)'!F24="","",'Anchors (SAPI)'!F24),'TNX Report Parse'!CP30)</f>
        <v/>
      </c>
      <c r="D32" s="26"/>
      <c r="E32" s="26"/>
      <c r="F32" s="27" t="str">
        <f t="shared" si="0"/>
        <v/>
      </c>
      <c r="G32" s="28"/>
      <c r="H32" s="28"/>
      <c r="I32" s="29"/>
      <c r="J32" s="29"/>
      <c r="K32" s="29"/>
    </row>
    <row r="33" spans="2:11" x14ac:dyDescent="0.2">
      <c r="B33" s="3">
        <v>23</v>
      </c>
      <c r="C33" s="25" t="str">
        <f ca="1">IF(EDSReactions=TRUE,IF('Anchors (SAPI)'!F25="","",'Anchors (SAPI)'!F25),'TNX Report Parse'!CP31)</f>
        <v/>
      </c>
      <c r="D33" s="26"/>
      <c r="E33" s="26"/>
      <c r="F33" s="27" t="str">
        <f t="shared" si="0"/>
        <v/>
      </c>
      <c r="G33" s="28"/>
      <c r="H33" s="28"/>
      <c r="I33" s="29"/>
      <c r="J33" s="29"/>
      <c r="K33" s="29"/>
    </row>
    <row r="34" spans="2:11" x14ac:dyDescent="0.2">
      <c r="B34" s="3">
        <v>24</v>
      </c>
      <c r="C34" s="25" t="str">
        <f ca="1">IF(EDSReactions=TRUE,IF('Anchors (SAPI)'!F26="","",'Anchors (SAPI)'!F26),'TNX Report Parse'!CP32)</f>
        <v/>
      </c>
      <c r="D34" s="26"/>
      <c r="E34" s="26"/>
      <c r="F34" s="27" t="str">
        <f t="shared" si="0"/>
        <v/>
      </c>
      <c r="G34" s="28"/>
      <c r="H34" s="28"/>
      <c r="I34" s="29"/>
      <c r="J34" s="29"/>
      <c r="K34" s="29"/>
    </row>
    <row r="35" spans="2:11" x14ac:dyDescent="0.2">
      <c r="B35" s="3">
        <v>25</v>
      </c>
      <c r="C35" s="25" t="str">
        <f ca="1">IF(EDSReactions=TRUE,IF('Anchors (SAPI)'!F27="","",'Anchors (SAPI)'!F27),'TNX Report Parse'!CP33)</f>
        <v/>
      </c>
      <c r="D35" s="26"/>
      <c r="E35" s="26"/>
      <c r="F35" s="27" t="str">
        <f t="shared" si="0"/>
        <v/>
      </c>
      <c r="G35" s="28"/>
      <c r="H35" s="28"/>
      <c r="I35" s="29"/>
      <c r="J35" s="29"/>
      <c r="K35" s="29"/>
    </row>
    <row r="36" spans="2:11" x14ac:dyDescent="0.2">
      <c r="B36" s="3">
        <v>26</v>
      </c>
      <c r="C36" s="25" t="str">
        <f ca="1">IF(EDSReactions=TRUE,IF('Anchors (SAPI)'!F28="","",'Anchors (SAPI)'!F28),'TNX Report Parse'!CP34)</f>
        <v/>
      </c>
      <c r="D36" s="26"/>
      <c r="E36" s="26"/>
      <c r="F36" s="27" t="str">
        <f t="shared" si="0"/>
        <v/>
      </c>
      <c r="G36" s="28"/>
      <c r="H36" s="28"/>
      <c r="I36" s="29"/>
      <c r="J36" s="29"/>
      <c r="K36" s="29"/>
    </row>
    <row r="37" spans="2:11" x14ac:dyDescent="0.2">
      <c r="B37" s="3">
        <v>27</v>
      </c>
      <c r="C37" s="25" t="str">
        <f ca="1">IF(EDSReactions=TRUE,IF('Anchors (SAPI)'!F29="","",'Anchors (SAPI)'!F29),'TNX Report Parse'!CP35)</f>
        <v/>
      </c>
      <c r="D37" s="26"/>
      <c r="E37" s="26"/>
      <c r="F37" s="27" t="str">
        <f t="shared" si="0"/>
        <v/>
      </c>
      <c r="G37" s="28"/>
      <c r="H37" s="28"/>
      <c r="I37" s="29"/>
      <c r="J37" s="29"/>
      <c r="K37" s="29"/>
    </row>
    <row r="38" spans="2:11" x14ac:dyDescent="0.2">
      <c r="B38" s="3">
        <v>28</v>
      </c>
      <c r="C38" s="25" t="str">
        <f ca="1">IF(EDSReactions=TRUE,IF('Anchors (SAPI)'!F30="","",'Anchors (SAPI)'!F30),'TNX Report Parse'!CP36)</f>
        <v/>
      </c>
      <c r="D38" s="26"/>
      <c r="E38" s="26"/>
      <c r="F38" s="27" t="str">
        <f t="shared" si="0"/>
        <v/>
      </c>
      <c r="G38" s="28"/>
      <c r="H38" s="28"/>
      <c r="I38" s="29"/>
      <c r="J38" s="29"/>
      <c r="K38" s="29"/>
    </row>
    <row r="39" spans="2:11" x14ac:dyDescent="0.2">
      <c r="B39" s="3">
        <v>29</v>
      </c>
      <c r="C39" s="25" t="str">
        <f ca="1">IF(EDSReactions=TRUE,IF('Anchors (SAPI)'!F31="","",'Anchors (SAPI)'!F31),'TNX Report Parse'!CP37)</f>
        <v/>
      </c>
      <c r="D39" s="26"/>
      <c r="E39" s="26"/>
      <c r="F39" s="27" t="str">
        <f t="shared" si="0"/>
        <v/>
      </c>
      <c r="G39" s="28"/>
      <c r="H39" s="28"/>
      <c r="I39" s="29"/>
      <c r="J39" s="29"/>
      <c r="K39" s="29"/>
    </row>
    <row r="40" spans="2:11" x14ac:dyDescent="0.2">
      <c r="B40" s="3">
        <v>30</v>
      </c>
      <c r="C40" s="25" t="str">
        <f ca="1">IF(EDSReactions=TRUE,IF('Anchors (SAPI)'!F32="","",'Anchors (SAPI)'!F32),'TNX Report Parse'!CP38)</f>
        <v/>
      </c>
      <c r="D40" s="26"/>
      <c r="E40" s="26"/>
      <c r="F40" s="27" t="str">
        <f t="shared" si="0"/>
        <v/>
      </c>
      <c r="G40" s="28"/>
      <c r="H40" s="28"/>
      <c r="I40" s="29"/>
      <c r="J40" s="29"/>
      <c r="K40" s="29"/>
    </row>
    <row r="41" spans="2:11" x14ac:dyDescent="0.2">
      <c r="B41" s="3">
        <v>31</v>
      </c>
      <c r="C41" s="25" t="str">
        <f ca="1">IF(EDSReactions=TRUE,IF('Anchors (SAPI)'!F33="","",'Anchors (SAPI)'!F33),'TNX Report Parse'!CP39)</f>
        <v/>
      </c>
      <c r="D41" s="26"/>
      <c r="E41" s="26"/>
      <c r="F41" s="27" t="str">
        <f t="shared" si="0"/>
        <v/>
      </c>
      <c r="G41" s="28"/>
      <c r="H41" s="28"/>
      <c r="I41" s="29"/>
      <c r="J41" s="29"/>
      <c r="K41" s="29"/>
    </row>
    <row r="42" spans="2:11" x14ac:dyDescent="0.2">
      <c r="B42" s="3">
        <v>32</v>
      </c>
      <c r="C42" s="25" t="str">
        <f ca="1">IF(EDSReactions=TRUE,IF('Anchors (SAPI)'!F34="","",'Anchors (SAPI)'!F34),'TNX Report Parse'!CP40)</f>
        <v/>
      </c>
      <c r="D42" s="26"/>
      <c r="E42" s="26"/>
      <c r="F42" s="27" t="str">
        <f t="shared" si="0"/>
        <v/>
      </c>
      <c r="G42" s="28"/>
      <c r="H42" s="28"/>
      <c r="I42" s="29"/>
      <c r="J42" s="29"/>
      <c r="K42" s="29"/>
    </row>
    <row r="43" spans="2:11" x14ac:dyDescent="0.2">
      <c r="B43" s="3">
        <v>33</v>
      </c>
      <c r="C43" s="25" t="str">
        <f ca="1">IF(EDSReactions=TRUE,IF('Anchors (SAPI)'!F35="","",'Anchors (SAPI)'!F35),'TNX Report Parse'!CP41)</f>
        <v/>
      </c>
      <c r="D43" s="26"/>
      <c r="E43" s="26"/>
      <c r="F43" s="27" t="str">
        <f t="shared" si="0"/>
        <v/>
      </c>
      <c r="G43" s="28"/>
      <c r="H43" s="28"/>
      <c r="I43" s="29"/>
      <c r="J43" s="29"/>
      <c r="K43" s="29"/>
    </row>
    <row r="44" spans="2:11" x14ac:dyDescent="0.2">
      <c r="B44" s="3">
        <v>34</v>
      </c>
      <c r="C44" s="25" t="str">
        <f ca="1">IF(EDSReactions=TRUE,IF('Anchors (SAPI)'!F36="","",'Anchors (SAPI)'!F36),'TNX Report Parse'!CP42)</f>
        <v/>
      </c>
      <c r="D44" s="26"/>
      <c r="E44" s="26"/>
      <c r="F44" s="27" t="str">
        <f t="shared" si="0"/>
        <v/>
      </c>
      <c r="G44" s="28"/>
      <c r="H44" s="28"/>
      <c r="I44" s="29"/>
      <c r="J44" s="29"/>
      <c r="K44" s="29"/>
    </row>
    <row r="45" spans="2:11" x14ac:dyDescent="0.2">
      <c r="B45" s="3">
        <v>35</v>
      </c>
      <c r="C45" s="25" t="str">
        <f ca="1">IF(EDSReactions=TRUE,IF('Anchors (SAPI)'!F37="","",'Anchors (SAPI)'!F37),'TNX Report Parse'!CP43)</f>
        <v/>
      </c>
      <c r="D45" s="26"/>
      <c r="E45" s="26"/>
      <c r="F45" s="27" t="str">
        <f t="shared" si="0"/>
        <v/>
      </c>
      <c r="G45" s="28"/>
      <c r="H45" s="28"/>
      <c r="I45" s="29"/>
      <c r="J45" s="29"/>
      <c r="K45" s="29"/>
    </row>
    <row r="46" spans="2:11" x14ac:dyDescent="0.2">
      <c r="B46" s="3">
        <v>36</v>
      </c>
      <c r="C46" s="25" t="str">
        <f ca="1">IF(EDSReactions=TRUE,IF('Anchors (SAPI)'!F38="","",'Anchors (SAPI)'!F38),'TNX Report Parse'!CP44)</f>
        <v/>
      </c>
      <c r="D46" s="26"/>
      <c r="E46" s="26"/>
      <c r="F46" s="27" t="str">
        <f t="shared" si="0"/>
        <v/>
      </c>
      <c r="G46" s="28"/>
      <c r="H46" s="28"/>
      <c r="I46" s="29"/>
      <c r="J46" s="29"/>
      <c r="K46" s="29"/>
    </row>
    <row r="47" spans="2:11" x14ac:dyDescent="0.2">
      <c r="B47" s="3">
        <v>37</v>
      </c>
      <c r="C47" s="25" t="str">
        <f ca="1">IF(EDSReactions=TRUE,IF('Anchors (SAPI)'!F39="","",'Anchors (SAPI)'!F39),'TNX Report Parse'!CP45)</f>
        <v/>
      </c>
      <c r="D47" s="26"/>
      <c r="E47" s="26"/>
      <c r="F47" s="27" t="str">
        <f t="shared" si="0"/>
        <v/>
      </c>
      <c r="G47" s="28"/>
      <c r="H47" s="28"/>
      <c r="I47" s="29"/>
      <c r="J47" s="29"/>
      <c r="K47" s="29"/>
    </row>
    <row r="48" spans="2:11" x14ac:dyDescent="0.2">
      <c r="B48" s="3">
        <v>38</v>
      </c>
      <c r="C48" s="25" t="str">
        <f ca="1">IF(EDSReactions=TRUE,IF('Anchors (SAPI)'!F40="","",'Anchors (SAPI)'!F40),'TNX Report Parse'!CP46)</f>
        <v/>
      </c>
      <c r="D48" s="26"/>
      <c r="E48" s="26"/>
      <c r="F48" s="27" t="str">
        <f t="shared" si="0"/>
        <v/>
      </c>
      <c r="G48" s="28"/>
      <c r="H48" s="28"/>
      <c r="I48" s="29"/>
      <c r="J48" s="29"/>
      <c r="K48" s="29"/>
    </row>
    <row r="49" spans="2:11" x14ac:dyDescent="0.2">
      <c r="B49" s="3">
        <v>39</v>
      </c>
      <c r="C49" s="25" t="str">
        <f ca="1">IF(EDSReactions=TRUE,IF('Anchors (SAPI)'!F41="","",'Anchors (SAPI)'!F41),'TNX Report Parse'!CP47)</f>
        <v/>
      </c>
      <c r="D49" s="26"/>
      <c r="E49" s="26"/>
      <c r="F49" s="27" t="str">
        <f t="shared" si="0"/>
        <v/>
      </c>
      <c r="G49" s="28"/>
      <c r="H49" s="28"/>
      <c r="I49" s="29"/>
      <c r="J49" s="29"/>
      <c r="K49" s="29"/>
    </row>
    <row r="50" spans="2:11" x14ac:dyDescent="0.2">
      <c r="B50" s="3">
        <v>40</v>
      </c>
      <c r="C50" s="25" t="str">
        <f ca="1">IF(EDSReactions=TRUE,IF('Anchors (SAPI)'!F42="","",'Anchors (SAPI)'!F42),'TNX Report Parse'!CP48)</f>
        <v/>
      </c>
      <c r="D50" s="26"/>
      <c r="E50" s="26"/>
      <c r="F50" s="27" t="str">
        <f t="shared" si="0"/>
        <v/>
      </c>
      <c r="G50" s="28"/>
      <c r="H50" s="28"/>
      <c r="I50" s="29"/>
      <c r="J50" s="29"/>
      <c r="K50" s="29"/>
    </row>
    <row r="51" spans="2:11" x14ac:dyDescent="0.2">
      <c r="B51" s="3">
        <v>41</v>
      </c>
      <c r="C51" s="25" t="str">
        <f ca="1">IF(EDSReactions=TRUE,IF('Anchors (SAPI)'!F43="","",'Anchors (SAPI)'!F43),'TNX Report Parse'!CP49)</f>
        <v/>
      </c>
      <c r="D51" s="26"/>
      <c r="E51" s="26"/>
      <c r="F51" s="27" t="str">
        <f t="shared" si="0"/>
        <v/>
      </c>
      <c r="G51" s="28"/>
      <c r="H51" s="28"/>
      <c r="I51" s="29"/>
      <c r="J51" s="29"/>
      <c r="K51" s="29"/>
    </row>
    <row r="52" spans="2:11" x14ac:dyDescent="0.2">
      <c r="B52" s="3">
        <v>42</v>
      </c>
      <c r="C52" s="25" t="str">
        <f ca="1">IF(EDSReactions=TRUE,IF('Anchors (SAPI)'!F44="","",'Anchors (SAPI)'!F44),'TNX Report Parse'!CP50)</f>
        <v/>
      </c>
      <c r="D52" s="26"/>
      <c r="E52" s="26"/>
      <c r="F52" s="27" t="str">
        <f t="shared" si="0"/>
        <v/>
      </c>
      <c r="G52" s="28"/>
      <c r="H52" s="28"/>
      <c r="I52" s="29"/>
      <c r="J52" s="29"/>
      <c r="K52" s="29"/>
    </row>
    <row r="53" spans="2:11" x14ac:dyDescent="0.2">
      <c r="B53" s="3">
        <v>43</v>
      </c>
      <c r="C53" s="25" t="str">
        <f ca="1">IF(EDSReactions=TRUE,IF('Anchors (SAPI)'!F45="","",'Anchors (SAPI)'!F45),'TNX Report Parse'!CP51)</f>
        <v/>
      </c>
      <c r="D53" s="26"/>
      <c r="E53" s="26"/>
      <c r="F53" s="27" t="str">
        <f t="shared" si="0"/>
        <v/>
      </c>
      <c r="G53" s="28"/>
      <c r="H53" s="28"/>
      <c r="I53" s="29"/>
      <c r="J53" s="29"/>
      <c r="K53" s="29"/>
    </row>
    <row r="54" spans="2:11" x14ac:dyDescent="0.2">
      <c r="B54" s="3">
        <v>44</v>
      </c>
      <c r="C54" s="25" t="str">
        <f ca="1">IF(EDSReactions=TRUE,IF('Anchors (SAPI)'!F46="","",'Anchors (SAPI)'!F46),'TNX Report Parse'!CP52)</f>
        <v/>
      </c>
      <c r="D54" s="26"/>
      <c r="E54" s="26"/>
      <c r="F54" s="27" t="str">
        <f t="shared" si="0"/>
        <v/>
      </c>
      <c r="G54" s="28"/>
      <c r="H54" s="28"/>
      <c r="I54" s="29"/>
      <c r="J54" s="29"/>
      <c r="K54" s="29"/>
    </row>
    <row r="55" spans="2:11" x14ac:dyDescent="0.2">
      <c r="B55" s="3">
        <v>45</v>
      </c>
      <c r="C55" s="25" t="str">
        <f ca="1">IF(EDSReactions=TRUE,IF('Anchors (SAPI)'!F47="","",'Anchors (SAPI)'!F47),'TNX Report Parse'!CP53)</f>
        <v/>
      </c>
      <c r="D55" s="26"/>
      <c r="E55" s="26"/>
      <c r="F55" s="27" t="str">
        <f t="shared" si="0"/>
        <v/>
      </c>
      <c r="G55" s="28"/>
      <c r="H55" s="28"/>
      <c r="I55" s="29"/>
      <c r="J55" s="29"/>
      <c r="K55" s="29"/>
    </row>
    <row r="56" spans="2:11" x14ac:dyDescent="0.2">
      <c r="B56" s="3">
        <v>46</v>
      </c>
      <c r="C56" s="25" t="str">
        <f ca="1">IF(EDSReactions=TRUE,IF('Anchors (SAPI)'!F48="","",'Anchors (SAPI)'!F48),'TNX Report Parse'!CP54)</f>
        <v/>
      </c>
      <c r="D56" s="26"/>
      <c r="E56" s="26"/>
      <c r="F56" s="27" t="str">
        <f t="shared" si="0"/>
        <v/>
      </c>
      <c r="G56" s="28"/>
      <c r="H56" s="28"/>
      <c r="I56" s="29"/>
      <c r="J56" s="29"/>
      <c r="K56" s="29"/>
    </row>
    <row r="57" spans="2:11" x14ac:dyDescent="0.2">
      <c r="B57" s="3">
        <v>47</v>
      </c>
      <c r="C57" s="25" t="str">
        <f ca="1">IF(EDSReactions=TRUE,IF('Anchors (SAPI)'!F49="","",'Anchors (SAPI)'!F49),'TNX Report Parse'!CP55)</f>
        <v/>
      </c>
      <c r="D57" s="26"/>
      <c r="E57" s="26"/>
      <c r="F57" s="27" t="str">
        <f t="shared" si="0"/>
        <v/>
      </c>
      <c r="G57" s="28"/>
      <c r="H57" s="28"/>
      <c r="I57" s="29"/>
      <c r="J57" s="29"/>
      <c r="K57" s="29"/>
    </row>
    <row r="58" spans="2:11" x14ac:dyDescent="0.2">
      <c r="B58" s="3">
        <v>48</v>
      </c>
      <c r="C58" s="25" t="str">
        <f ca="1">IF(EDSReactions=TRUE,IF('Anchors (SAPI)'!F50="","",'Anchors (SAPI)'!F50),'TNX Report Parse'!CP56)</f>
        <v/>
      </c>
      <c r="D58" s="26"/>
      <c r="E58" s="26"/>
      <c r="F58" s="27" t="str">
        <f t="shared" si="0"/>
        <v/>
      </c>
      <c r="G58" s="28"/>
      <c r="H58" s="28"/>
      <c r="I58" s="29"/>
      <c r="J58" s="29"/>
      <c r="K58" s="29"/>
    </row>
    <row r="59" spans="2:11" x14ac:dyDescent="0.2">
      <c r="B59" s="3">
        <v>49</v>
      </c>
      <c r="C59" s="25" t="str">
        <f ca="1">IF(EDSReactions=TRUE,IF('Anchors (SAPI)'!F51="","",'Anchors (SAPI)'!F51),'TNX Report Parse'!CP57)</f>
        <v/>
      </c>
      <c r="D59" s="26"/>
      <c r="E59" s="26"/>
      <c r="F59" s="27" t="str">
        <f t="shared" si="0"/>
        <v/>
      </c>
      <c r="G59" s="28"/>
      <c r="H59" s="28"/>
      <c r="I59" s="29"/>
      <c r="J59" s="29"/>
      <c r="K59" s="29"/>
    </row>
    <row r="60" spans="2:11" x14ac:dyDescent="0.2">
      <c r="B60" s="3">
        <v>50</v>
      </c>
      <c r="C60" s="25" t="str">
        <f ca="1">IF(EDSReactions=TRUE,IF('Anchors (SAPI)'!F52="","",'Anchors (SAPI)'!F52),'TNX Report Parse'!CP58)</f>
        <v/>
      </c>
      <c r="D60" s="26"/>
      <c r="E60" s="26"/>
      <c r="F60" s="27" t="str">
        <f t="shared" si="0"/>
        <v/>
      </c>
      <c r="G60" s="28"/>
      <c r="H60" s="28"/>
      <c r="I60" s="29"/>
      <c r="J60" s="29"/>
      <c r="K60" s="29"/>
    </row>
    <row r="61" spans="2:11" x14ac:dyDescent="0.2">
      <c r="D61" t="e">
        <v>#N/A</v>
      </c>
      <c r="E61" t="e">
        <v>#N/A</v>
      </c>
      <c r="G61" s="5" t="e">
        <v>#N/A</v>
      </c>
      <c r="H61" s="5" t="e">
        <v>#N/A</v>
      </c>
      <c r="I61" t="e">
        <v>#N/A</v>
      </c>
      <c r="J61" t="e">
        <v>#N/A</v>
      </c>
    </row>
  </sheetData>
  <mergeCells count="6">
    <mergeCell ref="P21:Q21"/>
    <mergeCell ref="P22:Q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520B90"/>
  </sheetPr>
  <dimension ref="A1:AE70"/>
  <sheetViews>
    <sheetView tabSelected="1" zoomScale="115" zoomScaleNormal="115" workbookViewId="0">
      <selection activeCell="M15" sqref="M15"/>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customWidth="1"/>
    <col min="26" max="26" width="10.5703125" style="7" customWidth="1"/>
    <col min="27" max="30" width="9.140625" style="7"/>
    <col min="32" max="16384" width="9.140625" style="7"/>
  </cols>
  <sheetData>
    <row r="1" spans="1:26" ht="20.25" x14ac:dyDescent="0.3">
      <c r="A1" s="421" t="s">
        <v>0</v>
      </c>
      <c r="B1" s="421"/>
      <c r="C1" s="421"/>
      <c r="D1" s="421"/>
      <c r="E1" s="6"/>
      <c r="F1" s="6"/>
      <c r="L1" s="37"/>
      <c r="M1" s="38"/>
      <c r="S1" s="39" t="s">
        <v>20</v>
      </c>
      <c r="W1" s="40"/>
    </row>
    <row r="2" spans="1:26" ht="25.5" customHeight="1" x14ac:dyDescent="0.3">
      <c r="A2" s="446" t="s">
        <v>21</v>
      </c>
      <c r="B2" s="446"/>
      <c r="C2" s="446"/>
      <c r="D2" s="446"/>
      <c r="E2" s="446"/>
      <c r="F2" s="6"/>
      <c r="L2" s="38"/>
      <c r="M2" s="38"/>
      <c r="O2" s="40"/>
      <c r="S2" s="41"/>
      <c r="Y2" s="42" t="s">
        <v>22</v>
      </c>
      <c r="Z2" s="42" t="s">
        <v>23</v>
      </c>
    </row>
    <row r="3" spans="1:26" x14ac:dyDescent="0.2">
      <c r="D3" s="43"/>
      <c r="L3" s="38"/>
      <c r="M3" s="37"/>
      <c r="O3" s="44"/>
      <c r="R3" s="45"/>
      <c r="S3" s="46"/>
      <c r="Y3" s="47" t="b">
        <v>1</v>
      </c>
      <c r="Z3" s="47" t="b">
        <v>0</v>
      </c>
    </row>
    <row r="4" spans="1:26" x14ac:dyDescent="0.2">
      <c r="A4" s="420" t="s">
        <v>1</v>
      </c>
      <c r="B4" s="420"/>
      <c r="C4" s="447"/>
      <c r="D4" s="448"/>
      <c r="E4" s="11"/>
      <c r="O4" s="40"/>
      <c r="R4" s="45"/>
      <c r="S4" s="42"/>
    </row>
    <row r="5" spans="1:26" x14ac:dyDescent="0.2">
      <c r="A5" s="420" t="s">
        <v>2</v>
      </c>
      <c r="B5" s="420"/>
      <c r="C5" s="447"/>
      <c r="D5" s="448"/>
      <c r="E5" s="12"/>
      <c r="O5" s="39"/>
    </row>
    <row r="6" spans="1:26" x14ac:dyDescent="0.2">
      <c r="A6" s="420" t="s">
        <v>3</v>
      </c>
      <c r="B6" s="420"/>
      <c r="C6" s="447"/>
      <c r="D6" s="448"/>
      <c r="E6" s="14"/>
      <c r="I6" s="48"/>
      <c r="O6" s="40"/>
      <c r="P6" s="38"/>
      <c r="Q6" s="38"/>
      <c r="R6" s="38"/>
      <c r="S6" s="38"/>
      <c r="T6" s="38"/>
      <c r="U6" s="38"/>
      <c r="V6" s="38"/>
      <c r="W6" s="38"/>
      <c r="X6" s="38"/>
    </row>
    <row r="7" spans="1:26" x14ac:dyDescent="0.2">
      <c r="A7" s="420" t="s">
        <v>24</v>
      </c>
      <c r="B7" s="420"/>
      <c r="C7" s="442"/>
      <c r="D7" s="443"/>
      <c r="E7" s="16"/>
      <c r="O7" s="40"/>
      <c r="P7" s="37"/>
      <c r="Q7" s="37"/>
      <c r="R7" s="37"/>
      <c r="S7" s="37"/>
      <c r="T7" s="37"/>
      <c r="U7" s="37"/>
      <c r="V7" s="37"/>
      <c r="W7" s="37"/>
      <c r="X7" s="37"/>
    </row>
    <row r="8" spans="1:26" x14ac:dyDescent="0.2">
      <c r="A8" s="9"/>
      <c r="B8" s="9"/>
      <c r="C8" s="15"/>
      <c r="D8" s="15"/>
      <c r="E8" s="16"/>
    </row>
    <row r="9" spans="1:26" x14ac:dyDescent="0.2">
      <c r="A9" s="9"/>
      <c r="B9" s="49" t="s">
        <v>4</v>
      </c>
      <c r="C9" s="444"/>
      <c r="D9" s="445"/>
      <c r="E9" s="16"/>
      <c r="N9" s="437"/>
      <c r="O9" s="437"/>
      <c r="P9" s="437"/>
      <c r="Q9" s="437"/>
      <c r="R9" s="437"/>
      <c r="S9" s="437"/>
      <c r="T9" s="437"/>
    </row>
    <row r="10" spans="1:26" x14ac:dyDescent="0.2">
      <c r="F10" s="50" t="str">
        <f>IFERROR(IF(AND(toe&gt;0,INDEX(G29:G37,MATCH(Da,J29:J37,0))),"Note: Toe shear/concrete check not performed",""),"")</f>
        <v/>
      </c>
      <c r="N10" s="32"/>
      <c r="O10" s="32"/>
      <c r="P10" s="32"/>
      <c r="Q10" s="51"/>
    </row>
    <row r="11" spans="1:26" x14ac:dyDescent="0.2">
      <c r="A11" s="441" t="s">
        <v>25</v>
      </c>
      <c r="B11" s="441"/>
      <c r="C11" s="441"/>
      <c r="D11" s="441"/>
      <c r="F11" s="438" t="s">
        <v>26</v>
      </c>
      <c r="G11" s="439"/>
      <c r="H11" s="439"/>
      <c r="I11" s="439"/>
      <c r="J11" s="439"/>
      <c r="K11" s="440"/>
      <c r="L11" s="52"/>
      <c r="N11" s="422" t="s">
        <v>27</v>
      </c>
      <c r="O11" s="422"/>
      <c r="P11" s="422"/>
    </row>
    <row r="12" spans="1:26" ht="13.5" customHeight="1" x14ac:dyDescent="0.2">
      <c r="A12" s="436" t="s">
        <v>28</v>
      </c>
      <c r="B12" s="436"/>
      <c r="C12" s="53"/>
      <c r="D12" s="54" t="s">
        <v>29</v>
      </c>
      <c r="F12" s="435"/>
      <c r="G12" s="435"/>
      <c r="H12" s="432" t="s">
        <v>30</v>
      </c>
      <c r="I12" s="432" t="s">
        <v>31</v>
      </c>
      <c r="J12" s="432" t="str">
        <f>IF(OR(AND(TIA="H",$S$16=TRUE),AND(OR(TIA="F",TIA="G"),$S$17=TRUE)),"Rating*","Rating")</f>
        <v>Rating</v>
      </c>
      <c r="K12" s="432" t="s">
        <v>32</v>
      </c>
      <c r="N12" s="430" t="s">
        <v>33</v>
      </c>
      <c r="O12" s="431"/>
      <c r="P12" s="55"/>
      <c r="S12" s="56" t="b">
        <v>1</v>
      </c>
    </row>
    <row r="13" spans="1:26" x14ac:dyDescent="0.2">
      <c r="A13" s="423" t="s">
        <v>34</v>
      </c>
      <c r="B13" s="424"/>
      <c r="C13" s="59"/>
      <c r="D13" s="60" t="s">
        <v>29</v>
      </c>
      <c r="F13" s="435"/>
      <c r="G13" s="435"/>
      <c r="H13" s="432"/>
      <c r="I13" s="432"/>
      <c r="J13" s="432"/>
      <c r="K13" s="432"/>
      <c r="N13" s="433" t="s">
        <v>35</v>
      </c>
      <c r="O13" s="434"/>
      <c r="P13" s="61"/>
      <c r="S13" s="56" t="b">
        <v>1</v>
      </c>
    </row>
    <row r="14" spans="1:26" x14ac:dyDescent="0.2">
      <c r="A14" s="57"/>
      <c r="B14" s="58" t="s">
        <v>36</v>
      </c>
      <c r="C14" s="62">
        <f>SQRT(S^2+Ua^2)</f>
        <v>0</v>
      </c>
      <c r="D14" s="60" t="s">
        <v>29</v>
      </c>
      <c r="F14" s="425" t="s">
        <v>37</v>
      </c>
      <c r="G14" s="426"/>
      <c r="H14" s="63" t="e">
        <f>IF($C$9="H",'Calculations - H'!I78,IF($C$9="G",'Calculations - G'!I78,'Calcuations - F'!I78))</f>
        <v>#DIV/0!</v>
      </c>
      <c r="I14" s="64">
        <f>S</f>
        <v>0</v>
      </c>
      <c r="J14" s="65" t="e">
        <f>IF(AND(TIA="H",$S$16=TRUE),(I14/H14)/1.05,IF(AND(OR(TIA="F",TIA="G"),$S$17=TRUE,$S$14=TRUE),(I14/H14)/1.1,(I14/H14)))</f>
        <v>#DIV/0!</v>
      </c>
      <c r="K14" s="66" t="e">
        <f>IF(J14="&gt;200.0%","FAIL",IF(AND(TIA="H",$S$16=TRUE),IF(J14&lt;=1,"Pass","FAIL"),IF(AND(TIA="H",$S$14=TRUE,J14&gt;1,J14&lt;=1.05),"Acceptable",IF(AND(TIA&lt;&gt;"H",$S$14=TRUE,$S$17=FALSE,J14&gt;1,J14&lt;=1.1),"Acceptable",IF(J14&lt;=1,"Pass","FAIL")))))</f>
        <v>#DIV/0!</v>
      </c>
      <c r="N14" s="423" t="str">
        <f>IF(AND(TIA="H",$S$16=TRUE),"N/A",IF(TIA="H","Basic Soil Interaction up to 105.0% Acceptable?:","Basic Soil Interaction up to 110.0% Acceptable?:"))</f>
        <v>Basic Soil Interaction up to 110.0% Acceptable?:</v>
      </c>
      <c r="O14" s="424"/>
      <c r="P14" s="67"/>
      <c r="S14" s="56" t="b">
        <v>1</v>
      </c>
    </row>
    <row r="15" spans="1:26" x14ac:dyDescent="0.2">
      <c r="A15" s="423" t="s">
        <v>38</v>
      </c>
      <c r="B15" s="429"/>
      <c r="C15" s="68"/>
      <c r="D15" s="60" t="s">
        <v>39</v>
      </c>
      <c r="F15" s="425" t="s">
        <v>40</v>
      </c>
      <c r="G15" s="426"/>
      <c r="H15" s="63" t="e">
        <f>IF($C$9="H",'Calculations - H'!I109, IF($C$9="G",'Calculations - G'!I109,MIN('Calcuations - F'!I108,'Calcuations - F'!I110)))</f>
        <v>#DIV/0!</v>
      </c>
      <c r="I15" s="64">
        <f>Ua</f>
        <v>0</v>
      </c>
      <c r="J15" s="65" t="e">
        <f>IF(AND(TIA="H",$S$16=TRUE),(I15/H15)/1.05,IF(AND(OR(TIA="F",TIA="G"),$S$17=TRUE,$S$14=TRUE),(I15/H15)/1.1,(I15/H15)))</f>
        <v>#DIV/0!</v>
      </c>
      <c r="K15" s="66" t="e">
        <f>IF(J15="&gt;200.0%","FAIL",IF(AND(TIA="H",$S$16=TRUE),IF(J15&lt;=1,"Pass","FAIL"),IF(AND(TIA="H",$S$14=TRUE,J15&gt;1,J15&lt;=1.05),"Acceptable",IF(AND(TIA&lt;&gt;"H",$S$14=TRUE,$S$17=FALSE,J15&gt;1,J15&lt;=1.1),"Acceptable",IF(J15&lt;=1,"Pass","FAIL")))))</f>
        <v>#DIV/0!</v>
      </c>
      <c r="N15" s="423" t="str">
        <f>IF(AND(TIA="H",$S$16=TRUE),"N/A","Structural Checks up to 105.0% Acceptable?:")</f>
        <v>Structural Checks up to 105.0% Acceptable?:</v>
      </c>
      <c r="O15" s="424"/>
      <c r="P15" s="67"/>
      <c r="R15" s="39"/>
      <c r="S15" s="56" t="b">
        <v>1</v>
      </c>
    </row>
    <row r="16" spans="1:26" x14ac:dyDescent="0.2">
      <c r="A16" s="423" t="s">
        <v>41</v>
      </c>
      <c r="B16" s="424"/>
      <c r="C16" s="68"/>
      <c r="D16" s="60" t="s">
        <v>39</v>
      </c>
      <c r="F16" s="425" t="s">
        <v>42</v>
      </c>
      <c r="G16" s="426"/>
      <c r="H16" s="63" t="e">
        <f>IF($C$9="H",'Calculations - H'!ΦMn_s,IF($C$9="G",'Calculations - G'!I148,'Calcuations - F'!I153))</f>
        <v>#N/A</v>
      </c>
      <c r="I16" s="64" t="e">
        <f>IF($S$12=TRUE,IF(C9="H",'Calculations - H'!Mu_s,IF($C$9="G",'Calculations - G'!I144,'Calcuations - F'!I149)),0)</f>
        <v>#DIV/0!</v>
      </c>
      <c r="J16" s="65" t="e">
        <f>IF(AND(TIA="H",$S$16=TRUE),(I16/H16)/1.05,IF(AND(OR(TIA="F",TIA="G"),$S$17=TRUE,$S$15=TRUE),(I16/H16)/1.05,(I16/H16)))</f>
        <v>#DIV/0!</v>
      </c>
      <c r="K16" s="66" t="e">
        <f>IF(J16="&gt;200.0%","FAIL",IF(AND(TIA="H",$S$16=TRUE),IF(J16&lt;=1,"Pass","FAIL"),IF(AND(TIA="H",$S$15=TRUE,J16&gt;1,J16&lt;=1.05),"Acceptable",IF(AND(TIA&lt;&gt;"H",$S$15=TRUE,$S$17=FALSE,J16&gt;1,J16&lt;=1.05),"Acceptable",IF(J16&lt;=1,"Pass","FAIL")))))</f>
        <v>#DIV/0!</v>
      </c>
      <c r="N16" s="423" t="str">
        <f>IF(TIA&lt;&gt;"H","N/A","Apply TIA-222-H Section 15.5:")</f>
        <v>N/A</v>
      </c>
      <c r="O16" s="424"/>
      <c r="P16" s="67"/>
      <c r="R16" s="39"/>
      <c r="S16" s="7" t="b">
        <v>1</v>
      </c>
      <c r="V16" s="422" t="s">
        <v>43</v>
      </c>
      <c r="W16" s="422"/>
      <c r="X16" s="422"/>
    </row>
    <row r="17" spans="1:26" x14ac:dyDescent="0.2">
      <c r="A17" s="423" t="s">
        <v>44</v>
      </c>
      <c r="B17" s="424"/>
      <c r="C17" s="69">
        <f>IF(OR(S="",Ua=""),0,(ACOS(S/SQRT(S^2+Ua^2)))*180/PI())</f>
        <v>0</v>
      </c>
      <c r="D17" s="60" t="s">
        <v>45</v>
      </c>
      <c r="F17" s="425" t="s">
        <v>46</v>
      </c>
      <c r="G17" s="426"/>
      <c r="H17" s="63" t="e">
        <f>IF($C$9="H",'Calculations - H'!ΦMn_u,IF($C$9="G",'Calculations - G'!I181,'Calcuations - F'!I186))</f>
        <v>#N/A</v>
      </c>
      <c r="I17" s="64" t="e">
        <f>IF($S$12=TRUE,IF(C9="H",'Calculations - H'!Mu_u,IF($C$9="G",'Calculations - G'!I177,'Calcuations - F'!I182)),0)</f>
        <v>#DIV/0!</v>
      </c>
      <c r="J17" s="65" t="e">
        <f>IF(AND(TIA="H",$S$16=TRUE),(I17/H17)/1.05,IF(AND(OR(TIA="F",TIA="G"),$S$17=TRUE,$S$15=TRUE),(I17/H17)/1.05,(I17/H17)))</f>
        <v>#DIV/0!</v>
      </c>
      <c r="K17" s="66" t="e">
        <f>IF(J17="&gt;200.0%","FAIL",IF(AND(TIA="H",$S$16=TRUE),IF(J17&lt;=1,"Pass","FAIL"),IF(AND(TIA="H",$S$15=TRUE,J17&gt;1,J17&lt;=1.05),"Acceptable",IF(AND(TIA&lt;&gt;"H",$S$15=TRUE,$S$17=FALSE,J17&gt;1,J17&lt;=1.05),"Acceptable",IF(J17&lt;=1,"Pass","FAIL")))))</f>
        <v>#DIV/0!</v>
      </c>
      <c r="N17" s="427" t="str">
        <f>IF(OR(TIA="F",TIA="G"),"Load Z Normalization:","N/A")</f>
        <v>N/A</v>
      </c>
      <c r="O17" s="428"/>
      <c r="P17" s="67"/>
      <c r="R17" s="39"/>
      <c r="S17" s="7" t="b">
        <v>0</v>
      </c>
      <c r="V17" s="70" t="s">
        <v>47</v>
      </c>
      <c r="W17" s="70" t="s">
        <v>48</v>
      </c>
      <c r="X17" s="70" t="s">
        <v>49</v>
      </c>
    </row>
    <row r="18" spans="1:26" x14ac:dyDescent="0.2">
      <c r="F18" s="425" t="s">
        <v>50</v>
      </c>
      <c r="G18" s="426"/>
      <c r="H18" s="71">
        <f>IF(OR($C$9="H",$C$9="G"),MIN(ΦPny,ΦPnr),MIN(Pa_y,Pa_r))</f>
        <v>0</v>
      </c>
      <c r="I18" s="64">
        <f>IF($S$13=TRUE,Rf,0)</f>
        <v>0</v>
      </c>
      <c r="J18" s="65" t="e">
        <f>IF(AND(TIA="H",$S$16=TRUE),(I18/H18)/1.05,IF(AND(OR(TIA="F",TIA="G"),$S$17=TRUE,$S$15=TRUE),(I18/H18)/1.05,(I18/H18)))</f>
        <v>#DIV/0!</v>
      </c>
      <c r="K18" s="66" t="e">
        <f>IF(J18="&gt;200.0%","FAIL",IF(AND(TIA="H",$S$16=TRUE),IF(J18&lt;=1,"Pass","FAIL"),IF(AND(TIA="H",$S$15=TRUE,J18&gt;1,J18&lt;=1.05),"Acceptable",IF(AND(TIA&lt;&gt;"H",$S$15=TRUE,$S$17=FALSE,J18&gt;1,J18&lt;=1.05),"Acceptable",IF(J18&lt;=1,"Pass","FAIL")))))</f>
        <v>#DIV/0!</v>
      </c>
      <c r="N18" s="7" t="str">
        <f ca="1">IF(EDSReactions=TRUE,IF('Anchors (SAPI)'!F3="","",'Anchors (SAPI)'!F3),'TNX Report Parse'!CP9)</f>
        <v/>
      </c>
      <c r="R18" s="39"/>
      <c r="V18" s="72" t="str">
        <f>IF(MAX(V$21:V$70)=0,"-",MAX(V$21:V$70))</f>
        <v>-</v>
      </c>
      <c r="W18" s="72" t="str">
        <f t="shared" ref="W18:X18" si="0">IF(MAX(W$21:W$70)=0,"-",MAX(W$21:W$70))</f>
        <v>-</v>
      </c>
      <c r="X18" s="72" t="str">
        <f t="shared" si="0"/>
        <v>-</v>
      </c>
    </row>
    <row r="19" spans="1:26" ht="13.5" thickBot="1" x14ac:dyDescent="0.25">
      <c r="A19" s="449" t="s">
        <v>51</v>
      </c>
      <c r="B19" s="450"/>
      <c r="C19" s="450"/>
      <c r="D19" s="451"/>
      <c r="G19" s="75"/>
      <c r="H19" s="76"/>
      <c r="I19" s="76"/>
      <c r="J19" s="77" t="str">
        <f>IF(AND(TIA="H",$S$16=TRUE),"*Rating per TIA-222-H Section 15.5",IF(AND(OR(TIA="F",TIA="G"),$S$17=TRUE),"*Ratings Normalized per Load Z",""))</f>
        <v/>
      </c>
      <c r="K19" s="76"/>
      <c r="L19" s="78"/>
    </row>
    <row r="20" spans="1:26" ht="15" customHeight="1" x14ac:dyDescent="0.2">
      <c r="A20" s="430" t="s">
        <v>52</v>
      </c>
      <c r="B20" s="431"/>
      <c r="C20" s="79"/>
      <c r="D20" s="54" t="s">
        <v>39</v>
      </c>
      <c r="G20" s="77"/>
      <c r="H20" s="80"/>
      <c r="I20" s="454" t="s">
        <v>53</v>
      </c>
      <c r="J20" s="455"/>
      <c r="K20" s="81" t="e">
        <f>IF($S$13=TRUE,J18,"N/A")</f>
        <v>#DIV/0!</v>
      </c>
      <c r="L20" s="78"/>
      <c r="N20" s="82" t="s">
        <v>6</v>
      </c>
      <c r="O20" s="83" t="s">
        <v>54</v>
      </c>
      <c r="P20" s="82" t="s">
        <v>55</v>
      </c>
      <c r="Q20" s="82" t="s">
        <v>56</v>
      </c>
      <c r="R20" s="82" t="s">
        <v>57</v>
      </c>
      <c r="S20" s="82"/>
      <c r="T20" s="82" t="s">
        <v>8</v>
      </c>
      <c r="U20" s="82" t="s">
        <v>58</v>
      </c>
      <c r="V20" s="82" t="s">
        <v>47</v>
      </c>
      <c r="W20" s="82" t="s">
        <v>48</v>
      </c>
      <c r="X20" s="82" t="s">
        <v>49</v>
      </c>
      <c r="Y20" s="84" t="s">
        <v>59</v>
      </c>
      <c r="Z20" s="84" t="s">
        <v>60</v>
      </c>
    </row>
    <row r="21" spans="1:26" x14ac:dyDescent="0.2">
      <c r="A21" s="423" t="s">
        <v>61</v>
      </c>
      <c r="B21" s="424"/>
      <c r="C21" s="85"/>
      <c r="D21" s="60" t="s">
        <v>39</v>
      </c>
      <c r="I21" s="456" t="s">
        <v>62</v>
      </c>
      <c r="J21" s="457"/>
      <c r="K21" s="86" t="e">
        <f>IF($S$12=TRUE,MAX($J$16:$J$17),"N/A")</f>
        <v>#DIV/0!</v>
      </c>
      <c r="M21" s="7">
        <v>1</v>
      </c>
      <c r="N21" s="87" t="str">
        <f ca="1">SUMMARY!C11</f>
        <v/>
      </c>
      <c r="O21" s="88" t="str">
        <f ca="1">IF($N21="","",VLOOKUP($N21,'TNX Report Parse'!$BT$9:$CD$502,7,0))</f>
        <v/>
      </c>
      <c r="P21" s="88" t="str">
        <f ca="1">IF($N21="","",VLOOKUP($N21,'TNX Report Parse'!$BT$9:$CD$502,10,0))</f>
        <v/>
      </c>
      <c r="Q21" s="88" t="str">
        <f ca="1">IF($N21="","",VLOOKUP($N21,'TNX Report Parse'!$BT$9:$CD$502,9,0))</f>
        <v/>
      </c>
      <c r="R21" s="89" t="str">
        <f ca="1">IF($N21="","",IF(VLOOKUP($N21,SUMMARY!$C$11:$E$60,2,0)&gt;0,VLOOKUP($N21,SUMMARY!$C$11:$E$60,2,0),""))</f>
        <v/>
      </c>
      <c r="S21" s="89"/>
      <c r="T21" s="89" t="str">
        <f ca="1">IF($N21="","",IF(VLOOKUP($N21,SUMMARY!$C$11:$E$60,3,0)&gt;0,VLOOKUP($N21,SUMMARY!$C$11:$E$60,3,0),""))</f>
        <v/>
      </c>
      <c r="U21" s="90" t="str" cm="1">
        <f t="array" aca="1" ref="U21" ca="1">IF(N21="","",IF(AND(ISNUMBER(INDEX(Database!$K$72:$KS$72,MATCH(Input!$R21,Database!$K$71:$KS$71,0)))=TRUE,ISNUMBER(INDEX(Database!$K$95:$KS$95,1,MATCH($T21,Database!$K$71:$KS$71,0)+3))=TRUE),TRUE,FALSE))</f>
        <v/>
      </c>
      <c r="V21" s="72" t="str" cm="1">
        <f t="array" ref="V21">IFERROR(IF(INDEX(Database!$K$72:$KX$120,49,(COLUMN(Profile1) + (($M21-1)*(COLUMN(Profile2)-COLUMN(Profile1))))-10)&gt;0,INDEX(Database!$K$72:$KX$120,47,(COLUMN(Profile1) + (($M21-1)*(COLUMN(Profile2)-COLUMN(Profile1))))-10),""),"")</f>
        <v/>
      </c>
      <c r="W21" s="72" t="str" cm="1">
        <f t="array" ref="W21">IFERROR(IF(INDEX(Database!$K$72:$KX$120,48,(COLUMN(Profile1) + (($M21-1)*(COLUMN(Profile2)-COLUMN(Profile1))))-10)&gt;0,INDEX(Database!$K$72:$KX$120,48,(COLUMN(Profile1) + (($M21-1)*(COLUMN(Profile2)-COLUMN(Profile1))))-10),""),"")</f>
        <v/>
      </c>
      <c r="X21" s="72" t="str" cm="1">
        <f t="array" ref="X21">IFERROR(IF(INDEX(Database!$K$72:$KX$120,47,(COLUMN(Profile1) + (($M21-1)*(COLUMN(Profile2)-COLUMN(Profile1))))-10)&gt;0,INDEX(Database!$K$72:$KX$120,49,(COLUMN(Profile1) + (($M21-1)*(COLUMN(Profile2)-COLUMN(Profile1))))-10),""),"")</f>
        <v/>
      </c>
      <c r="Y21" s="91" t="str">
        <f>IF(SUMMARY!G11="","",SUMMARY!G11)</f>
        <v/>
      </c>
      <c r="Z21" s="91" t="str">
        <f>IF(SUMMARY!H11="","",SUMMARY!H11)</f>
        <v/>
      </c>
    </row>
    <row r="22" spans="1:26" ht="13.5" thickBot="1" x14ac:dyDescent="0.25">
      <c r="A22" s="423" t="s">
        <v>63</v>
      </c>
      <c r="B22" s="424"/>
      <c r="C22" s="85"/>
      <c r="D22" s="60" t="s">
        <v>39</v>
      </c>
      <c r="I22" s="458" t="s">
        <v>64</v>
      </c>
      <c r="J22" s="459"/>
      <c r="K22" s="92" t="e">
        <f>MAX($J$14:$J$15)</f>
        <v>#DIV/0!</v>
      </c>
      <c r="M22" s="7">
        <v>2</v>
      </c>
      <c r="N22" s="87" t="str">
        <f ca="1">SUMMARY!C12</f>
        <v/>
      </c>
      <c r="O22" s="88" t="str">
        <f ca="1">IF($N22="","",VLOOKUP($N22,'TNX Report Parse'!$BT$9:$CD$502,7,0))</f>
        <v/>
      </c>
      <c r="P22" s="88" t="str">
        <f ca="1">IF($N22="","",VLOOKUP($N22,'TNX Report Parse'!$BT$9:$CD$502,10,0))</f>
        <v/>
      </c>
      <c r="Q22" s="88" t="str">
        <f ca="1">IF($N22="","",VLOOKUP($N22,'TNX Report Parse'!$BT$9:$CD$502,9,0))</f>
        <v/>
      </c>
      <c r="R22" s="89" t="str">
        <f ca="1">IF($N22="","",IF(VLOOKUP($N22,SUMMARY!$C$11:$E$60,2,0)&gt;0,VLOOKUP($N22,SUMMARY!$C$11:$E$60,2,0),""))</f>
        <v/>
      </c>
      <c r="S22" s="89"/>
      <c r="T22" s="89" t="str">
        <f ca="1">IF($N22="","",IF(VLOOKUP($N22,SUMMARY!$C$11:$E$60,3,0)&gt;0,VLOOKUP($N22,SUMMARY!$C$11:$E$60,3,0),""))</f>
        <v/>
      </c>
      <c r="U22" s="90" t="str" cm="1">
        <f t="array" aca="1" ref="U22" ca="1">IF(N22="","",IF(AND(ISNUMBER(INDEX(Database!$K$72:$KS$72,MATCH(Input!$R22,Database!$K$71:$KS$71,0)))=TRUE,ISNUMBER(INDEX(Database!$K$95:$KS$95,1,MATCH($T22,Database!$K$71:$KS$71,0)+3))=TRUE),TRUE,FALSE))</f>
        <v/>
      </c>
      <c r="V22" s="72" t="str" cm="1">
        <f t="array" ref="V22">IFERROR(IF(INDEX(Database!$K$72:$KX$120,49,(COLUMN(Profile1) + (($M22-1)*(COLUMN(Profile2)-COLUMN(Profile1))))-10)&gt;0,INDEX(Database!$K$72:$KX$120,47,(COLUMN(Profile1) + (($M22-1)*(COLUMN(Profile2)-COLUMN(Profile1))))-10),""),"")</f>
        <v/>
      </c>
      <c r="W22" s="72" t="str" cm="1">
        <f t="array" ref="W22">IFERROR(IF(INDEX(Database!$K$72:$KX$120,48,(COLUMN(Profile1) + (($M22-1)*(COLUMN(Profile2)-COLUMN(Profile1))))-10)&gt;0,INDEX(Database!$K$72:$KX$120,48,(COLUMN(Profile1) + (($M22-1)*(COLUMN(Profile2)-COLUMN(Profile1))))-10),""),"")</f>
        <v/>
      </c>
      <c r="X22" s="72" t="str" cm="1">
        <f t="array" ref="X22">IFERROR(IF(INDEX(Database!$K$72:$KX$120,47,(COLUMN(Profile1) + (($M22-1)*(COLUMN(Profile2)-COLUMN(Profile1))))-10)&gt;0,INDEX(Database!$K$72:$KX$120,49,(COLUMN(Profile1) + (($M22-1)*(COLUMN(Profile2)-COLUMN(Profile1))))-10),""),"")</f>
        <v/>
      </c>
      <c r="Y22" s="91" t="str">
        <f>IF(SUMMARY!G12="","",SUMMARY!G12)</f>
        <v/>
      </c>
      <c r="Z22" s="91" t="str">
        <f>IF(SUMMARY!H12="","",SUMMARY!H12)</f>
        <v/>
      </c>
    </row>
    <row r="23" spans="1:26" ht="13.5" customHeight="1" x14ac:dyDescent="0.2">
      <c r="A23" s="423" t="s">
        <v>65</v>
      </c>
      <c r="B23" s="424"/>
      <c r="C23" s="85"/>
      <c r="D23" s="60" t="s">
        <v>39</v>
      </c>
      <c r="M23" s="7">
        <v>3</v>
      </c>
      <c r="N23" s="87" t="str">
        <f ca="1">SUMMARY!C13</f>
        <v/>
      </c>
      <c r="O23" s="88" t="str">
        <f ca="1">IF($N23="","",VLOOKUP($N23,'TNX Report Parse'!$BT$9:$CD$502,7,0))</f>
        <v/>
      </c>
      <c r="P23" s="88" t="str">
        <f ca="1">IF($N23="","",VLOOKUP($N23,'TNX Report Parse'!$BT$9:$CD$502,10,0))</f>
        <v/>
      </c>
      <c r="Q23" s="88" t="str">
        <f ca="1">IF($N23="","",VLOOKUP($N23,'TNX Report Parse'!$BT$9:$CD$502,9,0))</f>
        <v/>
      </c>
      <c r="R23" s="89" t="str">
        <f ca="1">IF($N23="","",IF(VLOOKUP($N23,SUMMARY!$C$11:$E$60,2,0)&gt;0,VLOOKUP($N23,SUMMARY!$C$11:$E$60,2,0),""))</f>
        <v/>
      </c>
      <c r="S23" s="89"/>
      <c r="T23" s="89" t="str">
        <f ca="1">IF($N23="","",IF(VLOOKUP($N23,SUMMARY!$C$11:$E$60,3,0)&gt;0,VLOOKUP($N23,SUMMARY!$C$11:$E$60,3,0),""))</f>
        <v/>
      </c>
      <c r="U23" s="90" t="str" cm="1">
        <f t="array" aca="1" ref="U23" ca="1">IF(N23="","",IF(AND(ISNUMBER(INDEX(Database!$K$72:$KS$72,MATCH(Input!$R23,Database!$K$71:$KS$71,0)))=TRUE,ISNUMBER(INDEX(Database!$K$95:$KS$95,1,MATCH($T23,Database!$K$71:$KS$71,0)+3))=TRUE),TRUE,FALSE))</f>
        <v/>
      </c>
      <c r="V23" s="72" t="str" cm="1">
        <f t="array" ref="V23">IFERROR(IF(INDEX(Database!$K$72:$KX$120,49,(COLUMN(Profile1) + (($M23-1)*(COLUMN(Profile2)-COLUMN(Profile1))))-10)&gt;0,INDEX(Database!$K$72:$KX$120,47,(COLUMN(Profile1) + (($M23-1)*(COLUMN(Profile2)-COLUMN(Profile1))))-10),""),"")</f>
        <v/>
      </c>
      <c r="W23" s="72" t="str" cm="1">
        <f t="array" ref="W23">IFERROR(IF(INDEX(Database!$K$72:$KX$120,48,(COLUMN(Profile1) + (($M23-1)*(COLUMN(Profile2)-COLUMN(Profile1))))-10)&gt;0,INDEX(Database!$K$72:$KX$120,48,(COLUMN(Profile1) + (($M23-1)*(COLUMN(Profile2)-COLUMN(Profile1))))-10),""),"")</f>
        <v/>
      </c>
      <c r="X23" s="72" t="str" cm="1">
        <f t="array" ref="X23">IFERROR(IF(INDEX(Database!$K$72:$KX$120,47,(COLUMN(Profile1) + (($M23-1)*(COLUMN(Profile2)-COLUMN(Profile1))))-10)&gt;0,INDEX(Database!$K$72:$KX$120,49,(COLUMN(Profile1) + (($M23-1)*(COLUMN(Profile2)-COLUMN(Profile1))))-10),""),"")</f>
        <v/>
      </c>
      <c r="Y23" s="91" t="str">
        <f>IF(SUMMARY!G13="","",SUMMARY!G13)</f>
        <v/>
      </c>
      <c r="Z23" s="91" t="str">
        <f>IF(SUMMARY!H13="","",SUMMARY!H13)</f>
        <v/>
      </c>
    </row>
    <row r="24" spans="1:26" ht="13.5" customHeight="1" x14ac:dyDescent="0.2">
      <c r="A24" s="423" t="s">
        <v>66</v>
      </c>
      <c r="B24" s="424"/>
      <c r="C24" s="93">
        <f>Wa*Ta*La/27</f>
        <v>0</v>
      </c>
      <c r="D24" s="60" t="s">
        <v>67</v>
      </c>
      <c r="H24" s="423" t="s">
        <v>68</v>
      </c>
      <c r="I24" s="424"/>
      <c r="J24" s="85"/>
      <c r="K24" s="60" t="s">
        <v>39</v>
      </c>
      <c r="M24" s="7">
        <v>4</v>
      </c>
      <c r="N24" s="87" t="str">
        <f ca="1">SUMMARY!C14</f>
        <v/>
      </c>
      <c r="O24" s="88" t="str">
        <f ca="1">IF($N24="","",VLOOKUP($N24,'TNX Report Parse'!$BT$9:$CD$502,7,0))</f>
        <v/>
      </c>
      <c r="P24" s="88" t="str">
        <f ca="1">IF($N24="","",VLOOKUP($N24,'TNX Report Parse'!$BT$9:$CD$502,10,0))</f>
        <v/>
      </c>
      <c r="Q24" s="88" t="str">
        <f ca="1">IF($N24="","",VLOOKUP($N24,'TNX Report Parse'!$BT$9:$CD$502,9,0))</f>
        <v/>
      </c>
      <c r="R24" s="89" t="str">
        <f ca="1">IF($N24="","",IF(VLOOKUP($N24,SUMMARY!$C$11:$E$60,2,0)&gt;0,VLOOKUP($N24,SUMMARY!$C$11:$E$60,2,0),""))</f>
        <v/>
      </c>
      <c r="S24" s="89"/>
      <c r="T24" s="89" t="str">
        <f ca="1">IF($N24="","",IF(VLOOKUP($N24,SUMMARY!$C$11:$E$60,3,0)&gt;0,VLOOKUP($N24,SUMMARY!$C$11:$E$60,3,0),""))</f>
        <v/>
      </c>
      <c r="U24" s="90" t="str" cm="1">
        <f t="array" aca="1" ref="U24" ca="1">IF(N24="","",IF(AND(ISNUMBER(INDEX(Database!$K$72:$KS$72,MATCH(Input!$R24,Database!$K$71:$KS$71,0)))=TRUE,ISNUMBER(INDEX(Database!$K$95:$KS$95,1,MATCH($T24,Database!$K$71:$KS$71,0)+3))=TRUE),TRUE,FALSE))</f>
        <v/>
      </c>
      <c r="V24" s="72" t="str" cm="1">
        <f t="array" ref="V24">IFERROR(IF(INDEX(Database!$K$72:$KX$120,49,(COLUMN(Profile1) + (($M24-1)*(COLUMN(Profile2)-COLUMN(Profile1))))-10)&gt;0,INDEX(Database!$K$72:$KX$120,47,(COLUMN(Profile1) + (($M24-1)*(COLUMN(Profile2)-COLUMN(Profile1))))-10),""),"")</f>
        <v/>
      </c>
      <c r="W24" s="72" t="str" cm="1">
        <f t="array" ref="W24">IFERROR(IF(INDEX(Database!$K$72:$KX$120,48,(COLUMN(Profile1) + (($M24-1)*(COLUMN(Profile2)-COLUMN(Profile1))))-10)&gt;0,INDEX(Database!$K$72:$KX$120,48,(COLUMN(Profile1) + (($M24-1)*(COLUMN(Profile2)-COLUMN(Profile1))))-10),""),"")</f>
        <v/>
      </c>
      <c r="X24" s="72" t="str" cm="1">
        <f t="array" ref="X24">IFERROR(IF(INDEX(Database!$K$72:$KX$120,47,(COLUMN(Profile1) + (($M24-1)*(COLUMN(Profile2)-COLUMN(Profile1))))-10)&gt;0,INDEX(Database!$K$72:$KX$120,49,(COLUMN(Profile1) + (($M24-1)*(COLUMN(Profile2)-COLUMN(Profile1))))-10),""),"")</f>
        <v/>
      </c>
      <c r="Y24" s="91" t="str">
        <f>IF(SUMMARY!G14="","",SUMMARY!G14)</f>
        <v/>
      </c>
      <c r="Z24" s="91" t="str">
        <f>IF(SUMMARY!H14="","",SUMMARY!H14)</f>
        <v/>
      </c>
    </row>
    <row r="25" spans="1:26" x14ac:dyDescent="0.2">
      <c r="A25" s="423" t="s">
        <v>69</v>
      </c>
      <c r="B25" s="424"/>
      <c r="C25" s="94"/>
      <c r="D25" s="60" t="s">
        <v>39</v>
      </c>
      <c r="H25" s="423" t="s">
        <v>70</v>
      </c>
      <c r="I25" s="424"/>
      <c r="J25" s="85" t="s">
        <v>71</v>
      </c>
      <c r="K25" s="95" t="s">
        <v>39</v>
      </c>
      <c r="M25" s="7">
        <v>5</v>
      </c>
      <c r="N25" s="87" t="str">
        <f ca="1">SUMMARY!C15</f>
        <v/>
      </c>
      <c r="O25" s="88" t="str">
        <f ca="1">IF($N25="","",VLOOKUP($N25,'TNX Report Parse'!$BT$9:$CD$502,7,0))</f>
        <v/>
      </c>
      <c r="P25" s="88" t="str">
        <f ca="1">IF($N25="","",VLOOKUP($N25,'TNX Report Parse'!$BT$9:$CD$502,10,0))</f>
        <v/>
      </c>
      <c r="Q25" s="88" t="str">
        <f ca="1">IF($N25="","",VLOOKUP($N25,'TNX Report Parse'!$BT$9:$CD$502,9,0))</f>
        <v/>
      </c>
      <c r="R25" s="89" t="str">
        <f ca="1">IF($N25="","",IF(VLOOKUP($N25,SUMMARY!$C$11:$E$60,2,0)&gt;0,VLOOKUP($N25,SUMMARY!$C$11:$E$60,2,0),""))</f>
        <v/>
      </c>
      <c r="S25" s="89"/>
      <c r="T25" s="89" t="str">
        <f ca="1">IF($N25="","",IF(VLOOKUP($N25,SUMMARY!$C$11:$E$60,3,0)&gt;0,VLOOKUP($N25,SUMMARY!$C$11:$E$60,3,0),""))</f>
        <v/>
      </c>
      <c r="U25" s="90" t="str" cm="1">
        <f t="array" aca="1" ref="U25" ca="1">IF(N25="","",IF(AND(ISNUMBER(INDEX(Database!$K$72:$KS$72,MATCH(Input!$R25,Database!$K$71:$KS$71,0)))=TRUE,ISNUMBER(INDEX(Database!$K$95:$KS$95,1,MATCH($T25,Database!$K$71:$KS$71,0)+3))=TRUE),TRUE,FALSE))</f>
        <v/>
      </c>
      <c r="V25" s="72" t="str" cm="1">
        <f t="array" ref="V25">IFERROR(IF(INDEX(Database!$K$72:$KX$120,49,(COLUMN(Profile1) + (($M25-1)*(COLUMN(Profile2)-COLUMN(Profile1))))-10)&gt;0,INDEX(Database!$K$72:$KX$120,47,(COLUMN(Profile1) + (($M25-1)*(COLUMN(Profile2)-COLUMN(Profile1))))-10),""),"")</f>
        <v/>
      </c>
      <c r="W25" s="72" t="str" cm="1">
        <f t="array" ref="W25">IFERROR(IF(INDEX(Database!$K$72:$KX$120,48,(COLUMN(Profile1) + (($M25-1)*(COLUMN(Profile2)-COLUMN(Profile1))))-10)&gt;0,INDEX(Database!$K$72:$KX$120,48,(COLUMN(Profile1) + (($M25-1)*(COLUMN(Profile2)-COLUMN(Profile1))))-10),""),"")</f>
        <v/>
      </c>
      <c r="X25" s="72" t="str" cm="1">
        <f t="array" ref="X25">IFERROR(IF(INDEX(Database!$K$72:$KX$120,47,(COLUMN(Profile1) + (($M25-1)*(COLUMN(Profile2)-COLUMN(Profile1))))-10)&gt;0,INDEX(Database!$K$72:$KX$120,49,(COLUMN(Profile1) + (($M25-1)*(COLUMN(Profile2)-COLUMN(Profile1))))-10),""),"")</f>
        <v/>
      </c>
      <c r="Y25" s="91" t="str">
        <f>IF(SUMMARY!G15="","",SUMMARY!G15)</f>
        <v/>
      </c>
      <c r="Z25" s="91" t="str">
        <f>IF(SUMMARY!H15="","",SUMMARY!H15)</f>
        <v/>
      </c>
    </row>
    <row r="26" spans="1:26" x14ac:dyDescent="0.2">
      <c r="A26" s="423" t="s">
        <v>72</v>
      </c>
      <c r="B26" s="424"/>
      <c r="C26" s="96"/>
      <c r="D26" s="60"/>
      <c r="E26" s="97"/>
      <c r="F26" s="98" t="s">
        <v>73</v>
      </c>
      <c r="G26" s="98"/>
      <c r="H26" s="98"/>
      <c r="I26" s="98"/>
      <c r="J26" s="98"/>
      <c r="K26" s="98"/>
      <c r="L26" s="99"/>
      <c r="M26" s="7">
        <v>6</v>
      </c>
      <c r="N26" s="87" t="str">
        <f ca="1">SUMMARY!C16</f>
        <v/>
      </c>
      <c r="O26" s="88" t="str">
        <f ca="1">IF($N26="","",VLOOKUP($N26,'TNX Report Parse'!$BT$9:$CD$502,7,0))</f>
        <v/>
      </c>
      <c r="P26" s="88" t="str">
        <f ca="1">IF($N26="","",VLOOKUP($N26,'TNX Report Parse'!$BT$9:$CD$502,10,0))</f>
        <v/>
      </c>
      <c r="Q26" s="88" t="str">
        <f ca="1">IF($N26="","",VLOOKUP($N26,'TNX Report Parse'!$BT$9:$CD$502,9,0))</f>
        <v/>
      </c>
      <c r="R26" s="89" t="str">
        <f ca="1">IF($N26="","",IF(VLOOKUP($N26,SUMMARY!$C$11:$E$60,2,0)&gt;0,VLOOKUP($N26,SUMMARY!$C$11:$E$60,2,0),""))</f>
        <v/>
      </c>
      <c r="S26" s="89"/>
      <c r="T26" s="89" t="str">
        <f ca="1">IF($N26="","",IF(VLOOKUP($N26,SUMMARY!$C$11:$E$60,3,0)&gt;0,VLOOKUP($N26,SUMMARY!$C$11:$E$60,3,0),""))</f>
        <v/>
      </c>
      <c r="U26" s="90" t="str" cm="1">
        <f t="array" aca="1" ref="U26" ca="1">IF(N26="","",IF(AND(ISNUMBER(INDEX(Database!$K$72:$KS$72,MATCH(Input!$R26,Database!$K$71:$KS$71,0)))=TRUE,ISNUMBER(INDEX(Database!$K$95:$KS$95,1,MATCH($T26,Database!$K$71:$KS$71,0)+3))=TRUE),TRUE,FALSE))</f>
        <v/>
      </c>
      <c r="V26" s="72" t="str" cm="1">
        <f t="array" ref="V26">IFERROR(IF(INDEX(Database!$K$72:$KX$120,49,(COLUMN(Profile1) + (($M26-1)*(COLUMN(Profile2)-COLUMN(Profile1))))-10)&gt;0,INDEX(Database!$K$72:$KX$120,47,(COLUMN(Profile1) + (($M26-1)*(COLUMN(Profile2)-COLUMN(Profile1))))-10),""),"")</f>
        <v/>
      </c>
      <c r="W26" s="72" t="str" cm="1">
        <f t="array" ref="W26">IFERROR(IF(INDEX(Database!$K$72:$KX$120,48,(COLUMN(Profile1) + (($M26-1)*(COLUMN(Profile2)-COLUMN(Profile1))))-10)&gt;0,INDEX(Database!$K$72:$KX$120,48,(COLUMN(Profile1) + (($M26-1)*(COLUMN(Profile2)-COLUMN(Profile1))))-10),""),"")</f>
        <v/>
      </c>
      <c r="X26" s="72" t="str" cm="1">
        <f t="array" ref="X26">IFERROR(IF(INDEX(Database!$K$72:$KX$120,47,(COLUMN(Profile1) + (($M26-1)*(COLUMN(Profile2)-COLUMN(Profile1))))-10)&gt;0,INDEX(Database!$K$72:$KX$120,49,(COLUMN(Profile1) + (($M26-1)*(COLUMN(Profile2)-COLUMN(Profile1))))-10),""),"")</f>
        <v/>
      </c>
      <c r="Y26" s="91" t="str">
        <f>IF(SUMMARY!G16="","",SUMMARY!G16)</f>
        <v/>
      </c>
      <c r="Z26" s="91" t="str">
        <f>IF(SUMMARY!H16="","",SUMMARY!H16)</f>
        <v/>
      </c>
    </row>
    <row r="27" spans="1:26" x14ac:dyDescent="0.2">
      <c r="A27" s="423" t="s">
        <v>74</v>
      </c>
      <c r="B27" s="424"/>
      <c r="C27" s="100"/>
      <c r="D27" s="101"/>
      <c r="F27" s="73" t="s">
        <v>75</v>
      </c>
      <c r="G27" s="74"/>
      <c r="H27" s="102"/>
      <c r="I27" s="103" t="s">
        <v>76</v>
      </c>
      <c r="J27" s="104">
        <v>9</v>
      </c>
      <c r="K27" s="105"/>
      <c r="L27" s="106"/>
      <c r="M27" s="7">
        <v>7</v>
      </c>
      <c r="N27" s="87" t="str">
        <f ca="1">SUMMARY!C17</f>
        <v/>
      </c>
      <c r="O27" s="88" t="str">
        <f ca="1">IF($N27="","",VLOOKUP($N27,'TNX Report Parse'!$BT$9:$CD$502,7,0))</f>
        <v/>
      </c>
      <c r="P27" s="88" t="str">
        <f ca="1">IF($N27="","",VLOOKUP($N27,'TNX Report Parse'!$BT$9:$CD$502,10,0))</f>
        <v/>
      </c>
      <c r="Q27" s="88" t="str">
        <f ca="1">IF($N27="","",VLOOKUP($N27,'TNX Report Parse'!$BT$9:$CD$502,9,0))</f>
        <v/>
      </c>
      <c r="R27" s="89" t="str">
        <f ca="1">IF($N27="","",IF(VLOOKUP($N27,SUMMARY!$C$11:$E$60,2,0)&gt;0,VLOOKUP($N27,SUMMARY!$C$11:$E$60,2,0),""))</f>
        <v/>
      </c>
      <c r="S27" s="89"/>
      <c r="T27" s="89" t="str">
        <f ca="1">IF($N27="","",IF(VLOOKUP($N27,SUMMARY!$C$11:$E$60,3,0)&gt;0,VLOOKUP($N27,SUMMARY!$C$11:$E$60,3,0),""))</f>
        <v/>
      </c>
      <c r="U27" s="90" t="str" cm="1">
        <f t="array" aca="1" ref="U27" ca="1">IF(N27="","",IF(AND(ISNUMBER(INDEX(Database!$K$72:$KS$72,MATCH(Input!$R27,Database!$K$71:$KS$71,0)))=TRUE,ISNUMBER(INDEX(Database!$K$95:$KS$95,1,MATCH($T27,Database!$K$71:$KS$71,0)+3))=TRUE),TRUE,FALSE))</f>
        <v/>
      </c>
      <c r="V27" s="72" t="str" cm="1">
        <f t="array" ref="V27">IFERROR(IF(INDEX(Database!$K$72:$KX$120,49,(COLUMN(Profile1) + (($M27-1)*(COLUMN(Profile2)-COLUMN(Profile1))))-10)&gt;0,INDEX(Database!$K$72:$KX$120,47,(COLUMN(Profile1) + (($M27-1)*(COLUMN(Profile2)-COLUMN(Profile1))))-10),""),"")</f>
        <v/>
      </c>
      <c r="W27" s="72" t="str" cm="1">
        <f t="array" ref="W27">IFERROR(IF(INDEX(Database!$K$72:$KX$120,48,(COLUMN(Profile1) + (($M27-1)*(COLUMN(Profile2)-COLUMN(Profile1))))-10)&gt;0,INDEX(Database!$K$72:$KX$120,48,(COLUMN(Profile1) + (($M27-1)*(COLUMN(Profile2)-COLUMN(Profile1))))-10),""),"")</f>
        <v/>
      </c>
      <c r="X27" s="72" t="str" cm="1">
        <f t="array" ref="X27">IFERROR(IF(INDEX(Database!$K$72:$KX$120,47,(COLUMN(Profile1) + (($M27-1)*(COLUMN(Profile2)-COLUMN(Profile1))))-10)&gt;0,INDEX(Database!$K$72:$KX$120,49,(COLUMN(Profile1) + (($M27-1)*(COLUMN(Profile2)-COLUMN(Profile1))))-10),""),"")</f>
        <v/>
      </c>
      <c r="Y27" s="91" t="str">
        <f>IF(SUMMARY!G17="","",SUMMARY!G17)</f>
        <v/>
      </c>
      <c r="Z27" s="91" t="str">
        <f>IF(SUMMARY!H17="","",SUMMARY!H17)</f>
        <v/>
      </c>
    </row>
    <row r="28" spans="1:26" ht="13.5" customHeight="1" x14ac:dyDescent="0.2">
      <c r="A28" s="452" t="s">
        <v>77</v>
      </c>
      <c r="B28" s="452"/>
      <c r="C28" s="107"/>
      <c r="D28" s="108"/>
      <c r="F28" s="109" t="s">
        <v>78</v>
      </c>
      <c r="G28" s="109" t="s">
        <v>79</v>
      </c>
      <c r="H28" s="109" t="s">
        <v>80</v>
      </c>
      <c r="I28" s="109" t="s">
        <v>81</v>
      </c>
      <c r="J28" s="109" t="s">
        <v>82</v>
      </c>
      <c r="K28" s="110" t="s">
        <v>83</v>
      </c>
      <c r="L28" s="111" t="s">
        <v>84</v>
      </c>
      <c r="M28" s="7">
        <v>8</v>
      </c>
      <c r="N28" s="87" t="str">
        <f ca="1">SUMMARY!C18</f>
        <v/>
      </c>
      <c r="O28" s="88" t="str">
        <f ca="1">IF($N28="","",VLOOKUP($N28,'TNX Report Parse'!$BT$9:$CD$502,7,0))</f>
        <v/>
      </c>
      <c r="P28" s="88" t="str">
        <f ca="1">IF($N28="","",VLOOKUP($N28,'TNX Report Parse'!$BT$9:$CD$502,10,0))</f>
        <v/>
      </c>
      <c r="Q28" s="88" t="str">
        <f ca="1">IF($N28="","",VLOOKUP($N28,'TNX Report Parse'!$BT$9:$CD$502,9,0))</f>
        <v/>
      </c>
      <c r="R28" s="89" t="str">
        <f ca="1">IF($N28="","",IF(VLOOKUP($N28,SUMMARY!$C$11:$E$60,2,0)&gt;0,VLOOKUP($N28,SUMMARY!$C$11:$E$60,2,0),""))</f>
        <v/>
      </c>
      <c r="S28" s="89"/>
      <c r="T28" s="89" t="str">
        <f ca="1">IF($N28="","",IF(VLOOKUP($N28,SUMMARY!$C$11:$E$60,3,0)&gt;0,VLOOKUP($N28,SUMMARY!$C$11:$E$60,3,0),""))</f>
        <v/>
      </c>
      <c r="U28" s="90" t="str" cm="1">
        <f t="array" aca="1" ref="U28" ca="1">IF(N28="","",IF(AND(ISNUMBER(INDEX(Database!$K$72:$KS$72,MATCH(Input!$R28,Database!$K$71:$KS$71,0)))=TRUE,ISNUMBER(INDEX(Database!$K$95:$KS$95,1,MATCH($T28,Database!$K$71:$KS$71,0)+3))=TRUE),TRUE,FALSE))</f>
        <v/>
      </c>
      <c r="V28" s="72" t="str" cm="1">
        <f t="array" ref="V28">IFERROR(IF(INDEX(Database!$K$72:$KX$120,49,(COLUMN(Profile1) + (($M28-1)*(COLUMN(Profile2)-COLUMN(Profile1))))-10)&gt;0,INDEX(Database!$K$72:$KX$120,47,(COLUMN(Profile1) + (($M28-1)*(COLUMN(Profile2)-COLUMN(Profile1))))-10),""),"")</f>
        <v/>
      </c>
      <c r="W28" s="72" t="str" cm="1">
        <f t="array" ref="W28">IFERROR(IF(INDEX(Database!$K$72:$KX$120,48,(COLUMN(Profile1) + (($M28-1)*(COLUMN(Profile2)-COLUMN(Profile1))))-10)&gt;0,INDEX(Database!$K$72:$KX$120,48,(COLUMN(Profile1) + (($M28-1)*(COLUMN(Profile2)-COLUMN(Profile1))))-10),""),"")</f>
        <v/>
      </c>
      <c r="X28" s="72" t="str" cm="1">
        <f t="array" ref="X28">IFERROR(IF(INDEX(Database!$K$72:$KX$120,47,(COLUMN(Profile1) + (($M28-1)*(COLUMN(Profile2)-COLUMN(Profile1))))-10)&gt;0,INDEX(Database!$K$72:$KX$120,49,(COLUMN(Profile1) + (($M28-1)*(COLUMN(Profile2)-COLUMN(Profile1))))-10),""),"")</f>
        <v/>
      </c>
      <c r="Y28" s="91" t="str">
        <f>IF(SUMMARY!G18="","",SUMMARY!G18)</f>
        <v/>
      </c>
      <c r="Z28" s="91" t="str">
        <f>IF(SUMMARY!H18="","",SUMMARY!H18)</f>
        <v/>
      </c>
    </row>
    <row r="29" spans="1:26" x14ac:dyDescent="0.2">
      <c r="A29" s="453" t="s">
        <v>85</v>
      </c>
      <c r="B29" s="453"/>
      <c r="C29" s="96"/>
      <c r="D29" s="113"/>
      <c r="F29" s="114">
        <v>1</v>
      </c>
      <c r="G29" s="96"/>
      <c r="H29" s="115"/>
      <c r="I29" s="85"/>
      <c r="J29" s="59"/>
      <c r="K29" s="116"/>
      <c r="L29" s="94"/>
      <c r="M29" s="7">
        <v>9</v>
      </c>
      <c r="N29" s="87" t="str">
        <f ca="1">SUMMARY!C19</f>
        <v/>
      </c>
      <c r="O29" s="88" t="str">
        <f ca="1">IF($N29="","",VLOOKUP($N29,'TNX Report Parse'!$BT$9:$CD$502,7,0))</f>
        <v/>
      </c>
      <c r="P29" s="88" t="str">
        <f ca="1">IF($N29="","",VLOOKUP($N29,'TNX Report Parse'!$BT$9:$CD$502,10,0))</f>
        <v/>
      </c>
      <c r="Q29" s="88" t="str">
        <f ca="1">IF($N29="","",VLOOKUP($N29,'TNX Report Parse'!$BT$9:$CD$502,9,0))</f>
        <v/>
      </c>
      <c r="R29" s="89" t="str">
        <f ca="1">IF($N29="","",IF(VLOOKUP($N29,SUMMARY!$C$11:$E$60,2,0)&gt;0,VLOOKUP($N29,SUMMARY!$C$11:$E$60,2,0),""))</f>
        <v/>
      </c>
      <c r="S29" s="89"/>
      <c r="T29" s="89" t="str">
        <f ca="1">IF($N29="","",IF(VLOOKUP($N29,SUMMARY!$C$11:$E$60,3,0)&gt;0,VLOOKUP($N29,SUMMARY!$C$11:$E$60,3,0),""))</f>
        <v/>
      </c>
      <c r="U29" s="90" t="str" cm="1">
        <f t="array" aca="1" ref="U29" ca="1">IF(N29="","",IF(AND(ISNUMBER(INDEX(Database!$K$72:$KS$72,MATCH(Input!$R29,Database!$K$71:$KS$71,0)))=TRUE,ISNUMBER(INDEX(Database!$K$95:$KS$95,1,MATCH($T29,Database!$K$71:$KS$71,0)+3))=TRUE),TRUE,FALSE))</f>
        <v/>
      </c>
      <c r="V29" s="72" t="str" cm="1">
        <f t="array" ref="V29">IFERROR(IF(INDEX(Database!$K$72:$KX$120,49,(COLUMN(Profile1) + (($M29-1)*(COLUMN(Profile2)-COLUMN(Profile1))))-10)&gt;0,INDEX(Database!$K$72:$KX$120,47,(COLUMN(Profile1) + (($M29-1)*(COLUMN(Profile2)-COLUMN(Profile1))))-10),""),"")</f>
        <v/>
      </c>
      <c r="W29" s="72" t="str" cm="1">
        <f t="array" ref="W29">IFERROR(IF(INDEX(Database!$K$72:$KX$120,48,(COLUMN(Profile1) + (($M29-1)*(COLUMN(Profile2)-COLUMN(Profile1))))-10)&gt;0,INDEX(Database!$K$72:$KX$120,48,(COLUMN(Profile1) + (($M29-1)*(COLUMN(Profile2)-COLUMN(Profile1))))-10),""),"")</f>
        <v/>
      </c>
      <c r="X29" s="72" t="str" cm="1">
        <f t="array" ref="X29">IFERROR(IF(INDEX(Database!$K$72:$KX$120,47,(COLUMN(Profile1) + (($M29-1)*(COLUMN(Profile2)-COLUMN(Profile1))))-10)&gt;0,INDEX(Database!$K$72:$KX$120,49,(COLUMN(Profile1) + (($M29-1)*(COLUMN(Profile2)-COLUMN(Profile1))))-10),""),"")</f>
        <v/>
      </c>
      <c r="Y29" s="91" t="str">
        <f>IF(SUMMARY!G19="","",SUMMARY!G19)</f>
        <v/>
      </c>
      <c r="Z29" s="91" t="str">
        <f>IF(SUMMARY!H19="","",SUMMARY!H19)</f>
        <v/>
      </c>
    </row>
    <row r="30" spans="1:26" ht="12.75" customHeight="1" x14ac:dyDescent="0.2">
      <c r="A30" s="453" t="s">
        <v>86</v>
      </c>
      <c r="B30" s="453"/>
      <c r="C30" s="96">
        <v>4</v>
      </c>
      <c r="D30" s="113"/>
      <c r="F30" s="114">
        <v>2</v>
      </c>
      <c r="G30" s="96"/>
      <c r="H30" s="115"/>
      <c r="I30" s="85"/>
      <c r="J30" s="59"/>
      <c r="K30" s="116"/>
      <c r="L30" s="94"/>
      <c r="M30" s="7">
        <v>10</v>
      </c>
      <c r="N30" s="87" t="str">
        <f ca="1">SUMMARY!C20</f>
        <v/>
      </c>
      <c r="O30" s="88" t="str">
        <f ca="1">IF($N30="","",VLOOKUP($N30,'TNX Report Parse'!$BT$9:$CD$502,7,0))</f>
        <v/>
      </c>
      <c r="P30" s="88" t="str">
        <f ca="1">IF($N30="","",VLOOKUP($N30,'TNX Report Parse'!$BT$9:$CD$502,10,0))</f>
        <v/>
      </c>
      <c r="Q30" s="88" t="str">
        <f ca="1">IF($N30="","",VLOOKUP($N30,'TNX Report Parse'!$BT$9:$CD$502,9,0))</f>
        <v/>
      </c>
      <c r="R30" s="89" t="str">
        <f ca="1">IF($N30="","",IF(VLOOKUP($N30,SUMMARY!$C$11:$E$60,2,0)&gt;0,VLOOKUP($N30,SUMMARY!$C$11:$E$60,2,0),""))</f>
        <v/>
      </c>
      <c r="S30" s="89"/>
      <c r="T30" s="89" t="str">
        <f ca="1">IF($N30="","",IF(VLOOKUP($N30,SUMMARY!$C$11:$E$60,3,0)&gt;0,VLOOKUP($N30,SUMMARY!$C$11:$E$60,3,0),""))</f>
        <v/>
      </c>
      <c r="U30" s="90" t="str" cm="1">
        <f t="array" aca="1" ref="U30" ca="1">IF(N30="","",IF(AND(ISNUMBER(INDEX(Database!$K$72:$KS$72,MATCH(Input!$R30,Database!$K$71:$KS$71,0)))=TRUE,ISNUMBER(INDEX(Database!$K$95:$KS$95,1,MATCH($T30,Database!$K$71:$KS$71,0)+3))=TRUE),TRUE,FALSE))</f>
        <v/>
      </c>
      <c r="V30" s="72" t="str" cm="1">
        <f t="array" ref="V30">IFERROR(IF(INDEX(Database!$K$72:$KX$120,49,(COLUMN(Profile1) + (($M30-1)*(COLUMN(Profile2)-COLUMN(Profile1))))-10)&gt;0,INDEX(Database!$K$72:$KX$120,47,(COLUMN(Profile1) + (($M30-1)*(COLUMN(Profile2)-COLUMN(Profile1))))-10),""),"")</f>
        <v/>
      </c>
      <c r="W30" s="72" t="str" cm="1">
        <f t="array" ref="W30">IFERROR(IF(INDEX(Database!$K$72:$KX$120,48,(COLUMN(Profile1) + (($M30-1)*(COLUMN(Profile2)-COLUMN(Profile1))))-10)&gt;0,INDEX(Database!$K$72:$KX$120,48,(COLUMN(Profile1) + (($M30-1)*(COLUMN(Profile2)-COLUMN(Profile1))))-10),""),"")</f>
        <v/>
      </c>
      <c r="X30" s="72" t="str" cm="1">
        <f t="array" ref="X30">IFERROR(IF(INDEX(Database!$K$72:$KX$120,47,(COLUMN(Profile1) + (($M30-1)*(COLUMN(Profile2)-COLUMN(Profile1))))-10)&gt;0,INDEX(Database!$K$72:$KX$120,49,(COLUMN(Profile1) + (($M30-1)*(COLUMN(Profile2)-COLUMN(Profile1))))-10),""),"")</f>
        <v/>
      </c>
      <c r="Y30" s="91" t="str">
        <f>IF(SUMMARY!G20="","",SUMMARY!G20)</f>
        <v/>
      </c>
      <c r="Z30" s="91" t="str">
        <f>IF(SUMMARY!H20="","",SUMMARY!H20)</f>
        <v/>
      </c>
    </row>
    <row r="31" spans="1:26" x14ac:dyDescent="0.2">
      <c r="A31" s="117"/>
      <c r="B31" s="112" t="s">
        <v>87</v>
      </c>
      <c r="C31" s="85"/>
      <c r="D31" s="118" t="s">
        <v>88</v>
      </c>
      <c r="F31" s="114">
        <v>3</v>
      </c>
      <c r="G31" s="96"/>
      <c r="H31" s="115"/>
      <c r="I31" s="85"/>
      <c r="J31" s="59"/>
      <c r="K31" s="116"/>
      <c r="L31" s="94"/>
      <c r="M31" s="7">
        <v>11</v>
      </c>
      <c r="N31" s="87" t="str">
        <f ca="1">SUMMARY!C21</f>
        <v/>
      </c>
      <c r="O31" s="88" t="str">
        <f ca="1">IF($N31="","",VLOOKUP($N31,'TNX Report Parse'!$BT$9:$CD$502,7,0))</f>
        <v/>
      </c>
      <c r="P31" s="88" t="str">
        <f ca="1">IF($N31="","",VLOOKUP($N31,'TNX Report Parse'!$BT$9:$CD$502,10,0))</f>
        <v/>
      </c>
      <c r="Q31" s="88" t="str">
        <f ca="1">IF($N31="","",VLOOKUP($N31,'TNX Report Parse'!$BT$9:$CD$502,9,0))</f>
        <v/>
      </c>
      <c r="R31" s="89" t="str">
        <f ca="1">IF($N31="","",IF(VLOOKUP($N31,SUMMARY!$C$11:$E$60,2,0)&gt;0,VLOOKUP($N31,SUMMARY!$C$11:$E$60,2,0),""))</f>
        <v/>
      </c>
      <c r="S31" s="89"/>
      <c r="T31" s="89" t="str">
        <f ca="1">IF($N31="","",IF(VLOOKUP($N31,SUMMARY!$C$11:$E$60,3,0)&gt;0,VLOOKUP($N31,SUMMARY!$C$11:$E$60,3,0),""))</f>
        <v/>
      </c>
      <c r="U31" s="90" t="str" cm="1">
        <f t="array" aca="1" ref="U31" ca="1">IF(N31="","",IF(AND(ISNUMBER(INDEX(Database!$K$72:$KS$72,MATCH(Input!$R31,Database!$K$71:$KS$71,0)))=TRUE,ISNUMBER(INDEX(Database!$K$95:$KS$95,1,MATCH($T31,Database!$K$71:$KS$71,0)+3))=TRUE),TRUE,FALSE))</f>
        <v/>
      </c>
      <c r="V31" s="72" t="str" cm="1">
        <f t="array" ref="V31">IFERROR(IF(INDEX(Database!$K$72:$KX$120,49,(COLUMN(Profile1) + (($M31-1)*(COLUMN(Profile2)-COLUMN(Profile1))))-10)&gt;0,INDEX(Database!$K$72:$KX$120,47,(COLUMN(Profile1) + (($M31-1)*(COLUMN(Profile2)-COLUMN(Profile1))))-10),""),"")</f>
        <v/>
      </c>
      <c r="W31" s="72" t="str" cm="1">
        <f t="array" ref="W31">IFERROR(IF(INDEX(Database!$K$72:$KX$120,48,(COLUMN(Profile1) + (($M31-1)*(COLUMN(Profile2)-COLUMN(Profile1))))-10)&gt;0,INDEX(Database!$K$72:$KX$120,48,(COLUMN(Profile1) + (($M31-1)*(COLUMN(Profile2)-COLUMN(Profile1))))-10),""),"")</f>
        <v/>
      </c>
      <c r="X31" s="72" t="str" cm="1">
        <f t="array" ref="X31">IFERROR(IF(INDEX(Database!$K$72:$KX$120,47,(COLUMN(Profile1) + (($M31-1)*(COLUMN(Profile2)-COLUMN(Profile1))))-10)&gt;0,INDEX(Database!$K$72:$KX$120,49,(COLUMN(Profile1) + (($M31-1)*(COLUMN(Profile2)-COLUMN(Profile1))))-10),""),"")</f>
        <v/>
      </c>
      <c r="Y31" s="91" t="str">
        <f>IF(SUMMARY!G21="","",SUMMARY!G21)</f>
        <v/>
      </c>
      <c r="Z31" s="91" t="str">
        <f>IF(SUMMARY!H21="","",SUMMARY!H21)</f>
        <v/>
      </c>
    </row>
    <row r="32" spans="1:26" x14ac:dyDescent="0.2">
      <c r="A32" s="427" t="s">
        <v>89</v>
      </c>
      <c r="B32" s="428"/>
      <c r="C32" s="119"/>
      <c r="D32" s="120"/>
      <c r="E32" s="38"/>
      <c r="F32" s="114">
        <v>4</v>
      </c>
      <c r="G32" s="96"/>
      <c r="H32" s="115"/>
      <c r="I32" s="85"/>
      <c r="J32" s="59"/>
      <c r="K32" s="116"/>
      <c r="L32" s="94"/>
      <c r="M32" s="7">
        <v>12</v>
      </c>
      <c r="N32" s="87" t="str">
        <f ca="1">SUMMARY!C22</f>
        <v/>
      </c>
      <c r="O32" s="88" t="str">
        <f ca="1">IF($N32="","",VLOOKUP($N32,'TNX Report Parse'!$BT$9:$CD$502,7,0))</f>
        <v/>
      </c>
      <c r="P32" s="88" t="str">
        <f ca="1">IF($N32="","",VLOOKUP($N32,'TNX Report Parse'!$BT$9:$CD$502,10,0))</f>
        <v/>
      </c>
      <c r="Q32" s="88" t="str">
        <f ca="1">IF($N32="","",VLOOKUP($N32,'TNX Report Parse'!$BT$9:$CD$502,9,0))</f>
        <v/>
      </c>
      <c r="R32" s="89" t="str">
        <f ca="1">IF($N32="","",IF(VLOOKUP($N32,SUMMARY!$C$11:$E$60,2,0)&gt;0,VLOOKUP($N32,SUMMARY!$C$11:$E$60,2,0),""))</f>
        <v/>
      </c>
      <c r="S32" s="89"/>
      <c r="T32" s="89" t="str">
        <f ca="1">IF($N32="","",IF(VLOOKUP($N32,SUMMARY!$C$11:$E$60,3,0)&gt;0,VLOOKUP($N32,SUMMARY!$C$11:$E$60,3,0),""))</f>
        <v/>
      </c>
      <c r="U32" s="90" t="str" cm="1">
        <f t="array" aca="1" ref="U32" ca="1">IF(N32="","",IF(AND(ISNUMBER(INDEX(Database!$K$72:$KS$72,MATCH(Input!$R32,Database!$K$71:$KS$71,0)))=TRUE,ISNUMBER(INDEX(Database!$K$95:$KS$95,1,MATCH($T32,Database!$K$71:$KS$71,0)+3))=TRUE),TRUE,FALSE))</f>
        <v/>
      </c>
      <c r="V32" s="72" t="str" cm="1">
        <f t="array" ref="V32">IFERROR(IF(INDEX(Database!$K$72:$KX$120,49,(COLUMN(Profile1) + (($M32-1)*(COLUMN(Profile2)-COLUMN(Profile1))))-10)&gt;0,INDEX(Database!$K$72:$KX$120,47,(COLUMN(Profile1) + (($M32-1)*(COLUMN(Profile2)-COLUMN(Profile1))))-10),""),"")</f>
        <v/>
      </c>
      <c r="W32" s="72" t="str" cm="1">
        <f t="array" ref="W32">IFERROR(IF(INDEX(Database!$K$72:$KX$120,48,(COLUMN(Profile1) + (($M32-1)*(COLUMN(Profile2)-COLUMN(Profile1))))-10)&gt;0,INDEX(Database!$K$72:$KX$120,48,(COLUMN(Profile1) + (($M32-1)*(COLUMN(Profile2)-COLUMN(Profile1))))-10),""),"")</f>
        <v/>
      </c>
      <c r="X32" s="72" t="str" cm="1">
        <f t="array" ref="X32">IFERROR(IF(INDEX(Database!$K$72:$KX$120,47,(COLUMN(Profile1) + (($M32-1)*(COLUMN(Profile2)-COLUMN(Profile1))))-10)&gt;0,INDEX(Database!$K$72:$KX$120,49,(COLUMN(Profile1) + (($M32-1)*(COLUMN(Profile2)-COLUMN(Profile1))))-10),""),"")</f>
        <v/>
      </c>
      <c r="Y32" s="91" t="str">
        <f>IF(SUMMARY!G22="","",SUMMARY!G22)</f>
        <v/>
      </c>
      <c r="Z32" s="91" t="str">
        <f>IF(SUMMARY!H22="","",SUMMARY!H22)</f>
        <v/>
      </c>
    </row>
    <row r="33" spans="1:26" ht="12.75" customHeight="1" x14ac:dyDescent="0.2">
      <c r="A33" s="427" t="s">
        <v>90</v>
      </c>
      <c r="B33" s="428"/>
      <c r="C33" s="121"/>
      <c r="D33" s="122" t="s">
        <v>91</v>
      </c>
      <c r="E33" s="38"/>
      <c r="F33" s="114">
        <v>5</v>
      </c>
      <c r="G33" s="96"/>
      <c r="H33" s="115"/>
      <c r="I33" s="85"/>
      <c r="J33" s="59"/>
      <c r="K33" s="116"/>
      <c r="L33" s="94"/>
      <c r="M33" s="7">
        <v>13</v>
      </c>
      <c r="N33" s="87" t="str">
        <f ca="1">SUMMARY!C23</f>
        <v/>
      </c>
      <c r="O33" s="88" t="str">
        <f ca="1">IF($N33="","",VLOOKUP($N33,'TNX Report Parse'!$BT$9:$CD$502,7,0))</f>
        <v/>
      </c>
      <c r="P33" s="88" t="str">
        <f ca="1">IF($N33="","",VLOOKUP($N33,'TNX Report Parse'!$BT$9:$CD$502,10,0))</f>
        <v/>
      </c>
      <c r="Q33" s="88" t="str">
        <f ca="1">IF($N33="","",VLOOKUP($N33,'TNX Report Parse'!$BT$9:$CD$502,9,0))</f>
        <v/>
      </c>
      <c r="R33" s="89" t="str">
        <f ca="1">IF($N33="","",IF(VLOOKUP($N33,SUMMARY!$C$11:$E$60,2,0)&gt;0,VLOOKUP($N33,SUMMARY!$C$11:$E$60,2,0),""))</f>
        <v/>
      </c>
      <c r="S33" s="89"/>
      <c r="T33" s="89" t="str">
        <f ca="1">IF($N33="","",IF(VLOOKUP($N33,SUMMARY!$C$11:$E$60,3,0)&gt;0,VLOOKUP($N33,SUMMARY!$C$11:$E$60,3,0),""))</f>
        <v/>
      </c>
      <c r="U33" s="90" t="str" cm="1">
        <f t="array" aca="1" ref="U33" ca="1">IF(N33="","",IF(AND(ISNUMBER(INDEX(Database!$K$72:$KS$72,MATCH(Input!$R33,Database!$K$71:$KS$71,0)))=TRUE,ISNUMBER(INDEX(Database!$K$95:$KS$95,1,MATCH($T33,Database!$K$71:$KS$71,0)+3))=TRUE),TRUE,FALSE))</f>
        <v/>
      </c>
      <c r="V33" s="72" t="str" cm="1">
        <f t="array" ref="V33">IFERROR(IF(INDEX(Database!$K$72:$KX$120,49,(COLUMN(Profile1) + (($M33-1)*(COLUMN(Profile2)-COLUMN(Profile1))))-10)&gt;0,INDEX(Database!$K$72:$KX$120,47,(COLUMN(Profile1) + (($M33-1)*(COLUMN(Profile2)-COLUMN(Profile1))))-10),""),"")</f>
        <v/>
      </c>
      <c r="W33" s="72" t="str" cm="1">
        <f t="array" ref="W33">IFERROR(IF(INDEX(Database!$K$72:$KX$120,48,(COLUMN(Profile1) + (($M33-1)*(COLUMN(Profile2)-COLUMN(Profile1))))-10)&gt;0,INDEX(Database!$K$72:$KX$120,48,(COLUMN(Profile1) + (($M33-1)*(COLUMN(Profile2)-COLUMN(Profile1))))-10),""),"")</f>
        <v/>
      </c>
      <c r="X33" s="72" t="str" cm="1">
        <f t="array" ref="X33">IFERROR(IF(INDEX(Database!$K$72:$KX$120,47,(COLUMN(Profile1) + (($M33-1)*(COLUMN(Profile2)-COLUMN(Profile1))))-10)&gt;0,INDEX(Database!$K$72:$KX$120,49,(COLUMN(Profile1) + (($M33-1)*(COLUMN(Profile2)-COLUMN(Profile1))))-10),""),"")</f>
        <v/>
      </c>
      <c r="Y33" s="91" t="str">
        <f>IF(SUMMARY!G23="","",SUMMARY!G23)</f>
        <v/>
      </c>
      <c r="Z33" s="91" t="str">
        <f>IF(SUMMARY!H23="","",SUMMARY!H23)</f>
        <v/>
      </c>
    </row>
    <row r="34" spans="1:26" ht="12.75" customHeight="1" x14ac:dyDescent="0.2">
      <c r="A34" s="427" t="s">
        <v>92</v>
      </c>
      <c r="B34" s="428"/>
      <c r="C34" s="119"/>
      <c r="D34" s="120"/>
      <c r="F34" s="114">
        <v>6</v>
      </c>
      <c r="G34" s="96"/>
      <c r="H34" s="115"/>
      <c r="I34" s="85"/>
      <c r="J34" s="59"/>
      <c r="K34" s="116"/>
      <c r="L34" s="94"/>
      <c r="M34" s="7">
        <v>14</v>
      </c>
      <c r="N34" s="87" t="str">
        <f ca="1">SUMMARY!C24</f>
        <v/>
      </c>
      <c r="O34" s="88" t="str">
        <f ca="1">IF($N34="","",VLOOKUP($N34,'TNX Report Parse'!$BT$9:$CD$502,7,0))</f>
        <v/>
      </c>
      <c r="P34" s="88" t="str">
        <f ca="1">IF($N34="","",VLOOKUP($N34,'TNX Report Parse'!$BT$9:$CD$502,10,0))</f>
        <v/>
      </c>
      <c r="Q34" s="88" t="str">
        <f ca="1">IF($N34="","",VLOOKUP($N34,'TNX Report Parse'!$BT$9:$CD$502,9,0))</f>
        <v/>
      </c>
      <c r="R34" s="89" t="str">
        <f ca="1">IF($N34="","",IF(VLOOKUP($N34,SUMMARY!$C$11:$E$60,2,0)&gt;0,VLOOKUP($N34,SUMMARY!$C$11:$E$60,2,0),""))</f>
        <v/>
      </c>
      <c r="S34" s="89"/>
      <c r="T34" s="89" t="str">
        <f ca="1">IF($N34="","",IF(VLOOKUP($N34,SUMMARY!$C$11:$E$60,3,0)&gt;0,VLOOKUP($N34,SUMMARY!$C$11:$E$60,3,0),""))</f>
        <v/>
      </c>
      <c r="U34" s="90" t="str" cm="1">
        <f t="array" aca="1" ref="U34" ca="1">IF(N34="","",IF(AND(ISNUMBER(INDEX(Database!$K$72:$KS$72,MATCH(Input!$R34,Database!$K$71:$KS$71,0)))=TRUE,ISNUMBER(INDEX(Database!$K$95:$KS$95,1,MATCH($T34,Database!$K$71:$KS$71,0)+3))=TRUE),TRUE,FALSE))</f>
        <v/>
      </c>
      <c r="V34" s="72" t="str" cm="1">
        <f t="array" ref="V34">IFERROR(IF(INDEX(Database!$K$72:$KX$120,49,(COLUMN(Profile1) + (($M34-1)*(COLUMN(Profile2)-COLUMN(Profile1))))-10)&gt;0,INDEX(Database!$K$72:$KX$120,47,(COLUMN(Profile1) + (($M34-1)*(COLUMN(Profile2)-COLUMN(Profile1))))-10),""),"")</f>
        <v/>
      </c>
      <c r="W34" s="72" t="str" cm="1">
        <f t="array" ref="W34">IFERROR(IF(INDEX(Database!$K$72:$KX$120,48,(COLUMN(Profile1) + (($M34-1)*(COLUMN(Profile2)-COLUMN(Profile1))))-10)&gt;0,INDEX(Database!$K$72:$KX$120,48,(COLUMN(Profile1) + (($M34-1)*(COLUMN(Profile2)-COLUMN(Profile1))))-10),""),"")</f>
        <v/>
      </c>
      <c r="X34" s="72" t="str" cm="1">
        <f t="array" ref="X34">IFERROR(IF(INDEX(Database!$K$72:$KX$120,47,(COLUMN(Profile1) + (($M34-1)*(COLUMN(Profile2)-COLUMN(Profile1))))-10)&gt;0,INDEX(Database!$K$72:$KX$120,49,(COLUMN(Profile1) + (($M34-1)*(COLUMN(Profile2)-COLUMN(Profile1))))-10),""),"")</f>
        <v/>
      </c>
      <c r="Y34" s="91" t="str">
        <f>IF(SUMMARY!G24="","",SUMMARY!G24)</f>
        <v/>
      </c>
      <c r="Z34" s="91" t="str">
        <f>IF(SUMMARY!H24="","",SUMMARY!H24)</f>
        <v/>
      </c>
    </row>
    <row r="35" spans="1:26" ht="12.75" customHeight="1" x14ac:dyDescent="0.2">
      <c r="A35" s="427" t="s">
        <v>93</v>
      </c>
      <c r="B35" s="428"/>
      <c r="C35" s="119"/>
      <c r="D35" s="120"/>
      <c r="F35" s="114">
        <v>7</v>
      </c>
      <c r="G35" s="96"/>
      <c r="H35" s="115"/>
      <c r="I35" s="85"/>
      <c r="J35" s="59"/>
      <c r="K35" s="116"/>
      <c r="L35" s="94"/>
      <c r="M35" s="7">
        <v>15</v>
      </c>
      <c r="N35" s="87" t="str">
        <f ca="1">SUMMARY!C25</f>
        <v/>
      </c>
      <c r="O35" s="88" t="str">
        <f ca="1">IF($N35="","",VLOOKUP($N35,'TNX Report Parse'!$BT$9:$CD$502,7,0))</f>
        <v/>
      </c>
      <c r="P35" s="88" t="str">
        <f ca="1">IF($N35="","",VLOOKUP($N35,'TNX Report Parse'!$BT$9:$CD$502,10,0))</f>
        <v/>
      </c>
      <c r="Q35" s="88" t="str">
        <f ca="1">IF($N35="","",VLOOKUP($N35,'TNX Report Parse'!$BT$9:$CD$502,9,0))</f>
        <v/>
      </c>
      <c r="R35" s="89" t="str">
        <f ca="1">IF($N35="","",IF(VLOOKUP($N35,SUMMARY!$C$11:$E$60,2,0)&gt;0,VLOOKUP($N35,SUMMARY!$C$11:$E$60,2,0),""))</f>
        <v/>
      </c>
      <c r="S35" s="89"/>
      <c r="T35" s="89" t="str">
        <f ca="1">IF($N35="","",IF(VLOOKUP($N35,SUMMARY!$C$11:$E$60,3,0)&gt;0,VLOOKUP($N35,SUMMARY!$C$11:$E$60,3,0),""))</f>
        <v/>
      </c>
      <c r="U35" s="90" t="str" cm="1">
        <f t="array" aca="1" ref="U35" ca="1">IF(N35="","",IF(AND(ISNUMBER(INDEX(Database!$K$72:$KS$72,MATCH(Input!$R35,Database!$K$71:$KS$71,0)))=TRUE,ISNUMBER(INDEX(Database!$K$95:$KS$95,1,MATCH($T35,Database!$K$71:$KS$71,0)+3))=TRUE),TRUE,FALSE))</f>
        <v/>
      </c>
      <c r="V35" s="72" t="str" cm="1">
        <f t="array" ref="V35">IFERROR(IF(INDEX(Database!$K$72:$KX$120,49,(COLUMN(Profile1) + (($M35-1)*(COLUMN(Profile2)-COLUMN(Profile1))))-10)&gt;0,INDEX(Database!$K$72:$KX$120,47,(COLUMN(Profile1) + (($M35-1)*(COLUMN(Profile2)-COLUMN(Profile1))))-10),""),"")</f>
        <v/>
      </c>
      <c r="W35" s="72" t="str" cm="1">
        <f t="array" ref="W35">IFERROR(IF(INDEX(Database!$K$72:$KX$120,48,(COLUMN(Profile1) + (($M35-1)*(COLUMN(Profile2)-COLUMN(Profile1))))-10)&gt;0,INDEX(Database!$K$72:$KX$120,48,(COLUMN(Profile1) + (($M35-1)*(COLUMN(Profile2)-COLUMN(Profile1))))-10),""),"")</f>
        <v/>
      </c>
      <c r="X35" s="72" t="str" cm="1">
        <f t="array" ref="X35">IFERROR(IF(INDEX(Database!$K$72:$KX$120,47,(COLUMN(Profile1) + (($M35-1)*(COLUMN(Profile2)-COLUMN(Profile1))))-10)&gt;0,INDEX(Database!$K$72:$KX$120,49,(COLUMN(Profile1) + (($M35-1)*(COLUMN(Profile2)-COLUMN(Profile1))))-10),""),"")</f>
        <v/>
      </c>
      <c r="Y35" s="91" t="str">
        <f>IF(SUMMARY!G25="","",SUMMARY!G25)</f>
        <v/>
      </c>
      <c r="Z35" s="91" t="str">
        <f>IF(SUMMARY!H25="","",SUMMARY!H25)</f>
        <v/>
      </c>
    </row>
    <row r="36" spans="1:26" ht="12.75" customHeight="1" x14ac:dyDescent="0.2">
      <c r="E36" s="8"/>
      <c r="F36" s="114">
        <v>8</v>
      </c>
      <c r="G36" s="96"/>
      <c r="H36" s="115"/>
      <c r="I36" s="85"/>
      <c r="J36" s="59"/>
      <c r="K36" s="116"/>
      <c r="L36" s="94"/>
      <c r="M36" s="7">
        <v>16</v>
      </c>
      <c r="N36" s="87" t="str">
        <f ca="1">SUMMARY!C26</f>
        <v/>
      </c>
      <c r="O36" s="88" t="str">
        <f ca="1">IF($N36="","",VLOOKUP($N36,'TNX Report Parse'!$BT$9:$CD$502,7,0))</f>
        <v/>
      </c>
      <c r="P36" s="88" t="str">
        <f ca="1">IF($N36="","",VLOOKUP($N36,'TNX Report Parse'!$BT$9:$CD$502,10,0))</f>
        <v/>
      </c>
      <c r="Q36" s="88" t="str">
        <f ca="1">IF($N36="","",VLOOKUP($N36,'TNX Report Parse'!$BT$9:$CD$502,9,0))</f>
        <v/>
      </c>
      <c r="R36" s="89" t="str">
        <f ca="1">IF($N36="","",IF(VLOOKUP($N36,SUMMARY!$C$11:$E$60,2,0)&gt;0,VLOOKUP($N36,SUMMARY!$C$11:$E$60,2,0),""))</f>
        <v/>
      </c>
      <c r="S36" s="89"/>
      <c r="T36" s="89" t="str">
        <f ca="1">IF($N36="","",IF(VLOOKUP($N36,SUMMARY!$C$11:$E$60,3,0)&gt;0,VLOOKUP($N36,SUMMARY!$C$11:$E$60,3,0),""))</f>
        <v/>
      </c>
      <c r="U36" s="90" t="str" cm="1">
        <f t="array" aca="1" ref="U36" ca="1">IF(N36="","",IF(AND(ISNUMBER(INDEX(Database!$K$72:$KS$72,MATCH(Input!$R36,Database!$K$71:$KS$71,0)))=TRUE,ISNUMBER(INDEX(Database!$K$95:$KS$95,1,MATCH($T36,Database!$K$71:$KS$71,0)+3))=TRUE),TRUE,FALSE))</f>
        <v/>
      </c>
      <c r="V36" s="72" t="str" cm="1">
        <f t="array" ref="V36">IFERROR(IF(INDEX(Database!$K$72:$KX$120,49,(COLUMN(Profile1) + (($M36-1)*(COLUMN(Profile2)-COLUMN(Profile1))))-10)&gt;0,INDEX(Database!$K$72:$KX$120,47,(COLUMN(Profile1) + (($M36-1)*(COLUMN(Profile2)-COLUMN(Profile1))))-10),""),"")</f>
        <v/>
      </c>
      <c r="W36" s="72" t="str" cm="1">
        <f t="array" ref="W36">IFERROR(IF(INDEX(Database!$K$72:$KX$120,48,(COLUMN(Profile1) + (($M36-1)*(COLUMN(Profile2)-COLUMN(Profile1))))-10)&gt;0,INDEX(Database!$K$72:$KX$120,48,(COLUMN(Profile1) + (($M36-1)*(COLUMN(Profile2)-COLUMN(Profile1))))-10),""),"")</f>
        <v/>
      </c>
      <c r="X36" s="72" t="str" cm="1">
        <f t="array" ref="X36">IFERROR(IF(INDEX(Database!$K$72:$KX$120,47,(COLUMN(Profile1) + (($M36-1)*(COLUMN(Profile2)-COLUMN(Profile1))))-10)&gt;0,INDEX(Database!$K$72:$KX$120,49,(COLUMN(Profile1) + (($M36-1)*(COLUMN(Profile2)-COLUMN(Profile1))))-10),""),"")</f>
        <v/>
      </c>
      <c r="Y36" s="91" t="str">
        <f>IF(SUMMARY!G26="","",SUMMARY!G26)</f>
        <v/>
      </c>
      <c r="Z36" s="91" t="str">
        <f>IF(SUMMARY!H26="","",SUMMARY!H26)</f>
        <v/>
      </c>
    </row>
    <row r="37" spans="1:26" ht="14.45" customHeight="1" x14ac:dyDescent="0.2">
      <c r="A37" s="438" t="s">
        <v>94</v>
      </c>
      <c r="B37" s="439"/>
      <c r="C37" s="439"/>
      <c r="D37" s="440"/>
      <c r="E37" s="8"/>
      <c r="F37" s="114">
        <v>9</v>
      </c>
      <c r="G37" s="96"/>
      <c r="H37" s="115"/>
      <c r="I37" s="85"/>
      <c r="J37" s="59"/>
      <c r="K37" s="116"/>
      <c r="L37" s="94"/>
      <c r="M37" s="7">
        <v>17</v>
      </c>
      <c r="N37" s="87" t="str">
        <f ca="1">SUMMARY!C27</f>
        <v/>
      </c>
      <c r="O37" s="88" t="str">
        <f ca="1">IF($N37="","",VLOOKUP($N37,'TNX Report Parse'!$BT$9:$CD$502,7,0))</f>
        <v/>
      </c>
      <c r="P37" s="88" t="str">
        <f ca="1">IF($N37="","",VLOOKUP($N37,'TNX Report Parse'!$BT$9:$CD$502,10,0))</f>
        <v/>
      </c>
      <c r="Q37" s="88" t="str">
        <f ca="1">IF($N37="","",VLOOKUP($N37,'TNX Report Parse'!$BT$9:$CD$502,9,0))</f>
        <v/>
      </c>
      <c r="R37" s="89" t="str">
        <f ca="1">IF($N37="","",IF(VLOOKUP($N37,SUMMARY!$C$11:$E$60,2,0)&gt;0,VLOOKUP($N37,SUMMARY!$C$11:$E$60,2,0),""))</f>
        <v/>
      </c>
      <c r="S37" s="89"/>
      <c r="T37" s="89" t="str">
        <f ca="1">IF($N37="","",IF(VLOOKUP($N37,SUMMARY!$C$11:$E$60,3,0)&gt;0,VLOOKUP($N37,SUMMARY!$C$11:$E$60,3,0),""))</f>
        <v/>
      </c>
      <c r="U37" s="90" t="str" cm="1">
        <f t="array" aca="1" ref="U37" ca="1">IF(N37="","",IF(AND(ISNUMBER(INDEX(Database!$K$72:$KS$72,MATCH(Input!$R37,Database!$K$71:$KS$71,0)))=TRUE,ISNUMBER(INDEX(Database!$K$95:$KS$95,1,MATCH($T37,Database!$K$71:$KS$71,0)+3))=TRUE),TRUE,FALSE))</f>
        <v/>
      </c>
      <c r="V37" s="72" t="str" cm="1">
        <f t="array" ref="V37">IFERROR(IF(INDEX(Database!$K$72:$KX$120,49,(COLUMN(Profile1) + (($M37-1)*(COLUMN(Profile2)-COLUMN(Profile1))))-10)&gt;0,INDEX(Database!$K$72:$KX$120,47,(COLUMN(Profile1) + (($M37-1)*(COLUMN(Profile2)-COLUMN(Profile1))))-10),""),"")</f>
        <v/>
      </c>
      <c r="W37" s="72" t="str" cm="1">
        <f t="array" ref="W37">IFERROR(IF(INDEX(Database!$K$72:$KX$120,48,(COLUMN(Profile1) + (($M37-1)*(COLUMN(Profile2)-COLUMN(Profile1))))-10)&gt;0,INDEX(Database!$K$72:$KX$120,48,(COLUMN(Profile1) + (($M37-1)*(COLUMN(Profile2)-COLUMN(Profile1))))-10),""),"")</f>
        <v/>
      </c>
      <c r="X37" s="72" t="str" cm="1">
        <f t="array" ref="X37">IFERROR(IF(INDEX(Database!$K$72:$KX$120,47,(COLUMN(Profile1) + (($M37-1)*(COLUMN(Profile2)-COLUMN(Profile1))))-10)&gt;0,INDEX(Database!$K$72:$KX$120,49,(COLUMN(Profile1) + (($M37-1)*(COLUMN(Profile2)-COLUMN(Profile1))))-10),""),"")</f>
        <v/>
      </c>
      <c r="Y37" s="91" t="str">
        <f>IF(SUMMARY!G27="","",SUMMARY!G27)</f>
        <v/>
      </c>
      <c r="Z37" s="91" t="str">
        <f>IF(SUMMARY!H27="","",SUMMARY!H27)</f>
        <v/>
      </c>
    </row>
    <row r="38" spans="1:26" ht="12.75" customHeight="1" x14ac:dyDescent="0.2">
      <c r="A38" s="423" t="s">
        <v>95</v>
      </c>
      <c r="B38" s="424"/>
      <c r="C38" s="123">
        <v>60</v>
      </c>
      <c r="D38" s="54" t="s">
        <v>96</v>
      </c>
      <c r="E38" s="8"/>
      <c r="G38" s="124"/>
      <c r="H38" s="8"/>
      <c r="I38" s="125"/>
      <c r="J38" s="126"/>
      <c r="M38" s="7">
        <v>18</v>
      </c>
      <c r="N38" s="87" t="str">
        <f ca="1">SUMMARY!C28</f>
        <v/>
      </c>
      <c r="O38" s="88" t="str">
        <f ca="1">IF($N38="","",VLOOKUP($N38,'TNX Report Parse'!$BT$9:$CD$502,7,0))</f>
        <v/>
      </c>
      <c r="P38" s="88" t="str">
        <f ca="1">IF($N38="","",VLOOKUP($N38,'TNX Report Parse'!$BT$9:$CD$502,10,0))</f>
        <v/>
      </c>
      <c r="Q38" s="88" t="str">
        <f ca="1">IF($N38="","",VLOOKUP($N38,'TNX Report Parse'!$BT$9:$CD$502,9,0))</f>
        <v/>
      </c>
      <c r="R38" s="89" t="str">
        <f ca="1">IF($N38="","",IF(VLOOKUP($N38,SUMMARY!$C$11:$E$60,2,0)&gt;0,VLOOKUP($N38,SUMMARY!$C$11:$E$60,2,0),""))</f>
        <v/>
      </c>
      <c r="S38" s="89"/>
      <c r="T38" s="89" t="str">
        <f ca="1">IF($N38="","",IF(VLOOKUP($N38,SUMMARY!$C$11:$E$60,3,0)&gt;0,VLOOKUP($N38,SUMMARY!$C$11:$E$60,3,0),""))</f>
        <v/>
      </c>
      <c r="U38" s="90" t="str" cm="1">
        <f t="array" aca="1" ref="U38" ca="1">IF(N38="","",IF(AND(ISNUMBER(INDEX(Database!$K$72:$KS$72,MATCH(Input!$R38,Database!$K$71:$KS$71,0)))=TRUE,ISNUMBER(INDEX(Database!$K$95:$KS$95,1,MATCH($T38,Database!$K$71:$KS$71,0)+3))=TRUE),TRUE,FALSE))</f>
        <v/>
      </c>
      <c r="V38" s="72" t="str" cm="1">
        <f t="array" ref="V38">IFERROR(IF(INDEX(Database!$K$72:$KX$120,49,(COLUMN(Profile1) + (($M38-1)*(COLUMN(Profile2)-COLUMN(Profile1))))-10)&gt;0,INDEX(Database!$K$72:$KX$120,47,(COLUMN(Profile1) + (($M38-1)*(COLUMN(Profile2)-COLUMN(Profile1))))-10),""),"")</f>
        <v/>
      </c>
      <c r="W38" s="72" t="str" cm="1">
        <f t="array" ref="W38">IFERROR(IF(INDEX(Database!$K$72:$KX$120,48,(COLUMN(Profile1) + (($M38-1)*(COLUMN(Profile2)-COLUMN(Profile1))))-10)&gt;0,INDEX(Database!$K$72:$KX$120,48,(COLUMN(Profile1) + (($M38-1)*(COLUMN(Profile2)-COLUMN(Profile1))))-10),""),"")</f>
        <v/>
      </c>
      <c r="X38" s="72" t="str" cm="1">
        <f t="array" ref="X38">IFERROR(IF(INDEX(Database!$K$72:$KX$120,47,(COLUMN(Profile1) + (($M38-1)*(COLUMN(Profile2)-COLUMN(Profile1))))-10)&gt;0,INDEX(Database!$K$72:$KX$120,49,(COLUMN(Profile1) + (($M38-1)*(COLUMN(Profile2)-COLUMN(Profile1))))-10),""),"")</f>
        <v/>
      </c>
      <c r="Y38" s="91" t="str">
        <f>IF(SUMMARY!G28="","",SUMMARY!G28)</f>
        <v/>
      </c>
      <c r="Z38" s="91" t="str">
        <f>IF(SUMMARY!H28="","",SUMMARY!H28)</f>
        <v/>
      </c>
    </row>
    <row r="39" spans="1:26" ht="13.5" customHeight="1" x14ac:dyDescent="0.2">
      <c r="A39" s="423" t="s">
        <v>97</v>
      </c>
      <c r="B39" s="424"/>
      <c r="C39" s="96">
        <v>3</v>
      </c>
      <c r="D39" s="60" t="s">
        <v>96</v>
      </c>
      <c r="E39" s="8"/>
      <c r="F39" s="127" t="s">
        <v>98</v>
      </c>
      <c r="G39" s="124" t="s">
        <v>99</v>
      </c>
      <c r="H39" s="8"/>
      <c r="I39" s="8"/>
      <c r="J39" s="128"/>
      <c r="M39" s="7">
        <v>19</v>
      </c>
      <c r="N39" s="87" t="str">
        <f ca="1">SUMMARY!C29</f>
        <v/>
      </c>
      <c r="O39" s="88" t="str">
        <f ca="1">IF($N39="","",VLOOKUP($N39,'TNX Report Parse'!$BT$9:$CD$502,7,0))</f>
        <v/>
      </c>
      <c r="P39" s="88" t="str">
        <f ca="1">IF($N39="","",VLOOKUP($N39,'TNX Report Parse'!$BT$9:$CD$502,10,0))</f>
        <v/>
      </c>
      <c r="Q39" s="88" t="str">
        <f ca="1">IF($N39="","",VLOOKUP($N39,'TNX Report Parse'!$BT$9:$CD$502,9,0))</f>
        <v/>
      </c>
      <c r="R39" s="89" t="str">
        <f ca="1">IF($N39="","",IF(VLOOKUP($N39,SUMMARY!$C$11:$E$60,2,0)&gt;0,VLOOKUP($N39,SUMMARY!$C$11:$E$60,2,0),""))</f>
        <v/>
      </c>
      <c r="S39" s="89"/>
      <c r="T39" s="89" t="str">
        <f ca="1">IF($N39="","",IF(VLOOKUP($N39,SUMMARY!$C$11:$E$60,3,0)&gt;0,VLOOKUP($N39,SUMMARY!$C$11:$E$60,3,0),""))</f>
        <v/>
      </c>
      <c r="U39" s="90" t="str" cm="1">
        <f t="array" aca="1" ref="U39" ca="1">IF(N39="","",IF(AND(ISNUMBER(INDEX(Database!$K$72:$KS$72,MATCH(Input!$R39,Database!$K$71:$KS$71,0)))=TRUE,ISNUMBER(INDEX(Database!$K$95:$KS$95,1,MATCH($T39,Database!$K$71:$KS$71,0)+3))=TRUE),TRUE,FALSE))</f>
        <v/>
      </c>
      <c r="V39" s="72" t="str" cm="1">
        <f t="array" ref="V39">IFERROR(IF(INDEX(Database!$K$72:$KX$120,49,(COLUMN(Profile1) + (($M39-1)*(COLUMN(Profile2)-COLUMN(Profile1))))-10)&gt;0,INDEX(Database!$K$72:$KX$120,47,(COLUMN(Profile1) + (($M39-1)*(COLUMN(Profile2)-COLUMN(Profile1))))-10),""),"")</f>
        <v/>
      </c>
      <c r="W39" s="72" t="str" cm="1">
        <f t="array" ref="W39">IFERROR(IF(INDEX(Database!$K$72:$KX$120,48,(COLUMN(Profile1) + (($M39-1)*(COLUMN(Profile2)-COLUMN(Profile1))))-10)&gt;0,INDEX(Database!$K$72:$KX$120,48,(COLUMN(Profile1) + (($M39-1)*(COLUMN(Profile2)-COLUMN(Profile1))))-10),""),"")</f>
        <v/>
      </c>
      <c r="X39" s="72" t="str" cm="1">
        <f t="array" ref="X39">IFERROR(IF(INDEX(Database!$K$72:$KX$120,47,(COLUMN(Profile1) + (($M39-1)*(COLUMN(Profile2)-COLUMN(Profile1))))-10)&gt;0,INDEX(Database!$K$72:$KX$120,49,(COLUMN(Profile1) + (($M39-1)*(COLUMN(Profile2)-COLUMN(Profile1))))-10),""),"")</f>
        <v/>
      </c>
      <c r="Y39" s="91" t="str">
        <f>IF(SUMMARY!G29="","",SUMMARY!G29)</f>
        <v/>
      </c>
      <c r="Z39" s="91" t="str">
        <f>IF(SUMMARY!H29="","",SUMMARY!H29)</f>
        <v/>
      </c>
    </row>
    <row r="40" spans="1:26" ht="15" x14ac:dyDescent="0.35">
      <c r="A40" s="423" t="s">
        <v>100</v>
      </c>
      <c r="B40" s="424"/>
      <c r="C40" s="129" t="e">
        <f>IF(gw="",0.15,(0.15*(IF(MIN(gw,Da)-(Da-Ta)&lt;0,0,MIN(gw,Da)-(Da-Ta)))+(0.15-0.0624)*(IF(Da-MIN(gw,Da)&gt;Ta,Ta,Da-MIN(gw,Da))))/Ta)</f>
        <v>#DIV/0!</v>
      </c>
      <c r="D40" s="130" t="s">
        <v>101</v>
      </c>
      <c r="F40" s="131"/>
      <c r="G40" s="132" t="s">
        <v>102</v>
      </c>
      <c r="H40" s="8"/>
      <c r="I40" s="8"/>
      <c r="J40" s="128"/>
      <c r="M40" s="7">
        <v>20</v>
      </c>
      <c r="N40" s="87" t="str">
        <f ca="1">SUMMARY!C30</f>
        <v/>
      </c>
      <c r="O40" s="88" t="str">
        <f ca="1">IF($N40="","",VLOOKUP($N40,'TNX Report Parse'!$BT$9:$CD$502,7,0))</f>
        <v/>
      </c>
      <c r="P40" s="88" t="str">
        <f ca="1">IF($N40="","",VLOOKUP($N40,'TNX Report Parse'!$BT$9:$CD$502,10,0))</f>
        <v/>
      </c>
      <c r="Q40" s="88" t="str">
        <f ca="1">IF($N40="","",VLOOKUP($N40,'TNX Report Parse'!$BT$9:$CD$502,9,0))</f>
        <v/>
      </c>
      <c r="R40" s="89" t="str">
        <f ca="1">IF($N40="","",IF(VLOOKUP($N40,SUMMARY!$C$11:$E$60,2,0)&gt;0,VLOOKUP($N40,SUMMARY!$C$11:$E$60,2,0),""))</f>
        <v/>
      </c>
      <c r="S40" s="89"/>
      <c r="T40" s="89" t="str">
        <f ca="1">IF($N40="","",IF(VLOOKUP($N40,SUMMARY!$C$11:$E$60,3,0)&gt;0,VLOOKUP($N40,SUMMARY!$C$11:$E$60,3,0),""))</f>
        <v/>
      </c>
      <c r="U40" s="90" t="str" cm="1">
        <f t="array" aca="1" ref="U40" ca="1">IF(N40="","",IF(AND(ISNUMBER(INDEX(Database!$K$72:$KS$72,MATCH(Input!$R40,Database!$K$71:$KS$71,0)))=TRUE,ISNUMBER(INDEX(Database!$K$95:$KS$95,1,MATCH($T40,Database!$K$71:$KS$71,0)+3))=TRUE),TRUE,FALSE))</f>
        <v/>
      </c>
      <c r="V40" s="72" t="str" cm="1">
        <f t="array" ref="V40">IFERROR(IF(INDEX(Database!$K$72:$KX$120,49,(COLUMN(Profile1) + (($M40-1)*(COLUMN(Profile2)-COLUMN(Profile1))))-10)&gt;0,INDEX(Database!$K$72:$KX$120,47,(COLUMN(Profile1) + (($M40-1)*(COLUMN(Profile2)-COLUMN(Profile1))))-10),""),"")</f>
        <v/>
      </c>
      <c r="W40" s="72" t="str" cm="1">
        <f t="array" ref="W40">IFERROR(IF(INDEX(Database!$K$72:$KX$120,48,(COLUMN(Profile1) + (($M40-1)*(COLUMN(Profile2)-COLUMN(Profile1))))-10)&gt;0,INDEX(Database!$K$72:$KX$120,48,(COLUMN(Profile1) + (($M40-1)*(COLUMN(Profile2)-COLUMN(Profile1))))-10),""),"")</f>
        <v/>
      </c>
      <c r="X40" s="72" t="str" cm="1">
        <f t="array" ref="X40">IFERROR(IF(INDEX(Database!$K$72:$KX$120,47,(COLUMN(Profile1) + (($M40-1)*(COLUMN(Profile2)-COLUMN(Profile1))))-10)&gt;0,INDEX(Database!$K$72:$KX$120,49,(COLUMN(Profile1) + (($M40-1)*(COLUMN(Profile2)-COLUMN(Profile1))))-10),""),"")</f>
        <v/>
      </c>
      <c r="Y40" s="91" t="str">
        <f>IF(SUMMARY!G30="","",SUMMARY!G30)</f>
        <v/>
      </c>
      <c r="Z40" s="91" t="str">
        <f>IF(SUMMARY!H30="","",SUMMARY!H30)</f>
        <v/>
      </c>
    </row>
    <row r="41" spans="1:26" x14ac:dyDescent="0.2">
      <c r="A41" s="423" t="s">
        <v>103</v>
      </c>
      <c r="B41" s="424"/>
      <c r="C41" s="94"/>
      <c r="D41" s="60" t="s">
        <v>88</v>
      </c>
      <c r="E41" s="39"/>
      <c r="G41" s="124" t="s">
        <v>104</v>
      </c>
      <c r="M41" s="7">
        <v>21</v>
      </c>
      <c r="N41" s="87" t="str">
        <f ca="1">SUMMARY!C31</f>
        <v/>
      </c>
      <c r="O41" s="88" t="str">
        <f ca="1">IF($N41="","",VLOOKUP($N41,'TNX Report Parse'!$BT$9:$CD$502,7,0))</f>
        <v/>
      </c>
      <c r="P41" s="88" t="str">
        <f ca="1">IF($N41="","",VLOOKUP($N41,'TNX Report Parse'!$BT$9:$CD$502,10,0))</f>
        <v/>
      </c>
      <c r="Q41" s="88" t="str">
        <f ca="1">IF($N41="","",VLOOKUP($N41,'TNX Report Parse'!$BT$9:$CD$502,9,0))</f>
        <v/>
      </c>
      <c r="R41" s="89" t="str">
        <f ca="1">IF($N41="","",IF(VLOOKUP($N41,SUMMARY!$C$11:$E$60,2,0)&gt;0,VLOOKUP($N41,SUMMARY!$C$11:$E$60,2,0),""))</f>
        <v/>
      </c>
      <c r="S41" s="89"/>
      <c r="T41" s="89" t="str">
        <f ca="1">IF($N41="","",IF(VLOOKUP($N41,SUMMARY!$C$11:$E$60,3,0)&gt;0,VLOOKUP($N41,SUMMARY!$C$11:$E$60,3,0),""))</f>
        <v/>
      </c>
      <c r="U41" s="90" t="str" cm="1">
        <f t="array" aca="1" ref="U41" ca="1">IF(N41="","",IF(AND(ISNUMBER(INDEX(Database!$K$72:$KS$72,MATCH(Input!$R41,Database!$K$71:$KS$71,0)))=TRUE,ISNUMBER(INDEX(Database!$K$95:$KS$95,1,MATCH($T41,Database!$K$71:$KS$71,0)+3))=TRUE),TRUE,FALSE))</f>
        <v/>
      </c>
      <c r="V41" s="72" t="str" cm="1">
        <f t="array" ref="V41">IFERROR(IF(INDEX(Database!$K$72:$KX$120,49,(COLUMN(Profile1) + (($M41-1)*(COLUMN(Profile2)-COLUMN(Profile1))))-10)&gt;0,INDEX(Database!$K$72:$KX$120,47,(COLUMN(Profile1) + (($M41-1)*(COLUMN(Profile2)-COLUMN(Profile1))))-10),""),"")</f>
        <v/>
      </c>
      <c r="W41" s="72" t="str" cm="1">
        <f t="array" ref="W41">IFERROR(IF(INDEX(Database!$K$72:$KX$120,48,(COLUMN(Profile1) + (($M41-1)*(COLUMN(Profile2)-COLUMN(Profile1))))-10)&gt;0,INDEX(Database!$K$72:$KX$120,48,(COLUMN(Profile1) + (($M41-1)*(COLUMN(Profile2)-COLUMN(Profile1))))-10),""),"")</f>
        <v/>
      </c>
      <c r="X41" s="72" t="str" cm="1">
        <f t="array" ref="X41">IFERROR(IF(INDEX(Database!$K$72:$KX$120,47,(COLUMN(Profile1) + (($M41-1)*(COLUMN(Profile2)-COLUMN(Profile1))))-10)&gt;0,INDEX(Database!$K$72:$KX$120,49,(COLUMN(Profile1) + (($M41-1)*(COLUMN(Profile2)-COLUMN(Profile1))))-10),""),"")</f>
        <v/>
      </c>
      <c r="Y41" s="91" t="str">
        <f>IF(SUMMARY!G31="","",SUMMARY!G31)</f>
        <v/>
      </c>
      <c r="Z41" s="91" t="str">
        <f>IF(SUMMARY!H31="","",SUMMARY!H31)</f>
        <v/>
      </c>
    </row>
    <row r="42" spans="1:26" ht="13.5" customHeight="1" x14ac:dyDescent="0.2">
      <c r="A42" s="423" t="s">
        <v>105</v>
      </c>
      <c r="B42" s="424"/>
      <c r="C42" s="94"/>
      <c r="D42" s="95" t="s">
        <v>96</v>
      </c>
      <c r="E42" s="39"/>
      <c r="G42" s="132" t="s">
        <v>106</v>
      </c>
      <c r="M42" s="7">
        <v>22</v>
      </c>
      <c r="N42" s="87" t="str">
        <f ca="1">SUMMARY!C32</f>
        <v/>
      </c>
      <c r="O42" s="88" t="str">
        <f ca="1">IF($N42="","",VLOOKUP($N42,'TNX Report Parse'!$BT$9:$CD$502,7,0))</f>
        <v/>
      </c>
      <c r="P42" s="88" t="str">
        <f ca="1">IF($N42="","",VLOOKUP($N42,'TNX Report Parse'!$BT$9:$CD$502,10,0))</f>
        <v/>
      </c>
      <c r="Q42" s="88" t="str">
        <f ca="1">IF($N42="","",VLOOKUP($N42,'TNX Report Parse'!$BT$9:$CD$502,9,0))</f>
        <v/>
      </c>
      <c r="R42" s="89" t="str">
        <f ca="1">IF($N42="","",IF(VLOOKUP($N42,SUMMARY!$C$11:$E$60,2,0)&gt;0,VLOOKUP($N42,SUMMARY!$C$11:$E$60,2,0),""))</f>
        <v/>
      </c>
      <c r="S42" s="89"/>
      <c r="T42" s="89" t="str">
        <f ca="1">IF($N42="","",IF(VLOOKUP($N42,SUMMARY!$C$11:$E$60,3,0)&gt;0,VLOOKUP($N42,SUMMARY!$C$11:$E$60,3,0),""))</f>
        <v/>
      </c>
      <c r="U42" s="90" t="str" cm="1">
        <f t="array" aca="1" ref="U42" ca="1">IF(N42="","",IF(AND(ISNUMBER(INDEX(Database!$K$72:$KS$72,MATCH(Input!$R42,Database!$K$71:$KS$71,0)))=TRUE,ISNUMBER(INDEX(Database!$K$95:$KS$95,1,MATCH($T42,Database!$K$71:$KS$71,0)+3))=TRUE),TRUE,FALSE))</f>
        <v/>
      </c>
      <c r="V42" s="72" t="str" cm="1">
        <f t="array" ref="V42">IFERROR(IF(INDEX(Database!$K$72:$KX$120,49,(COLUMN(Profile1) + (($M42-1)*(COLUMN(Profile2)-COLUMN(Profile1))))-10)&gt;0,INDEX(Database!$K$72:$KX$120,47,(COLUMN(Profile1) + (($M42-1)*(COLUMN(Profile2)-COLUMN(Profile1))))-10),""),"")</f>
        <v/>
      </c>
      <c r="W42" s="72" t="str" cm="1">
        <f t="array" ref="W42">IFERROR(IF(INDEX(Database!$K$72:$KX$120,48,(COLUMN(Profile1) + (($M42-1)*(COLUMN(Profile2)-COLUMN(Profile1))))-10)&gt;0,INDEX(Database!$K$72:$KX$120,48,(COLUMN(Profile1) + (($M42-1)*(COLUMN(Profile2)-COLUMN(Profile1))))-10),""),"")</f>
        <v/>
      </c>
      <c r="X42" s="72" t="str" cm="1">
        <f t="array" ref="X42">IFERROR(IF(INDEX(Database!$K$72:$KX$120,47,(COLUMN(Profile1) + (($M42-1)*(COLUMN(Profile2)-COLUMN(Profile1))))-10)&gt;0,INDEX(Database!$K$72:$KX$120,49,(COLUMN(Profile1) + (($M42-1)*(COLUMN(Profile2)-COLUMN(Profile1))))-10),""),"")</f>
        <v/>
      </c>
      <c r="Y42" s="91" t="str">
        <f>IF(SUMMARY!G32="","",SUMMARY!G32)</f>
        <v/>
      </c>
      <c r="Z42" s="91" t="str">
        <f>IF(SUMMARY!H32="","",SUMMARY!H32)</f>
        <v/>
      </c>
    </row>
    <row r="43" spans="1:26" x14ac:dyDescent="0.2">
      <c r="A43" s="423" t="s">
        <v>107</v>
      </c>
      <c r="B43" s="424"/>
      <c r="C43" s="94"/>
      <c r="D43" s="95" t="s">
        <v>96</v>
      </c>
      <c r="G43" s="132" t="s">
        <v>108</v>
      </c>
      <c r="M43" s="7">
        <v>23</v>
      </c>
      <c r="N43" s="87" t="str">
        <f ca="1">SUMMARY!C33</f>
        <v/>
      </c>
      <c r="O43" s="88" t="str">
        <f ca="1">IF($N43="","",VLOOKUP($N43,'TNX Report Parse'!$BT$9:$CD$502,7,0))</f>
        <v/>
      </c>
      <c r="P43" s="88" t="str">
        <f ca="1">IF($N43="","",VLOOKUP($N43,'TNX Report Parse'!$BT$9:$CD$502,10,0))</f>
        <v/>
      </c>
      <c r="Q43" s="88" t="str">
        <f ca="1">IF($N43="","",VLOOKUP($N43,'TNX Report Parse'!$BT$9:$CD$502,9,0))</f>
        <v/>
      </c>
      <c r="R43" s="89" t="str">
        <f ca="1">IF($N43="","",IF(VLOOKUP($N43,SUMMARY!$C$11:$E$60,2,0)&gt;0,VLOOKUP($N43,SUMMARY!$C$11:$E$60,2,0),""))</f>
        <v/>
      </c>
      <c r="S43" s="89"/>
      <c r="T43" s="89" t="str">
        <f ca="1">IF($N43="","",IF(VLOOKUP($N43,SUMMARY!$C$11:$E$60,3,0)&gt;0,VLOOKUP($N43,SUMMARY!$C$11:$E$60,3,0),""))</f>
        <v/>
      </c>
      <c r="U43" s="90" t="str" cm="1">
        <f t="array" aca="1" ref="U43" ca="1">IF(N43="","",IF(AND(ISNUMBER(INDEX(Database!$K$72:$KS$72,MATCH(Input!$R43,Database!$K$71:$KS$71,0)))=TRUE,ISNUMBER(INDEX(Database!$K$95:$KS$95,1,MATCH($T43,Database!$K$71:$KS$71,0)+3))=TRUE),TRUE,FALSE))</f>
        <v/>
      </c>
      <c r="V43" s="72" t="str" cm="1">
        <f t="array" ref="V43">IFERROR(IF(INDEX(Database!$K$72:$KX$120,49,(COLUMN(Profile1) + (($M43-1)*(COLUMN(Profile2)-COLUMN(Profile1))))-10)&gt;0,INDEX(Database!$K$72:$KX$120,47,(COLUMN(Profile1) + (($M43-1)*(COLUMN(Profile2)-COLUMN(Profile1))))-10),""),"")</f>
        <v/>
      </c>
      <c r="W43" s="72" t="str" cm="1">
        <f t="array" ref="W43">IFERROR(IF(INDEX(Database!$K$72:$KX$120,48,(COLUMN(Profile1) + (($M43-1)*(COLUMN(Profile2)-COLUMN(Profile1))))-10)&gt;0,INDEX(Database!$K$72:$KX$120,48,(COLUMN(Profile1) + (($M43-1)*(COLUMN(Profile2)-COLUMN(Profile1))))-10),""),"")</f>
        <v/>
      </c>
      <c r="X43" s="72" t="str" cm="1">
        <f t="array" ref="X43">IFERROR(IF(INDEX(Database!$K$72:$KX$120,47,(COLUMN(Profile1) + (($M43-1)*(COLUMN(Profile2)-COLUMN(Profile1))))-10)&gt;0,INDEX(Database!$K$72:$KX$120,49,(COLUMN(Profile1) + (($M43-1)*(COLUMN(Profile2)-COLUMN(Profile1))))-10),""),"")</f>
        <v/>
      </c>
      <c r="Y43" s="91" t="str">
        <f>IF(SUMMARY!G33="","",SUMMARY!G33)</f>
        <v/>
      </c>
      <c r="Z43" s="91" t="str">
        <f>IF(SUMMARY!H33="","",SUMMARY!H33)</f>
        <v/>
      </c>
    </row>
    <row r="44" spans="1:26" x14ac:dyDescent="0.2">
      <c r="G44" s="132" t="s">
        <v>109</v>
      </c>
      <c r="M44" s="7">
        <v>24</v>
      </c>
      <c r="N44" s="87" t="str">
        <f ca="1">SUMMARY!C34</f>
        <v/>
      </c>
      <c r="O44" s="88" t="str">
        <f ca="1">IF($N44="","",VLOOKUP($N44,'TNX Report Parse'!$BT$9:$CD$502,7,0))</f>
        <v/>
      </c>
      <c r="P44" s="88" t="str">
        <f ca="1">IF($N44="","",VLOOKUP($N44,'TNX Report Parse'!$BT$9:$CD$502,10,0))</f>
        <v/>
      </c>
      <c r="Q44" s="88" t="str">
        <f ca="1">IF($N44="","",VLOOKUP($N44,'TNX Report Parse'!$BT$9:$CD$502,9,0))</f>
        <v/>
      </c>
      <c r="R44" s="89" t="str">
        <f ca="1">IF($N44="","",IF(VLOOKUP($N44,SUMMARY!$C$11:$E$60,2,0)&gt;0,VLOOKUP($N44,SUMMARY!$C$11:$E$60,2,0),""))</f>
        <v/>
      </c>
      <c r="S44" s="89"/>
      <c r="T44" s="89" t="str">
        <f ca="1">IF($N44="","",IF(VLOOKUP($N44,SUMMARY!$C$11:$E$60,3,0)&gt;0,VLOOKUP($N44,SUMMARY!$C$11:$E$60,3,0),""))</f>
        <v/>
      </c>
      <c r="U44" s="90" t="str" cm="1">
        <f t="array" aca="1" ref="U44" ca="1">IF(N44="","",IF(AND(ISNUMBER(INDEX(Database!$K$72:$KS$72,MATCH(Input!$R44,Database!$K$71:$KS$71,0)))=TRUE,ISNUMBER(INDEX(Database!$K$95:$KS$95,1,MATCH($T44,Database!$K$71:$KS$71,0)+3))=TRUE),TRUE,FALSE))</f>
        <v/>
      </c>
      <c r="V44" s="72" t="str" cm="1">
        <f t="array" ref="V44">IFERROR(IF(INDEX(Database!$K$72:$KX$120,49,(COLUMN(Profile1) + (($M44-1)*(COLUMN(Profile2)-COLUMN(Profile1))))-10)&gt;0,INDEX(Database!$K$72:$KX$120,47,(COLUMN(Profile1) + (($M44-1)*(COLUMN(Profile2)-COLUMN(Profile1))))-10),""),"")</f>
        <v/>
      </c>
      <c r="W44" s="72" t="str" cm="1">
        <f t="array" ref="W44">IFERROR(IF(INDEX(Database!$K$72:$KX$120,48,(COLUMN(Profile1) + (($M44-1)*(COLUMN(Profile2)-COLUMN(Profile1))))-10)&gt;0,INDEX(Database!$K$72:$KX$120,48,(COLUMN(Profile1) + (($M44-1)*(COLUMN(Profile2)-COLUMN(Profile1))))-10),""),"")</f>
        <v/>
      </c>
      <c r="X44" s="72" t="str" cm="1">
        <f t="array" ref="X44">IFERROR(IF(INDEX(Database!$K$72:$KX$120,47,(COLUMN(Profile1) + (($M44-1)*(COLUMN(Profile2)-COLUMN(Profile1))))-10)&gt;0,INDEX(Database!$K$72:$KX$120,49,(COLUMN(Profile1) + (($M44-1)*(COLUMN(Profile2)-COLUMN(Profile1))))-10),""),"")</f>
        <v/>
      </c>
      <c r="Y44" s="91" t="str">
        <f>IF(SUMMARY!G34="","",SUMMARY!G34)</f>
        <v/>
      </c>
      <c r="Z44" s="91" t="str">
        <f>IF(SUMMARY!H34="","",SUMMARY!H34)</f>
        <v/>
      </c>
    </row>
    <row r="45" spans="1:26" x14ac:dyDescent="0.2">
      <c r="M45" s="7">
        <v>25</v>
      </c>
      <c r="N45" s="87" t="str">
        <f ca="1">SUMMARY!C35</f>
        <v/>
      </c>
      <c r="O45" s="88" t="str">
        <f ca="1">IF($N45="","",VLOOKUP($N45,'TNX Report Parse'!$BT$9:$CD$502,7,0))</f>
        <v/>
      </c>
      <c r="P45" s="88" t="str">
        <f ca="1">IF($N45="","",VLOOKUP($N45,'TNX Report Parse'!$BT$9:$CD$502,10,0))</f>
        <v/>
      </c>
      <c r="Q45" s="88" t="str">
        <f ca="1">IF($N45="","",VLOOKUP($N45,'TNX Report Parse'!$BT$9:$CD$502,9,0))</f>
        <v/>
      </c>
      <c r="R45" s="89" t="str">
        <f ca="1">IF($N45="","",IF(VLOOKUP($N45,SUMMARY!$C$11:$E$60,2,0)&gt;0,VLOOKUP($N45,SUMMARY!$C$11:$E$60,2,0),""))</f>
        <v/>
      </c>
      <c r="S45" s="89"/>
      <c r="T45" s="89" t="str">
        <f ca="1">IF($N45="","",IF(VLOOKUP($N45,SUMMARY!$C$11:$E$60,3,0)&gt;0,VLOOKUP($N45,SUMMARY!$C$11:$E$60,3,0),""))</f>
        <v/>
      </c>
      <c r="U45" s="90" t="str" cm="1">
        <f t="array" aca="1" ref="U45" ca="1">IF(N45="","",IF(AND(ISNUMBER(INDEX(Database!$K$72:$KS$72,MATCH(Input!$R45,Database!$K$71:$KS$71,0)))=TRUE,ISNUMBER(INDEX(Database!$K$95:$KS$95,1,MATCH($T45,Database!$K$71:$KS$71,0)+3))=TRUE),TRUE,FALSE))</f>
        <v/>
      </c>
      <c r="V45" s="72" t="str" cm="1">
        <f t="array" ref="V45">IFERROR(IF(INDEX(Database!$K$72:$KX$120,49,(COLUMN(Profile1) + (($M45-1)*(COLUMN(Profile2)-COLUMN(Profile1))))-10)&gt;0,INDEX(Database!$K$72:$KX$120,47,(COLUMN(Profile1) + (($M45-1)*(COLUMN(Profile2)-COLUMN(Profile1))))-10),""),"")</f>
        <v/>
      </c>
      <c r="W45" s="72" t="str" cm="1">
        <f t="array" ref="W45">IFERROR(IF(INDEX(Database!$K$72:$KX$120,48,(COLUMN(Profile1) + (($M45-1)*(COLUMN(Profile2)-COLUMN(Profile1))))-10)&gt;0,INDEX(Database!$K$72:$KX$120,48,(COLUMN(Profile1) + (($M45-1)*(COLUMN(Profile2)-COLUMN(Profile1))))-10),""),"")</f>
        <v/>
      </c>
      <c r="X45" s="72" t="str" cm="1">
        <f t="array" ref="X45">IFERROR(IF(INDEX(Database!$K$72:$KX$120,47,(COLUMN(Profile1) + (($M45-1)*(COLUMN(Profile2)-COLUMN(Profile1))))-10)&gt;0,INDEX(Database!$K$72:$KX$120,49,(COLUMN(Profile1) + (($M45-1)*(COLUMN(Profile2)-COLUMN(Profile1))))-10),""),"")</f>
        <v/>
      </c>
      <c r="Y45" s="91" t="str">
        <f>IF(SUMMARY!G35="","",SUMMARY!G35)</f>
        <v/>
      </c>
      <c r="Z45" s="91" t="str">
        <f>IF(SUMMARY!H35="","",SUMMARY!H35)</f>
        <v/>
      </c>
    </row>
    <row r="46" spans="1:26" x14ac:dyDescent="0.2">
      <c r="E46" s="8"/>
      <c r="M46" s="7">
        <v>26</v>
      </c>
      <c r="N46" s="87" t="str">
        <f ca="1">SUMMARY!C36</f>
        <v/>
      </c>
      <c r="O46" s="88" t="str">
        <f ca="1">IF($N46="","",VLOOKUP($N46,'TNX Report Parse'!$BT$9:$CD$502,7,0))</f>
        <v/>
      </c>
      <c r="P46" s="88" t="str">
        <f ca="1">IF($N46="","",VLOOKUP($N46,'TNX Report Parse'!$BT$9:$CD$502,10,0))</f>
        <v/>
      </c>
      <c r="Q46" s="88" t="str">
        <f ca="1">IF($N46="","",VLOOKUP($N46,'TNX Report Parse'!$BT$9:$CD$502,9,0))</f>
        <v/>
      </c>
      <c r="R46" s="89" t="str">
        <f ca="1">IF($N46="","",IF(VLOOKUP($N46,SUMMARY!$C$11:$E$60,2,0)&gt;0,VLOOKUP($N46,SUMMARY!$C$11:$E$60,2,0),""))</f>
        <v/>
      </c>
      <c r="S46" s="89"/>
      <c r="T46" s="89" t="str">
        <f ca="1">IF($N46="","",IF(VLOOKUP($N46,SUMMARY!$C$11:$E$60,3,0)&gt;0,VLOOKUP($N46,SUMMARY!$C$11:$E$60,3,0),""))</f>
        <v/>
      </c>
      <c r="U46" s="90" t="str" cm="1">
        <f t="array" aca="1" ref="U46" ca="1">IF(N46="","",IF(AND(ISNUMBER(INDEX(Database!$K$72:$KS$72,MATCH(Input!$R46,Database!$K$71:$KS$71,0)))=TRUE,ISNUMBER(INDEX(Database!$K$95:$KS$95,1,MATCH($T46,Database!$K$71:$KS$71,0)+3))=TRUE),TRUE,FALSE))</f>
        <v/>
      </c>
      <c r="V46" s="72" t="str" cm="1">
        <f t="array" ref="V46">IFERROR(IF(INDEX(Database!$K$72:$KX$120,49,(COLUMN(Profile1) + (($M46-1)*(COLUMN(Profile2)-COLUMN(Profile1))))-10)&gt;0,INDEX(Database!$K$72:$KX$120,47,(COLUMN(Profile1) + (($M46-1)*(COLUMN(Profile2)-COLUMN(Profile1))))-10),""),"")</f>
        <v/>
      </c>
      <c r="W46" s="72" t="str" cm="1">
        <f t="array" ref="W46">IFERROR(IF(INDEX(Database!$K$72:$KX$120,48,(COLUMN(Profile1) + (($M46-1)*(COLUMN(Profile2)-COLUMN(Profile1))))-10)&gt;0,INDEX(Database!$K$72:$KX$120,48,(COLUMN(Profile1) + (($M46-1)*(COLUMN(Profile2)-COLUMN(Profile1))))-10),""),"")</f>
        <v/>
      </c>
      <c r="X46" s="72" t="str" cm="1">
        <f t="array" ref="X46">IFERROR(IF(INDEX(Database!$K$72:$KX$120,47,(COLUMN(Profile1) + (($M46-1)*(COLUMN(Profile2)-COLUMN(Profile1))))-10)&gt;0,INDEX(Database!$K$72:$KX$120,49,(COLUMN(Profile1) + (($M46-1)*(COLUMN(Profile2)-COLUMN(Profile1))))-10),""),"")</f>
        <v/>
      </c>
      <c r="Y46" s="91" t="str">
        <f>IF(SUMMARY!G36="","",SUMMARY!G36)</f>
        <v/>
      </c>
      <c r="Z46" s="91" t="str">
        <f>IF(SUMMARY!H36="","",SUMMARY!H36)</f>
        <v/>
      </c>
    </row>
    <row r="47" spans="1:26" x14ac:dyDescent="0.2">
      <c r="A47" s="39"/>
      <c r="M47" s="7">
        <v>27</v>
      </c>
      <c r="N47" s="87" t="str">
        <f ca="1">SUMMARY!C37</f>
        <v/>
      </c>
      <c r="O47" s="88" t="str">
        <f ca="1">IF($N47="","",VLOOKUP($N47,'TNX Report Parse'!$BT$9:$CD$502,7,0))</f>
        <v/>
      </c>
      <c r="P47" s="88" t="str">
        <f ca="1">IF($N47="","",VLOOKUP($N47,'TNX Report Parse'!$BT$9:$CD$502,10,0))</f>
        <v/>
      </c>
      <c r="Q47" s="88" t="str">
        <f ca="1">IF($N47="","",VLOOKUP($N47,'TNX Report Parse'!$BT$9:$CD$502,9,0))</f>
        <v/>
      </c>
      <c r="R47" s="89" t="str">
        <f ca="1">IF($N47="","",IF(VLOOKUP($N47,SUMMARY!$C$11:$E$60,2,0)&gt;0,VLOOKUP($N47,SUMMARY!$C$11:$E$60,2,0),""))</f>
        <v/>
      </c>
      <c r="S47" s="89"/>
      <c r="T47" s="89" t="str">
        <f ca="1">IF($N47="","",IF(VLOOKUP($N47,SUMMARY!$C$11:$E$60,3,0)&gt;0,VLOOKUP($N47,SUMMARY!$C$11:$E$60,3,0),""))</f>
        <v/>
      </c>
      <c r="U47" s="90" t="str" cm="1">
        <f t="array" aca="1" ref="U47" ca="1">IF(N47="","",IF(AND(ISNUMBER(INDEX(Database!$K$72:$KS$72,MATCH(Input!$R47,Database!$K$71:$KS$71,0)))=TRUE,ISNUMBER(INDEX(Database!$K$95:$KS$95,1,MATCH($T47,Database!$K$71:$KS$71,0)+3))=TRUE),TRUE,FALSE))</f>
        <v/>
      </c>
      <c r="V47" s="72" t="str" cm="1">
        <f t="array" ref="V47">IFERROR(IF(INDEX(Database!$K$72:$KX$120,49,(COLUMN(Profile1) + (($M47-1)*(COLUMN(Profile2)-COLUMN(Profile1))))-10)&gt;0,INDEX(Database!$K$72:$KX$120,47,(COLUMN(Profile1) + (($M47-1)*(COLUMN(Profile2)-COLUMN(Profile1))))-10),""),"")</f>
        <v/>
      </c>
      <c r="W47" s="72" t="str" cm="1">
        <f t="array" ref="W47">IFERROR(IF(INDEX(Database!$K$72:$KX$120,48,(COLUMN(Profile1) + (($M47-1)*(COLUMN(Profile2)-COLUMN(Profile1))))-10)&gt;0,INDEX(Database!$K$72:$KX$120,48,(COLUMN(Profile1) + (($M47-1)*(COLUMN(Profile2)-COLUMN(Profile1))))-10),""),"")</f>
        <v/>
      </c>
      <c r="X47" s="72" t="str" cm="1">
        <f t="array" ref="X47">IFERROR(IF(INDEX(Database!$K$72:$KX$120,47,(COLUMN(Profile1) + (($M47-1)*(COLUMN(Profile2)-COLUMN(Profile1))))-10)&gt;0,INDEX(Database!$K$72:$KX$120,49,(COLUMN(Profile1) + (($M47-1)*(COLUMN(Profile2)-COLUMN(Profile1))))-10),""),"")</f>
        <v/>
      </c>
      <c r="Y47" s="91" t="str">
        <f>IF(SUMMARY!G37="","",SUMMARY!G37)</f>
        <v/>
      </c>
      <c r="Z47" s="91" t="str">
        <f>IF(SUMMARY!H37="","",SUMMARY!H37)</f>
        <v/>
      </c>
    </row>
    <row r="48" spans="1:26" x14ac:dyDescent="0.2">
      <c r="D48" s="8"/>
      <c r="E48" s="8"/>
      <c r="M48" s="7">
        <v>28</v>
      </c>
      <c r="N48" s="87" t="str">
        <f ca="1">SUMMARY!C38</f>
        <v/>
      </c>
      <c r="O48" s="88" t="str">
        <f ca="1">IF($N48="","",VLOOKUP($N48,'TNX Report Parse'!$BT$9:$CD$502,7,0))</f>
        <v/>
      </c>
      <c r="P48" s="88" t="str">
        <f ca="1">IF($N48="","",VLOOKUP($N48,'TNX Report Parse'!$BT$9:$CD$502,10,0))</f>
        <v/>
      </c>
      <c r="Q48" s="88" t="str">
        <f ca="1">IF($N48="","",VLOOKUP($N48,'TNX Report Parse'!$BT$9:$CD$502,9,0))</f>
        <v/>
      </c>
      <c r="R48" s="89" t="str">
        <f ca="1">IF($N48="","",IF(VLOOKUP($N48,SUMMARY!$C$11:$E$60,2,0)&gt;0,VLOOKUP($N48,SUMMARY!$C$11:$E$60,2,0),""))</f>
        <v/>
      </c>
      <c r="S48" s="89"/>
      <c r="T48" s="89" t="str">
        <f ca="1">IF($N48="","",IF(VLOOKUP($N48,SUMMARY!$C$11:$E$60,3,0)&gt;0,VLOOKUP($N48,SUMMARY!$C$11:$E$60,3,0),""))</f>
        <v/>
      </c>
      <c r="U48" s="90" t="str" cm="1">
        <f t="array" aca="1" ref="U48" ca="1">IF(N48="","",IF(AND(ISNUMBER(INDEX(Database!$K$72:$KS$72,MATCH(Input!$R48,Database!$K$71:$KS$71,0)))=TRUE,ISNUMBER(INDEX(Database!$K$95:$KS$95,1,MATCH($T48,Database!$K$71:$KS$71,0)+3))=TRUE),TRUE,FALSE))</f>
        <v/>
      </c>
      <c r="V48" s="72" t="str" cm="1">
        <f t="array" ref="V48">IFERROR(IF(INDEX(Database!$K$72:$KX$120,49,(COLUMN(Profile1) + (($M48-1)*(COLUMN(Profile2)-COLUMN(Profile1))))-10)&gt;0,INDEX(Database!$K$72:$KX$120,47,(COLUMN(Profile1) + (($M48-1)*(COLUMN(Profile2)-COLUMN(Profile1))))-10),""),"")</f>
        <v/>
      </c>
      <c r="W48" s="72" t="str" cm="1">
        <f t="array" ref="W48">IFERROR(IF(INDEX(Database!$K$72:$KX$120,48,(COLUMN(Profile1) + (($M48-1)*(COLUMN(Profile2)-COLUMN(Profile1))))-10)&gt;0,INDEX(Database!$K$72:$KX$120,48,(COLUMN(Profile1) + (($M48-1)*(COLUMN(Profile2)-COLUMN(Profile1))))-10),""),"")</f>
        <v/>
      </c>
      <c r="X48" s="72" t="str" cm="1">
        <f t="array" ref="X48">IFERROR(IF(INDEX(Database!$K$72:$KX$120,47,(COLUMN(Profile1) + (($M48-1)*(COLUMN(Profile2)-COLUMN(Profile1))))-10)&gt;0,INDEX(Database!$K$72:$KX$120,49,(COLUMN(Profile1) + (($M48-1)*(COLUMN(Profile2)-COLUMN(Profile1))))-10),""),"")</f>
        <v/>
      </c>
      <c r="Y48" s="91" t="str">
        <f>IF(SUMMARY!G38="","",SUMMARY!G38)</f>
        <v/>
      </c>
      <c r="Z48" s="91" t="str">
        <f>IF(SUMMARY!H38="","",SUMMARY!H38)</f>
        <v/>
      </c>
    </row>
    <row r="49" spans="4:26" x14ac:dyDescent="0.2">
      <c r="D49" s="8"/>
      <c r="E49" s="8"/>
      <c r="M49" s="7">
        <v>29</v>
      </c>
      <c r="N49" s="87" t="str">
        <f ca="1">SUMMARY!C39</f>
        <v/>
      </c>
      <c r="O49" s="88" t="str">
        <f ca="1">IF($N49="","",VLOOKUP($N49,'TNX Report Parse'!$BT$9:$CD$502,7,0))</f>
        <v/>
      </c>
      <c r="P49" s="88" t="str">
        <f ca="1">IF($N49="","",VLOOKUP($N49,'TNX Report Parse'!$BT$9:$CD$502,10,0))</f>
        <v/>
      </c>
      <c r="Q49" s="88" t="str">
        <f ca="1">IF($N49="","",VLOOKUP($N49,'TNX Report Parse'!$BT$9:$CD$502,9,0))</f>
        <v/>
      </c>
      <c r="R49" s="89" t="str">
        <f ca="1">IF($N49="","",IF(VLOOKUP($N49,SUMMARY!$C$11:$E$60,2,0)&gt;0,VLOOKUP($N49,SUMMARY!$C$11:$E$60,2,0),""))</f>
        <v/>
      </c>
      <c r="S49" s="89"/>
      <c r="T49" s="89" t="str">
        <f ca="1">IF($N49="","",IF(VLOOKUP($N49,SUMMARY!$C$11:$E$60,3,0)&gt;0,VLOOKUP($N49,SUMMARY!$C$11:$E$60,3,0),""))</f>
        <v/>
      </c>
      <c r="U49" s="90" t="str" cm="1">
        <f t="array" aca="1" ref="U49" ca="1">IF(N49="","",IF(AND(ISNUMBER(INDEX(Database!$K$72:$KS$72,MATCH(Input!$R49,Database!$K$71:$KS$71,0)))=TRUE,ISNUMBER(INDEX(Database!$K$95:$KS$95,1,MATCH($T49,Database!$K$71:$KS$71,0)+3))=TRUE),TRUE,FALSE))</f>
        <v/>
      </c>
      <c r="V49" s="72" t="str" cm="1">
        <f t="array" ref="V49">IFERROR(IF(INDEX(Database!$K$72:$KX$120,49,(COLUMN(Profile1) + (($M49-1)*(COLUMN(Profile2)-COLUMN(Profile1))))-10)&gt;0,INDEX(Database!$K$72:$KX$120,47,(COLUMN(Profile1) + (($M49-1)*(COLUMN(Profile2)-COLUMN(Profile1))))-10),""),"")</f>
        <v/>
      </c>
      <c r="W49" s="72" t="str" cm="1">
        <f t="array" ref="W49">IFERROR(IF(INDEX(Database!$K$72:$KX$120,48,(COLUMN(Profile1) + (($M49-1)*(COLUMN(Profile2)-COLUMN(Profile1))))-10)&gt;0,INDEX(Database!$K$72:$KX$120,48,(COLUMN(Profile1) + (($M49-1)*(COLUMN(Profile2)-COLUMN(Profile1))))-10),""),"")</f>
        <v/>
      </c>
      <c r="X49" s="72" t="str" cm="1">
        <f t="array" ref="X49">IFERROR(IF(INDEX(Database!$K$72:$KX$120,47,(COLUMN(Profile1) + (($M49-1)*(COLUMN(Profile2)-COLUMN(Profile1))))-10)&gt;0,INDEX(Database!$K$72:$KX$120,49,(COLUMN(Profile1) + (($M49-1)*(COLUMN(Profile2)-COLUMN(Profile1))))-10),""),"")</f>
        <v/>
      </c>
      <c r="Y49" s="91" t="str">
        <f>IF(SUMMARY!G39="","",SUMMARY!G39)</f>
        <v/>
      </c>
      <c r="Z49" s="91" t="str">
        <f>IF(SUMMARY!H39="","",SUMMARY!H39)</f>
        <v/>
      </c>
    </row>
    <row r="50" spans="4:26" x14ac:dyDescent="0.2">
      <c r="D50" s="8"/>
      <c r="E50" s="8"/>
      <c r="M50" s="7">
        <v>30</v>
      </c>
      <c r="N50" s="87" t="str">
        <f ca="1">SUMMARY!C40</f>
        <v/>
      </c>
      <c r="O50" s="88" t="str">
        <f ca="1">IF($N50="","",VLOOKUP($N50,'TNX Report Parse'!$BT$9:$CD$502,7,0))</f>
        <v/>
      </c>
      <c r="P50" s="88" t="str">
        <f ca="1">IF($N50="","",VLOOKUP($N50,'TNX Report Parse'!$BT$9:$CD$502,10,0))</f>
        <v/>
      </c>
      <c r="Q50" s="88" t="str">
        <f ca="1">IF($N50="","",VLOOKUP($N50,'TNX Report Parse'!$BT$9:$CD$502,9,0))</f>
        <v/>
      </c>
      <c r="R50" s="89" t="str">
        <f ca="1">IF($N50="","",IF(VLOOKUP($N50,SUMMARY!$C$11:$E$60,2,0)&gt;0,VLOOKUP($N50,SUMMARY!$C$11:$E$60,2,0),""))</f>
        <v/>
      </c>
      <c r="S50" s="89"/>
      <c r="T50" s="89" t="str">
        <f ca="1">IF($N50="","",IF(VLOOKUP($N50,SUMMARY!$C$11:$E$60,3,0)&gt;0,VLOOKUP($N50,SUMMARY!$C$11:$E$60,3,0),""))</f>
        <v/>
      </c>
      <c r="U50" s="90" t="str" cm="1">
        <f t="array" aca="1" ref="U50" ca="1">IF(N50="","",IF(AND(ISNUMBER(INDEX(Database!$K$72:$KS$72,MATCH(Input!$R50,Database!$K$71:$KS$71,0)))=TRUE,ISNUMBER(INDEX(Database!$K$95:$KS$95,1,MATCH($T50,Database!$K$71:$KS$71,0)+3))=TRUE),TRUE,FALSE))</f>
        <v/>
      </c>
      <c r="V50" s="72" t="str" cm="1">
        <f t="array" ref="V50">IFERROR(IF(INDEX(Database!$K$72:$KX$120,49,(COLUMN(Profile1) + (($M50-1)*(COLUMN(Profile2)-COLUMN(Profile1))))-10)&gt;0,INDEX(Database!$K$72:$KX$120,47,(COLUMN(Profile1) + (($M50-1)*(COLUMN(Profile2)-COLUMN(Profile1))))-10),""),"")</f>
        <v/>
      </c>
      <c r="W50" s="72" t="str" cm="1">
        <f t="array" ref="W50">IFERROR(IF(INDEX(Database!$K$72:$KX$120,48,(COLUMN(Profile1) + (($M50-1)*(COLUMN(Profile2)-COLUMN(Profile1))))-10)&gt;0,INDEX(Database!$K$72:$KX$120,48,(COLUMN(Profile1) + (($M50-1)*(COLUMN(Profile2)-COLUMN(Profile1))))-10),""),"")</f>
        <v/>
      </c>
      <c r="X50" s="72" t="str" cm="1">
        <f t="array" ref="X50">IFERROR(IF(INDEX(Database!$K$72:$KX$120,47,(COLUMN(Profile1) + (($M50-1)*(COLUMN(Profile2)-COLUMN(Profile1))))-10)&gt;0,INDEX(Database!$K$72:$KX$120,49,(COLUMN(Profile1) + (($M50-1)*(COLUMN(Profile2)-COLUMN(Profile1))))-10),""),"")</f>
        <v/>
      </c>
      <c r="Y50" s="91" t="str">
        <f>IF(SUMMARY!G40="","",SUMMARY!G40)</f>
        <v/>
      </c>
      <c r="Z50" s="91" t="str">
        <f>IF(SUMMARY!H40="","",SUMMARY!H40)</f>
        <v/>
      </c>
    </row>
    <row r="51" spans="4:26" x14ac:dyDescent="0.2">
      <c r="D51" s="8"/>
      <c r="E51" s="8"/>
      <c r="M51" s="7">
        <v>31</v>
      </c>
      <c r="N51" s="87" t="str">
        <f ca="1">SUMMARY!C41</f>
        <v/>
      </c>
      <c r="O51" s="88" t="str">
        <f ca="1">IF($N51="","",VLOOKUP($N51,'TNX Report Parse'!$BT$9:$CD$502,7,0))</f>
        <v/>
      </c>
      <c r="P51" s="88" t="str">
        <f ca="1">IF($N51="","",VLOOKUP($N51,'TNX Report Parse'!$BT$9:$CD$502,10,0))</f>
        <v/>
      </c>
      <c r="Q51" s="88" t="str">
        <f ca="1">IF($N51="","",VLOOKUP($N51,'TNX Report Parse'!$BT$9:$CD$502,9,0))</f>
        <v/>
      </c>
      <c r="R51" s="89" t="str">
        <f ca="1">IF($N51="","",IF(VLOOKUP($N51,SUMMARY!$C$11:$E$60,2,0)&gt;0,VLOOKUP($N51,SUMMARY!$C$11:$E$60,2,0),""))</f>
        <v/>
      </c>
      <c r="S51" s="89"/>
      <c r="T51" s="89" t="str">
        <f ca="1">IF($N51="","",IF(VLOOKUP($N51,SUMMARY!$C$11:$E$60,3,0)&gt;0,VLOOKUP($N51,SUMMARY!$C$11:$E$60,3,0),""))</f>
        <v/>
      </c>
      <c r="U51" s="90" t="str" cm="1">
        <f t="array" aca="1" ref="U51" ca="1">IF(N51="","",IF(AND(ISNUMBER(INDEX(Database!$K$72:$KS$72,MATCH(Input!$R51,Database!$K$71:$KS$71,0)))=TRUE,ISNUMBER(INDEX(Database!$K$95:$KS$95,1,MATCH($T51,Database!$K$71:$KS$71,0)+3))=TRUE),TRUE,FALSE))</f>
        <v/>
      </c>
      <c r="V51" s="72" t="str" cm="1">
        <f t="array" ref="V51">IFERROR(IF(INDEX(Database!$K$72:$KX$120,49,(COLUMN(Profile1) + (($M51-1)*(COLUMN(Profile2)-COLUMN(Profile1))))-10)&gt;0,INDEX(Database!$K$72:$KX$120,47,(COLUMN(Profile1) + (($M51-1)*(COLUMN(Profile2)-COLUMN(Profile1))))-10),""),"")</f>
        <v/>
      </c>
      <c r="W51" s="72" t="str" cm="1">
        <f t="array" ref="W51">IFERROR(IF(INDEX(Database!$K$72:$KX$120,48,(COLUMN(Profile1) + (($M51-1)*(COLUMN(Profile2)-COLUMN(Profile1))))-10)&gt;0,INDEX(Database!$K$72:$KX$120,48,(COLUMN(Profile1) + (($M51-1)*(COLUMN(Profile2)-COLUMN(Profile1))))-10),""),"")</f>
        <v/>
      </c>
      <c r="X51" s="72" t="str" cm="1">
        <f t="array" ref="X51">IFERROR(IF(INDEX(Database!$K$72:$KX$120,47,(COLUMN(Profile1) + (($M51-1)*(COLUMN(Profile2)-COLUMN(Profile1))))-10)&gt;0,INDEX(Database!$K$72:$KX$120,49,(COLUMN(Profile1) + (($M51-1)*(COLUMN(Profile2)-COLUMN(Profile1))))-10),""),"")</f>
        <v/>
      </c>
      <c r="Y51" s="91" t="str">
        <f>IF(SUMMARY!G41="","",SUMMARY!G41)</f>
        <v/>
      </c>
      <c r="Z51" s="91" t="str">
        <f>IF(SUMMARY!H41="","",SUMMARY!H41)</f>
        <v/>
      </c>
    </row>
    <row r="52" spans="4:26" x14ac:dyDescent="0.2">
      <c r="E52" s="8"/>
      <c r="M52" s="7">
        <v>32</v>
      </c>
      <c r="N52" s="87" t="str">
        <f ca="1">SUMMARY!C42</f>
        <v/>
      </c>
      <c r="O52" s="88" t="str">
        <f ca="1">IF($N52="","",VLOOKUP($N52,'TNX Report Parse'!$BT$9:$CD$502,7,0))</f>
        <v/>
      </c>
      <c r="P52" s="88" t="str">
        <f ca="1">IF($N52="","",VLOOKUP($N52,'TNX Report Parse'!$BT$9:$CD$502,10,0))</f>
        <v/>
      </c>
      <c r="Q52" s="88" t="str">
        <f ca="1">IF($N52="","",VLOOKUP($N52,'TNX Report Parse'!$BT$9:$CD$502,9,0))</f>
        <v/>
      </c>
      <c r="R52" s="89" t="str">
        <f ca="1">IF($N52="","",IF(VLOOKUP($N52,SUMMARY!$C$11:$E$60,2,0)&gt;0,VLOOKUP($N52,SUMMARY!$C$11:$E$60,2,0),""))</f>
        <v/>
      </c>
      <c r="S52" s="89"/>
      <c r="T52" s="89" t="str">
        <f ca="1">IF($N52="","",IF(VLOOKUP($N52,SUMMARY!$C$11:$E$60,3,0)&gt;0,VLOOKUP($N52,SUMMARY!$C$11:$E$60,3,0),""))</f>
        <v/>
      </c>
      <c r="U52" s="90" t="str" cm="1">
        <f t="array" aca="1" ref="U52" ca="1">IF(N52="","",IF(AND(ISNUMBER(INDEX(Database!$K$72:$KS$72,MATCH(Input!$R52,Database!$K$71:$KS$71,0)))=TRUE,ISNUMBER(INDEX(Database!$K$95:$KS$95,1,MATCH($T52,Database!$K$71:$KS$71,0)+3))=TRUE),TRUE,FALSE))</f>
        <v/>
      </c>
      <c r="V52" s="72" t="str" cm="1">
        <f t="array" ref="V52">IFERROR(IF(INDEX(Database!$K$72:$KX$120,49,(COLUMN(Profile1) + (($M52-1)*(COLUMN(Profile2)-COLUMN(Profile1))))-10)&gt;0,INDEX(Database!$K$72:$KX$120,47,(COLUMN(Profile1) + (($M52-1)*(COLUMN(Profile2)-COLUMN(Profile1))))-10),""),"")</f>
        <v/>
      </c>
      <c r="W52" s="72" t="str" cm="1">
        <f t="array" ref="W52">IFERROR(IF(INDEX(Database!$K$72:$KX$120,48,(COLUMN(Profile1) + (($M52-1)*(COLUMN(Profile2)-COLUMN(Profile1))))-10)&gt;0,INDEX(Database!$K$72:$KX$120,48,(COLUMN(Profile1) + (($M52-1)*(COLUMN(Profile2)-COLUMN(Profile1))))-10),""),"")</f>
        <v/>
      </c>
      <c r="X52" s="72" t="str" cm="1">
        <f t="array" ref="X52">IFERROR(IF(INDEX(Database!$K$72:$KX$120,47,(COLUMN(Profile1) + (($M52-1)*(COLUMN(Profile2)-COLUMN(Profile1))))-10)&gt;0,INDEX(Database!$K$72:$KX$120,49,(COLUMN(Profile1) + (($M52-1)*(COLUMN(Profile2)-COLUMN(Profile1))))-10),""),"")</f>
        <v/>
      </c>
      <c r="Y52" s="91" t="str">
        <f>IF(SUMMARY!G42="","",SUMMARY!G42)</f>
        <v/>
      </c>
      <c r="Z52" s="91" t="str">
        <f>IF(SUMMARY!H42="","",SUMMARY!H42)</f>
        <v/>
      </c>
    </row>
    <row r="53" spans="4:26" x14ac:dyDescent="0.2">
      <c r="E53" s="8"/>
      <c r="F53" s="8"/>
      <c r="M53" s="7">
        <v>33</v>
      </c>
      <c r="N53" s="87" t="str">
        <f ca="1">SUMMARY!C43</f>
        <v/>
      </c>
      <c r="O53" s="88" t="str">
        <f ca="1">IF($N53="","",VLOOKUP($N53,'TNX Report Parse'!$BT$9:$CD$502,7,0))</f>
        <v/>
      </c>
      <c r="P53" s="88" t="str">
        <f ca="1">IF($N53="","",VLOOKUP($N53,'TNX Report Parse'!$BT$9:$CD$502,10,0))</f>
        <v/>
      </c>
      <c r="Q53" s="88" t="str">
        <f ca="1">IF($N53="","",VLOOKUP($N53,'TNX Report Parse'!$BT$9:$CD$502,9,0))</f>
        <v/>
      </c>
      <c r="R53" s="89" t="str">
        <f ca="1">IF($N53="","",IF(VLOOKUP($N53,SUMMARY!$C$11:$E$60,2,0)&gt;0,VLOOKUP($N53,SUMMARY!$C$11:$E$60,2,0),""))</f>
        <v/>
      </c>
      <c r="S53" s="89"/>
      <c r="T53" s="89" t="str">
        <f ca="1">IF($N53="","",IF(VLOOKUP($N53,SUMMARY!$C$11:$E$60,3,0)&gt;0,VLOOKUP($N53,SUMMARY!$C$11:$E$60,3,0),""))</f>
        <v/>
      </c>
      <c r="U53" s="90" t="str" cm="1">
        <f t="array" aca="1" ref="U53" ca="1">IF(N53="","",IF(AND(ISNUMBER(INDEX(Database!$K$72:$KS$72,MATCH(Input!$R53,Database!$K$71:$KS$71,0)))=TRUE,ISNUMBER(INDEX(Database!$K$95:$KS$95,1,MATCH($T53,Database!$K$71:$KS$71,0)+3))=TRUE),TRUE,FALSE))</f>
        <v/>
      </c>
      <c r="V53" s="72" t="str" cm="1">
        <f t="array" ref="V53">IFERROR(IF(INDEX(Database!$K$72:$KX$120,49,(COLUMN(Profile1) + (($M53-1)*(COLUMN(Profile2)-COLUMN(Profile1))))-10)&gt;0,INDEX(Database!$K$72:$KX$120,47,(COLUMN(Profile1) + (($M53-1)*(COLUMN(Profile2)-COLUMN(Profile1))))-10),""),"")</f>
        <v/>
      </c>
      <c r="W53" s="72" t="str" cm="1">
        <f t="array" ref="W53">IFERROR(IF(INDEX(Database!$K$72:$KX$120,48,(COLUMN(Profile1) + (($M53-1)*(COLUMN(Profile2)-COLUMN(Profile1))))-10)&gt;0,INDEX(Database!$K$72:$KX$120,48,(COLUMN(Profile1) + (($M53-1)*(COLUMN(Profile2)-COLUMN(Profile1))))-10),""),"")</f>
        <v/>
      </c>
      <c r="X53" s="72" t="str" cm="1">
        <f t="array" ref="X53">IFERROR(IF(INDEX(Database!$K$72:$KX$120,47,(COLUMN(Profile1) + (($M53-1)*(COLUMN(Profile2)-COLUMN(Profile1))))-10)&gt;0,INDEX(Database!$K$72:$KX$120,49,(COLUMN(Profile1) + (($M53-1)*(COLUMN(Profile2)-COLUMN(Profile1))))-10),""),"")</f>
        <v/>
      </c>
      <c r="Y53" s="91" t="str">
        <f>IF(SUMMARY!G43="","",SUMMARY!G43)</f>
        <v/>
      </c>
      <c r="Z53" s="91" t="str">
        <f>IF(SUMMARY!H43="","",SUMMARY!H43)</f>
        <v/>
      </c>
    </row>
    <row r="54" spans="4:26" x14ac:dyDescent="0.2">
      <c r="M54" s="7">
        <v>34</v>
      </c>
      <c r="N54" s="87" t="str">
        <f ca="1">SUMMARY!C44</f>
        <v/>
      </c>
      <c r="O54" s="88" t="str">
        <f ca="1">IF($N54="","",VLOOKUP($N54,'TNX Report Parse'!$BT$9:$CD$502,7,0))</f>
        <v/>
      </c>
      <c r="P54" s="88" t="str">
        <f ca="1">IF($N54="","",VLOOKUP($N54,'TNX Report Parse'!$BT$9:$CD$502,10,0))</f>
        <v/>
      </c>
      <c r="Q54" s="88" t="str">
        <f ca="1">IF($N54="","",VLOOKUP($N54,'TNX Report Parse'!$BT$9:$CD$502,9,0))</f>
        <v/>
      </c>
      <c r="R54" s="89" t="str">
        <f ca="1">IF($N54="","",IF(VLOOKUP($N54,SUMMARY!$C$11:$E$60,2,0)&gt;0,VLOOKUP($N54,SUMMARY!$C$11:$E$60,2,0),""))</f>
        <v/>
      </c>
      <c r="S54" s="89"/>
      <c r="T54" s="89" t="str">
        <f ca="1">IF($N54="","",IF(VLOOKUP($N54,SUMMARY!$C$11:$E$60,3,0)&gt;0,VLOOKUP($N54,SUMMARY!$C$11:$E$60,3,0),""))</f>
        <v/>
      </c>
      <c r="U54" s="90" t="str" cm="1">
        <f t="array" aca="1" ref="U54" ca="1">IF(N54="","",IF(AND(ISNUMBER(INDEX(Database!$K$72:$KS$72,MATCH(Input!$R54,Database!$K$71:$KS$71,0)))=TRUE,ISNUMBER(INDEX(Database!$K$95:$KS$95,1,MATCH($T54,Database!$K$71:$KS$71,0)+3))=TRUE),TRUE,FALSE))</f>
        <v/>
      </c>
      <c r="V54" s="72" t="str" cm="1">
        <f t="array" ref="V54">IFERROR(IF(INDEX(Database!$K$72:$KX$120,49,(COLUMN(Profile1) + (($M54-1)*(COLUMN(Profile2)-COLUMN(Profile1))))-10)&gt;0,INDEX(Database!$K$72:$KX$120,47,(COLUMN(Profile1) + (($M54-1)*(COLUMN(Profile2)-COLUMN(Profile1))))-10),""),"")</f>
        <v/>
      </c>
      <c r="W54" s="72" t="str" cm="1">
        <f t="array" ref="W54">IFERROR(IF(INDEX(Database!$K$72:$KX$120,48,(COLUMN(Profile1) + (($M54-1)*(COLUMN(Profile2)-COLUMN(Profile1))))-10)&gt;0,INDEX(Database!$K$72:$KX$120,48,(COLUMN(Profile1) + (($M54-1)*(COLUMN(Profile2)-COLUMN(Profile1))))-10),""),"")</f>
        <v/>
      </c>
      <c r="X54" s="72" t="str" cm="1">
        <f t="array" ref="X54">IFERROR(IF(INDEX(Database!$K$72:$KX$120,47,(COLUMN(Profile1) + (($M54-1)*(COLUMN(Profile2)-COLUMN(Profile1))))-10)&gt;0,INDEX(Database!$K$72:$KX$120,49,(COLUMN(Profile1) + (($M54-1)*(COLUMN(Profile2)-COLUMN(Profile1))))-10),""),"")</f>
        <v/>
      </c>
      <c r="Y54" s="91" t="str">
        <f>IF(SUMMARY!G44="","",SUMMARY!G44)</f>
        <v/>
      </c>
      <c r="Z54" s="91" t="str">
        <f>IF(SUMMARY!H44="","",SUMMARY!H44)</f>
        <v/>
      </c>
    </row>
    <row r="55" spans="4:26" x14ac:dyDescent="0.2">
      <c r="M55" s="7">
        <v>35</v>
      </c>
      <c r="N55" s="87" t="str">
        <f ca="1">SUMMARY!C45</f>
        <v/>
      </c>
      <c r="O55" s="88" t="str">
        <f ca="1">IF($N55="","",VLOOKUP($N55,'TNX Report Parse'!$BT$9:$CD$502,7,0))</f>
        <v/>
      </c>
      <c r="P55" s="88" t="str">
        <f ca="1">IF($N55="","",VLOOKUP($N55,'TNX Report Parse'!$BT$9:$CD$502,10,0))</f>
        <v/>
      </c>
      <c r="Q55" s="88" t="str">
        <f ca="1">IF($N55="","",VLOOKUP($N55,'TNX Report Parse'!$BT$9:$CD$502,9,0))</f>
        <v/>
      </c>
      <c r="R55" s="89" t="str">
        <f ca="1">IF($N55="","",IF(VLOOKUP($N55,SUMMARY!$C$11:$E$60,2,0)&gt;0,VLOOKUP($N55,SUMMARY!$C$11:$E$60,2,0),""))</f>
        <v/>
      </c>
      <c r="S55" s="89"/>
      <c r="T55" s="89" t="str">
        <f ca="1">IF($N55="","",IF(VLOOKUP($N55,SUMMARY!$C$11:$E$60,3,0)&gt;0,VLOOKUP($N55,SUMMARY!$C$11:$E$60,3,0),""))</f>
        <v/>
      </c>
      <c r="U55" s="90" t="str" cm="1">
        <f t="array" aca="1" ref="U55" ca="1">IF(N55="","",IF(AND(ISNUMBER(INDEX(Database!$K$72:$KS$72,MATCH(Input!$R55,Database!$K$71:$KS$71,0)))=TRUE,ISNUMBER(INDEX(Database!$K$95:$KS$95,1,MATCH($T55,Database!$K$71:$KS$71,0)+3))=TRUE),TRUE,FALSE))</f>
        <v/>
      </c>
      <c r="V55" s="72" t="str" cm="1">
        <f t="array" ref="V55">IFERROR(IF(INDEX(Database!$K$72:$KX$120,49,(COLUMN(Profile1) + (($M55-1)*(COLUMN(Profile2)-COLUMN(Profile1))))-10)&gt;0,INDEX(Database!$K$72:$KX$120,47,(COLUMN(Profile1) + (($M55-1)*(COLUMN(Profile2)-COLUMN(Profile1))))-10),""),"")</f>
        <v/>
      </c>
      <c r="W55" s="72" t="str" cm="1">
        <f t="array" ref="W55">IFERROR(IF(INDEX(Database!$K$72:$KX$120,48,(COLUMN(Profile1) + (($M55-1)*(COLUMN(Profile2)-COLUMN(Profile1))))-10)&gt;0,INDEX(Database!$K$72:$KX$120,48,(COLUMN(Profile1) + (($M55-1)*(COLUMN(Profile2)-COLUMN(Profile1))))-10),""),"")</f>
        <v/>
      </c>
      <c r="X55" s="72" t="str" cm="1">
        <f t="array" ref="X55">IFERROR(IF(INDEX(Database!$K$72:$KX$120,47,(COLUMN(Profile1) + (($M55-1)*(COLUMN(Profile2)-COLUMN(Profile1))))-10)&gt;0,INDEX(Database!$K$72:$KX$120,49,(COLUMN(Profile1) + (($M55-1)*(COLUMN(Profile2)-COLUMN(Profile1))))-10),""),"")</f>
        <v/>
      </c>
      <c r="Y55" s="91" t="str">
        <f>IF(SUMMARY!G45="","",SUMMARY!G45)</f>
        <v/>
      </c>
      <c r="Z55" s="91" t="str">
        <f>IF(SUMMARY!H45="","",SUMMARY!H45)</f>
        <v/>
      </c>
    </row>
    <row r="56" spans="4:26" x14ac:dyDescent="0.2">
      <c r="M56" s="7">
        <v>36</v>
      </c>
      <c r="N56" s="87" t="str">
        <f ca="1">SUMMARY!C46</f>
        <v/>
      </c>
      <c r="O56" s="88" t="str">
        <f ca="1">IF($N56="","",VLOOKUP($N56,'TNX Report Parse'!$BT$9:$CD$502,7,0))</f>
        <v/>
      </c>
      <c r="P56" s="88" t="str">
        <f ca="1">IF($N56="","",VLOOKUP($N56,'TNX Report Parse'!$BT$9:$CD$502,10,0))</f>
        <v/>
      </c>
      <c r="Q56" s="88" t="str">
        <f ca="1">IF($N56="","",VLOOKUP($N56,'TNX Report Parse'!$BT$9:$CD$502,9,0))</f>
        <v/>
      </c>
      <c r="R56" s="89" t="str">
        <f ca="1">IF($N56="","",IF(VLOOKUP($N56,SUMMARY!$C$11:$E$60,2,0)&gt;0,VLOOKUP($N56,SUMMARY!$C$11:$E$60,2,0),""))</f>
        <v/>
      </c>
      <c r="S56" s="89"/>
      <c r="T56" s="89" t="str">
        <f ca="1">IF($N56="","",IF(VLOOKUP($N56,SUMMARY!$C$11:$E$60,3,0)&gt;0,VLOOKUP($N56,SUMMARY!$C$11:$E$60,3,0),""))</f>
        <v/>
      </c>
      <c r="U56" s="90" t="str" cm="1">
        <f t="array" aca="1" ref="U56" ca="1">IF(N56="","",IF(AND(ISNUMBER(INDEX(Database!$K$72:$KS$72,MATCH(Input!$R56,Database!$K$71:$KS$71,0)))=TRUE,ISNUMBER(INDEX(Database!$K$95:$KS$95,1,MATCH($T56,Database!$K$71:$KS$71,0)+3))=TRUE),TRUE,FALSE))</f>
        <v/>
      </c>
      <c r="V56" s="72" t="str" cm="1">
        <f t="array" ref="V56">IFERROR(IF(INDEX(Database!$K$72:$KX$120,49,(COLUMN(Profile1) + (($M56-1)*(COLUMN(Profile2)-COLUMN(Profile1))))-10)&gt;0,INDEX(Database!$K$72:$KX$120,47,(COLUMN(Profile1) + (($M56-1)*(COLUMN(Profile2)-COLUMN(Profile1))))-10),""),"")</f>
        <v/>
      </c>
      <c r="W56" s="72" t="str" cm="1">
        <f t="array" ref="W56">IFERROR(IF(INDEX(Database!$K$72:$KX$120,48,(COLUMN(Profile1) + (($M56-1)*(COLUMN(Profile2)-COLUMN(Profile1))))-10)&gt;0,INDEX(Database!$K$72:$KX$120,48,(COLUMN(Profile1) + (($M56-1)*(COLUMN(Profile2)-COLUMN(Profile1))))-10),""),"")</f>
        <v/>
      </c>
      <c r="X56" s="72" t="str" cm="1">
        <f t="array" ref="X56">IFERROR(IF(INDEX(Database!$K$72:$KX$120,47,(COLUMN(Profile1) + (($M56-1)*(COLUMN(Profile2)-COLUMN(Profile1))))-10)&gt;0,INDEX(Database!$K$72:$KX$120,49,(COLUMN(Profile1) + (($M56-1)*(COLUMN(Profile2)-COLUMN(Profile1))))-10),""),"")</f>
        <v/>
      </c>
      <c r="Y56" s="91" t="str">
        <f>IF(SUMMARY!G46="","",SUMMARY!G46)</f>
        <v/>
      </c>
      <c r="Z56" s="91" t="str">
        <f>IF(SUMMARY!H46="","",SUMMARY!H46)</f>
        <v/>
      </c>
    </row>
    <row r="57" spans="4:26" x14ac:dyDescent="0.2">
      <c r="M57" s="7">
        <v>37</v>
      </c>
      <c r="N57" s="87" t="str">
        <f ca="1">SUMMARY!C47</f>
        <v/>
      </c>
      <c r="O57" s="88" t="str">
        <f ca="1">IF($N57="","",VLOOKUP($N57,'TNX Report Parse'!$BT$9:$CD$502,7,0))</f>
        <v/>
      </c>
      <c r="P57" s="88" t="str">
        <f ca="1">IF($N57="","",VLOOKUP($N57,'TNX Report Parse'!$BT$9:$CD$502,10,0))</f>
        <v/>
      </c>
      <c r="Q57" s="88" t="str">
        <f ca="1">IF($N57="","",VLOOKUP($N57,'TNX Report Parse'!$BT$9:$CD$502,9,0))</f>
        <v/>
      </c>
      <c r="R57" s="89" t="str">
        <f ca="1">IF($N57="","",IF(VLOOKUP($N57,SUMMARY!$C$11:$E$60,2,0)&gt;0,VLOOKUP($N57,SUMMARY!$C$11:$E$60,2,0),""))</f>
        <v/>
      </c>
      <c r="S57" s="89"/>
      <c r="T57" s="89" t="str">
        <f ca="1">IF($N57="","",IF(VLOOKUP($N57,SUMMARY!$C$11:$E$60,3,0)&gt;0,VLOOKUP($N57,SUMMARY!$C$11:$E$60,3,0),""))</f>
        <v/>
      </c>
      <c r="U57" s="90" t="str" cm="1">
        <f t="array" aca="1" ref="U57" ca="1">IF(N57="","",IF(AND(ISNUMBER(INDEX(Database!$K$72:$KS$72,MATCH(Input!$R57,Database!$K$71:$KS$71,0)))=TRUE,ISNUMBER(INDEX(Database!$K$95:$KS$95,1,MATCH($T57,Database!$K$71:$KS$71,0)+3))=TRUE),TRUE,FALSE))</f>
        <v/>
      </c>
      <c r="V57" s="72" t="str" cm="1">
        <f t="array" ref="V57">IFERROR(IF(INDEX(Database!$K$72:$KX$120,49,(COLUMN(Profile1) + (($M57-1)*(COLUMN(Profile2)-COLUMN(Profile1))))-10)&gt;0,INDEX(Database!$K$72:$KX$120,47,(COLUMN(Profile1) + (($M57-1)*(COLUMN(Profile2)-COLUMN(Profile1))))-10),""),"")</f>
        <v/>
      </c>
      <c r="W57" s="72" t="str" cm="1">
        <f t="array" ref="W57">IFERROR(IF(INDEX(Database!$K$72:$KX$120,48,(COLUMN(Profile1) + (($M57-1)*(COLUMN(Profile2)-COLUMN(Profile1))))-10)&gt;0,INDEX(Database!$K$72:$KX$120,48,(COLUMN(Profile1) + (($M57-1)*(COLUMN(Profile2)-COLUMN(Profile1))))-10),""),"")</f>
        <v/>
      </c>
      <c r="X57" s="72" t="str" cm="1">
        <f t="array" ref="X57">IFERROR(IF(INDEX(Database!$K$72:$KX$120,47,(COLUMN(Profile1) + (($M57-1)*(COLUMN(Profile2)-COLUMN(Profile1))))-10)&gt;0,INDEX(Database!$K$72:$KX$120,49,(COLUMN(Profile1) + (($M57-1)*(COLUMN(Profile2)-COLUMN(Profile1))))-10),""),"")</f>
        <v/>
      </c>
      <c r="Y57" s="91" t="str">
        <f>IF(SUMMARY!G47="","",SUMMARY!G47)</f>
        <v/>
      </c>
      <c r="Z57" s="91" t="str">
        <f>IF(SUMMARY!H47="","",SUMMARY!H47)</f>
        <v/>
      </c>
    </row>
    <row r="58" spans="4:26" x14ac:dyDescent="0.2">
      <c r="M58" s="7">
        <v>38</v>
      </c>
      <c r="N58" s="87" t="str">
        <f ca="1">SUMMARY!C48</f>
        <v/>
      </c>
      <c r="O58" s="88" t="str">
        <f ca="1">IF($N58="","",VLOOKUP($N58,'TNX Report Parse'!$BT$9:$CD$502,7,0))</f>
        <v/>
      </c>
      <c r="P58" s="88" t="str">
        <f ca="1">IF($N58="","",VLOOKUP($N58,'TNX Report Parse'!$BT$9:$CD$502,10,0))</f>
        <v/>
      </c>
      <c r="Q58" s="88" t="str">
        <f ca="1">IF($N58="","",VLOOKUP($N58,'TNX Report Parse'!$BT$9:$CD$502,9,0))</f>
        <v/>
      </c>
      <c r="R58" s="89" t="str">
        <f ca="1">IF($N58="","",IF(VLOOKUP($N58,SUMMARY!$C$11:$E$60,2,0)&gt;0,VLOOKUP($N58,SUMMARY!$C$11:$E$60,2,0),""))</f>
        <v/>
      </c>
      <c r="S58" s="89"/>
      <c r="T58" s="89" t="str">
        <f ca="1">IF($N58="","",IF(VLOOKUP($N58,SUMMARY!$C$11:$E$60,3,0)&gt;0,VLOOKUP($N58,SUMMARY!$C$11:$E$60,3,0),""))</f>
        <v/>
      </c>
      <c r="U58" s="90" t="str" cm="1">
        <f t="array" aca="1" ref="U58" ca="1">IF(N58="","",IF(AND(ISNUMBER(INDEX(Database!$K$72:$KS$72,MATCH(Input!$R58,Database!$K$71:$KS$71,0)))=TRUE,ISNUMBER(INDEX(Database!$K$95:$KS$95,1,MATCH($T58,Database!$K$71:$KS$71,0)+3))=TRUE),TRUE,FALSE))</f>
        <v/>
      </c>
      <c r="V58" s="72" t="str" cm="1">
        <f t="array" ref="V58">IFERROR(IF(INDEX(Database!$K$72:$KX$120,49,(COLUMN(Profile1) + (($M58-1)*(COLUMN(Profile2)-COLUMN(Profile1))))-10)&gt;0,INDEX(Database!$K$72:$KX$120,47,(COLUMN(Profile1) + (($M58-1)*(COLUMN(Profile2)-COLUMN(Profile1))))-10),""),"")</f>
        <v/>
      </c>
      <c r="W58" s="72" t="str" cm="1">
        <f t="array" ref="W58">IFERROR(IF(INDEX(Database!$K$72:$KX$120,48,(COLUMN(Profile1) + (($M58-1)*(COLUMN(Profile2)-COLUMN(Profile1))))-10)&gt;0,INDEX(Database!$K$72:$KX$120,48,(COLUMN(Profile1) + (($M58-1)*(COLUMN(Profile2)-COLUMN(Profile1))))-10),""),"")</f>
        <v/>
      </c>
      <c r="X58" s="72" t="str" cm="1">
        <f t="array" ref="X58">IFERROR(IF(INDEX(Database!$K$72:$KX$120,47,(COLUMN(Profile1) + (($M58-1)*(COLUMN(Profile2)-COLUMN(Profile1))))-10)&gt;0,INDEX(Database!$K$72:$KX$120,49,(COLUMN(Profile1) + (($M58-1)*(COLUMN(Profile2)-COLUMN(Profile1))))-10),""),"")</f>
        <v/>
      </c>
      <c r="Y58" s="91" t="str">
        <f>IF(SUMMARY!G48="","",SUMMARY!G48)</f>
        <v/>
      </c>
      <c r="Z58" s="91" t="str">
        <f>IF(SUMMARY!H48="","",SUMMARY!H48)</f>
        <v/>
      </c>
    </row>
    <row r="59" spans="4:26" x14ac:dyDescent="0.2">
      <c r="M59" s="7">
        <v>39</v>
      </c>
      <c r="N59" s="87" t="str">
        <f ca="1">SUMMARY!C49</f>
        <v/>
      </c>
      <c r="O59" s="88" t="str">
        <f ca="1">IF($N59="","",VLOOKUP($N59,'TNX Report Parse'!$BT$9:$CD$502,7,0))</f>
        <v/>
      </c>
      <c r="P59" s="88" t="str">
        <f ca="1">IF($N59="","",VLOOKUP($N59,'TNX Report Parse'!$BT$9:$CD$502,10,0))</f>
        <v/>
      </c>
      <c r="Q59" s="88" t="str">
        <f ca="1">IF($N59="","",VLOOKUP($N59,'TNX Report Parse'!$BT$9:$CD$502,9,0))</f>
        <v/>
      </c>
      <c r="R59" s="89" t="str">
        <f ca="1">IF($N59="","",IF(VLOOKUP($N59,SUMMARY!$C$11:$E$60,2,0)&gt;0,VLOOKUP($N59,SUMMARY!$C$11:$E$60,2,0),""))</f>
        <v/>
      </c>
      <c r="S59" s="89"/>
      <c r="T59" s="89" t="str">
        <f ca="1">IF($N59="","",IF(VLOOKUP($N59,SUMMARY!$C$11:$E$60,3,0)&gt;0,VLOOKUP($N59,SUMMARY!$C$11:$E$60,3,0),""))</f>
        <v/>
      </c>
      <c r="U59" s="90" t="str" cm="1">
        <f t="array" aca="1" ref="U59" ca="1">IF(N59="","",IF(AND(ISNUMBER(INDEX(Database!$K$72:$KS$72,MATCH(Input!$R59,Database!$K$71:$KS$71,0)))=TRUE,ISNUMBER(INDEX(Database!$K$95:$KS$95,1,MATCH($T59,Database!$K$71:$KS$71,0)+3))=TRUE),TRUE,FALSE))</f>
        <v/>
      </c>
      <c r="V59" s="72" t="str" cm="1">
        <f t="array" ref="V59">IFERROR(IF(INDEX(Database!$K$72:$KX$120,49,(COLUMN(Profile1) + (($M59-1)*(COLUMN(Profile2)-COLUMN(Profile1))))-10)&gt;0,INDEX(Database!$K$72:$KX$120,47,(COLUMN(Profile1) + (($M59-1)*(COLUMN(Profile2)-COLUMN(Profile1))))-10),""),"")</f>
        <v/>
      </c>
      <c r="W59" s="72" t="str" cm="1">
        <f t="array" ref="W59">IFERROR(IF(INDEX(Database!$K$72:$KX$120,48,(COLUMN(Profile1) + (($M59-1)*(COLUMN(Profile2)-COLUMN(Profile1))))-10)&gt;0,INDEX(Database!$K$72:$KX$120,48,(COLUMN(Profile1) + (($M59-1)*(COLUMN(Profile2)-COLUMN(Profile1))))-10),""),"")</f>
        <v/>
      </c>
      <c r="X59" s="72" t="str" cm="1">
        <f t="array" ref="X59">IFERROR(IF(INDEX(Database!$K$72:$KX$120,47,(COLUMN(Profile1) + (($M59-1)*(COLUMN(Profile2)-COLUMN(Profile1))))-10)&gt;0,INDEX(Database!$K$72:$KX$120,49,(COLUMN(Profile1) + (($M59-1)*(COLUMN(Profile2)-COLUMN(Profile1))))-10),""),"")</f>
        <v/>
      </c>
      <c r="Y59" s="91" t="str">
        <f>IF(SUMMARY!G49="","",SUMMARY!G49)</f>
        <v/>
      </c>
      <c r="Z59" s="91" t="str">
        <f>IF(SUMMARY!H49="","",SUMMARY!H49)</f>
        <v/>
      </c>
    </row>
    <row r="60" spans="4:26" x14ac:dyDescent="0.2">
      <c r="M60" s="7">
        <v>40</v>
      </c>
      <c r="N60" s="87" t="str">
        <f ca="1">SUMMARY!C50</f>
        <v/>
      </c>
      <c r="O60" s="88" t="str">
        <f ca="1">IF($N60="","",VLOOKUP($N60,'TNX Report Parse'!$BT$9:$CD$502,7,0))</f>
        <v/>
      </c>
      <c r="P60" s="88" t="str">
        <f ca="1">IF($N60="","",VLOOKUP($N60,'TNX Report Parse'!$BT$9:$CD$502,10,0))</f>
        <v/>
      </c>
      <c r="Q60" s="88" t="str">
        <f ca="1">IF($N60="","",VLOOKUP($N60,'TNX Report Parse'!$BT$9:$CD$502,9,0))</f>
        <v/>
      </c>
      <c r="R60" s="89" t="str">
        <f ca="1">IF($N60="","",IF(VLOOKUP($N60,SUMMARY!$C$11:$E$60,2,0)&gt;0,VLOOKUP($N60,SUMMARY!$C$11:$E$60,2,0),""))</f>
        <v/>
      </c>
      <c r="S60" s="89"/>
      <c r="T60" s="89" t="str">
        <f ca="1">IF($N60="","",IF(VLOOKUP($N60,SUMMARY!$C$11:$E$60,3,0)&gt;0,VLOOKUP($N60,SUMMARY!$C$11:$E$60,3,0),""))</f>
        <v/>
      </c>
      <c r="U60" s="90" t="str" cm="1">
        <f t="array" aca="1" ref="U60" ca="1">IF(N60="","",IF(AND(ISNUMBER(INDEX(Database!$K$72:$KS$72,MATCH(Input!$R60,Database!$K$71:$KS$71,0)))=TRUE,ISNUMBER(INDEX(Database!$K$95:$KS$95,1,MATCH($T60,Database!$K$71:$KS$71,0)+3))=TRUE),TRUE,FALSE))</f>
        <v/>
      </c>
      <c r="V60" s="72" t="str" cm="1">
        <f t="array" ref="V60">IFERROR(IF(INDEX(Database!$K$72:$KX$120,49,(COLUMN(Profile1) + (($M60-1)*(COLUMN(Profile2)-COLUMN(Profile1))))-10)&gt;0,INDEX(Database!$K$72:$KX$120,47,(COLUMN(Profile1) + (($M60-1)*(COLUMN(Profile2)-COLUMN(Profile1))))-10),""),"")</f>
        <v/>
      </c>
      <c r="W60" s="72" t="str" cm="1">
        <f t="array" ref="W60">IFERROR(IF(INDEX(Database!$K$72:$KX$120,48,(COLUMN(Profile1) + (($M60-1)*(COLUMN(Profile2)-COLUMN(Profile1))))-10)&gt;0,INDEX(Database!$K$72:$KX$120,48,(COLUMN(Profile1) + (($M60-1)*(COLUMN(Profile2)-COLUMN(Profile1))))-10),""),"")</f>
        <v/>
      </c>
      <c r="X60" s="72" t="str" cm="1">
        <f t="array" ref="X60">IFERROR(IF(INDEX(Database!$K$72:$KX$120,47,(COLUMN(Profile1) + (($M60-1)*(COLUMN(Profile2)-COLUMN(Profile1))))-10)&gt;0,INDEX(Database!$K$72:$KX$120,49,(COLUMN(Profile1) + (($M60-1)*(COLUMN(Profile2)-COLUMN(Profile1))))-10),""),"")</f>
        <v/>
      </c>
      <c r="Y60" s="91" t="str">
        <f>IF(SUMMARY!G50="","",SUMMARY!G50)</f>
        <v/>
      </c>
      <c r="Z60" s="91" t="str">
        <f>IF(SUMMARY!H50="","",SUMMARY!H50)</f>
        <v/>
      </c>
    </row>
    <row r="61" spans="4:26" x14ac:dyDescent="0.2">
      <c r="M61" s="7">
        <v>41</v>
      </c>
      <c r="N61" s="87" t="str">
        <f ca="1">SUMMARY!C51</f>
        <v/>
      </c>
      <c r="O61" s="88" t="str">
        <f ca="1">IF($N61="","",VLOOKUP($N61,'TNX Report Parse'!$BT$9:$CD$502,7,0))</f>
        <v/>
      </c>
      <c r="P61" s="88" t="str">
        <f ca="1">IF($N61="","",VLOOKUP($N61,'TNX Report Parse'!$BT$9:$CD$502,10,0))</f>
        <v/>
      </c>
      <c r="Q61" s="88" t="str">
        <f ca="1">IF($N61="","",VLOOKUP($N61,'TNX Report Parse'!$BT$9:$CD$502,9,0))</f>
        <v/>
      </c>
      <c r="R61" s="89" t="str">
        <f ca="1">IF($N61="","",IF(VLOOKUP($N61,SUMMARY!$C$11:$E$60,2,0)&gt;0,VLOOKUP($N61,SUMMARY!$C$11:$E$60,2,0),""))</f>
        <v/>
      </c>
      <c r="S61" s="89"/>
      <c r="T61" s="89" t="str">
        <f ca="1">IF($N61="","",IF(VLOOKUP($N61,SUMMARY!$C$11:$E$60,3,0)&gt;0,VLOOKUP($N61,SUMMARY!$C$11:$E$60,3,0),""))</f>
        <v/>
      </c>
      <c r="U61" s="90" t="str" cm="1">
        <f t="array" aca="1" ref="U61" ca="1">IF(N61="","",IF(AND(ISNUMBER(INDEX(Database!$K$72:$KS$72,MATCH(Input!$R61,Database!$K$71:$KS$71,0)))=TRUE,ISNUMBER(INDEX(Database!$K$95:$KS$95,1,MATCH($T61,Database!$K$71:$KS$71,0)+3))=TRUE),TRUE,FALSE))</f>
        <v/>
      </c>
      <c r="V61" s="72" t="str" cm="1">
        <f t="array" ref="V61">IFERROR(IF(INDEX(Database!$K$72:$KX$120,49,(COLUMN(Profile1) + (($M61-1)*(COLUMN(Profile2)-COLUMN(Profile1))))-10)&gt;0,INDEX(Database!$K$72:$KX$120,47,(COLUMN(Profile1) + (($M61-1)*(COLUMN(Profile2)-COLUMN(Profile1))))-10),""),"")</f>
        <v/>
      </c>
      <c r="W61" s="72" t="str" cm="1">
        <f t="array" ref="W61">IFERROR(IF(INDEX(Database!$K$72:$KX$120,48,(COLUMN(Profile1) + (($M61-1)*(COLUMN(Profile2)-COLUMN(Profile1))))-10)&gt;0,INDEX(Database!$K$72:$KX$120,48,(COLUMN(Profile1) + (($M61-1)*(COLUMN(Profile2)-COLUMN(Profile1))))-10),""),"")</f>
        <v/>
      </c>
      <c r="X61" s="72" t="str" cm="1">
        <f t="array" ref="X61">IFERROR(IF(INDEX(Database!$K$72:$KX$120,47,(COLUMN(Profile1) + (($M61-1)*(COLUMN(Profile2)-COLUMN(Profile1))))-10)&gt;0,INDEX(Database!$K$72:$KX$120,49,(COLUMN(Profile1) + (($M61-1)*(COLUMN(Profile2)-COLUMN(Profile1))))-10),""),"")</f>
        <v/>
      </c>
      <c r="Y61" s="91" t="str">
        <f>IF(SUMMARY!G51="","",SUMMARY!G51)</f>
        <v/>
      </c>
      <c r="Z61" s="91" t="str">
        <f>IF(SUMMARY!H51="","",SUMMARY!H51)</f>
        <v/>
      </c>
    </row>
    <row r="62" spans="4:26" x14ac:dyDescent="0.2">
      <c r="M62" s="7">
        <v>42</v>
      </c>
      <c r="N62" s="87" t="str">
        <f ca="1">SUMMARY!C52</f>
        <v/>
      </c>
      <c r="O62" s="88" t="str">
        <f ca="1">IF($N62="","",VLOOKUP($N62,'TNX Report Parse'!$BT$9:$CD$502,7,0))</f>
        <v/>
      </c>
      <c r="P62" s="88" t="str">
        <f ca="1">IF($N62="","",VLOOKUP($N62,'TNX Report Parse'!$BT$9:$CD$502,10,0))</f>
        <v/>
      </c>
      <c r="Q62" s="88" t="str">
        <f ca="1">IF($N62="","",VLOOKUP($N62,'TNX Report Parse'!$BT$9:$CD$502,9,0))</f>
        <v/>
      </c>
      <c r="R62" s="89" t="str">
        <f ca="1">IF($N62="","",IF(VLOOKUP($N62,SUMMARY!$C$11:$E$60,2,0)&gt;0,VLOOKUP($N62,SUMMARY!$C$11:$E$60,2,0),""))</f>
        <v/>
      </c>
      <c r="S62" s="89"/>
      <c r="T62" s="89" t="str">
        <f ca="1">IF($N62="","",IF(VLOOKUP($N62,SUMMARY!$C$11:$E$60,3,0)&gt;0,VLOOKUP($N62,SUMMARY!$C$11:$E$60,3,0),""))</f>
        <v/>
      </c>
      <c r="U62" s="90" t="str" cm="1">
        <f t="array" aca="1" ref="U62" ca="1">IF(N62="","",IF(AND(ISNUMBER(INDEX(Database!$K$72:$KS$72,MATCH(Input!$R62,Database!$K$71:$KS$71,0)))=TRUE,ISNUMBER(INDEX(Database!$K$95:$KS$95,1,MATCH($T62,Database!$K$71:$KS$71,0)+3))=TRUE),TRUE,FALSE))</f>
        <v/>
      </c>
      <c r="V62" s="72" t="str" cm="1">
        <f t="array" ref="V62">IFERROR(IF(INDEX(Database!$K$72:$KX$120,49,(COLUMN(Profile1) + (($M62-1)*(COLUMN(Profile2)-COLUMN(Profile1))))-10)&gt;0,INDEX(Database!$K$72:$KX$120,47,(COLUMN(Profile1) + (($M62-1)*(COLUMN(Profile2)-COLUMN(Profile1))))-10),""),"")</f>
        <v/>
      </c>
      <c r="W62" s="72" t="str" cm="1">
        <f t="array" ref="W62">IFERROR(IF(INDEX(Database!$K$72:$KX$120,48,(COLUMN(Profile1) + (($M62-1)*(COLUMN(Profile2)-COLUMN(Profile1))))-10)&gt;0,INDEX(Database!$K$72:$KX$120,48,(COLUMN(Profile1) + (($M62-1)*(COLUMN(Profile2)-COLUMN(Profile1))))-10),""),"")</f>
        <v/>
      </c>
      <c r="X62" s="72" t="str" cm="1">
        <f t="array" ref="X62">IFERROR(IF(INDEX(Database!$K$72:$KX$120,47,(COLUMN(Profile1) + (($M62-1)*(COLUMN(Profile2)-COLUMN(Profile1))))-10)&gt;0,INDEX(Database!$K$72:$KX$120,49,(COLUMN(Profile1) + (($M62-1)*(COLUMN(Profile2)-COLUMN(Profile1))))-10),""),"")</f>
        <v/>
      </c>
      <c r="Y62" s="91" t="str">
        <f>IF(SUMMARY!G52="","",SUMMARY!G52)</f>
        <v/>
      </c>
      <c r="Z62" s="91" t="str">
        <f>IF(SUMMARY!H52="","",SUMMARY!H52)</f>
        <v/>
      </c>
    </row>
    <row r="63" spans="4:26" x14ac:dyDescent="0.2">
      <c r="E63" s="133"/>
      <c r="M63" s="7">
        <v>43</v>
      </c>
      <c r="N63" s="87" t="str">
        <f ca="1">SUMMARY!C53</f>
        <v/>
      </c>
      <c r="O63" s="88" t="str">
        <f ca="1">IF($N63="","",VLOOKUP($N63,'TNX Report Parse'!$BT$9:$CD$502,7,0))</f>
        <v/>
      </c>
      <c r="P63" s="88" t="str">
        <f ca="1">IF($N63="","",VLOOKUP($N63,'TNX Report Parse'!$BT$9:$CD$502,10,0))</f>
        <v/>
      </c>
      <c r="Q63" s="88" t="str">
        <f ca="1">IF($N63="","",VLOOKUP($N63,'TNX Report Parse'!$BT$9:$CD$502,9,0))</f>
        <v/>
      </c>
      <c r="R63" s="89" t="str">
        <f ca="1">IF($N63="","",IF(VLOOKUP($N63,SUMMARY!$C$11:$E$60,2,0)&gt;0,VLOOKUP($N63,SUMMARY!$C$11:$E$60,2,0),""))</f>
        <v/>
      </c>
      <c r="S63" s="89"/>
      <c r="T63" s="89" t="str">
        <f ca="1">IF($N63="","",IF(VLOOKUP($N63,SUMMARY!$C$11:$E$60,3,0)&gt;0,VLOOKUP($N63,SUMMARY!$C$11:$E$60,3,0),""))</f>
        <v/>
      </c>
      <c r="U63" s="90" t="str" cm="1">
        <f t="array" aca="1" ref="U63" ca="1">IF(N63="","",IF(AND(ISNUMBER(INDEX(Database!$K$72:$KS$72,MATCH(Input!$R63,Database!$K$71:$KS$71,0)))=TRUE,ISNUMBER(INDEX(Database!$K$95:$KS$95,1,MATCH($T63,Database!$K$71:$KS$71,0)+3))=TRUE),TRUE,FALSE))</f>
        <v/>
      </c>
      <c r="V63" s="72" t="str" cm="1">
        <f t="array" ref="V63">IFERROR(IF(INDEX(Database!$K$72:$KX$120,49,(COLUMN(Profile1) + (($M63-1)*(COLUMN(Profile2)-COLUMN(Profile1))))-10)&gt;0,INDEX(Database!$K$72:$KX$120,47,(COLUMN(Profile1) + (($M63-1)*(COLUMN(Profile2)-COLUMN(Profile1))))-10),""),"")</f>
        <v/>
      </c>
      <c r="W63" s="72" t="str" cm="1">
        <f t="array" ref="W63">IFERROR(IF(INDEX(Database!$K$72:$KX$120,48,(COLUMN(Profile1) + (($M63-1)*(COLUMN(Profile2)-COLUMN(Profile1))))-10)&gt;0,INDEX(Database!$K$72:$KX$120,48,(COLUMN(Profile1) + (($M63-1)*(COLUMN(Profile2)-COLUMN(Profile1))))-10),""),"")</f>
        <v/>
      </c>
      <c r="X63" s="72" t="str" cm="1">
        <f t="array" ref="X63">IFERROR(IF(INDEX(Database!$K$72:$KX$120,47,(COLUMN(Profile1) + (($M63-1)*(COLUMN(Profile2)-COLUMN(Profile1))))-10)&gt;0,INDEX(Database!$K$72:$KX$120,49,(COLUMN(Profile1) + (($M63-1)*(COLUMN(Profile2)-COLUMN(Profile1))))-10),""),"")</f>
        <v/>
      </c>
      <c r="Y63" s="91" t="str">
        <f>IF(SUMMARY!G53="","",SUMMARY!G53)</f>
        <v/>
      </c>
      <c r="Z63" s="91" t="str">
        <f>IF(SUMMARY!H53="","",SUMMARY!H53)</f>
        <v/>
      </c>
    </row>
    <row r="64" spans="4:26" x14ac:dyDescent="0.2">
      <c r="M64" s="7">
        <v>44</v>
      </c>
      <c r="N64" s="87" t="str">
        <f ca="1">SUMMARY!C54</f>
        <v/>
      </c>
      <c r="O64" s="88" t="str">
        <f ca="1">IF($N64="","",VLOOKUP($N64,'TNX Report Parse'!$BT$9:$CD$502,7,0))</f>
        <v/>
      </c>
      <c r="P64" s="88" t="str">
        <f ca="1">IF($N64="","",VLOOKUP($N64,'TNX Report Parse'!$BT$9:$CD$502,10,0))</f>
        <v/>
      </c>
      <c r="Q64" s="88" t="str">
        <f ca="1">IF($N64="","",VLOOKUP($N64,'TNX Report Parse'!$BT$9:$CD$502,9,0))</f>
        <v/>
      </c>
      <c r="R64" s="89" t="str">
        <f ca="1">IF($N64="","",IF(VLOOKUP($N64,SUMMARY!$C$11:$E$60,2,0)&gt;0,VLOOKUP($N64,SUMMARY!$C$11:$E$60,2,0),""))</f>
        <v/>
      </c>
      <c r="S64" s="89"/>
      <c r="T64" s="89" t="str">
        <f ca="1">IF($N64="","",IF(VLOOKUP($N64,SUMMARY!$C$11:$E$60,3,0)&gt;0,VLOOKUP($N64,SUMMARY!$C$11:$E$60,3,0),""))</f>
        <v/>
      </c>
      <c r="U64" s="90" t="str" cm="1">
        <f t="array" aca="1" ref="U64" ca="1">IF(N64="","",IF(AND(ISNUMBER(INDEX(Database!$K$72:$KS$72,MATCH(Input!$R64,Database!$K$71:$KS$71,0)))=TRUE,ISNUMBER(INDEX(Database!$K$95:$KS$95,1,MATCH($T64,Database!$K$71:$KS$71,0)+3))=TRUE),TRUE,FALSE))</f>
        <v/>
      </c>
      <c r="V64" s="72" t="str" cm="1">
        <f t="array" ref="V64">IFERROR(IF(INDEX(Database!$K$72:$KX$120,49,(COLUMN(Profile1) + (($M64-1)*(COLUMN(Profile2)-COLUMN(Profile1))))-10)&gt;0,INDEX(Database!$K$72:$KX$120,47,(COLUMN(Profile1) + (($M64-1)*(COLUMN(Profile2)-COLUMN(Profile1))))-10),""),"")</f>
        <v/>
      </c>
      <c r="W64" s="72" t="str" cm="1">
        <f t="array" ref="W64">IFERROR(IF(INDEX(Database!$K$72:$KX$120,48,(COLUMN(Profile1) + (($M64-1)*(COLUMN(Profile2)-COLUMN(Profile1))))-10)&gt;0,INDEX(Database!$K$72:$KX$120,48,(COLUMN(Profile1) + (($M64-1)*(COLUMN(Profile2)-COLUMN(Profile1))))-10),""),"")</f>
        <v/>
      </c>
      <c r="X64" s="72" t="str" cm="1">
        <f t="array" ref="X64">IFERROR(IF(INDEX(Database!$K$72:$KX$120,47,(COLUMN(Profile1) + (($M64-1)*(COLUMN(Profile2)-COLUMN(Profile1))))-10)&gt;0,INDEX(Database!$K$72:$KX$120,49,(COLUMN(Profile1) + (($M64-1)*(COLUMN(Profile2)-COLUMN(Profile1))))-10),""),"")</f>
        <v/>
      </c>
      <c r="Y64" s="91" t="str">
        <f>IF(SUMMARY!G54="","",SUMMARY!G54)</f>
        <v/>
      </c>
      <c r="Z64" s="91" t="str">
        <f>IF(SUMMARY!H54="","",SUMMARY!H54)</f>
        <v/>
      </c>
    </row>
    <row r="65" spans="13:26" x14ac:dyDescent="0.2">
      <c r="M65" s="7">
        <v>45</v>
      </c>
      <c r="N65" s="87" t="str">
        <f ca="1">SUMMARY!C55</f>
        <v/>
      </c>
      <c r="O65" s="88" t="str">
        <f ca="1">IF($N65="","",VLOOKUP($N65,'TNX Report Parse'!$BT$9:$CD$502,7,0))</f>
        <v/>
      </c>
      <c r="P65" s="88" t="str">
        <f ca="1">IF($N65="","",VLOOKUP($N65,'TNX Report Parse'!$BT$9:$CD$502,10,0))</f>
        <v/>
      </c>
      <c r="Q65" s="88" t="str">
        <f ca="1">IF($N65="","",VLOOKUP($N65,'TNX Report Parse'!$BT$9:$CD$502,9,0))</f>
        <v/>
      </c>
      <c r="R65" s="89" t="str">
        <f ca="1">IF($N65="","",IF(VLOOKUP($N65,SUMMARY!$C$11:$E$60,2,0)&gt;0,VLOOKUP($N65,SUMMARY!$C$11:$E$60,2,0),""))</f>
        <v/>
      </c>
      <c r="S65" s="89"/>
      <c r="T65" s="89" t="str">
        <f ca="1">IF($N65="","",IF(VLOOKUP($N65,SUMMARY!$C$11:$E$60,3,0)&gt;0,VLOOKUP($N65,SUMMARY!$C$11:$E$60,3,0),""))</f>
        <v/>
      </c>
      <c r="U65" s="90" t="str" cm="1">
        <f t="array" aca="1" ref="U65" ca="1">IF(N65="","",IF(AND(ISNUMBER(INDEX(Database!$K$72:$KS$72,MATCH(Input!$R65,Database!$K$71:$KS$71,0)))=TRUE,ISNUMBER(INDEX(Database!$K$95:$KS$95,1,MATCH($T65,Database!$K$71:$KS$71,0)+3))=TRUE),TRUE,FALSE))</f>
        <v/>
      </c>
      <c r="V65" s="72" t="str" cm="1">
        <f t="array" ref="V65">IFERROR(IF(INDEX(Database!$K$72:$KX$120,49,(COLUMN(Profile1) + (($M65-1)*(COLUMN(Profile2)-COLUMN(Profile1))))-10)&gt;0,INDEX(Database!$K$72:$KX$120,47,(COLUMN(Profile1) + (($M65-1)*(COLUMN(Profile2)-COLUMN(Profile1))))-10),""),"")</f>
        <v/>
      </c>
      <c r="W65" s="72" t="str" cm="1">
        <f t="array" ref="W65">IFERROR(IF(INDEX(Database!$K$72:$KX$120,48,(COLUMN(Profile1) + (($M65-1)*(COLUMN(Profile2)-COLUMN(Profile1))))-10)&gt;0,INDEX(Database!$K$72:$KX$120,48,(COLUMN(Profile1) + (($M65-1)*(COLUMN(Profile2)-COLUMN(Profile1))))-10),""),"")</f>
        <v/>
      </c>
      <c r="X65" s="72" t="str" cm="1">
        <f t="array" ref="X65">IFERROR(IF(INDEX(Database!$K$72:$KX$120,47,(COLUMN(Profile1) + (($M65-1)*(COLUMN(Profile2)-COLUMN(Profile1))))-10)&gt;0,INDEX(Database!$K$72:$KX$120,49,(COLUMN(Profile1) + (($M65-1)*(COLUMN(Profile2)-COLUMN(Profile1))))-10),""),"")</f>
        <v/>
      </c>
      <c r="Y65" s="91" t="str">
        <f>IF(SUMMARY!G55="","",SUMMARY!G55)</f>
        <v/>
      </c>
      <c r="Z65" s="91" t="str">
        <f>IF(SUMMARY!H55="","",SUMMARY!H55)</f>
        <v/>
      </c>
    </row>
    <row r="66" spans="13:26" x14ac:dyDescent="0.2">
      <c r="M66" s="7">
        <v>46</v>
      </c>
      <c r="N66" s="87" t="str">
        <f ca="1">SUMMARY!C56</f>
        <v/>
      </c>
      <c r="O66" s="88" t="str">
        <f ca="1">IF($N66="","",VLOOKUP($N66,'TNX Report Parse'!$BT$9:$CD$502,7,0))</f>
        <v/>
      </c>
      <c r="P66" s="88" t="str">
        <f ca="1">IF($N66="","",VLOOKUP($N66,'TNX Report Parse'!$BT$9:$CD$502,10,0))</f>
        <v/>
      </c>
      <c r="Q66" s="88" t="str">
        <f ca="1">IF($N66="","",VLOOKUP($N66,'TNX Report Parse'!$BT$9:$CD$502,9,0))</f>
        <v/>
      </c>
      <c r="R66" s="89" t="str">
        <f ca="1">IF($N66="","",IF(VLOOKUP($N66,SUMMARY!$C$11:$E$60,2,0)&gt;0,VLOOKUP($N66,SUMMARY!$C$11:$E$60,2,0),""))</f>
        <v/>
      </c>
      <c r="S66" s="89"/>
      <c r="T66" s="89" t="str">
        <f ca="1">IF($N66="","",IF(VLOOKUP($N66,SUMMARY!$C$11:$E$60,3,0)&gt;0,VLOOKUP($N66,SUMMARY!$C$11:$E$60,3,0),""))</f>
        <v/>
      </c>
      <c r="U66" s="90" t="str" cm="1">
        <f t="array" aca="1" ref="U66" ca="1">IF(N66="","",IF(AND(ISNUMBER(INDEX(Database!$K$72:$KS$72,MATCH(Input!$R66,Database!$K$71:$KS$71,0)))=TRUE,ISNUMBER(INDEX(Database!$K$95:$KS$95,1,MATCH($T66,Database!$K$71:$KS$71,0)+3))=TRUE),TRUE,FALSE))</f>
        <v/>
      </c>
      <c r="V66" s="72" t="str" cm="1">
        <f t="array" ref="V66">IFERROR(IF(INDEX(Database!$K$72:$KX$120,49,(COLUMN(Profile1) + (($M66-1)*(COLUMN(Profile2)-COLUMN(Profile1))))-10)&gt;0,INDEX(Database!$K$72:$KX$120,47,(COLUMN(Profile1) + (($M66-1)*(COLUMN(Profile2)-COLUMN(Profile1))))-10),""),"")</f>
        <v/>
      </c>
      <c r="W66" s="72" t="str" cm="1">
        <f t="array" ref="W66">IFERROR(IF(INDEX(Database!$K$72:$KX$120,48,(COLUMN(Profile1) + (($M66-1)*(COLUMN(Profile2)-COLUMN(Profile1))))-10)&gt;0,INDEX(Database!$K$72:$KX$120,48,(COLUMN(Profile1) + (($M66-1)*(COLUMN(Profile2)-COLUMN(Profile1))))-10),""),"")</f>
        <v/>
      </c>
      <c r="X66" s="72" t="str" cm="1">
        <f t="array" ref="X66">IFERROR(IF(INDEX(Database!$K$72:$KX$120,47,(COLUMN(Profile1) + (($M66-1)*(COLUMN(Profile2)-COLUMN(Profile1))))-10)&gt;0,INDEX(Database!$K$72:$KX$120,49,(COLUMN(Profile1) + (($M66-1)*(COLUMN(Profile2)-COLUMN(Profile1))))-10),""),"")</f>
        <v/>
      </c>
      <c r="Y66" s="91" t="str">
        <f>IF(SUMMARY!G56="","",SUMMARY!G56)</f>
        <v/>
      </c>
      <c r="Z66" s="91" t="str">
        <f>IF(SUMMARY!H56="","",SUMMARY!H56)</f>
        <v/>
      </c>
    </row>
    <row r="67" spans="13:26" x14ac:dyDescent="0.2">
      <c r="M67" s="7">
        <v>47</v>
      </c>
      <c r="N67" s="87" t="str">
        <f ca="1">SUMMARY!C57</f>
        <v/>
      </c>
      <c r="O67" s="88" t="str">
        <f ca="1">IF($N67="","",VLOOKUP($N67,'TNX Report Parse'!$BT$9:$CD$502,7,0))</f>
        <v/>
      </c>
      <c r="P67" s="88" t="str">
        <f ca="1">IF($N67="","",VLOOKUP($N67,'TNX Report Parse'!$BT$9:$CD$502,10,0))</f>
        <v/>
      </c>
      <c r="Q67" s="88" t="str">
        <f ca="1">IF($N67="","",VLOOKUP($N67,'TNX Report Parse'!$BT$9:$CD$502,9,0))</f>
        <v/>
      </c>
      <c r="R67" s="89" t="str">
        <f ca="1">IF($N67="","",IF(VLOOKUP($N67,SUMMARY!$C$11:$E$60,2,0)&gt;0,VLOOKUP($N67,SUMMARY!$C$11:$E$60,2,0),""))</f>
        <v/>
      </c>
      <c r="S67" s="89"/>
      <c r="T67" s="89" t="str">
        <f ca="1">IF($N67="","",IF(VLOOKUP($N67,SUMMARY!$C$11:$E$60,3,0)&gt;0,VLOOKUP($N67,SUMMARY!$C$11:$E$60,3,0),""))</f>
        <v/>
      </c>
      <c r="U67" s="90" t="str" cm="1">
        <f t="array" aca="1" ref="U67" ca="1">IF(N67="","",IF(AND(ISNUMBER(INDEX(Database!$K$72:$KS$72,MATCH(Input!$R67,Database!$K$71:$KS$71,0)))=TRUE,ISNUMBER(INDEX(Database!$K$95:$KS$95,1,MATCH($T67,Database!$K$71:$KS$71,0)+3))=TRUE),TRUE,FALSE))</f>
        <v/>
      </c>
      <c r="V67" s="72" t="str" cm="1">
        <f t="array" ref="V67">IFERROR(IF(INDEX(Database!$K$72:$KX$120,49,(COLUMN(Profile1) + (($M67-1)*(COLUMN(Profile2)-COLUMN(Profile1))))-10)&gt;0,INDEX(Database!$K$72:$KX$120,47,(COLUMN(Profile1) + (($M67-1)*(COLUMN(Profile2)-COLUMN(Profile1))))-10),""),"")</f>
        <v/>
      </c>
      <c r="W67" s="72" t="str" cm="1">
        <f t="array" ref="W67">IFERROR(IF(INDEX(Database!$K$72:$KX$120,48,(COLUMN(Profile1) + (($M67-1)*(COLUMN(Profile2)-COLUMN(Profile1))))-10)&gt;0,INDEX(Database!$K$72:$KX$120,48,(COLUMN(Profile1) + (($M67-1)*(COLUMN(Profile2)-COLUMN(Profile1))))-10),""),"")</f>
        <v/>
      </c>
      <c r="X67" s="72" t="str" cm="1">
        <f t="array" ref="X67">IFERROR(IF(INDEX(Database!$K$72:$KX$120,47,(COLUMN(Profile1) + (($M67-1)*(COLUMN(Profile2)-COLUMN(Profile1))))-10)&gt;0,INDEX(Database!$K$72:$KX$120,49,(COLUMN(Profile1) + (($M67-1)*(COLUMN(Profile2)-COLUMN(Profile1))))-10),""),"")</f>
        <v/>
      </c>
      <c r="Y67" s="91" t="str">
        <f>IF(SUMMARY!G57="","",SUMMARY!G57)</f>
        <v/>
      </c>
      <c r="Z67" s="91" t="str">
        <f>IF(SUMMARY!H57="","",SUMMARY!H57)</f>
        <v/>
      </c>
    </row>
    <row r="68" spans="13:26" x14ac:dyDescent="0.2">
      <c r="M68" s="7">
        <v>48</v>
      </c>
      <c r="N68" s="87" t="str">
        <f ca="1">SUMMARY!C58</f>
        <v/>
      </c>
      <c r="O68" s="88" t="str">
        <f ca="1">IF($N68="","",VLOOKUP($N68,'TNX Report Parse'!$BT$9:$CD$502,7,0))</f>
        <v/>
      </c>
      <c r="P68" s="88" t="str">
        <f ca="1">IF($N68="","",VLOOKUP($N68,'TNX Report Parse'!$BT$9:$CD$502,10,0))</f>
        <v/>
      </c>
      <c r="Q68" s="88" t="str">
        <f ca="1">IF($N68="","",VLOOKUP($N68,'TNX Report Parse'!$BT$9:$CD$502,9,0))</f>
        <v/>
      </c>
      <c r="R68" s="89" t="str">
        <f ca="1">IF($N68="","",IF(VLOOKUP($N68,SUMMARY!$C$11:$E$60,2,0)&gt;0,VLOOKUP($N68,SUMMARY!$C$11:$E$60,2,0),""))</f>
        <v/>
      </c>
      <c r="S68" s="89"/>
      <c r="T68" s="89" t="str">
        <f ca="1">IF($N68="","",IF(VLOOKUP($N68,SUMMARY!$C$11:$E$60,3,0)&gt;0,VLOOKUP($N68,SUMMARY!$C$11:$E$60,3,0),""))</f>
        <v/>
      </c>
      <c r="U68" s="90" t="str" cm="1">
        <f t="array" aca="1" ref="U68" ca="1">IF(N68="","",IF(AND(ISNUMBER(INDEX(Database!$K$72:$KS$72,MATCH(Input!$R68,Database!$K$71:$KS$71,0)))=TRUE,ISNUMBER(INDEX(Database!$K$95:$KS$95,1,MATCH($T68,Database!$K$71:$KS$71,0)+3))=TRUE),TRUE,FALSE))</f>
        <v/>
      </c>
      <c r="V68" s="72" t="str" cm="1">
        <f t="array" ref="V68">IFERROR(IF(INDEX(Database!$K$72:$KX$120,49,(COLUMN(Profile1) + (($M68-1)*(COLUMN(Profile2)-COLUMN(Profile1))))-10)&gt;0,INDEX(Database!$K$72:$KX$120,47,(COLUMN(Profile1) + (($M68-1)*(COLUMN(Profile2)-COLUMN(Profile1))))-10),""),"")</f>
        <v/>
      </c>
      <c r="W68" s="72" t="str" cm="1">
        <f t="array" ref="W68">IFERROR(IF(INDEX(Database!$K$72:$KX$120,48,(COLUMN(Profile1) + (($M68-1)*(COLUMN(Profile2)-COLUMN(Profile1))))-10)&gt;0,INDEX(Database!$K$72:$KX$120,48,(COLUMN(Profile1) + (($M68-1)*(COLUMN(Profile2)-COLUMN(Profile1))))-10),""),"")</f>
        <v/>
      </c>
      <c r="X68" s="72" t="str" cm="1">
        <f t="array" ref="X68">IFERROR(IF(INDEX(Database!$K$72:$KX$120,47,(COLUMN(Profile1) + (($M68-1)*(COLUMN(Profile2)-COLUMN(Profile1))))-10)&gt;0,INDEX(Database!$K$72:$KX$120,49,(COLUMN(Profile1) + (($M68-1)*(COLUMN(Profile2)-COLUMN(Profile1))))-10),""),"")</f>
        <v/>
      </c>
      <c r="Y68" s="91" t="str">
        <f>IF(SUMMARY!G58="","",SUMMARY!G58)</f>
        <v/>
      </c>
      <c r="Z68" s="91" t="str">
        <f>IF(SUMMARY!H58="","",SUMMARY!H58)</f>
        <v/>
      </c>
    </row>
    <row r="69" spans="13:26" x14ac:dyDescent="0.2">
      <c r="M69" s="7">
        <v>49</v>
      </c>
      <c r="N69" s="87" t="str">
        <f ca="1">SUMMARY!C59</f>
        <v/>
      </c>
      <c r="O69" s="88" t="str">
        <f ca="1">IF($N69="","",VLOOKUP($N69,'TNX Report Parse'!$BT$9:$CD$502,7,0))</f>
        <v/>
      </c>
      <c r="P69" s="88" t="str">
        <f ca="1">IF($N69="","",VLOOKUP($N69,'TNX Report Parse'!$BT$9:$CD$502,10,0))</f>
        <v/>
      </c>
      <c r="Q69" s="88" t="str">
        <f ca="1">IF($N69="","",VLOOKUP($N69,'TNX Report Parse'!$BT$9:$CD$502,9,0))</f>
        <v/>
      </c>
      <c r="R69" s="89" t="str">
        <f ca="1">IF($N69="","",IF(VLOOKUP($N69,SUMMARY!$C$11:$E$60,2,0)&gt;0,VLOOKUP($N69,SUMMARY!$C$11:$E$60,2,0),""))</f>
        <v/>
      </c>
      <c r="S69" s="89"/>
      <c r="T69" s="89" t="str">
        <f ca="1">IF($N69="","",IF(VLOOKUP($N69,SUMMARY!$C$11:$E$60,3,0)&gt;0,VLOOKUP($N69,SUMMARY!$C$11:$E$60,3,0),""))</f>
        <v/>
      </c>
      <c r="U69" s="90" t="str" cm="1">
        <f t="array" aca="1" ref="U69" ca="1">IF(N69="","",IF(AND(ISNUMBER(INDEX(Database!$K$72:$KS$72,MATCH(Input!$R69,Database!$K$71:$KS$71,0)))=TRUE,ISNUMBER(INDEX(Database!$K$95:$KS$95,1,MATCH($T69,Database!$K$71:$KS$71,0)+3))=TRUE),TRUE,FALSE))</f>
        <v/>
      </c>
      <c r="V69" s="72" t="str" cm="1">
        <f t="array" ref="V69">IFERROR(IF(INDEX(Database!$K$72:$KX$120,49,(COLUMN(Profile1) + (($M69-1)*(COLUMN(Profile2)-COLUMN(Profile1))))-10)&gt;0,INDEX(Database!$K$72:$KX$120,47,(COLUMN(Profile1) + (($M69-1)*(COLUMN(Profile2)-COLUMN(Profile1))))-10),""),"")</f>
        <v/>
      </c>
      <c r="W69" s="72" t="str" cm="1">
        <f t="array" ref="W69">IFERROR(IF(INDEX(Database!$K$72:$KX$120,48,(COLUMN(Profile1) + (($M69-1)*(COLUMN(Profile2)-COLUMN(Profile1))))-10)&gt;0,INDEX(Database!$K$72:$KX$120,48,(COLUMN(Profile1) + (($M69-1)*(COLUMN(Profile2)-COLUMN(Profile1))))-10),""),"")</f>
        <v/>
      </c>
      <c r="X69" s="72" t="str" cm="1">
        <f t="array" ref="X69">IFERROR(IF(INDEX(Database!$K$72:$KX$120,47,(COLUMN(Profile1) + (($M69-1)*(COLUMN(Profile2)-COLUMN(Profile1))))-10)&gt;0,INDEX(Database!$K$72:$KX$120,49,(COLUMN(Profile1) + (($M69-1)*(COLUMN(Profile2)-COLUMN(Profile1))))-10),""),"")</f>
        <v/>
      </c>
      <c r="Y69" s="91" t="str">
        <f>IF(SUMMARY!G59="","",SUMMARY!G59)</f>
        <v/>
      </c>
      <c r="Z69" s="91" t="str">
        <f>IF(SUMMARY!H59="","",SUMMARY!H59)</f>
        <v/>
      </c>
    </row>
    <row r="70" spans="13:26" x14ac:dyDescent="0.2">
      <c r="M70" s="7">
        <v>50</v>
      </c>
      <c r="N70" s="87" t="str">
        <f ca="1">SUMMARY!C60</f>
        <v/>
      </c>
      <c r="O70" s="88" t="str">
        <f ca="1">IF($N70="","",VLOOKUP($N70,'TNX Report Parse'!$BT$9:$CD$502,7,0))</f>
        <v/>
      </c>
      <c r="P70" s="88" t="str">
        <f ca="1">IF($N70="","",VLOOKUP($N70,'TNX Report Parse'!$BT$9:$CD$502,10,0))</f>
        <v/>
      </c>
      <c r="Q70" s="88" t="str">
        <f ca="1">IF($N70="","",VLOOKUP($N70,'TNX Report Parse'!$BT$9:$CD$502,9,0))</f>
        <v/>
      </c>
      <c r="R70" s="89" t="str">
        <f ca="1">IF($N70="","",IF(VLOOKUP($N70,SUMMARY!$C$11:$E$60,2,0)&gt;0,VLOOKUP($N70,SUMMARY!$C$11:$E$60,2,0),""))</f>
        <v/>
      </c>
      <c r="S70" s="89"/>
      <c r="T70" s="89" t="str">
        <f ca="1">IF($N70="","",IF(VLOOKUP($N70,SUMMARY!$C$11:$E$60,3,0)&gt;0,VLOOKUP($N70,SUMMARY!$C$11:$E$60,3,0),""))</f>
        <v/>
      </c>
      <c r="U70" s="90" t="str" cm="1">
        <f t="array" aca="1" ref="U70" ca="1">IF(N70="","",IF(AND(ISNUMBER(INDEX(Database!$K$72:$KS$72,MATCH(Input!$R70,Database!$K$71:$KS$71,0)))=TRUE,ISNUMBER(INDEX(Database!$K$95:$KS$95,1,MATCH($T70,Database!$K$71:$KS$71,0)+3))=TRUE),TRUE,FALSE))</f>
        <v/>
      </c>
      <c r="V70" s="72" t="str" cm="1">
        <f t="array" ref="V70">IFERROR(IF(INDEX(Database!$K$72:$KX$120,49,(COLUMN(Profile1) + (($M70-1)*(COLUMN(Profile2)-COLUMN(Profile1))))-10)&gt;0,INDEX(Database!$K$72:$KX$120,47,(COLUMN(Profile1) + (($M70-1)*(COLUMN(Profile2)-COLUMN(Profile1))))-10),""),"")</f>
        <v/>
      </c>
      <c r="W70" s="72" t="str" cm="1">
        <f t="array" ref="W70">IFERROR(IF(INDEX(Database!$K$72:$KX$120,48,(COLUMN(Profile1) + (($M70-1)*(COLUMN(Profile2)-COLUMN(Profile1))))-10)&gt;0,INDEX(Database!$K$72:$KX$120,48,(COLUMN(Profile1) + (($M70-1)*(COLUMN(Profile2)-COLUMN(Profile1))))-10),""),"")</f>
        <v/>
      </c>
      <c r="X70" s="72" t="str" cm="1">
        <f t="array" ref="X70">IFERROR(IF(INDEX(Database!$K$72:$KX$120,47,(COLUMN(Profile1) + (($M70-1)*(COLUMN(Profile2)-COLUMN(Profile1))))-10)&gt;0,INDEX(Database!$K$72:$KX$120,49,(COLUMN(Profile1) + (($M70-1)*(COLUMN(Profile2)-COLUMN(Profile1))))-10),""),"")</f>
        <v/>
      </c>
      <c r="Y70" s="91" t="str">
        <f>IF(SUMMARY!G60="","",SUMMARY!G60)</f>
        <v/>
      </c>
      <c r="Z70" s="91" t="str">
        <f>IF(SUMMARY!H60="","",SUMMARY!H60)</f>
        <v/>
      </c>
    </row>
  </sheetData>
  <mergeCells count="65">
    <mergeCell ref="F18:G18"/>
    <mergeCell ref="I20:J20"/>
    <mergeCell ref="I21:J21"/>
    <mergeCell ref="I22:J22"/>
    <mergeCell ref="H24:I24"/>
    <mergeCell ref="H25:I25"/>
    <mergeCell ref="A26:B26"/>
    <mergeCell ref="A28:B28"/>
    <mergeCell ref="A29:B29"/>
    <mergeCell ref="A32:B32"/>
    <mergeCell ref="A27:B27"/>
    <mergeCell ref="A30:B30"/>
    <mergeCell ref="A33:B33"/>
    <mergeCell ref="A34:B34"/>
    <mergeCell ref="A35:B35"/>
    <mergeCell ref="A37:D37"/>
    <mergeCell ref="A38:B38"/>
    <mergeCell ref="A39:B39"/>
    <mergeCell ref="A40:B40"/>
    <mergeCell ref="A41:B41"/>
    <mergeCell ref="A42:B42"/>
    <mergeCell ref="A43:B43"/>
    <mergeCell ref="A23:B23"/>
    <mergeCell ref="A24:B24"/>
    <mergeCell ref="A25:B25"/>
    <mergeCell ref="A19:D19"/>
    <mergeCell ref="A20:B20"/>
    <mergeCell ref="A21:B21"/>
    <mergeCell ref="A22:B22"/>
    <mergeCell ref="A1:D1"/>
    <mergeCell ref="A2:E2"/>
    <mergeCell ref="A4:B4"/>
    <mergeCell ref="A5:B5"/>
    <mergeCell ref="A6:B6"/>
    <mergeCell ref="C6:D6"/>
    <mergeCell ref="C5:D5"/>
    <mergeCell ref="C4:D4"/>
    <mergeCell ref="A7:B7"/>
    <mergeCell ref="N9:T9"/>
    <mergeCell ref="F11:K11"/>
    <mergeCell ref="A11:D11"/>
    <mergeCell ref="N11:P11"/>
    <mergeCell ref="C7:D7"/>
    <mergeCell ref="C9:D9"/>
    <mergeCell ref="N12:O12"/>
    <mergeCell ref="J12:J13"/>
    <mergeCell ref="A13:B13"/>
    <mergeCell ref="N13:O13"/>
    <mergeCell ref="F14:G14"/>
    <mergeCell ref="N14:O14"/>
    <mergeCell ref="F12:G13"/>
    <mergeCell ref="A12:B12"/>
    <mergeCell ref="I12:I13"/>
    <mergeCell ref="H12:H13"/>
    <mergeCell ref="K12:K13"/>
    <mergeCell ref="F15:G15"/>
    <mergeCell ref="N15:O15"/>
    <mergeCell ref="A15:B15"/>
    <mergeCell ref="F16:G16"/>
    <mergeCell ref="N16:O16"/>
    <mergeCell ref="V16:X16"/>
    <mergeCell ref="A16:B16"/>
    <mergeCell ref="F17:G17"/>
    <mergeCell ref="N17:O17"/>
    <mergeCell ref="A17:B17"/>
  </mergeCells>
  <conditionalFormatting sqref="Y21:Z70">
    <cfRule type="expression" dxfId="71" priority="3">
      <formula>IF($U21=TRUE,TRUE,FALSE)</formula>
    </cfRule>
  </conditionalFormatting>
  <conditionalFormatting sqref="N21:X70">
    <cfRule type="expression" dxfId="70" priority="5">
      <formula>IF($U21=TRUE,TRUE,FALSE)</formula>
    </cfRule>
  </conditionalFormatting>
  <conditionalFormatting sqref="A31:D34">
    <cfRule type="expression" dxfId="69" priority="7">
      <formula>IF(AND($S$12=FALSE,$S$13=FALSE),TRUE,FALSE)</formula>
    </cfRule>
    <cfRule type="expression" dxfId="68" priority="21">
      <formula>IF(AND($S$12=FALSE,$S$13=FALSE),1,0)</formula>
    </cfRule>
    <cfRule type="expression" dxfId="67" priority="35">
      <formula>IF(AND($S$13=FALSE,$S$12=TRUE),1,0)</formula>
    </cfRule>
  </conditionalFormatting>
  <conditionalFormatting sqref="H25:K25">
    <cfRule type="expression" dxfId="66" priority="11">
      <formula>IF($C$20=MAX($J$29:$J$37),TRUE,FALSE)</formula>
    </cfRule>
  </conditionalFormatting>
  <conditionalFormatting sqref="A30:D30">
    <cfRule type="expression" dxfId="65" priority="12">
      <formula>IF($C$33&lt;&gt;"",1,0)</formula>
    </cfRule>
  </conditionalFormatting>
  <conditionalFormatting sqref="A33:D33">
    <cfRule type="expression" dxfId="64" priority="14">
      <formula>IF($C$33&lt;&gt;"",1,0)</formula>
    </cfRule>
  </conditionalFormatting>
  <conditionalFormatting sqref="F29:L37">
    <cfRule type="expression" dxfId="63" priority="16">
      <formula>IF(Layer_Qty=$F29-1,1,0)</formula>
    </cfRule>
    <cfRule type="expression" dxfId="62" priority="17">
      <formula>IF(Layer_Qty&lt;$F29,1,0)</formula>
    </cfRule>
  </conditionalFormatting>
  <conditionalFormatting sqref="L29:L37">
    <cfRule type="expression" dxfId="61" priority="18">
      <formula>IF(OR(AND($K29="",$G29&gt;0,$H29=0),AND($G29&gt;25,$K29="")),0,1)</formula>
    </cfRule>
    <cfRule type="expression" dxfId="60" priority="19">
      <formula>IF($F$29="",TRUE,FALSE)</formula>
    </cfRule>
  </conditionalFormatting>
  <conditionalFormatting sqref="A41:D41">
    <cfRule type="expression" dxfId="59" priority="20">
      <formula>IF(AND($S$12=FALSE,$S$13=FALSE),1,0)</formula>
    </cfRule>
    <cfRule type="expression" dxfId="58" priority="23">
      <formula>IF(AND($S$12=FALSE,$S$13=TRUE),1,0)</formula>
    </cfRule>
  </conditionalFormatting>
  <conditionalFormatting sqref="A42:D42">
    <cfRule type="expression" dxfId="57" priority="22">
      <formula>IF(AND($S$12=FALSE,$S$13=FALSE),1,0)</formula>
    </cfRule>
    <cfRule type="expression" dxfId="56" priority="30">
      <formula>IF(AND($S$13=FALSE,$S$12=TRUE),1,0)</formula>
    </cfRule>
  </conditionalFormatting>
  <conditionalFormatting sqref="A40:D40">
    <cfRule type="expression" dxfId="55" priority="24">
      <formula>IF($S$12=FALSE,1,0)</formula>
    </cfRule>
  </conditionalFormatting>
  <conditionalFormatting sqref="A37:D37">
    <cfRule type="expression" dxfId="54" priority="25">
      <formula>IF($S$12=FALSE,1,0)</formula>
    </cfRule>
  </conditionalFormatting>
  <conditionalFormatting sqref="A38:D39">
    <cfRule type="expression" dxfId="53" priority="26">
      <formula>IF($S$12=FALSE,1,0)</formula>
    </cfRule>
  </conditionalFormatting>
  <conditionalFormatting sqref="A31:D31">
    <cfRule type="expression" dxfId="52" priority="27">
      <formula>IF(AND($S$12=FALSE,$S$13=TRUE),1,0)</formula>
    </cfRule>
    <cfRule type="expression" dxfId="51" priority="32">
      <formula>IF(AND($S$12=TRUE,$S$13=FALSE),1,0)</formula>
    </cfRule>
  </conditionalFormatting>
  <conditionalFormatting sqref="A25:D25">
    <cfRule type="expression" dxfId="50" priority="28">
      <formula>IF($S$12=FALSE,1,0)</formula>
    </cfRule>
  </conditionalFormatting>
  <conditionalFormatting sqref="A26:D30">
    <cfRule type="expression" dxfId="49" priority="29">
      <formula>IF($S$12=FALSE,1,0)</formula>
    </cfRule>
  </conditionalFormatting>
  <conditionalFormatting sqref="A43:D43">
    <cfRule type="expression" dxfId="48" priority="31">
      <formula>IF($S$13=FALSE,1,0)</formula>
    </cfRule>
  </conditionalFormatting>
  <conditionalFormatting sqref="A35:D35">
    <cfRule type="expression" dxfId="47" priority="33">
      <formula>IF($S$13=FALSE,1,0)</formula>
    </cfRule>
    <cfRule type="expression" dxfId="46" priority="34">
      <formula>IF(AND($C$33="",$S$13=TRUE),1,0)</formula>
    </cfRule>
    <cfRule type="expression" dxfId="45" priority="41">
      <formula>IF(AND($C$33="",$S$13=FALSE),1,0)</formula>
    </cfRule>
  </conditionalFormatting>
  <conditionalFormatting sqref="F14:K15">
    <cfRule type="expression" dxfId="44" priority="36">
      <formula>IF(AND($S$12=FALSE,$S$13=TRUE),1,0)</formula>
    </cfRule>
  </conditionalFormatting>
  <conditionalFormatting sqref="F18:K18">
    <cfRule type="expression" dxfId="43" priority="37">
      <formula>IF(AND($S$12=FALSE,$S$13=TRUE),1,0)</formula>
    </cfRule>
    <cfRule type="expression" dxfId="42" priority="39">
      <formula>IF(AND($S$12=TRUE,$S$13=FALSE),1,0)</formula>
    </cfRule>
    <cfRule type="expression" dxfId="41" priority="46">
      <formula>IF($S$13=TRUE,FALSE,TRUE)</formula>
    </cfRule>
  </conditionalFormatting>
  <conditionalFormatting sqref="F16:K16">
    <cfRule type="expression" dxfId="40" priority="38">
      <formula>IF(AND($S$12=FALSE,$S$13=FALSE),1,0)</formula>
    </cfRule>
  </conditionalFormatting>
  <conditionalFormatting sqref="A31:D32">
    <cfRule type="expression" dxfId="39" priority="40">
      <formula>IF(anchor_area="",FALSE,TRUE)</formula>
    </cfRule>
  </conditionalFormatting>
  <conditionalFormatting sqref="J27">
    <cfRule type="expression" dxfId="38" priority="42">
      <formula>IF($C$20=MAX($J$29:$J$37),TRUE,FALSE)</formula>
    </cfRule>
  </conditionalFormatting>
  <conditionalFormatting sqref="F29:K37">
    <cfRule type="expression" dxfId="37" priority="43">
      <formula>IF($F$37="",TRUE,FALSE)</formula>
    </cfRule>
  </conditionalFormatting>
  <conditionalFormatting sqref="J29:J37">
    <cfRule type="expression" dxfId="36" priority="44">
      <formula>IF($C$20=MAX($J$29:$J$37),TRUE,FALSE)</formula>
    </cfRule>
  </conditionalFormatting>
  <conditionalFormatting sqref="F16:K17">
    <cfRule type="expression" dxfId="35" priority="45">
      <formula>IF($S$12=TRUE,FALSE,TRUE)</formula>
    </cfRule>
  </conditionalFormatting>
  <conditionalFormatting sqref="F26:L26">
    <cfRule type="expression" dxfId="34" priority="47">
      <formula>IF($C$20=MAX($J$29:$J$37),TRUE,FALSE)</formula>
    </cfRule>
  </conditionalFormatting>
  <conditionalFormatting sqref="C20">
    <cfRule type="expression" dxfId="33" priority="48">
      <formula>IF($C$20=MAX($J$29:$J$37),TRUE,FALSE)</formula>
    </cfRule>
  </conditionalFormatting>
  <dataValidations count="5">
    <dataValidation type="list" allowBlank="1" showInputMessage="1" showErrorMessage="1" sqref="J27" xr:uid="{00000000-0002-0000-0100-000000000000}">
      <formula1>"1,2,3,4,5,6,7,8,9"</formula1>
    </dataValidation>
    <dataValidation type="list" allowBlank="1" showInputMessage="1" showErrorMessage="1" sqref="C26 C28" xr:uid="{00000000-0002-0000-0100-000001000000}">
      <formula1>Sizes</formula1>
    </dataValidation>
    <dataValidation type="list" allowBlank="1" showInputMessage="1" showErrorMessage="1" sqref="C9:D9" xr:uid="{00000000-0002-0000-0100-000002000000}">
      <formula1>"F,G,H"</formula1>
    </dataValidation>
    <dataValidation type="list" allowBlank="1" showInputMessage="1" showErrorMessage="1" sqref="C30" xr:uid="{00000000-0002-0000-0100-000003000000}">
      <formula1>"3,4,5"</formula1>
    </dataValidation>
    <dataValidation type="list" allowBlank="1" showInputMessage="1" showErrorMessage="1" sqref="C7:D7" xr:uid="{00000000-0002-0000-0100-000004000000}">
      <formula1>ReactionSelection_Total</formula1>
    </dataValidation>
  </dataValidations>
  <pageMargins left="0.75" right="0.75" top="1" bottom="1" header="0.5" footer="0.5"/>
  <pageSetup scale="75" orientation="landscape" r:id="rId1"/>
  <headerFooter scaleWithDoc="0" alignWithMargins="0">
    <oddFooter>&amp;LVersion 4.1.0</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1028"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1029"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1030"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1031"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1032"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1033"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1034"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6:Z3533"/>
  <sheetViews>
    <sheetView workbookViewId="0">
      <selection sqref="A1:P3574"/>
    </sheetView>
  </sheetViews>
  <sheetFormatPr defaultRowHeight="12.75" x14ac:dyDescent="0.2"/>
  <cols>
    <col min="1" max="26" width="9.140625" style="134"/>
  </cols>
  <sheetData>
    <row r="6" spans="10:18" x14ac:dyDescent="0.2">
      <c r="J6" s="135"/>
    </row>
    <row r="8" spans="10:18" x14ac:dyDescent="0.2">
      <c r="O8" s="136"/>
      <c r="P8" s="136"/>
    </row>
    <row r="9" spans="10:18" x14ac:dyDescent="0.2">
      <c r="O9" s="136"/>
      <c r="P9" s="136"/>
      <c r="Q9" s="136"/>
      <c r="R9" s="136"/>
    </row>
    <row r="115" spans="3:6" ht="12.75" customHeight="1" x14ac:dyDescent="0.2"/>
    <row r="125" spans="3:6" x14ac:dyDescent="0.2">
      <c r="C125" s="137"/>
      <c r="F125" s="137"/>
    </row>
    <row r="127" spans="3:6" x14ac:dyDescent="0.2">
      <c r="C127" s="137"/>
      <c r="F127" s="137"/>
    </row>
    <row r="129" spans="3:6" x14ac:dyDescent="0.2">
      <c r="C129" s="137"/>
      <c r="F129" s="137"/>
    </row>
    <row r="131" spans="3:6" x14ac:dyDescent="0.2">
      <c r="C131" s="137"/>
    </row>
    <row r="133" spans="3:6" x14ac:dyDescent="0.2">
      <c r="C133" s="137"/>
    </row>
    <row r="135" spans="3:6" x14ac:dyDescent="0.2">
      <c r="C135" s="137"/>
      <c r="F135" s="137"/>
    </row>
    <row r="137" spans="3:6" x14ac:dyDescent="0.2">
      <c r="C137" s="137"/>
    </row>
    <row r="139" spans="3:6" x14ac:dyDescent="0.2">
      <c r="C139" s="137"/>
    </row>
    <row r="141" spans="3:6" x14ac:dyDescent="0.2">
      <c r="C141" s="137"/>
      <c r="F141" s="137"/>
    </row>
    <row r="143" spans="3:6" x14ac:dyDescent="0.2">
      <c r="C143" s="137"/>
      <c r="F143" s="137"/>
    </row>
    <row r="145" spans="3:6" x14ac:dyDescent="0.2">
      <c r="C145" s="137"/>
    </row>
    <row r="147" spans="3:6" x14ac:dyDescent="0.2">
      <c r="C147" s="137"/>
    </row>
    <row r="149" spans="3:6" ht="12.75" customHeight="1" x14ac:dyDescent="0.2">
      <c r="C149" s="137"/>
      <c r="F149" s="137"/>
    </row>
    <row r="151" spans="3:6" x14ac:dyDescent="0.2">
      <c r="C151" s="137"/>
    </row>
    <row r="153" spans="3:6" x14ac:dyDescent="0.2">
      <c r="C153" s="137"/>
    </row>
    <row r="155" spans="3:6" x14ac:dyDescent="0.2">
      <c r="C155" s="137"/>
      <c r="F155" s="137"/>
    </row>
    <row r="159" spans="3:6" ht="12.75" customHeight="1" x14ac:dyDescent="0.2"/>
    <row r="163" spans="3:6" x14ac:dyDescent="0.2">
      <c r="C163" s="137"/>
    </row>
    <row r="173" spans="3:6" x14ac:dyDescent="0.2">
      <c r="C173" s="138"/>
      <c r="F173" s="138"/>
    </row>
    <row r="175" spans="3:6" x14ac:dyDescent="0.2">
      <c r="C175" s="138"/>
    </row>
    <row r="177" spans="3:6" x14ac:dyDescent="0.2">
      <c r="C177" s="138"/>
      <c r="F177" s="138"/>
    </row>
    <row r="179" spans="3:6" x14ac:dyDescent="0.2">
      <c r="C179" s="138"/>
      <c r="F179" s="138"/>
    </row>
    <row r="181" spans="3:6" x14ac:dyDescent="0.2">
      <c r="C181" s="138"/>
      <c r="F181" s="138"/>
    </row>
    <row r="183" spans="3:6" x14ac:dyDescent="0.2">
      <c r="C183" s="138"/>
      <c r="F183" s="138"/>
    </row>
    <row r="185" spans="3:6" x14ac:dyDescent="0.2">
      <c r="C185" s="138"/>
      <c r="F185" s="138"/>
    </row>
    <row r="187" spans="3:6" x14ac:dyDescent="0.2">
      <c r="C187" s="138"/>
      <c r="F187" s="138"/>
    </row>
    <row r="189" spans="3:6" x14ac:dyDescent="0.2">
      <c r="C189" s="138"/>
    </row>
    <row r="191" spans="3:6" x14ac:dyDescent="0.2">
      <c r="C191" s="138"/>
      <c r="F191" s="138"/>
    </row>
    <row r="193" spans="3:6" ht="12.75" customHeight="1" x14ac:dyDescent="0.2">
      <c r="C193" s="138"/>
      <c r="F193" s="138"/>
    </row>
    <row r="195" spans="3:6" x14ac:dyDescent="0.2">
      <c r="C195" s="138"/>
      <c r="F195" s="138"/>
    </row>
    <row r="197" spans="3:6" x14ac:dyDescent="0.2">
      <c r="C197" s="138"/>
      <c r="F197" s="138"/>
    </row>
    <row r="199" spans="3:6" x14ac:dyDescent="0.2">
      <c r="C199" s="138"/>
      <c r="F199" s="138"/>
    </row>
    <row r="201" spans="3:6" x14ac:dyDescent="0.2">
      <c r="C201" s="138"/>
      <c r="F201" s="138"/>
    </row>
    <row r="203" spans="3:6" x14ac:dyDescent="0.2">
      <c r="C203" s="138"/>
      <c r="F203" s="138"/>
    </row>
    <row r="204" spans="3:6" ht="12.75" customHeight="1" x14ac:dyDescent="0.2"/>
    <row r="205" spans="3:6" x14ac:dyDescent="0.2">
      <c r="C205" s="138"/>
      <c r="F205" s="138"/>
    </row>
    <row r="207" spans="3:6" x14ac:dyDescent="0.2">
      <c r="C207" s="138"/>
      <c r="F207" s="138"/>
    </row>
    <row r="209" spans="3:7" x14ac:dyDescent="0.2">
      <c r="C209" s="138"/>
      <c r="F209" s="138"/>
    </row>
    <row r="211" spans="3:7" ht="23.25" customHeight="1" x14ac:dyDescent="0.2"/>
    <row r="215" spans="3:7" ht="12.75" customHeight="1" x14ac:dyDescent="0.2"/>
    <row r="222" spans="3:7" x14ac:dyDescent="0.2">
      <c r="G222" s="138"/>
    </row>
    <row r="224" spans="3:7" x14ac:dyDescent="0.2">
      <c r="G224" s="138"/>
    </row>
    <row r="226" spans="7:7" x14ac:dyDescent="0.2">
      <c r="G226" s="138"/>
    </row>
    <row r="227" spans="7:7" ht="12.75" customHeight="1" x14ac:dyDescent="0.2"/>
    <row r="228" spans="7:7" x14ac:dyDescent="0.2">
      <c r="G228" s="138"/>
    </row>
    <row r="230" spans="7:7" x14ac:dyDescent="0.2">
      <c r="G230" s="138"/>
    </row>
    <row r="232" spans="7:7" x14ac:dyDescent="0.2">
      <c r="G232" s="138"/>
    </row>
    <row r="234" spans="7:7" x14ac:dyDescent="0.2">
      <c r="G234" s="138"/>
    </row>
    <row r="236" spans="7:7" x14ac:dyDescent="0.2">
      <c r="G236" s="138"/>
    </row>
    <row r="238" spans="7:7" x14ac:dyDescent="0.2">
      <c r="G238" s="138"/>
    </row>
    <row r="240" spans="7:7" x14ac:dyDescent="0.2">
      <c r="G240" s="138"/>
    </row>
    <row r="242" spans="7:7" x14ac:dyDescent="0.2">
      <c r="G242" s="138"/>
    </row>
    <row r="244" spans="7:7" x14ac:dyDescent="0.2">
      <c r="G244" s="138"/>
    </row>
    <row r="246" spans="7:7" x14ac:dyDescent="0.2">
      <c r="G246" s="138"/>
    </row>
    <row r="248" spans="7:7" x14ac:dyDescent="0.2">
      <c r="G248" s="138"/>
    </row>
    <row r="250" spans="7:7" x14ac:dyDescent="0.2">
      <c r="G250" s="138"/>
    </row>
    <row r="252" spans="7:7" x14ac:dyDescent="0.2">
      <c r="G252" s="138"/>
    </row>
    <row r="254" spans="7:7" x14ac:dyDescent="0.2">
      <c r="G254" s="138"/>
    </row>
    <row r="256" spans="7:7" x14ac:dyDescent="0.2">
      <c r="G256" s="138"/>
    </row>
    <row r="258" spans="3:7" x14ac:dyDescent="0.2">
      <c r="G258" s="138"/>
    </row>
    <row r="261" spans="3:7" ht="12.75" customHeight="1" x14ac:dyDescent="0.2"/>
    <row r="271" spans="3:7" x14ac:dyDescent="0.2">
      <c r="C271" s="138"/>
    </row>
    <row r="273" spans="3:3" x14ac:dyDescent="0.2">
      <c r="C273" s="138"/>
    </row>
    <row r="274" spans="3:3" ht="12.75" customHeight="1" x14ac:dyDescent="0.2"/>
    <row r="275" spans="3:3" x14ac:dyDescent="0.2">
      <c r="C275" s="138"/>
    </row>
    <row r="277" spans="3:3" x14ac:dyDescent="0.2">
      <c r="C277" s="138"/>
    </row>
    <row r="279" spans="3:3" x14ac:dyDescent="0.2">
      <c r="C279" s="138"/>
    </row>
    <row r="281" spans="3:3" x14ac:dyDescent="0.2">
      <c r="C281" s="138"/>
    </row>
    <row r="283" spans="3:3" x14ac:dyDescent="0.2">
      <c r="C283" s="138"/>
    </row>
    <row r="285" spans="3:3" x14ac:dyDescent="0.2">
      <c r="C285" s="138"/>
    </row>
    <row r="287" spans="3:3" x14ac:dyDescent="0.2">
      <c r="C287" s="138"/>
    </row>
    <row r="289" spans="3:3" x14ac:dyDescent="0.2">
      <c r="C289" s="138"/>
    </row>
    <row r="291" spans="3:3" x14ac:dyDescent="0.2">
      <c r="C291" s="138"/>
    </row>
    <row r="293" spans="3:3" x14ac:dyDescent="0.2">
      <c r="C293" s="138"/>
    </row>
    <row r="295" spans="3:3" x14ac:dyDescent="0.2">
      <c r="C295" s="138"/>
    </row>
    <row r="297" spans="3:3" x14ac:dyDescent="0.2">
      <c r="C297" s="138"/>
    </row>
    <row r="299" spans="3:3" x14ac:dyDescent="0.2">
      <c r="C299" s="138"/>
    </row>
    <row r="301" spans="3:3" x14ac:dyDescent="0.2">
      <c r="C301" s="138"/>
    </row>
    <row r="303" spans="3:3" x14ac:dyDescent="0.2">
      <c r="C303" s="138"/>
    </row>
    <row r="305" spans="3:3" x14ac:dyDescent="0.2">
      <c r="C305" s="138"/>
    </row>
    <row r="308" spans="3:3" ht="12.75" customHeight="1" x14ac:dyDescent="0.2"/>
    <row r="316" spans="3:3" ht="13.5" customHeight="1" x14ac:dyDescent="0.2"/>
    <row r="346" ht="13.5" customHeight="1" x14ac:dyDescent="0.2"/>
    <row r="379" ht="13.5" customHeight="1" x14ac:dyDescent="0.2"/>
    <row r="384" ht="12.75" customHeight="1" x14ac:dyDescent="0.2"/>
    <row r="418" ht="12.75" customHeight="1" x14ac:dyDescent="0.2"/>
    <row r="466" ht="23.25" customHeight="1" x14ac:dyDescent="0.2"/>
    <row r="477" ht="12.75" customHeight="1" x14ac:dyDescent="0.2"/>
    <row r="502" ht="14.25" customHeight="1" x14ac:dyDescent="0.2"/>
    <row r="516" ht="14.25" customHeight="1" x14ac:dyDescent="0.2"/>
    <row r="595" spans="6:13" x14ac:dyDescent="0.2">
      <c r="F595" s="139"/>
      <c r="M595" s="139"/>
    </row>
    <row r="596" spans="6:13" x14ac:dyDescent="0.2">
      <c r="F596" s="139"/>
      <c r="M596" s="139"/>
    </row>
    <row r="597" spans="6:13" x14ac:dyDescent="0.2">
      <c r="F597" s="139"/>
      <c r="M597" s="139"/>
    </row>
    <row r="598" spans="6:13" x14ac:dyDescent="0.2">
      <c r="F598" s="139"/>
      <c r="M598" s="139"/>
    </row>
    <row r="599" spans="6:13" x14ac:dyDescent="0.2">
      <c r="F599" s="139"/>
      <c r="M599" s="139"/>
    </row>
    <row r="600" spans="6:13" x14ac:dyDescent="0.2">
      <c r="F600" s="139"/>
      <c r="M600" s="139"/>
    </row>
    <row r="601" spans="6:13" x14ac:dyDescent="0.2">
      <c r="F601" s="139"/>
      <c r="M601" s="139"/>
    </row>
    <row r="602" spans="6:13" x14ac:dyDescent="0.2">
      <c r="F602" s="139"/>
      <c r="M602" s="139"/>
    </row>
    <row r="603" spans="6:13" x14ac:dyDescent="0.2">
      <c r="F603" s="139"/>
      <c r="M603" s="139"/>
    </row>
    <row r="604" spans="6:13" x14ac:dyDescent="0.2">
      <c r="F604" s="139"/>
      <c r="M604" s="139"/>
    </row>
    <row r="605" spans="6:13" x14ac:dyDescent="0.2">
      <c r="F605" s="139"/>
      <c r="M605" s="139"/>
    </row>
    <row r="606" spans="6:13" x14ac:dyDescent="0.2">
      <c r="F606" s="139"/>
      <c r="M606" s="139"/>
    </row>
    <row r="607" spans="6:13" x14ac:dyDescent="0.2">
      <c r="F607" s="139"/>
      <c r="M607" s="139"/>
    </row>
    <row r="608" spans="6:13" x14ac:dyDescent="0.2">
      <c r="F608" s="139"/>
      <c r="M608" s="139"/>
    </row>
    <row r="609" spans="6:13" x14ac:dyDescent="0.2">
      <c r="F609" s="139"/>
      <c r="M609" s="139"/>
    </row>
    <row r="683" ht="14.25" customHeight="1" x14ac:dyDescent="0.2"/>
    <row r="709" ht="23.25" customHeight="1" x14ac:dyDescent="0.2"/>
    <row r="712" ht="12.75" customHeight="1" x14ac:dyDescent="0.2"/>
    <row r="745" ht="13.5" customHeight="1" x14ac:dyDescent="0.2"/>
    <row r="755" ht="13.5" customHeight="1" x14ac:dyDescent="0.2"/>
    <row r="758" ht="12.75" customHeight="1" x14ac:dyDescent="0.2"/>
    <row r="809" ht="12.75" customHeight="1" x14ac:dyDescent="0.2"/>
    <row r="1057" ht="12.75" customHeight="1" x14ac:dyDescent="0.2"/>
    <row r="1262" ht="12.75" customHeight="1" x14ac:dyDescent="0.2"/>
    <row r="2009" ht="13.5" customHeight="1" x14ac:dyDescent="0.2"/>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552" spans="8:8" x14ac:dyDescent="0.2">
      <c r="H2552" s="140"/>
    </row>
    <row r="2553" spans="8:8" x14ac:dyDescent="0.2">
      <c r="H2553" s="140"/>
    </row>
    <row r="2554" spans="8:8" x14ac:dyDescent="0.2">
      <c r="H2554" s="140"/>
    </row>
    <row r="2555" spans="8:8" x14ac:dyDescent="0.2">
      <c r="H2555" s="140"/>
    </row>
    <row r="2556" spans="8:8" x14ac:dyDescent="0.2">
      <c r="H2556" s="140"/>
    </row>
    <row r="2557" spans="8:8" x14ac:dyDescent="0.2">
      <c r="H2557" s="140"/>
    </row>
    <row r="2558" spans="8:8" x14ac:dyDescent="0.2">
      <c r="H2558" s="140"/>
    </row>
    <row r="2559" spans="8:8" x14ac:dyDescent="0.2">
      <c r="H2559" s="140"/>
    </row>
    <row r="2560" spans="8:8" x14ac:dyDescent="0.2">
      <c r="H2560" s="140"/>
    </row>
    <row r="2561" spans="8:8" x14ac:dyDescent="0.2">
      <c r="H2561" s="140"/>
    </row>
    <row r="2562" spans="8:8" x14ac:dyDescent="0.2">
      <c r="H2562" s="140"/>
    </row>
    <row r="2563" spans="8:8" x14ac:dyDescent="0.2">
      <c r="H2563" s="140"/>
    </row>
    <row r="2564" spans="8:8" x14ac:dyDescent="0.2">
      <c r="H2564" s="140"/>
    </row>
    <row r="2565" spans="8:8" x14ac:dyDescent="0.2">
      <c r="H2565" s="140"/>
    </row>
    <row r="2566" spans="8:8" x14ac:dyDescent="0.2">
      <c r="H2566" s="140"/>
    </row>
    <row r="2567" spans="8:8" x14ac:dyDescent="0.2">
      <c r="H2567" s="140"/>
    </row>
    <row r="2568" spans="8:8" x14ac:dyDescent="0.2">
      <c r="H2568" s="140"/>
    </row>
    <row r="2569" spans="8:8" x14ac:dyDescent="0.2">
      <c r="H2569" s="140"/>
    </row>
    <row r="2570" spans="8:8" x14ac:dyDescent="0.2">
      <c r="H2570" s="140"/>
    </row>
    <row r="2571" spans="8:8" x14ac:dyDescent="0.2">
      <c r="H2571" s="140"/>
    </row>
    <row r="2572" spans="8:8" x14ac:dyDescent="0.2">
      <c r="H2572" s="140"/>
    </row>
    <row r="2573" spans="8:8" x14ac:dyDescent="0.2">
      <c r="H2573" s="140"/>
    </row>
    <row r="2574" spans="8:8" x14ac:dyDescent="0.2">
      <c r="H2574" s="140"/>
    </row>
    <row r="2575" spans="8:8" x14ac:dyDescent="0.2">
      <c r="H2575" s="140"/>
    </row>
    <row r="2576" spans="8:8" x14ac:dyDescent="0.2">
      <c r="H2576" s="140"/>
    </row>
    <row r="2577" spans="8:8" x14ac:dyDescent="0.2">
      <c r="H2577" s="140"/>
    </row>
    <row r="2578" spans="8:8" x14ac:dyDescent="0.2">
      <c r="H2578" s="140"/>
    </row>
    <row r="2579" spans="8:8" x14ac:dyDescent="0.2">
      <c r="H2579" s="140"/>
    </row>
    <row r="2580" spans="8:8" x14ac:dyDescent="0.2">
      <c r="H2580" s="140"/>
    </row>
    <row r="2581" spans="8:8" x14ac:dyDescent="0.2">
      <c r="H2581" s="140"/>
    </row>
    <row r="2582" spans="8:8" x14ac:dyDescent="0.2">
      <c r="H2582" s="140"/>
    </row>
    <row r="2583" spans="8:8" x14ac:dyDescent="0.2">
      <c r="H2583" s="140"/>
    </row>
    <row r="2584" spans="8:8" x14ac:dyDescent="0.2">
      <c r="H2584" s="140"/>
    </row>
    <row r="2585" spans="8:8" x14ac:dyDescent="0.2">
      <c r="H2585" s="140"/>
    </row>
    <row r="2586" spans="8:8" x14ac:dyDescent="0.2">
      <c r="H2586" s="140"/>
    </row>
    <row r="2587" spans="8:8" x14ac:dyDescent="0.2">
      <c r="H2587" s="140"/>
    </row>
    <row r="2588" spans="8:8" x14ac:dyDescent="0.2">
      <c r="H2588" s="140"/>
    </row>
    <row r="2589" spans="8:8" x14ac:dyDescent="0.2">
      <c r="H2589" s="140"/>
    </row>
    <row r="2802" spans="3:3" x14ac:dyDescent="0.2">
      <c r="C2802" s="137"/>
    </row>
    <row r="2804" spans="3:3" x14ac:dyDescent="0.2">
      <c r="C2804" s="137"/>
    </row>
    <row r="2806" spans="3:3" x14ac:dyDescent="0.2">
      <c r="C2806" s="137"/>
    </row>
    <row r="2808" spans="3:3" x14ac:dyDescent="0.2">
      <c r="C2808" s="137"/>
    </row>
    <row r="2810" spans="3:3" x14ac:dyDescent="0.2">
      <c r="C2810" s="137"/>
    </row>
    <row r="2812" spans="3:3" x14ac:dyDescent="0.2">
      <c r="C2812" s="137"/>
    </row>
    <row r="2814" spans="3:3" x14ac:dyDescent="0.2">
      <c r="C2814" s="137"/>
    </row>
    <row r="2816" spans="3:3" x14ac:dyDescent="0.2">
      <c r="C2816" s="137"/>
    </row>
    <row r="2818" spans="3:3" x14ac:dyDescent="0.2">
      <c r="C2818" s="137"/>
    </row>
    <row r="2820" spans="3:3" x14ac:dyDescent="0.2">
      <c r="C2820" s="137"/>
    </row>
    <row r="2822" spans="3:3" x14ac:dyDescent="0.2">
      <c r="C2822" s="137"/>
    </row>
    <row r="2825" spans="3:3" x14ac:dyDescent="0.2">
      <c r="C2825" s="137"/>
    </row>
    <row r="2828" spans="3:3" x14ac:dyDescent="0.2">
      <c r="C2828" s="137"/>
    </row>
    <row r="2830" spans="3:3" x14ac:dyDescent="0.2">
      <c r="C2830" s="137"/>
    </row>
    <row r="2833" spans="3:3" x14ac:dyDescent="0.2">
      <c r="C2833" s="137"/>
    </row>
    <row r="2836" spans="3:3" x14ac:dyDescent="0.2">
      <c r="C2836" s="137"/>
    </row>
    <row r="2844" spans="3:3" x14ac:dyDescent="0.2">
      <c r="C2844" s="137"/>
    </row>
    <row r="2856" spans="3:3" x14ac:dyDescent="0.2">
      <c r="C2856" s="137"/>
    </row>
    <row r="2858" spans="3:3" x14ac:dyDescent="0.2">
      <c r="C2858" s="137"/>
    </row>
    <row r="2860" spans="3:3" x14ac:dyDescent="0.2">
      <c r="C2860" s="137"/>
    </row>
    <row r="2866" spans="3:3" x14ac:dyDescent="0.2">
      <c r="C2866" s="137"/>
    </row>
    <row r="2872" spans="3:3" x14ac:dyDescent="0.2">
      <c r="C2872" s="137"/>
    </row>
    <row r="2874" spans="3:3" x14ac:dyDescent="0.2">
      <c r="C2874" s="137"/>
    </row>
    <row r="2880" spans="3:3" x14ac:dyDescent="0.2">
      <c r="C2880" s="137"/>
    </row>
    <row r="2886" spans="3:3" x14ac:dyDescent="0.2">
      <c r="C2886" s="137"/>
    </row>
    <row r="2904" spans="3:3" x14ac:dyDescent="0.2">
      <c r="C2904" s="138"/>
    </row>
    <row r="2906" spans="3:3" x14ac:dyDescent="0.2">
      <c r="C2906" s="138"/>
    </row>
    <row r="2908" spans="3:3" x14ac:dyDescent="0.2">
      <c r="C2908" s="138"/>
    </row>
    <row r="2910" spans="3:3" x14ac:dyDescent="0.2">
      <c r="C2910" s="138"/>
    </row>
    <row r="2912" spans="3:3" x14ac:dyDescent="0.2">
      <c r="C2912" s="138"/>
    </row>
    <row r="2914" spans="3:3" x14ac:dyDescent="0.2">
      <c r="C2914" s="138"/>
    </row>
    <row r="2916" spans="3:3" x14ac:dyDescent="0.2">
      <c r="C2916" s="138"/>
    </row>
    <row r="2918" spans="3:3" x14ac:dyDescent="0.2">
      <c r="C2918" s="138"/>
    </row>
    <row r="2920" spans="3:3" x14ac:dyDescent="0.2">
      <c r="C2920" s="138"/>
    </row>
    <row r="2922" spans="3:3" x14ac:dyDescent="0.2">
      <c r="C2922" s="138"/>
    </row>
    <row r="2924" spans="3:3" x14ac:dyDescent="0.2">
      <c r="C2924" s="138"/>
    </row>
    <row r="2926" spans="3:3" x14ac:dyDescent="0.2">
      <c r="C2926" s="138"/>
    </row>
    <row r="2928" spans="3:3" x14ac:dyDescent="0.2">
      <c r="C2928" s="138"/>
    </row>
    <row r="2930" spans="3:3" x14ac:dyDescent="0.2">
      <c r="C2930" s="138"/>
    </row>
    <row r="2932" spans="3:3" x14ac:dyDescent="0.2">
      <c r="C2932" s="138"/>
    </row>
    <row r="2934" spans="3:3" x14ac:dyDescent="0.2">
      <c r="C2934" s="138"/>
    </row>
    <row r="2936" spans="3:3" x14ac:dyDescent="0.2">
      <c r="C2936" s="138"/>
    </row>
    <row r="2951" spans="3:3" x14ac:dyDescent="0.2">
      <c r="C2951" s="138"/>
    </row>
    <row r="2953" spans="3:3" x14ac:dyDescent="0.2">
      <c r="C2953" s="138"/>
    </row>
    <row r="2955" spans="3:3" x14ac:dyDescent="0.2">
      <c r="C2955" s="138"/>
    </row>
    <row r="2957" spans="3:3" x14ac:dyDescent="0.2">
      <c r="C2957" s="138"/>
    </row>
    <row r="2959" spans="3:3" x14ac:dyDescent="0.2">
      <c r="C2959" s="138"/>
    </row>
    <row r="2961" spans="3:3" x14ac:dyDescent="0.2">
      <c r="C2961" s="138"/>
    </row>
    <row r="2963" spans="3:3" x14ac:dyDescent="0.2">
      <c r="C2963" s="138"/>
    </row>
    <row r="2965" spans="3:3" x14ac:dyDescent="0.2">
      <c r="C2965" s="138"/>
    </row>
    <row r="2967" spans="3:3" x14ac:dyDescent="0.2">
      <c r="C2967" s="138"/>
    </row>
    <row r="2969" spans="3:3" x14ac:dyDescent="0.2">
      <c r="C2969" s="138"/>
    </row>
    <row r="2971" spans="3:3" x14ac:dyDescent="0.2">
      <c r="C2971" s="138"/>
    </row>
    <row r="2973" spans="3:3" x14ac:dyDescent="0.2">
      <c r="C2973" s="138"/>
    </row>
    <row r="2975" spans="3:3" x14ac:dyDescent="0.2">
      <c r="C2975" s="138"/>
    </row>
    <row r="2977" spans="3:3" x14ac:dyDescent="0.2">
      <c r="C2977" s="138"/>
    </row>
    <row r="2979" spans="3:3" x14ac:dyDescent="0.2">
      <c r="C2979" s="138"/>
    </row>
    <row r="2981" spans="3:3" x14ac:dyDescent="0.2">
      <c r="C2981" s="138"/>
    </row>
    <row r="2983" spans="3:3" x14ac:dyDescent="0.2">
      <c r="C2983" s="138"/>
    </row>
    <row r="2985" spans="3:3" x14ac:dyDescent="0.2">
      <c r="C2985" s="138"/>
    </row>
    <row r="2997" spans="3:3" x14ac:dyDescent="0.2">
      <c r="C2997" s="138"/>
    </row>
    <row r="2999" spans="3:3" x14ac:dyDescent="0.2">
      <c r="C2999" s="138"/>
    </row>
    <row r="3001" spans="3:3" x14ac:dyDescent="0.2">
      <c r="C3001" s="138"/>
    </row>
    <row r="3003" spans="3:3" x14ac:dyDescent="0.2">
      <c r="C3003" s="138"/>
    </row>
    <row r="3005" spans="3:3" x14ac:dyDescent="0.2">
      <c r="C3005" s="138"/>
    </row>
    <row r="3007" spans="3:3" x14ac:dyDescent="0.2">
      <c r="C3007" s="138"/>
    </row>
    <row r="3009" spans="3:3" x14ac:dyDescent="0.2">
      <c r="C3009" s="138"/>
    </row>
    <row r="3011" spans="3:3" x14ac:dyDescent="0.2">
      <c r="C3011" s="138"/>
    </row>
    <row r="3013" spans="3:3" x14ac:dyDescent="0.2">
      <c r="C3013" s="138"/>
    </row>
    <row r="3015" spans="3:3" x14ac:dyDescent="0.2">
      <c r="C3015" s="138"/>
    </row>
    <row r="3017" spans="3:3" x14ac:dyDescent="0.2">
      <c r="C3017" s="138"/>
    </row>
    <row r="3019" spans="3:3" x14ac:dyDescent="0.2">
      <c r="C3019" s="138"/>
    </row>
    <row r="3021" spans="3:3" x14ac:dyDescent="0.2">
      <c r="C3021" s="138"/>
    </row>
    <row r="3023" spans="3:3" x14ac:dyDescent="0.2">
      <c r="C3023" s="138"/>
    </row>
    <row r="3025" spans="3:3" x14ac:dyDescent="0.2">
      <c r="C3025" s="138"/>
    </row>
    <row r="3027" spans="3:3" x14ac:dyDescent="0.2">
      <c r="C3027" s="138"/>
    </row>
    <row r="3029" spans="3:3" x14ac:dyDescent="0.2">
      <c r="C3029" s="138"/>
    </row>
    <row r="3031" spans="3:3" x14ac:dyDescent="0.2">
      <c r="C3031" s="138"/>
    </row>
    <row r="3033" spans="3:3" x14ac:dyDescent="0.2">
      <c r="C3033" s="138"/>
    </row>
    <row r="3048" spans="3:3" x14ac:dyDescent="0.2">
      <c r="C3048" s="138"/>
    </row>
    <row r="3050" spans="3:3" x14ac:dyDescent="0.2">
      <c r="C3050" s="138"/>
    </row>
    <row r="3052" spans="3:3" x14ac:dyDescent="0.2">
      <c r="C3052" s="138"/>
    </row>
    <row r="3054" spans="3:3" x14ac:dyDescent="0.2">
      <c r="C3054" s="138"/>
    </row>
    <row r="3056" spans="3:3" x14ac:dyDescent="0.2">
      <c r="C3056" s="138"/>
    </row>
    <row r="3058" spans="3:3" x14ac:dyDescent="0.2">
      <c r="C3058" s="138"/>
    </row>
    <row r="3060" spans="3:3" x14ac:dyDescent="0.2">
      <c r="C3060" s="138"/>
    </row>
    <row r="3062" spans="3:3" x14ac:dyDescent="0.2">
      <c r="C3062" s="138"/>
    </row>
    <row r="3064" spans="3:3" x14ac:dyDescent="0.2">
      <c r="C3064" s="138"/>
    </row>
    <row r="3066" spans="3:3" x14ac:dyDescent="0.2">
      <c r="C3066" s="138"/>
    </row>
    <row r="3068" spans="3:3" x14ac:dyDescent="0.2">
      <c r="C3068" s="138"/>
    </row>
    <row r="3070" spans="3:3" x14ac:dyDescent="0.2">
      <c r="C3070" s="138"/>
    </row>
    <row r="3072" spans="3:3" x14ac:dyDescent="0.2">
      <c r="C3072" s="138"/>
    </row>
    <row r="3074" spans="3:3" x14ac:dyDescent="0.2">
      <c r="C3074" s="138"/>
    </row>
    <row r="3076" spans="3:3" x14ac:dyDescent="0.2">
      <c r="C3076" s="138"/>
    </row>
    <row r="3078" spans="3:3" x14ac:dyDescent="0.2">
      <c r="C3078" s="138"/>
    </row>
    <row r="3080" spans="3:3" x14ac:dyDescent="0.2">
      <c r="C3080" s="138"/>
    </row>
    <row r="3167" spans="3:3" x14ac:dyDescent="0.2">
      <c r="C3167" s="137"/>
    </row>
    <row r="3168" spans="3:3" x14ac:dyDescent="0.2">
      <c r="C3168" s="137"/>
    </row>
    <row r="3169" spans="3:3" x14ac:dyDescent="0.2">
      <c r="C3169" s="137"/>
    </row>
    <row r="3170" spans="3:3" x14ac:dyDescent="0.2">
      <c r="C3170" s="137"/>
    </row>
    <row r="3171" spans="3:3" x14ac:dyDescent="0.2">
      <c r="C3171" s="137"/>
    </row>
    <row r="3172" spans="3:3" x14ac:dyDescent="0.2">
      <c r="C3172" s="137"/>
    </row>
    <row r="3173" spans="3:3" x14ac:dyDescent="0.2">
      <c r="C3173" s="137"/>
    </row>
    <row r="3184" spans="3:3" x14ac:dyDescent="0.2">
      <c r="C3184" s="137"/>
    </row>
    <row r="3185" spans="3:3" x14ac:dyDescent="0.2">
      <c r="C3185" s="137"/>
    </row>
    <row r="3186" spans="3:3" x14ac:dyDescent="0.2">
      <c r="C3186" s="137"/>
    </row>
    <row r="3189" spans="3:3" x14ac:dyDescent="0.2">
      <c r="C3189" s="137"/>
    </row>
    <row r="3192" spans="3:3" x14ac:dyDescent="0.2">
      <c r="C3192" s="137"/>
    </row>
    <row r="3193" spans="3:3" x14ac:dyDescent="0.2">
      <c r="C3193" s="137"/>
    </row>
    <row r="3196" spans="3:3" x14ac:dyDescent="0.2">
      <c r="C3196" s="137"/>
    </row>
    <row r="3199" spans="3:3" x14ac:dyDescent="0.2">
      <c r="C3199" s="137"/>
    </row>
    <row r="3213" spans="3:3" x14ac:dyDescent="0.2">
      <c r="C3213" s="138"/>
    </row>
    <row r="3214" spans="3:3" x14ac:dyDescent="0.2">
      <c r="C3214" s="138"/>
    </row>
    <row r="3215" spans="3:3" x14ac:dyDescent="0.2">
      <c r="C3215" s="138"/>
    </row>
    <row r="3216" spans="3:3" x14ac:dyDescent="0.2">
      <c r="C3216" s="138"/>
    </row>
    <row r="3217" spans="3:3" x14ac:dyDescent="0.2">
      <c r="C3217" s="138"/>
    </row>
    <row r="3218" spans="3:3" x14ac:dyDescent="0.2">
      <c r="C3218" s="138"/>
    </row>
    <row r="3219" spans="3:3" x14ac:dyDescent="0.2">
      <c r="C3219" s="138"/>
    </row>
    <row r="3220" spans="3:3" x14ac:dyDescent="0.2">
      <c r="C3220" s="138"/>
    </row>
    <row r="3221" spans="3:3" x14ac:dyDescent="0.2">
      <c r="C3221" s="138"/>
    </row>
    <row r="3222" spans="3:3" x14ac:dyDescent="0.2">
      <c r="C3222" s="138"/>
    </row>
    <row r="3223" spans="3:3" x14ac:dyDescent="0.2">
      <c r="C3223" s="138"/>
    </row>
    <row r="3224" spans="3:3" x14ac:dyDescent="0.2">
      <c r="C3224" s="138"/>
    </row>
    <row r="3225" spans="3:3" x14ac:dyDescent="0.2">
      <c r="C3225" s="138"/>
    </row>
    <row r="3226" spans="3:3" x14ac:dyDescent="0.2">
      <c r="C3226" s="138"/>
    </row>
    <row r="3227" spans="3:3" x14ac:dyDescent="0.2">
      <c r="C3227" s="138"/>
    </row>
    <row r="3228" spans="3:3" x14ac:dyDescent="0.2">
      <c r="C3228" s="138"/>
    </row>
    <row r="3229" spans="3:3" x14ac:dyDescent="0.2">
      <c r="C3229" s="138"/>
    </row>
    <row r="3241" spans="3:3" x14ac:dyDescent="0.2">
      <c r="C3241" s="138"/>
    </row>
    <row r="3242" spans="3:3" x14ac:dyDescent="0.2">
      <c r="C3242" s="138"/>
    </row>
    <row r="3243" spans="3:3" x14ac:dyDescent="0.2">
      <c r="C3243" s="138"/>
    </row>
    <row r="3244" spans="3:3" x14ac:dyDescent="0.2">
      <c r="C3244" s="138"/>
    </row>
    <row r="3245" spans="3:3" x14ac:dyDescent="0.2">
      <c r="C3245" s="138"/>
    </row>
    <row r="3246" spans="3:3" x14ac:dyDescent="0.2">
      <c r="C3246" s="138"/>
    </row>
    <row r="3247" spans="3:3" x14ac:dyDescent="0.2">
      <c r="C3247" s="138"/>
    </row>
    <row r="3248" spans="3:3" x14ac:dyDescent="0.2">
      <c r="C3248" s="138"/>
    </row>
    <row r="3249" spans="3:3" x14ac:dyDescent="0.2">
      <c r="C3249" s="138"/>
    </row>
    <row r="3250" spans="3:3" x14ac:dyDescent="0.2">
      <c r="C3250" s="138"/>
    </row>
    <row r="3251" spans="3:3" x14ac:dyDescent="0.2">
      <c r="C3251" s="138"/>
    </row>
    <row r="3252" spans="3:3" x14ac:dyDescent="0.2">
      <c r="C3252" s="138"/>
    </row>
    <row r="3253" spans="3:3" x14ac:dyDescent="0.2">
      <c r="C3253" s="138"/>
    </row>
    <row r="3254" spans="3:3" x14ac:dyDescent="0.2">
      <c r="C3254" s="138"/>
    </row>
    <row r="3255" spans="3:3" x14ac:dyDescent="0.2">
      <c r="C3255" s="138"/>
    </row>
    <row r="3256" spans="3:3" x14ac:dyDescent="0.2">
      <c r="C3256" s="138"/>
    </row>
    <row r="3257" spans="3:3" x14ac:dyDescent="0.2">
      <c r="C3257" s="138"/>
    </row>
    <row r="3258" spans="3:3" x14ac:dyDescent="0.2">
      <c r="C3258" s="138"/>
    </row>
    <row r="3269" spans="3:3" x14ac:dyDescent="0.2">
      <c r="C3269" s="138"/>
    </row>
    <row r="3270" spans="3:3" x14ac:dyDescent="0.2">
      <c r="C3270" s="138"/>
    </row>
    <row r="3271" spans="3:3" x14ac:dyDescent="0.2">
      <c r="C3271" s="138"/>
    </row>
    <row r="3272" spans="3:3" x14ac:dyDescent="0.2">
      <c r="C3272" s="138"/>
    </row>
    <row r="3273" spans="3:3" x14ac:dyDescent="0.2">
      <c r="C3273" s="138"/>
    </row>
    <row r="3274" spans="3:3" x14ac:dyDescent="0.2">
      <c r="C3274" s="138"/>
    </row>
    <row r="3275" spans="3:3" x14ac:dyDescent="0.2">
      <c r="C3275" s="138"/>
    </row>
    <row r="3276" spans="3:3" x14ac:dyDescent="0.2">
      <c r="C3276" s="138"/>
    </row>
    <row r="3277" spans="3:3" x14ac:dyDescent="0.2">
      <c r="C3277" s="138"/>
    </row>
    <row r="3278" spans="3:3" x14ac:dyDescent="0.2">
      <c r="C3278" s="138"/>
    </row>
    <row r="3279" spans="3:3" x14ac:dyDescent="0.2">
      <c r="C3279" s="138"/>
    </row>
    <row r="3280" spans="3:3" x14ac:dyDescent="0.2">
      <c r="C3280" s="138"/>
    </row>
    <row r="3281" spans="3:3" x14ac:dyDescent="0.2">
      <c r="C3281" s="138"/>
    </row>
    <row r="3282" spans="3:3" x14ac:dyDescent="0.2">
      <c r="C3282" s="138"/>
    </row>
    <row r="3283" spans="3:3" x14ac:dyDescent="0.2">
      <c r="C3283" s="138"/>
    </row>
    <row r="3284" spans="3:3" x14ac:dyDescent="0.2">
      <c r="C3284" s="138"/>
    </row>
    <row r="3285" spans="3:3" x14ac:dyDescent="0.2">
      <c r="C3285" s="138"/>
    </row>
    <row r="3286" spans="3:3" x14ac:dyDescent="0.2">
      <c r="C3286" s="138"/>
    </row>
    <row r="3287" spans="3:3" x14ac:dyDescent="0.2">
      <c r="C3287" s="138"/>
    </row>
    <row r="3299" spans="3:3" x14ac:dyDescent="0.2">
      <c r="C3299" s="138"/>
    </row>
    <row r="3300" spans="3:3" x14ac:dyDescent="0.2">
      <c r="C3300" s="138"/>
    </row>
    <row r="3301" spans="3:3" x14ac:dyDescent="0.2">
      <c r="C3301" s="138"/>
    </row>
    <row r="3302" spans="3:3" x14ac:dyDescent="0.2">
      <c r="C3302" s="138"/>
    </row>
    <row r="3303" spans="3:3" x14ac:dyDescent="0.2">
      <c r="C3303" s="138"/>
    </row>
    <row r="3304" spans="3:3" x14ac:dyDescent="0.2">
      <c r="C3304" s="138"/>
    </row>
    <row r="3305" spans="3:3" x14ac:dyDescent="0.2">
      <c r="C3305" s="138"/>
    </row>
    <row r="3306" spans="3:3" x14ac:dyDescent="0.2">
      <c r="C3306" s="138"/>
    </row>
    <row r="3307" spans="3:3" x14ac:dyDescent="0.2">
      <c r="C3307" s="138"/>
    </row>
    <row r="3308" spans="3:3" x14ac:dyDescent="0.2">
      <c r="C3308" s="138"/>
    </row>
    <row r="3309" spans="3:3" x14ac:dyDescent="0.2">
      <c r="C3309" s="138"/>
    </row>
    <row r="3310" spans="3:3" x14ac:dyDescent="0.2">
      <c r="C3310" s="138"/>
    </row>
    <row r="3311" spans="3:3" x14ac:dyDescent="0.2">
      <c r="C3311" s="138"/>
    </row>
    <row r="3312" spans="3:3" x14ac:dyDescent="0.2">
      <c r="C3312" s="138"/>
    </row>
    <row r="3313" spans="3:3" x14ac:dyDescent="0.2">
      <c r="C3313" s="138"/>
    </row>
    <row r="3314" spans="3:3" x14ac:dyDescent="0.2">
      <c r="C3314" s="138"/>
    </row>
    <row r="3315" spans="3:3" x14ac:dyDescent="0.2">
      <c r="C3315" s="138"/>
    </row>
    <row r="3422" spans="4:4" x14ac:dyDescent="0.2">
      <c r="D3422" s="137"/>
    </row>
    <row r="3423" spans="4:4" x14ac:dyDescent="0.2">
      <c r="D3423" s="137"/>
    </row>
    <row r="3424" spans="4:4" x14ac:dyDescent="0.2">
      <c r="D3424" s="137"/>
    </row>
    <row r="3425" spans="4:4" x14ac:dyDescent="0.2">
      <c r="D3425" s="137"/>
    </row>
    <row r="3426" spans="4:4" x14ac:dyDescent="0.2">
      <c r="D3426" s="137"/>
    </row>
    <row r="3427" spans="4:4" x14ac:dyDescent="0.2">
      <c r="D3427" s="137"/>
    </row>
    <row r="3428" spans="4:4" x14ac:dyDescent="0.2">
      <c r="D3428" s="137"/>
    </row>
    <row r="3429" spans="4:4" x14ac:dyDescent="0.2">
      <c r="D3429" s="137"/>
    </row>
    <row r="3430" spans="4:4" x14ac:dyDescent="0.2">
      <c r="D3430" s="137"/>
    </row>
    <row r="3431" spans="4:4" x14ac:dyDescent="0.2">
      <c r="D3431" s="137"/>
    </row>
    <row r="3432" spans="4:4" x14ac:dyDescent="0.2">
      <c r="D3432" s="137"/>
    </row>
    <row r="3433" spans="4:4" x14ac:dyDescent="0.2">
      <c r="D3433" s="137"/>
    </row>
    <row r="3434" spans="4:4" x14ac:dyDescent="0.2">
      <c r="D3434" s="137"/>
    </row>
    <row r="3435" spans="4:4" x14ac:dyDescent="0.2">
      <c r="D3435" s="137"/>
    </row>
    <row r="3436" spans="4:4" x14ac:dyDescent="0.2">
      <c r="D3436" s="137"/>
    </row>
    <row r="3437" spans="4:4" x14ac:dyDescent="0.2">
      <c r="D3437" s="137"/>
    </row>
    <row r="3441" spans="4:4" x14ac:dyDescent="0.2">
      <c r="D3441" s="137"/>
    </row>
    <row r="3442" spans="4:4" x14ac:dyDescent="0.2">
      <c r="D3442" s="137"/>
    </row>
    <row r="3443" spans="4:4" x14ac:dyDescent="0.2">
      <c r="D3443" s="137"/>
    </row>
    <row r="3444" spans="4:4" x14ac:dyDescent="0.2">
      <c r="D3444" s="137"/>
    </row>
    <row r="3447" spans="4:4" x14ac:dyDescent="0.2">
      <c r="D3447" s="137"/>
    </row>
    <row r="3450" spans="4:4" x14ac:dyDescent="0.2">
      <c r="D3450" s="137"/>
    </row>
    <row r="3451" spans="4:4" x14ac:dyDescent="0.2">
      <c r="D3451" s="137"/>
    </row>
    <row r="3454" spans="4:4" x14ac:dyDescent="0.2">
      <c r="D3454" s="137"/>
    </row>
    <row r="3457" spans="4:4" x14ac:dyDescent="0.2">
      <c r="D3457" s="137"/>
    </row>
    <row r="3461" spans="4:4" x14ac:dyDescent="0.2">
      <c r="D3461" s="138"/>
    </row>
    <row r="3462" spans="4:4" x14ac:dyDescent="0.2">
      <c r="D3462" s="138"/>
    </row>
    <row r="3463" spans="4:4" x14ac:dyDescent="0.2">
      <c r="D3463" s="138"/>
    </row>
    <row r="3464" spans="4:4" x14ac:dyDescent="0.2">
      <c r="D3464" s="138"/>
    </row>
    <row r="3465" spans="4:4" x14ac:dyDescent="0.2">
      <c r="D3465" s="138"/>
    </row>
    <row r="3466" spans="4:4" x14ac:dyDescent="0.2">
      <c r="D3466" s="138"/>
    </row>
    <row r="3467" spans="4:4" x14ac:dyDescent="0.2">
      <c r="D3467" s="138"/>
    </row>
    <row r="3468" spans="4:4" x14ac:dyDescent="0.2">
      <c r="D3468" s="138"/>
    </row>
    <row r="3469" spans="4:4" x14ac:dyDescent="0.2">
      <c r="D3469" s="138"/>
    </row>
    <row r="3470" spans="4:4" x14ac:dyDescent="0.2">
      <c r="D3470" s="138"/>
    </row>
    <row r="3471" spans="4:4" x14ac:dyDescent="0.2">
      <c r="D3471" s="138"/>
    </row>
    <row r="3472" spans="4:4" x14ac:dyDescent="0.2">
      <c r="D3472" s="138"/>
    </row>
    <row r="3473" spans="4:4" x14ac:dyDescent="0.2">
      <c r="D3473" s="138"/>
    </row>
    <row r="3474" spans="4:4" x14ac:dyDescent="0.2">
      <c r="D3474" s="138"/>
    </row>
    <row r="3475" spans="4:4" x14ac:dyDescent="0.2">
      <c r="D3475" s="138"/>
    </row>
    <row r="3476" spans="4:4" x14ac:dyDescent="0.2">
      <c r="D3476" s="138"/>
    </row>
    <row r="3477" spans="4:4" x14ac:dyDescent="0.2">
      <c r="D3477" s="138"/>
    </row>
    <row r="3479" spans="4:4" x14ac:dyDescent="0.2">
      <c r="D3479" s="138"/>
    </row>
    <row r="3480" spans="4:4" x14ac:dyDescent="0.2">
      <c r="D3480" s="138"/>
    </row>
    <row r="3481" spans="4:4" x14ac:dyDescent="0.2">
      <c r="D3481" s="138"/>
    </row>
    <row r="3482" spans="4:4" x14ac:dyDescent="0.2">
      <c r="D3482" s="138"/>
    </row>
    <row r="3483" spans="4:4" x14ac:dyDescent="0.2">
      <c r="D3483" s="138"/>
    </row>
    <row r="3484" spans="4:4" x14ac:dyDescent="0.2">
      <c r="D3484" s="138"/>
    </row>
    <row r="3485" spans="4:4" x14ac:dyDescent="0.2">
      <c r="D3485" s="138"/>
    </row>
    <row r="3486" spans="4:4" x14ac:dyDescent="0.2">
      <c r="D3486" s="138"/>
    </row>
    <row r="3487" spans="4:4" x14ac:dyDescent="0.2">
      <c r="D3487" s="138"/>
    </row>
    <row r="3488" spans="4:4" x14ac:dyDescent="0.2">
      <c r="D3488" s="138"/>
    </row>
    <row r="3489" spans="4:4" x14ac:dyDescent="0.2">
      <c r="D3489" s="138"/>
    </row>
    <row r="3490" spans="4:4" x14ac:dyDescent="0.2">
      <c r="D3490" s="138"/>
    </row>
    <row r="3491" spans="4:4" x14ac:dyDescent="0.2">
      <c r="D3491" s="138"/>
    </row>
    <row r="3492" spans="4:4" x14ac:dyDescent="0.2">
      <c r="D3492" s="138"/>
    </row>
    <row r="3493" spans="4:4" x14ac:dyDescent="0.2">
      <c r="D3493" s="138"/>
    </row>
    <row r="3494" spans="4:4" x14ac:dyDescent="0.2">
      <c r="D3494" s="138"/>
    </row>
    <row r="3495" spans="4:4" x14ac:dyDescent="0.2">
      <c r="D3495" s="138"/>
    </row>
    <row r="3496" spans="4:4" x14ac:dyDescent="0.2">
      <c r="D3496" s="138"/>
    </row>
    <row r="3497" spans="4:4" x14ac:dyDescent="0.2">
      <c r="D3497" s="138"/>
    </row>
    <row r="3498" spans="4:4" x14ac:dyDescent="0.2">
      <c r="D3498" s="138"/>
    </row>
    <row r="3499" spans="4:4" x14ac:dyDescent="0.2">
      <c r="D3499" s="138"/>
    </row>
    <row r="3500" spans="4:4" x14ac:dyDescent="0.2">
      <c r="D3500" s="138"/>
    </row>
    <row r="3501" spans="4:4" x14ac:dyDescent="0.2">
      <c r="D3501" s="138"/>
    </row>
    <row r="3502" spans="4:4" x14ac:dyDescent="0.2">
      <c r="D3502" s="138"/>
    </row>
    <row r="3503" spans="4:4" x14ac:dyDescent="0.2">
      <c r="D3503" s="138"/>
    </row>
    <row r="3504" spans="4:4" x14ac:dyDescent="0.2">
      <c r="D3504" s="138"/>
    </row>
    <row r="3505" spans="4:4" x14ac:dyDescent="0.2">
      <c r="D3505" s="138"/>
    </row>
    <row r="3506" spans="4:4" x14ac:dyDescent="0.2">
      <c r="D3506" s="138"/>
    </row>
    <row r="3507" spans="4:4" x14ac:dyDescent="0.2">
      <c r="D3507" s="138"/>
    </row>
    <row r="3508" spans="4:4" x14ac:dyDescent="0.2">
      <c r="D3508" s="138"/>
    </row>
    <row r="3509" spans="4:4" x14ac:dyDescent="0.2">
      <c r="D3509" s="138"/>
    </row>
    <row r="3510" spans="4:4" x14ac:dyDescent="0.2">
      <c r="D3510" s="138"/>
    </row>
    <row r="3511" spans="4:4" x14ac:dyDescent="0.2">
      <c r="D3511" s="138"/>
    </row>
    <row r="3512" spans="4:4" x14ac:dyDescent="0.2">
      <c r="D3512" s="138"/>
    </row>
    <row r="3513" spans="4:4" x14ac:dyDescent="0.2">
      <c r="D3513" s="138"/>
    </row>
    <row r="3514" spans="4:4" x14ac:dyDescent="0.2">
      <c r="D3514" s="138"/>
    </row>
    <row r="3515" spans="4:4" x14ac:dyDescent="0.2">
      <c r="D3515" s="138"/>
    </row>
    <row r="3517" spans="4:4" x14ac:dyDescent="0.2">
      <c r="D3517" s="138"/>
    </row>
    <row r="3518" spans="4:4" x14ac:dyDescent="0.2">
      <c r="D3518" s="138"/>
    </row>
    <row r="3519" spans="4:4" x14ac:dyDescent="0.2">
      <c r="D3519" s="138"/>
    </row>
    <row r="3520" spans="4:4" x14ac:dyDescent="0.2">
      <c r="D3520" s="138"/>
    </row>
    <row r="3521" spans="4:4" x14ac:dyDescent="0.2">
      <c r="D3521" s="138"/>
    </row>
    <row r="3522" spans="4:4" x14ac:dyDescent="0.2">
      <c r="D3522" s="138"/>
    </row>
    <row r="3523" spans="4:4" x14ac:dyDescent="0.2">
      <c r="D3523" s="138"/>
    </row>
    <row r="3524" spans="4:4" x14ac:dyDescent="0.2">
      <c r="D3524" s="138"/>
    </row>
    <row r="3525" spans="4:4" x14ac:dyDescent="0.2">
      <c r="D3525" s="138"/>
    </row>
    <row r="3526" spans="4:4" x14ac:dyDescent="0.2">
      <c r="D3526" s="138"/>
    </row>
    <row r="3527" spans="4:4" x14ac:dyDescent="0.2">
      <c r="D3527" s="138"/>
    </row>
    <row r="3528" spans="4:4" x14ac:dyDescent="0.2">
      <c r="D3528" s="138"/>
    </row>
    <row r="3529" spans="4:4" x14ac:dyDescent="0.2">
      <c r="D3529" s="138"/>
    </row>
    <row r="3530" spans="4:4" x14ac:dyDescent="0.2">
      <c r="D3530" s="138"/>
    </row>
    <row r="3531" spans="4:4" x14ac:dyDescent="0.2">
      <c r="D3531" s="138"/>
    </row>
    <row r="3532" spans="4:4" x14ac:dyDescent="0.2">
      <c r="D3532" s="138"/>
    </row>
    <row r="3533" spans="4:4" x14ac:dyDescent="0.2">
      <c r="D3533" s="138"/>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141"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142"/>
      <c r="D1" s="142">
        <v>1</v>
      </c>
      <c r="E1" s="142">
        <f>D1+1</f>
        <v>2</v>
      </c>
      <c r="F1" s="142">
        <f t="shared" ref="F1:V1" si="0">E1+1</f>
        <v>3</v>
      </c>
      <c r="G1" s="142">
        <f t="shared" si="0"/>
        <v>4</v>
      </c>
      <c r="H1" s="142">
        <f t="shared" si="0"/>
        <v>5</v>
      </c>
      <c r="I1" s="142">
        <f t="shared" si="0"/>
        <v>6</v>
      </c>
      <c r="J1" s="142">
        <f t="shared" si="0"/>
        <v>7</v>
      </c>
      <c r="K1" s="142">
        <f t="shared" si="0"/>
        <v>8</v>
      </c>
      <c r="L1" s="142">
        <f t="shared" si="0"/>
        <v>9</v>
      </c>
      <c r="M1" s="142">
        <f t="shared" si="0"/>
        <v>10</v>
      </c>
      <c r="N1" s="142">
        <f t="shared" si="0"/>
        <v>11</v>
      </c>
      <c r="O1" s="142">
        <f t="shared" si="0"/>
        <v>12</v>
      </c>
      <c r="P1" s="142">
        <f t="shared" si="0"/>
        <v>13</v>
      </c>
      <c r="Q1" s="142">
        <f t="shared" si="0"/>
        <v>14</v>
      </c>
      <c r="R1" s="142">
        <f t="shared" si="0"/>
        <v>15</v>
      </c>
      <c r="S1" s="142">
        <f t="shared" si="0"/>
        <v>16</v>
      </c>
      <c r="T1" s="142">
        <f t="shared" si="0"/>
        <v>17</v>
      </c>
      <c r="U1" s="142">
        <f t="shared" si="0"/>
        <v>18</v>
      </c>
      <c r="V1" s="142">
        <f t="shared" si="0"/>
        <v>19</v>
      </c>
      <c r="W1" s="142">
        <f>V1+1</f>
        <v>20</v>
      </c>
      <c r="X1" s="142">
        <f t="shared" ref="X1:AU1" si="1">W1+1</f>
        <v>21</v>
      </c>
      <c r="Y1" s="142">
        <f t="shared" si="1"/>
        <v>22</v>
      </c>
      <c r="Z1" s="142">
        <f t="shared" si="1"/>
        <v>23</v>
      </c>
      <c r="AA1" s="142">
        <f t="shared" si="1"/>
        <v>24</v>
      </c>
      <c r="AB1" s="142">
        <f t="shared" si="1"/>
        <v>25</v>
      </c>
      <c r="AC1" s="142">
        <f t="shared" si="1"/>
        <v>26</v>
      </c>
      <c r="AD1" s="142">
        <f t="shared" si="1"/>
        <v>27</v>
      </c>
      <c r="AE1" s="142">
        <f t="shared" si="1"/>
        <v>28</v>
      </c>
      <c r="AF1" s="142">
        <f t="shared" si="1"/>
        <v>29</v>
      </c>
      <c r="AG1" s="142">
        <f t="shared" si="1"/>
        <v>30</v>
      </c>
      <c r="AH1" s="142">
        <f t="shared" si="1"/>
        <v>31</v>
      </c>
      <c r="AI1" s="142">
        <f t="shared" si="1"/>
        <v>32</v>
      </c>
      <c r="AJ1" s="142">
        <f t="shared" si="1"/>
        <v>33</v>
      </c>
      <c r="AK1" s="142">
        <f t="shared" si="1"/>
        <v>34</v>
      </c>
      <c r="AL1" s="142">
        <f t="shared" si="1"/>
        <v>35</v>
      </c>
      <c r="AM1" s="142">
        <f t="shared" si="1"/>
        <v>36</v>
      </c>
      <c r="AN1" s="142">
        <f t="shared" si="1"/>
        <v>37</v>
      </c>
      <c r="AO1" s="142">
        <f t="shared" si="1"/>
        <v>38</v>
      </c>
      <c r="AP1" s="142">
        <f t="shared" si="1"/>
        <v>39</v>
      </c>
      <c r="AQ1" s="142">
        <f t="shared" si="1"/>
        <v>40</v>
      </c>
      <c r="AR1" s="142">
        <f t="shared" si="1"/>
        <v>41</v>
      </c>
      <c r="AS1" s="142">
        <f t="shared" si="1"/>
        <v>42</v>
      </c>
      <c r="AT1" s="142">
        <f t="shared" si="1"/>
        <v>43</v>
      </c>
      <c r="AU1" s="142">
        <f t="shared" si="1"/>
        <v>44</v>
      </c>
      <c r="AV1" s="142">
        <f>AU1+1</f>
        <v>45</v>
      </c>
      <c r="AW1" s="142">
        <f t="shared" ref="AW1:AY1" si="2">AV1+1</f>
        <v>46</v>
      </c>
      <c r="AX1" s="142">
        <f t="shared" si="2"/>
        <v>47</v>
      </c>
      <c r="AY1" s="142">
        <f t="shared" si="2"/>
        <v>48</v>
      </c>
      <c r="AZ1" s="142">
        <f>AY1+1</f>
        <v>49</v>
      </c>
      <c r="BA1" s="142">
        <f t="shared" ref="BA1" si="3">AZ1+1</f>
        <v>50</v>
      </c>
      <c r="BB1" s="142" t="s">
        <v>110</v>
      </c>
      <c r="BC1" s="142" t="s">
        <v>111</v>
      </c>
      <c r="BD1" s="142" t="s">
        <v>112</v>
      </c>
      <c r="BE1" s="142" t="s">
        <v>113</v>
      </c>
      <c r="BF1" s="143" t="s">
        <v>114</v>
      </c>
      <c r="BG1" s="142" t="s">
        <v>115</v>
      </c>
      <c r="BH1" s="20"/>
      <c r="BI1" s="3" t="s">
        <v>116</v>
      </c>
      <c r="BJ1" s="141" t="s">
        <v>117</v>
      </c>
      <c r="BK1" s="3" t="s">
        <v>118</v>
      </c>
      <c r="BL1" s="3" t="s">
        <v>119</v>
      </c>
      <c r="BM1" s="3" t="s">
        <v>120</v>
      </c>
      <c r="BN1" s="141" t="s">
        <v>121</v>
      </c>
      <c r="BO1" s="141" t="s">
        <v>117</v>
      </c>
      <c r="BP1" s="3" t="s">
        <v>122</v>
      </c>
      <c r="BQ1" s="3" t="s">
        <v>123</v>
      </c>
      <c r="BR1" s="3" t="s">
        <v>124</v>
      </c>
      <c r="BS1" s="141" t="s">
        <v>125</v>
      </c>
      <c r="BZ1"/>
      <c r="CA1"/>
      <c r="CB1"/>
      <c r="CP1" s="144" t="s">
        <v>126</v>
      </c>
      <c r="CQ1" s="145" t="s">
        <v>127</v>
      </c>
      <c r="CR1" s="145" t="s">
        <v>128</v>
      </c>
      <c r="CS1" s="145" t="s">
        <v>129</v>
      </c>
      <c r="CT1" s="145" t="s">
        <v>121</v>
      </c>
      <c r="CU1" s="145" t="s">
        <v>127</v>
      </c>
      <c r="CV1" s="145" t="s">
        <v>130</v>
      </c>
      <c r="CW1" s="145" t="s">
        <v>131</v>
      </c>
      <c r="CX1" s="145" t="s">
        <v>125</v>
      </c>
      <c r="CY1" s="145" t="s">
        <v>127</v>
      </c>
      <c r="CZ1" s="146" t="s">
        <v>132</v>
      </c>
      <c r="DA1" s="146" t="s">
        <v>133</v>
      </c>
      <c r="DB1" s="146" t="s">
        <v>134</v>
      </c>
      <c r="DT1" s="147"/>
      <c r="DU1" s="147"/>
      <c r="DV1" s="147"/>
      <c r="DW1" s="147"/>
      <c r="DY1" s="147"/>
      <c r="DZ1" s="147"/>
      <c r="EA1" s="147"/>
      <c r="EB1" s="147"/>
      <c r="EC1" s="147"/>
      <c r="ED1" s="147"/>
    </row>
    <row r="2" spans="1:134" x14ac:dyDescent="0.2">
      <c r="A2" s="27" t="s">
        <v>126</v>
      </c>
      <c r="C2" s="142">
        <v>0</v>
      </c>
      <c r="D2" s="142" t="e">
        <f t="shared" ref="D2:S17" ca="1" si="4">TRIM(INDIRECT("'" &amp; "TNX Report" &amp; "'!" &amp; ADDRESS($A$9+$C2,D$1)))</f>
        <v>#N/A</v>
      </c>
      <c r="E2" s="142" t="e">
        <f t="shared" ca="1" si="4"/>
        <v>#N/A</v>
      </c>
      <c r="F2" s="142" t="e">
        <f t="shared" ca="1" si="4"/>
        <v>#N/A</v>
      </c>
      <c r="G2" s="142" t="e">
        <f t="shared" ca="1" si="4"/>
        <v>#N/A</v>
      </c>
      <c r="H2" s="142" t="e">
        <f t="shared" ca="1" si="4"/>
        <v>#N/A</v>
      </c>
      <c r="I2" s="142" t="e">
        <f t="shared" ca="1" si="4"/>
        <v>#N/A</v>
      </c>
      <c r="J2" s="142" t="e">
        <f t="shared" ca="1" si="4"/>
        <v>#N/A</v>
      </c>
      <c r="K2" s="142" t="e">
        <f t="shared" ca="1" si="4"/>
        <v>#N/A</v>
      </c>
      <c r="L2" s="142" t="e">
        <f t="shared" ca="1" si="4"/>
        <v>#N/A</v>
      </c>
      <c r="M2" s="142" t="e">
        <f t="shared" ca="1" si="4"/>
        <v>#N/A</v>
      </c>
      <c r="N2" s="142" t="e">
        <f t="shared" ca="1" si="4"/>
        <v>#N/A</v>
      </c>
      <c r="O2" s="142" t="e">
        <f t="shared" ca="1" si="4"/>
        <v>#N/A</v>
      </c>
      <c r="P2" s="142" t="e">
        <f t="shared" ca="1" si="4"/>
        <v>#N/A</v>
      </c>
      <c r="Q2" s="142" t="e">
        <f t="shared" ca="1" si="4"/>
        <v>#N/A</v>
      </c>
      <c r="R2" s="142" t="e">
        <f t="shared" ca="1" si="4"/>
        <v>#N/A</v>
      </c>
      <c r="S2" s="142" t="e">
        <f t="shared" ca="1" si="4"/>
        <v>#N/A</v>
      </c>
      <c r="T2" s="142" t="e">
        <f t="shared" ref="T2:AI17" ca="1" si="5">TRIM(INDIRECT("'" &amp; "TNX Report" &amp; "'!" &amp; ADDRESS($A$9+$C2,T$1)))</f>
        <v>#N/A</v>
      </c>
      <c r="U2" s="142" t="e">
        <f t="shared" ca="1" si="5"/>
        <v>#N/A</v>
      </c>
      <c r="V2" s="142" t="e">
        <f t="shared" ca="1" si="5"/>
        <v>#N/A</v>
      </c>
      <c r="W2" s="142" t="e">
        <f t="shared" ca="1" si="5"/>
        <v>#N/A</v>
      </c>
      <c r="X2" s="142" t="e">
        <f t="shared" ca="1" si="5"/>
        <v>#N/A</v>
      </c>
      <c r="Y2" s="142" t="e">
        <f t="shared" ca="1" si="5"/>
        <v>#N/A</v>
      </c>
      <c r="Z2" s="142" t="e">
        <f t="shared" ca="1" si="5"/>
        <v>#N/A</v>
      </c>
      <c r="AA2" s="142" t="e">
        <f t="shared" ca="1" si="5"/>
        <v>#N/A</v>
      </c>
      <c r="AB2" s="142" t="e">
        <f t="shared" ca="1" si="5"/>
        <v>#N/A</v>
      </c>
      <c r="AC2" s="142" t="e">
        <f t="shared" ca="1" si="5"/>
        <v>#N/A</v>
      </c>
      <c r="AD2" s="142" t="e">
        <f t="shared" ca="1" si="5"/>
        <v>#N/A</v>
      </c>
      <c r="AE2" s="142" t="e">
        <f t="shared" ca="1" si="5"/>
        <v>#N/A</v>
      </c>
      <c r="AF2" s="142" t="e">
        <f t="shared" ca="1" si="5"/>
        <v>#N/A</v>
      </c>
      <c r="AG2" s="142" t="e">
        <f t="shared" ca="1" si="5"/>
        <v>#N/A</v>
      </c>
      <c r="AH2" s="142" t="e">
        <f t="shared" ca="1" si="5"/>
        <v>#N/A</v>
      </c>
      <c r="AI2" s="142" t="e">
        <f t="shared" ca="1" si="5"/>
        <v>#N/A</v>
      </c>
      <c r="AJ2" s="142" t="e">
        <f t="shared" ref="AJ2:AY17" ca="1" si="6">TRIM(INDIRECT("'" &amp; "TNX Report" &amp; "'!" &amp; ADDRESS($A$9+$C2,AJ$1)))</f>
        <v>#N/A</v>
      </c>
      <c r="AK2" s="142" t="e">
        <f t="shared" ca="1" si="6"/>
        <v>#N/A</v>
      </c>
      <c r="AL2" s="142" t="e">
        <f t="shared" ca="1" si="6"/>
        <v>#N/A</v>
      </c>
      <c r="AM2" s="142" t="e">
        <f t="shared" ca="1" si="6"/>
        <v>#N/A</v>
      </c>
      <c r="AN2" s="142" t="e">
        <f t="shared" ca="1" si="6"/>
        <v>#N/A</v>
      </c>
      <c r="AO2" s="142" t="e">
        <f t="shared" ca="1" si="6"/>
        <v>#N/A</v>
      </c>
      <c r="AP2" s="142" t="e">
        <f t="shared" ca="1" si="6"/>
        <v>#N/A</v>
      </c>
      <c r="AQ2" s="142" t="e">
        <f t="shared" ca="1" si="6"/>
        <v>#N/A</v>
      </c>
      <c r="AR2" s="142" t="e">
        <f t="shared" ca="1" si="6"/>
        <v>#N/A</v>
      </c>
      <c r="AS2" s="142" t="e">
        <f t="shared" ca="1" si="6"/>
        <v>#N/A</v>
      </c>
      <c r="AT2" s="142" t="e">
        <f t="shared" ca="1" si="6"/>
        <v>#N/A</v>
      </c>
      <c r="AU2" s="142" t="e">
        <f t="shared" ca="1" si="6"/>
        <v>#N/A</v>
      </c>
      <c r="AV2" s="142" t="e">
        <f t="shared" ca="1" si="6"/>
        <v>#N/A</v>
      </c>
      <c r="AW2" s="142" t="e">
        <f t="shared" ca="1" si="6"/>
        <v>#N/A</v>
      </c>
      <c r="AX2" s="142" t="e">
        <f t="shared" ca="1" si="6"/>
        <v>#N/A</v>
      </c>
      <c r="AY2" s="142" t="e">
        <f t="shared" ca="1" si="6"/>
        <v>#N/A</v>
      </c>
      <c r="AZ2" s="142" t="e">
        <f t="shared" ref="AZ2:BA16" ca="1" si="7">TRIM(INDIRECT("'" &amp; "TNX Report" &amp; "'!" &amp; ADDRESS($A$9+$C2,AZ$1)))</f>
        <v>#N/A</v>
      </c>
      <c r="BA2" s="142" t="e">
        <f t="shared" ca="1" si="7"/>
        <v>#N/A</v>
      </c>
      <c r="BB2" s="142" t="str">
        <f ca="1">IF(ISNUMBER(SEARCH("Guy"&amp;"*"&amp;"@*",$D2)),CONCATENATE($D2," (",$D3,")"),"")</f>
        <v/>
      </c>
      <c r="BC2" s="142" t="str">
        <f t="shared" ref="BC2" ca="1" si="8">IFERROR(VALUE(G2)*IF(RTF_unit="K",1,IF(RTF_unit="lb",1/1000,IF(RTF_unit="T",2,1))),"")</f>
        <v/>
      </c>
      <c r="BD2" s="142" t="str">
        <f t="shared" ref="BD2" ca="1" si="9">IFERROR(VALUE(H2)*IF(RTF_unit="K",1,IF(RTF_unit="lb",1/1000,IF(RTF_unit="T",2,1))),"")</f>
        <v/>
      </c>
      <c r="BE2" s="142" t="str">
        <f t="shared" ref="BE2" ca="1" si="10">IFERROR(VALUE(I2)*IF(RTF_unit="K",1,IF(RTF_unit="lb",1/1000,IF(RTF_unit="T",2,1))),"")</f>
        <v/>
      </c>
      <c r="BF2" s="20" t="str">
        <f ca="1">IFERROR(SQRT(BC2^2+SQRT(BD2^2+BE2^2)^2),"")</f>
        <v/>
      </c>
      <c r="BG2" s="142" t="str">
        <f t="shared" ref="BG2:BG6" ca="1" si="11">IF(BB2="","",_xlfn.AGGREGATE(4,6,BF2:BF9))</f>
        <v/>
      </c>
      <c r="BH2" s="20"/>
      <c r="BI2" s="136" t="s">
        <v>135</v>
      </c>
      <c r="BJ2" s="136" t="e">
        <f ca="1">ROW(INDEX(D:D,MATCH($BI2,D:D,0)))</f>
        <v>#N/A</v>
      </c>
      <c r="BK2" s="136" t="e">
        <f ca="1">VALUE(INDEX($D$2:$BA$502,$BJ2-1,$A$15))*IF(RTF_unit="K",1,IF(RTF_unit="lb",1/1000,IF(RTF_unit="T",2,1)))</f>
        <v>#N/A</v>
      </c>
      <c r="BL2" s="136" t="e">
        <f ca="1">VALUE(INDEX($D$2:$BA$502,$BJ2-1,$A$18))*IF(RTF_unit="K",1,IF(RTF_unit="lb",1/1000,IF(RTF_unit="T",2,1)))</f>
        <v>#N/A</v>
      </c>
      <c r="BM2" s="136" t="e">
        <f ca="1">VALUE(INDEX($D$2:$BA$502,$BJ2-1,$A$21))*IF(RTF_unit="K",1,IF(RTF_unit="lb",1/1000,IF(RTF_unit="T",2,1)))</f>
        <v>#N/A</v>
      </c>
      <c r="BN2" s="13" t="e">
        <f ca="1">SQRT(BL2^2+BM2^2)</f>
        <v>#N/A</v>
      </c>
      <c r="BO2" s="136" t="e">
        <f ca="1">$BJ2+3</f>
        <v>#N/A</v>
      </c>
      <c r="BP2" s="136" t="e">
        <f ca="1">VALUE(INDEX($D$2:$BA$502,$BO2-1,$A$15))*IF(RTF_unit="K",1,IF(RTF_unit="lb",1/1000,IF(RTF_unit="T",2,1)))</f>
        <v>#N/A</v>
      </c>
      <c r="BQ2" s="136" t="e">
        <f ca="1">VALUE(INDEX($D$2:$BA$502,$BO2-1,$A$18))*IF(RTF_unit="K",1,IF(RTF_unit="lb",1/1000,IF(RTF_unit="T",2,1)))</f>
        <v>#N/A</v>
      </c>
      <c r="BR2" s="136" t="e">
        <f ca="1">VALUE(INDEX($D$2:$BA$502,$BO2-1,$A$21))*IF(RTF_unit="K",1,IF(RTF_unit="lb",1/1000,IF(RTF_unit="T",2,1)))</f>
        <v>#N/A</v>
      </c>
      <c r="BS2" s="13" t="e">
        <f ca="1">SQRT(BQ2^2+BR2^2)</f>
        <v>#N/A</v>
      </c>
      <c r="BZ2"/>
      <c r="CA2"/>
      <c r="CB2"/>
      <c r="CP2" s="144" t="s">
        <v>136</v>
      </c>
      <c r="CQ2" s="148" t="e">
        <f ca="1">IF(TowerType_RTF&lt;&gt;"Self Support","N/A",VLOOKUP(VALUE(INDEX($D$2:$BA$502,INDEX($BJ$2:$BJ$5,MATCH($CS$2,$BK$2:$BK$5,0))-1,$A$15-1))-1,$BI$10:$BK$203,3,0))</f>
        <v>#N/A</v>
      </c>
      <c r="CR2" s="149">
        <f>IF(TowerType_RTF&lt;&gt;"Self Support","N/A",0)</f>
        <v>0</v>
      </c>
      <c r="CS2" s="149">
        <f ca="1">IF(TowerType_RTF&lt;&gt;"Self Support","N/A",_xlfn.AGGREGATE(4,6,$BK$2:$BK$5))</f>
        <v>0</v>
      </c>
      <c r="CT2" s="149" t="e">
        <f ca="1">IF(TowerType_RTF&lt;&gt;"Self Support","N/A",VLOOKUP($CS$2,$BK$2:$BN$5,4,0))</f>
        <v>#N/A</v>
      </c>
      <c r="CU2" s="148" t="e">
        <f ca="1">IF(TowerType_RTF&lt;&gt;"Self Support","N/A",VLOOKUP(VALUE(INDEX($D$2:$BA$502,INDEX($BO$2:$BO$5,MATCH(-$CW$2,$BP$2:$BP$5,0))-1,$A$15-1))-1,$BI$10:$BK$203,3,0))</f>
        <v>#N/A</v>
      </c>
      <c r="CV2" s="149">
        <f>IF(TowerType_RTF&lt;&gt;"Self Support","N/A",0)</f>
        <v>0</v>
      </c>
      <c r="CW2" s="149">
        <f ca="1">IF(TowerType_RTF&lt;&gt;"Self Support","N/A",ABS(_xlfn.AGGREGATE(5,6,$BP$2:$BP$5)))</f>
        <v>0</v>
      </c>
      <c r="CX2" s="149" t="e">
        <f ca="1">IF(TowerType_RTF&lt;&gt;"Self Support","N/A",VLOOKUP(-$CW$2,$BP$2:$BS$5,4,0))</f>
        <v>#N/A</v>
      </c>
      <c r="CY2" s="148" t="e">
        <f ca="1">IF(TowerType_RTF&lt;&gt;"Self Support","N/A",INDEX($BK$10:$BK$502,MATCH($CZ$2,$BQ$10:$BQ$502,0)))</f>
        <v>#VALUE!</v>
      </c>
      <c r="CZ2" s="149" t="e">
        <f t="array" aca="1" ref="CZ2" ca="1">MAX((Total_DL_Factor_List=1.2)*Total_Overturning_Moment_List)</f>
        <v>#VALUE!</v>
      </c>
      <c r="DA2" s="149" t="e">
        <f ca="1">IF(TowerType_RTF&lt;&gt;"Self Support","N/A",INDEX($BL$10:$BL$502,MATCH($CZ$2,$BQ$10:$BQ$502,0)))</f>
        <v>#VALUE!</v>
      </c>
      <c r="DB2" s="149" t="e">
        <f ca="1">IF(TowerType_RTF&lt;&gt;"Self Support","N/A",INDEX($BR$10:$BR$502,MATCH($CZ$2,$BQ$10:$BQ$502,0)))</f>
        <v>#VALUE!</v>
      </c>
    </row>
    <row r="3" spans="1:134" x14ac:dyDescent="0.2">
      <c r="A3" s="150" t="str">
        <f>IFERROR(IF(INDEX('TNX Report'!A:A,MATCH("The tower is a" &amp; "*",'TNX Report'!A:A,0),1)&lt;&gt;"","Monopole",""),IF(ISNUMBER(SEARCH("guyed",INDEX('TNX Report'!A:A,MATCH("The main tower is a" &amp; "*",'TNX Report'!A:A,0),1)))=TRUE,"Guyed","Self Support"))</f>
        <v>Self Support</v>
      </c>
      <c r="C3" s="142">
        <f>C2+1</f>
        <v>1</v>
      </c>
      <c r="D3" s="142" t="e">
        <f t="shared" ca="1" si="4"/>
        <v>#N/A</v>
      </c>
      <c r="E3" s="142" t="e">
        <f t="shared" ca="1" si="4"/>
        <v>#N/A</v>
      </c>
      <c r="F3" s="142" t="e">
        <f t="shared" ca="1" si="4"/>
        <v>#N/A</v>
      </c>
      <c r="G3" s="142" t="e">
        <f t="shared" ca="1" si="4"/>
        <v>#N/A</v>
      </c>
      <c r="H3" s="142" t="e">
        <f t="shared" ca="1" si="4"/>
        <v>#N/A</v>
      </c>
      <c r="I3" s="142" t="e">
        <f t="shared" ca="1" si="4"/>
        <v>#N/A</v>
      </c>
      <c r="J3" s="142" t="e">
        <f t="shared" ca="1" si="4"/>
        <v>#N/A</v>
      </c>
      <c r="K3" s="142" t="e">
        <f t="shared" ca="1" si="4"/>
        <v>#N/A</v>
      </c>
      <c r="L3" s="142" t="e">
        <f t="shared" ca="1" si="4"/>
        <v>#N/A</v>
      </c>
      <c r="M3" s="142" t="e">
        <f t="shared" ca="1" si="4"/>
        <v>#N/A</v>
      </c>
      <c r="N3" s="142" t="e">
        <f t="shared" ca="1" si="4"/>
        <v>#N/A</v>
      </c>
      <c r="O3" s="142" t="e">
        <f t="shared" ca="1" si="4"/>
        <v>#N/A</v>
      </c>
      <c r="P3" s="142" t="e">
        <f t="shared" ca="1" si="4"/>
        <v>#N/A</v>
      </c>
      <c r="Q3" s="142" t="e">
        <f t="shared" ca="1" si="4"/>
        <v>#N/A</v>
      </c>
      <c r="R3" s="142" t="e">
        <f t="shared" ca="1" si="4"/>
        <v>#N/A</v>
      </c>
      <c r="S3" s="142" t="e">
        <f t="shared" ca="1" si="4"/>
        <v>#N/A</v>
      </c>
      <c r="T3" s="142" t="e">
        <f t="shared" ca="1" si="5"/>
        <v>#N/A</v>
      </c>
      <c r="U3" s="142" t="e">
        <f t="shared" ca="1" si="5"/>
        <v>#N/A</v>
      </c>
      <c r="V3" s="142" t="e">
        <f t="shared" ca="1" si="5"/>
        <v>#N/A</v>
      </c>
      <c r="W3" s="142" t="e">
        <f t="shared" ca="1" si="5"/>
        <v>#N/A</v>
      </c>
      <c r="X3" s="142" t="e">
        <f t="shared" ca="1" si="5"/>
        <v>#N/A</v>
      </c>
      <c r="Y3" s="142" t="e">
        <f t="shared" ca="1" si="5"/>
        <v>#N/A</v>
      </c>
      <c r="Z3" s="142" t="e">
        <f t="shared" ca="1" si="5"/>
        <v>#N/A</v>
      </c>
      <c r="AA3" s="142" t="e">
        <f t="shared" ca="1" si="5"/>
        <v>#N/A</v>
      </c>
      <c r="AB3" s="142" t="e">
        <f t="shared" ca="1" si="5"/>
        <v>#N/A</v>
      </c>
      <c r="AC3" s="142" t="e">
        <f t="shared" ca="1" si="5"/>
        <v>#N/A</v>
      </c>
      <c r="AD3" s="142" t="e">
        <f t="shared" ca="1" si="5"/>
        <v>#N/A</v>
      </c>
      <c r="AE3" s="142" t="e">
        <f t="shared" ca="1" si="5"/>
        <v>#N/A</v>
      </c>
      <c r="AF3" s="142" t="e">
        <f t="shared" ca="1" si="5"/>
        <v>#N/A</v>
      </c>
      <c r="AG3" s="142" t="e">
        <f t="shared" ca="1" si="5"/>
        <v>#N/A</v>
      </c>
      <c r="AH3" s="142" t="e">
        <f t="shared" ca="1" si="5"/>
        <v>#N/A</v>
      </c>
      <c r="AI3" s="142" t="e">
        <f t="shared" ca="1" si="5"/>
        <v>#N/A</v>
      </c>
      <c r="AJ3" s="142" t="e">
        <f t="shared" ca="1" si="6"/>
        <v>#N/A</v>
      </c>
      <c r="AK3" s="142" t="e">
        <f t="shared" ca="1" si="6"/>
        <v>#N/A</v>
      </c>
      <c r="AL3" s="142" t="e">
        <f t="shared" ca="1" si="6"/>
        <v>#N/A</v>
      </c>
      <c r="AM3" s="142" t="e">
        <f t="shared" ca="1" si="6"/>
        <v>#N/A</v>
      </c>
      <c r="AN3" s="142" t="e">
        <f t="shared" ca="1" si="6"/>
        <v>#N/A</v>
      </c>
      <c r="AO3" s="142" t="e">
        <f t="shared" ca="1" si="6"/>
        <v>#N/A</v>
      </c>
      <c r="AP3" s="142" t="e">
        <f t="shared" ca="1" si="6"/>
        <v>#N/A</v>
      </c>
      <c r="AQ3" s="142" t="e">
        <f t="shared" ca="1" si="6"/>
        <v>#N/A</v>
      </c>
      <c r="AR3" s="142" t="e">
        <f t="shared" ca="1" si="6"/>
        <v>#N/A</v>
      </c>
      <c r="AS3" s="142" t="e">
        <f t="shared" ca="1" si="6"/>
        <v>#N/A</v>
      </c>
      <c r="AT3" s="142" t="e">
        <f t="shared" ca="1" si="6"/>
        <v>#N/A</v>
      </c>
      <c r="AU3" s="142" t="e">
        <f t="shared" ca="1" si="6"/>
        <v>#N/A</v>
      </c>
      <c r="AV3" s="142" t="e">
        <f t="shared" ca="1" si="6"/>
        <v>#N/A</v>
      </c>
      <c r="AW3" s="142" t="e">
        <f t="shared" ca="1" si="6"/>
        <v>#N/A</v>
      </c>
      <c r="AX3" s="142" t="e">
        <f t="shared" ca="1" si="6"/>
        <v>#N/A</v>
      </c>
      <c r="AY3" s="142" t="e">
        <f t="shared" ca="1" si="6"/>
        <v>#N/A</v>
      </c>
      <c r="AZ3" s="142" t="e">
        <f t="shared" ca="1" si="7"/>
        <v>#N/A</v>
      </c>
      <c r="BA3" s="142" t="e">
        <f t="shared" ca="1" si="7"/>
        <v>#N/A</v>
      </c>
      <c r="BB3" s="142" t="str">
        <f t="shared" ref="BB3:BB66" ca="1" si="12">IF(ISNUMBER(SEARCH("Guy"&amp;"*"&amp;"@*",$D3)),CONCATENATE($D3," (",$D4,")"),"")</f>
        <v/>
      </c>
      <c r="BC3" s="142" t="str">
        <f t="shared" ref="BC3:BC9" ca="1" si="13">IFERROR(VALUE(G3)*IF(RTF_unit="K",1,IF(RTF_unit="lb",1/1000,IF(RTF_unit="T",2,1))),"")</f>
        <v/>
      </c>
      <c r="BD3" s="142" t="str">
        <f t="shared" ref="BD3:BD9" ca="1" si="14">IFERROR(VALUE(H3)*IF(RTF_unit="K",1,IF(RTF_unit="lb",1/1000,IF(RTF_unit="T",2,1))),"")</f>
        <v/>
      </c>
      <c r="BE3" s="142" t="str">
        <f t="shared" ref="BE3:BE9" ca="1" si="15">IFERROR(VALUE(I3)*IF(RTF_unit="K",1,IF(RTF_unit="lb",1/1000,IF(RTF_unit="T",2,1))),"")</f>
        <v/>
      </c>
      <c r="BF3" s="20" t="str">
        <f t="shared" ref="BF3:BF66" ca="1" si="16">IFERROR(SQRT(BC3^2+SQRT(BD3^2+BE3^2)^2),"")</f>
        <v/>
      </c>
      <c r="BG3" s="142" t="str">
        <f t="shared" ca="1" si="11"/>
        <v/>
      </c>
      <c r="BH3" s="20"/>
      <c r="BI3" s="136" t="s">
        <v>137</v>
      </c>
      <c r="BJ3" s="136" t="e">
        <f ca="1">ROW(INDEX(D:D,MATCH($BI3,D:D,0)))</f>
        <v>#N/A</v>
      </c>
      <c r="BK3" s="136" t="e">
        <f ca="1">VALUE(INDEX($D$2:$BA$502,$BJ3-1,$A$15))*IF(RTF_unit="K",1,IF(RTF_unit="lb",1/1000,IF(RTF_unit="T",2,1)))</f>
        <v>#N/A</v>
      </c>
      <c r="BL3" s="136" t="e">
        <f ca="1">VALUE(INDEX($D$2:$BA$502,$BJ3-1,$A$18))*IF(RTF_unit="K",1,IF(RTF_unit="lb",1/1000,IF(RTF_unit="T",2,1)))</f>
        <v>#N/A</v>
      </c>
      <c r="BM3" s="136" t="e">
        <f ca="1">VALUE(INDEX($D$2:$BA$502,$BJ3-1,$A$21))*IF(RTF_unit="K",1,IF(RTF_unit="lb",1/1000,IF(RTF_unit="T",2,1)))</f>
        <v>#N/A</v>
      </c>
      <c r="BN3" s="13" t="e">
        <f ca="1">SQRT(BL3^2+BM3^2)</f>
        <v>#N/A</v>
      </c>
      <c r="BO3" s="136" t="e">
        <f ca="1">$BJ3+3</f>
        <v>#N/A</v>
      </c>
      <c r="BP3" s="136" t="e">
        <f ca="1">VALUE(INDEX($D$2:$BA$502,$BO3-1,$A$15))*IF(RTF_unit="K",1,IF(RTF_unit="lb",1/1000,IF(RTF_unit="T",2,1)))</f>
        <v>#N/A</v>
      </c>
      <c r="BQ3" s="136" t="e">
        <f ca="1">VALUE(INDEX($D$2:$BA$502,$BO3-1,$A$18))*IF(RTF_unit="K",1,IF(RTF_unit="lb",1/1000,IF(RTF_unit="T",2,1)))</f>
        <v>#N/A</v>
      </c>
      <c r="BR3" s="136" t="e">
        <f ca="1">VALUE(INDEX($D$2:$BA$502,$BO3-1,$A$21))*IF(RTF_unit="K",1,IF(RTF_unit="lb",1/1000,IF(RTF_unit="T",2,1)))</f>
        <v>#N/A</v>
      </c>
      <c r="BS3" s="13" t="e">
        <f ca="1">SQRT(BQ3^2+BR3^2)</f>
        <v>#N/A</v>
      </c>
      <c r="BX3" s="19"/>
      <c r="BZ3"/>
      <c r="CA3"/>
      <c r="CB3"/>
      <c r="CL3" s="151"/>
      <c r="CP3" s="144" t="s">
        <v>138</v>
      </c>
      <c r="CQ3" s="148" t="str">
        <f>IF(TowerType_RTF&lt;&gt;"Monopole","N/A",INDEX($BK$10:$BK$203,MATCH($CR$3,$BQ$10:$BQ$203,0)))</f>
        <v>N/A</v>
      </c>
      <c r="CR3" s="149" t="str">
        <f>IF(TowerType_RTF&lt;&gt;"Monopole","N/A",MAX($BQ$10:$BQ$203))</f>
        <v>N/A</v>
      </c>
      <c r="CS3" s="149" t="str">
        <f>IF(TowerType_RTF&lt;&gt;"Monopole","N/A",INDEX($BL$10:$BL$203,MATCH($CR$3,$BQ$10:$BQ$203,0)))</f>
        <v>N/A</v>
      </c>
      <c r="CT3" s="149" t="str">
        <f>IF(TowerType_RTF&lt;&gt;"Monopole","N/A",VLOOKUP($CR$3,$BQ$10:$BR$203,2,0))</f>
        <v>N/A</v>
      </c>
      <c r="CU3" s="141"/>
      <c r="CV3" s="141"/>
      <c r="CW3" s="141"/>
    </row>
    <row r="4" spans="1:134" x14ac:dyDescent="0.2">
      <c r="C4" s="142">
        <f t="shared" ref="C4:C67" si="17">C3+1</f>
        <v>2</v>
      </c>
      <c r="D4" s="142" t="e">
        <f t="shared" ca="1" si="4"/>
        <v>#N/A</v>
      </c>
      <c r="E4" s="142" t="e">
        <f t="shared" ca="1" si="4"/>
        <v>#N/A</v>
      </c>
      <c r="F4" s="142" t="e">
        <f t="shared" ca="1" si="4"/>
        <v>#N/A</v>
      </c>
      <c r="G4" s="142" t="e">
        <f t="shared" ca="1" si="4"/>
        <v>#N/A</v>
      </c>
      <c r="H4" s="142" t="e">
        <f t="shared" ca="1" si="4"/>
        <v>#N/A</v>
      </c>
      <c r="I4" s="142" t="e">
        <f t="shared" ca="1" si="4"/>
        <v>#N/A</v>
      </c>
      <c r="J4" s="142" t="e">
        <f t="shared" ca="1" si="4"/>
        <v>#N/A</v>
      </c>
      <c r="K4" s="142" t="e">
        <f t="shared" ca="1" si="4"/>
        <v>#N/A</v>
      </c>
      <c r="L4" s="142" t="e">
        <f t="shared" ca="1" si="4"/>
        <v>#N/A</v>
      </c>
      <c r="M4" s="142" t="e">
        <f t="shared" ca="1" si="4"/>
        <v>#N/A</v>
      </c>
      <c r="N4" s="142" t="e">
        <f t="shared" ca="1" si="4"/>
        <v>#N/A</v>
      </c>
      <c r="O4" s="142" t="e">
        <f t="shared" ca="1" si="4"/>
        <v>#N/A</v>
      </c>
      <c r="P4" s="142" t="e">
        <f t="shared" ca="1" si="4"/>
        <v>#N/A</v>
      </c>
      <c r="Q4" s="142" t="e">
        <f t="shared" ca="1" si="4"/>
        <v>#N/A</v>
      </c>
      <c r="R4" s="142" t="e">
        <f t="shared" ca="1" si="4"/>
        <v>#N/A</v>
      </c>
      <c r="S4" s="142" t="e">
        <f t="shared" ca="1" si="4"/>
        <v>#N/A</v>
      </c>
      <c r="T4" s="142" t="e">
        <f t="shared" ca="1" si="5"/>
        <v>#N/A</v>
      </c>
      <c r="U4" s="142" t="e">
        <f t="shared" ca="1" si="5"/>
        <v>#N/A</v>
      </c>
      <c r="V4" s="142" t="e">
        <f t="shared" ca="1" si="5"/>
        <v>#N/A</v>
      </c>
      <c r="W4" s="142" t="e">
        <f t="shared" ca="1" si="5"/>
        <v>#N/A</v>
      </c>
      <c r="X4" s="142" t="e">
        <f t="shared" ca="1" si="5"/>
        <v>#N/A</v>
      </c>
      <c r="Y4" s="142" t="e">
        <f t="shared" ca="1" si="5"/>
        <v>#N/A</v>
      </c>
      <c r="Z4" s="142" t="e">
        <f t="shared" ca="1" si="5"/>
        <v>#N/A</v>
      </c>
      <c r="AA4" s="142" t="e">
        <f t="shared" ca="1" si="5"/>
        <v>#N/A</v>
      </c>
      <c r="AB4" s="142" t="e">
        <f t="shared" ca="1" si="5"/>
        <v>#N/A</v>
      </c>
      <c r="AC4" s="142" t="e">
        <f t="shared" ca="1" si="5"/>
        <v>#N/A</v>
      </c>
      <c r="AD4" s="142" t="e">
        <f t="shared" ca="1" si="5"/>
        <v>#N/A</v>
      </c>
      <c r="AE4" s="142" t="e">
        <f t="shared" ca="1" si="5"/>
        <v>#N/A</v>
      </c>
      <c r="AF4" s="142" t="e">
        <f t="shared" ca="1" si="5"/>
        <v>#N/A</v>
      </c>
      <c r="AG4" s="142" t="e">
        <f t="shared" ca="1" si="5"/>
        <v>#N/A</v>
      </c>
      <c r="AH4" s="142" t="e">
        <f t="shared" ca="1" si="5"/>
        <v>#N/A</v>
      </c>
      <c r="AI4" s="142" t="e">
        <f t="shared" ca="1" si="5"/>
        <v>#N/A</v>
      </c>
      <c r="AJ4" s="142" t="e">
        <f t="shared" ca="1" si="6"/>
        <v>#N/A</v>
      </c>
      <c r="AK4" s="142" t="e">
        <f t="shared" ca="1" si="6"/>
        <v>#N/A</v>
      </c>
      <c r="AL4" s="142" t="e">
        <f t="shared" ca="1" si="6"/>
        <v>#N/A</v>
      </c>
      <c r="AM4" s="142" t="e">
        <f t="shared" ca="1" si="6"/>
        <v>#N/A</v>
      </c>
      <c r="AN4" s="142" t="e">
        <f t="shared" ca="1" si="6"/>
        <v>#N/A</v>
      </c>
      <c r="AO4" s="142" t="e">
        <f t="shared" ca="1" si="6"/>
        <v>#N/A</v>
      </c>
      <c r="AP4" s="142" t="e">
        <f t="shared" ca="1" si="6"/>
        <v>#N/A</v>
      </c>
      <c r="AQ4" s="142" t="e">
        <f t="shared" ca="1" si="6"/>
        <v>#N/A</v>
      </c>
      <c r="AR4" s="142" t="e">
        <f t="shared" ca="1" si="6"/>
        <v>#N/A</v>
      </c>
      <c r="AS4" s="142" t="e">
        <f t="shared" ca="1" si="6"/>
        <v>#N/A</v>
      </c>
      <c r="AT4" s="142" t="e">
        <f t="shared" ca="1" si="6"/>
        <v>#N/A</v>
      </c>
      <c r="AU4" s="142" t="e">
        <f t="shared" ca="1" si="6"/>
        <v>#N/A</v>
      </c>
      <c r="AV4" s="142" t="e">
        <f t="shared" ca="1" si="6"/>
        <v>#N/A</v>
      </c>
      <c r="AW4" s="142" t="e">
        <f t="shared" ca="1" si="6"/>
        <v>#N/A</v>
      </c>
      <c r="AX4" s="142" t="e">
        <f t="shared" ca="1" si="6"/>
        <v>#N/A</v>
      </c>
      <c r="AY4" s="142" t="e">
        <f t="shared" ca="1" si="6"/>
        <v>#N/A</v>
      </c>
      <c r="AZ4" s="142" t="e">
        <f t="shared" ca="1" si="7"/>
        <v>#N/A</v>
      </c>
      <c r="BA4" s="142" t="e">
        <f t="shared" ca="1" si="7"/>
        <v>#N/A</v>
      </c>
      <c r="BB4" s="142" t="str">
        <f t="shared" ca="1" si="12"/>
        <v/>
      </c>
      <c r="BC4" s="142" t="str">
        <f t="shared" ca="1" si="13"/>
        <v/>
      </c>
      <c r="BD4" s="142" t="str">
        <f t="shared" ca="1" si="14"/>
        <v/>
      </c>
      <c r="BE4" s="142" t="str">
        <f t="shared" ca="1" si="15"/>
        <v/>
      </c>
      <c r="BF4" s="20" t="str">
        <f t="shared" ca="1" si="16"/>
        <v/>
      </c>
      <c r="BG4" s="142" t="str">
        <f t="shared" ca="1" si="11"/>
        <v/>
      </c>
      <c r="BH4" s="20"/>
      <c r="BI4" s="136" t="s">
        <v>139</v>
      </c>
      <c r="BJ4" s="136" t="e">
        <f ca="1">ROW(INDEX(D:D,MATCH($BI4,D:D,0)))</f>
        <v>#N/A</v>
      </c>
      <c r="BK4" s="136" t="e">
        <f ca="1">VALUE(INDEX($D$2:$BA$502,$BJ4-1,$A$15))*IF(RTF_unit="K",1,IF(RTF_unit="lb",1/1000,IF(RTF_unit="T",2,1)))</f>
        <v>#N/A</v>
      </c>
      <c r="BL4" s="136" t="e">
        <f ca="1">VALUE(INDEX($D$2:$BA$502,$BJ4-1,$A$18))*IF(RTF_unit="K",1,IF(RTF_unit="lb",1/1000,IF(RTF_unit="T",2,1)))</f>
        <v>#N/A</v>
      </c>
      <c r="BM4" s="136" t="e">
        <f ca="1">VALUE(INDEX($D$2:$BA$502,$BJ4-1,$A$21))*IF(RTF_unit="K",1,IF(RTF_unit="lb",1/1000,IF(RTF_unit="T",2,1)))</f>
        <v>#N/A</v>
      </c>
      <c r="BN4" s="13" t="e">
        <f ca="1">SQRT(BL4^2+BM4^2)</f>
        <v>#N/A</v>
      </c>
      <c r="BO4" s="136" t="e">
        <f ca="1">$BJ4+3</f>
        <v>#N/A</v>
      </c>
      <c r="BP4" s="136" t="e">
        <f ca="1">VALUE(INDEX($D$2:$BA$502,$BO4-1,$A$15))*IF(RTF_unit="K",1,IF(RTF_unit="lb",1/1000,IF(RTF_unit="T",2,1)))</f>
        <v>#N/A</v>
      </c>
      <c r="BQ4" s="136" t="e">
        <f ca="1">VALUE(INDEX($D$2:$BA$502,$BO4-1,$A$18))*IF(RTF_unit="K",1,IF(RTF_unit="lb",1/1000,IF(RTF_unit="T",2,1)))</f>
        <v>#N/A</v>
      </c>
      <c r="BR4" s="136" t="e">
        <f ca="1">VALUE(INDEX($D$2:$BA$502,$BO4-1,$A$21))*IF(RTF_unit="K",1,IF(RTF_unit="lb",1/1000,IF(RTF_unit="T",2,1)))</f>
        <v>#N/A</v>
      </c>
      <c r="BS4" s="13" t="e">
        <f ca="1">SQRT(BQ4^2+BR4^2)</f>
        <v>#N/A</v>
      </c>
      <c r="BX4" s="19"/>
      <c r="BZ4"/>
      <c r="CA4"/>
      <c r="CB4"/>
      <c r="CP4" s="144" t="s">
        <v>140</v>
      </c>
      <c r="CQ4" s="148" t="str">
        <f>IF(TowerType_RTF&lt;&gt;"Guyed","N/A",IF($BK$6=$CS$4,INDEX($BK$10:$BK$203,MATCH($CS$4,$BL$10:$BL$203,0)),INDEX($BK$10:$BK$203,MATCH($CR$4,$BQ$10:$BQ$203,0))))</f>
        <v>N/A</v>
      </c>
      <c r="CR4" s="149" t="str">
        <f>IF(TowerType_RTF&lt;&gt;"Guyed","N/A",MAX($BQ$10:$BQ$203))</f>
        <v>N/A</v>
      </c>
      <c r="CS4" s="149" t="str">
        <f>IF(TowerType_RTF&lt;&gt;"Guyed","N/A",IFERROR($BK$6,INDEX($BL$10:$BL$203,MATCH($CR$4,$BQ$10:$BQ$203,0))))</f>
        <v>N/A</v>
      </c>
      <c r="CT4" s="149" t="str">
        <f>IF(TowerType_RTF&lt;&gt;"Guyed","N/A",IFERROR($BN$6,VLOOKUP($CR$4,$BQ$10:$BR$203,2,0)))</f>
        <v>N/A</v>
      </c>
      <c r="CU4" s="141"/>
      <c r="CV4" s="141"/>
      <c r="CW4" s="141"/>
    </row>
    <row r="5" spans="1:134" x14ac:dyDescent="0.2">
      <c r="A5" s="27" t="s">
        <v>141</v>
      </c>
      <c r="C5" s="142">
        <f t="shared" si="17"/>
        <v>3</v>
      </c>
      <c r="D5" s="142" t="e">
        <f t="shared" ca="1" si="4"/>
        <v>#N/A</v>
      </c>
      <c r="E5" s="142" t="e">
        <f t="shared" ca="1" si="4"/>
        <v>#N/A</v>
      </c>
      <c r="F5" s="142" t="e">
        <f t="shared" ca="1" si="4"/>
        <v>#N/A</v>
      </c>
      <c r="G5" s="142" t="e">
        <f t="shared" ca="1" si="4"/>
        <v>#N/A</v>
      </c>
      <c r="H5" s="142" t="e">
        <f t="shared" ca="1" si="4"/>
        <v>#N/A</v>
      </c>
      <c r="I5" s="142" t="e">
        <f t="shared" ca="1" si="4"/>
        <v>#N/A</v>
      </c>
      <c r="J5" s="142" t="e">
        <f t="shared" ca="1" si="4"/>
        <v>#N/A</v>
      </c>
      <c r="K5" s="142" t="e">
        <f t="shared" ca="1" si="4"/>
        <v>#N/A</v>
      </c>
      <c r="L5" s="142" t="e">
        <f t="shared" ca="1" si="4"/>
        <v>#N/A</v>
      </c>
      <c r="M5" s="142" t="e">
        <f t="shared" ca="1" si="4"/>
        <v>#N/A</v>
      </c>
      <c r="N5" s="142" t="e">
        <f t="shared" ca="1" si="4"/>
        <v>#N/A</v>
      </c>
      <c r="O5" s="142" t="e">
        <f t="shared" ca="1" si="4"/>
        <v>#N/A</v>
      </c>
      <c r="P5" s="142" t="e">
        <f t="shared" ca="1" si="4"/>
        <v>#N/A</v>
      </c>
      <c r="Q5" s="142" t="e">
        <f t="shared" ca="1" si="4"/>
        <v>#N/A</v>
      </c>
      <c r="R5" s="142" t="e">
        <f t="shared" ca="1" si="4"/>
        <v>#N/A</v>
      </c>
      <c r="S5" s="142" t="e">
        <f t="shared" ca="1" si="4"/>
        <v>#N/A</v>
      </c>
      <c r="T5" s="142" t="e">
        <f t="shared" ca="1" si="5"/>
        <v>#N/A</v>
      </c>
      <c r="U5" s="142" t="e">
        <f t="shared" ca="1" si="5"/>
        <v>#N/A</v>
      </c>
      <c r="V5" s="142" t="e">
        <f t="shared" ca="1" si="5"/>
        <v>#N/A</v>
      </c>
      <c r="W5" s="142" t="e">
        <f t="shared" ca="1" si="5"/>
        <v>#N/A</v>
      </c>
      <c r="X5" s="142" t="e">
        <f t="shared" ca="1" si="5"/>
        <v>#N/A</v>
      </c>
      <c r="Y5" s="142" t="e">
        <f t="shared" ca="1" si="5"/>
        <v>#N/A</v>
      </c>
      <c r="Z5" s="142" t="e">
        <f t="shared" ca="1" si="5"/>
        <v>#N/A</v>
      </c>
      <c r="AA5" s="142" t="e">
        <f t="shared" ca="1" si="5"/>
        <v>#N/A</v>
      </c>
      <c r="AB5" s="142" t="e">
        <f t="shared" ca="1" si="5"/>
        <v>#N/A</v>
      </c>
      <c r="AC5" s="142" t="e">
        <f t="shared" ca="1" si="5"/>
        <v>#N/A</v>
      </c>
      <c r="AD5" s="142" t="e">
        <f t="shared" ca="1" si="5"/>
        <v>#N/A</v>
      </c>
      <c r="AE5" s="142" t="e">
        <f t="shared" ca="1" si="5"/>
        <v>#N/A</v>
      </c>
      <c r="AF5" s="142" t="e">
        <f t="shared" ca="1" si="5"/>
        <v>#N/A</v>
      </c>
      <c r="AG5" s="142" t="e">
        <f t="shared" ca="1" si="5"/>
        <v>#N/A</v>
      </c>
      <c r="AH5" s="142" t="e">
        <f t="shared" ca="1" si="5"/>
        <v>#N/A</v>
      </c>
      <c r="AI5" s="142" t="e">
        <f t="shared" ca="1" si="5"/>
        <v>#N/A</v>
      </c>
      <c r="AJ5" s="142" t="e">
        <f t="shared" ca="1" si="6"/>
        <v>#N/A</v>
      </c>
      <c r="AK5" s="142" t="e">
        <f t="shared" ca="1" si="6"/>
        <v>#N/A</v>
      </c>
      <c r="AL5" s="142" t="e">
        <f t="shared" ca="1" si="6"/>
        <v>#N/A</v>
      </c>
      <c r="AM5" s="142" t="e">
        <f t="shared" ca="1" si="6"/>
        <v>#N/A</v>
      </c>
      <c r="AN5" s="142" t="e">
        <f t="shared" ca="1" si="6"/>
        <v>#N/A</v>
      </c>
      <c r="AO5" s="142" t="e">
        <f t="shared" ca="1" si="6"/>
        <v>#N/A</v>
      </c>
      <c r="AP5" s="142" t="e">
        <f t="shared" ca="1" si="6"/>
        <v>#N/A</v>
      </c>
      <c r="AQ5" s="142" t="e">
        <f t="shared" ca="1" si="6"/>
        <v>#N/A</v>
      </c>
      <c r="AR5" s="142" t="e">
        <f t="shared" ca="1" si="6"/>
        <v>#N/A</v>
      </c>
      <c r="AS5" s="142" t="e">
        <f t="shared" ca="1" si="6"/>
        <v>#N/A</v>
      </c>
      <c r="AT5" s="142" t="e">
        <f t="shared" ca="1" si="6"/>
        <v>#N/A</v>
      </c>
      <c r="AU5" s="142" t="e">
        <f t="shared" ca="1" si="6"/>
        <v>#N/A</v>
      </c>
      <c r="AV5" s="142" t="e">
        <f t="shared" ca="1" si="6"/>
        <v>#N/A</v>
      </c>
      <c r="AW5" s="142" t="e">
        <f t="shared" ca="1" si="6"/>
        <v>#N/A</v>
      </c>
      <c r="AX5" s="142" t="e">
        <f t="shared" ca="1" si="6"/>
        <v>#N/A</v>
      </c>
      <c r="AY5" s="142" t="e">
        <f t="shared" ca="1" si="6"/>
        <v>#N/A</v>
      </c>
      <c r="AZ5" s="142" t="e">
        <f t="shared" ca="1" si="7"/>
        <v>#N/A</v>
      </c>
      <c r="BA5" s="142" t="e">
        <f t="shared" ca="1" si="7"/>
        <v>#N/A</v>
      </c>
      <c r="BB5" s="142" t="str">
        <f t="shared" ca="1" si="12"/>
        <v/>
      </c>
      <c r="BC5" s="142" t="str">
        <f t="shared" ca="1" si="13"/>
        <v/>
      </c>
      <c r="BD5" s="142" t="str">
        <f t="shared" ca="1" si="14"/>
        <v/>
      </c>
      <c r="BE5" s="142" t="str">
        <f t="shared" ca="1" si="15"/>
        <v/>
      </c>
      <c r="BF5" s="20" t="str">
        <f t="shared" ca="1" si="16"/>
        <v/>
      </c>
      <c r="BG5" s="142" t="str">
        <f t="shared" ca="1" si="11"/>
        <v/>
      </c>
      <c r="BH5" s="20"/>
      <c r="BI5" s="136" t="s">
        <v>142</v>
      </c>
      <c r="BJ5" s="136" t="e">
        <f ca="1">ROW(INDEX(D:D,MATCH($BI5,D:D,0)))</f>
        <v>#N/A</v>
      </c>
      <c r="BK5" s="136" t="e">
        <f ca="1">VALUE(INDEX($D$2:$BA$502,$BJ5-1,$A$15))*IF(RTF_unit="K",1,IF(RTF_unit="lb",1/1000,IF(RTF_unit="T",2,1)))</f>
        <v>#N/A</v>
      </c>
      <c r="BL5" s="136" t="e">
        <f ca="1">VALUE(INDEX($D$2:$BA$502,$BJ5-1,$A$18))*IF(RTF_unit="K",1,IF(RTF_unit="lb",1/1000,IF(RTF_unit="T",2,1)))</f>
        <v>#N/A</v>
      </c>
      <c r="BM5" s="136" t="e">
        <f ca="1">VALUE(INDEX($D$2:$BA$502,$BJ5-1,$A$21))*IF(RTF_unit="K",1,IF(RTF_unit="lb",1/1000,IF(RTF_unit="T",2,1)))</f>
        <v>#N/A</v>
      </c>
      <c r="BN5" s="13" t="e">
        <f ca="1">SQRT(BL5^2+BM5^2)</f>
        <v>#N/A</v>
      </c>
      <c r="BO5" s="136" t="e">
        <f ca="1">$BJ5+3</f>
        <v>#N/A</v>
      </c>
      <c r="BP5" s="136" t="e">
        <f ca="1">VALUE(INDEX($D$2:$BA$502,$BO5-1,$A$15))*IF(RTF_unit="K",1,IF(RTF_unit="lb",1/1000,IF(RTF_unit="T",2,1)))</f>
        <v>#N/A</v>
      </c>
      <c r="BQ5" s="136" t="e">
        <f ca="1">VALUE(INDEX($D$2:$BA$502,$BO5-1,$A$18))*IF(RTF_unit="K",1,IF(RTF_unit="lb",1/1000,IF(RTF_unit="T",2,1)))</f>
        <v>#N/A</v>
      </c>
      <c r="BR5" s="136" t="e">
        <f ca="1">VALUE(INDEX($D$2:$BA$502,$BO5-1,$A$21))*IF(RTF_unit="K",1,IF(RTF_unit="lb",1/1000,IF(RTF_unit="T",2,1)))</f>
        <v>#N/A</v>
      </c>
      <c r="BS5" s="13" t="e">
        <f ca="1">SQRT(BQ5^2+BR5^2)</f>
        <v>#N/A</v>
      </c>
      <c r="BX5" s="19"/>
      <c r="BZ5"/>
      <c r="CA5"/>
      <c r="CB5"/>
      <c r="CC5"/>
      <c r="CD5"/>
    </row>
    <row r="6" spans="1:134" x14ac:dyDescent="0.2">
      <c r="A6" s="150" t="str">
        <f>IF(ISNUMBER(SEARCH("TIA-222-H",VLOOKUP("*" &amp; "TIA" &amp; "*" &amp; "222" &amp; "*",'TNX Report'!A:A,1,0)))=TRUE,"H",IF(ISNUMBER(SEARCH("TIA-222-G",VLOOKUP("*" &amp; "TIA" &amp; "*" &amp; "222" &amp; "*",'TNX Report'!A:A,1,0)))=TRUE,"G",IF(ISNUMBER(SEARCH("TIA/EIA-222-F",VLOOKUP("*" &amp; "TIA" &amp; "*" &amp; "222" &amp; "*",'TNX Report'!A:A,1,0)))=TRUE,"F","")))</f>
        <v/>
      </c>
      <c r="C6" s="142">
        <f t="shared" si="17"/>
        <v>4</v>
      </c>
      <c r="D6" s="142" t="e">
        <f t="shared" ca="1" si="4"/>
        <v>#N/A</v>
      </c>
      <c r="E6" s="142" t="e">
        <f t="shared" ca="1" si="4"/>
        <v>#N/A</v>
      </c>
      <c r="F6" s="142" t="e">
        <f t="shared" ca="1" si="4"/>
        <v>#N/A</v>
      </c>
      <c r="G6" s="142" t="e">
        <f t="shared" ca="1" si="4"/>
        <v>#N/A</v>
      </c>
      <c r="H6" s="142" t="e">
        <f t="shared" ca="1" si="4"/>
        <v>#N/A</v>
      </c>
      <c r="I6" s="142" t="e">
        <f t="shared" ca="1" si="4"/>
        <v>#N/A</v>
      </c>
      <c r="J6" s="142" t="e">
        <f t="shared" ca="1" si="4"/>
        <v>#N/A</v>
      </c>
      <c r="K6" s="142" t="e">
        <f t="shared" ca="1" si="4"/>
        <v>#N/A</v>
      </c>
      <c r="L6" s="142" t="e">
        <f t="shared" ca="1" si="4"/>
        <v>#N/A</v>
      </c>
      <c r="M6" s="142" t="e">
        <f t="shared" ca="1" si="4"/>
        <v>#N/A</v>
      </c>
      <c r="N6" s="142" t="e">
        <f t="shared" ca="1" si="4"/>
        <v>#N/A</v>
      </c>
      <c r="O6" s="142" t="e">
        <f t="shared" ca="1" si="4"/>
        <v>#N/A</v>
      </c>
      <c r="P6" s="142" t="e">
        <f t="shared" ca="1" si="4"/>
        <v>#N/A</v>
      </c>
      <c r="Q6" s="142" t="e">
        <f t="shared" ca="1" si="4"/>
        <v>#N/A</v>
      </c>
      <c r="R6" s="142" t="e">
        <f t="shared" ca="1" si="4"/>
        <v>#N/A</v>
      </c>
      <c r="S6" s="142" t="e">
        <f t="shared" ca="1" si="4"/>
        <v>#N/A</v>
      </c>
      <c r="T6" s="142" t="e">
        <f t="shared" ca="1" si="5"/>
        <v>#N/A</v>
      </c>
      <c r="U6" s="142" t="e">
        <f t="shared" ca="1" si="5"/>
        <v>#N/A</v>
      </c>
      <c r="V6" s="142" t="e">
        <f t="shared" ca="1" si="5"/>
        <v>#N/A</v>
      </c>
      <c r="W6" s="142" t="e">
        <f t="shared" ca="1" si="5"/>
        <v>#N/A</v>
      </c>
      <c r="X6" s="142" t="e">
        <f t="shared" ca="1" si="5"/>
        <v>#N/A</v>
      </c>
      <c r="Y6" s="142" t="e">
        <f t="shared" ca="1" si="5"/>
        <v>#N/A</v>
      </c>
      <c r="Z6" s="142" t="e">
        <f t="shared" ca="1" si="5"/>
        <v>#N/A</v>
      </c>
      <c r="AA6" s="142" t="e">
        <f t="shared" ca="1" si="5"/>
        <v>#N/A</v>
      </c>
      <c r="AB6" s="142" t="e">
        <f t="shared" ca="1" si="5"/>
        <v>#N/A</v>
      </c>
      <c r="AC6" s="142" t="e">
        <f t="shared" ca="1" si="5"/>
        <v>#N/A</v>
      </c>
      <c r="AD6" s="142" t="e">
        <f t="shared" ca="1" si="5"/>
        <v>#N/A</v>
      </c>
      <c r="AE6" s="142" t="e">
        <f t="shared" ca="1" si="5"/>
        <v>#N/A</v>
      </c>
      <c r="AF6" s="142" t="e">
        <f t="shared" ca="1" si="5"/>
        <v>#N/A</v>
      </c>
      <c r="AG6" s="142" t="e">
        <f t="shared" ca="1" si="5"/>
        <v>#N/A</v>
      </c>
      <c r="AH6" s="142" t="e">
        <f t="shared" ca="1" si="5"/>
        <v>#N/A</v>
      </c>
      <c r="AI6" s="142" t="e">
        <f t="shared" ca="1" si="5"/>
        <v>#N/A</v>
      </c>
      <c r="AJ6" s="142" t="e">
        <f t="shared" ca="1" si="6"/>
        <v>#N/A</v>
      </c>
      <c r="AK6" s="142" t="e">
        <f t="shared" ca="1" si="6"/>
        <v>#N/A</v>
      </c>
      <c r="AL6" s="142" t="e">
        <f t="shared" ca="1" si="6"/>
        <v>#N/A</v>
      </c>
      <c r="AM6" s="142" t="e">
        <f t="shared" ca="1" si="6"/>
        <v>#N/A</v>
      </c>
      <c r="AN6" s="142" t="e">
        <f t="shared" ca="1" si="6"/>
        <v>#N/A</v>
      </c>
      <c r="AO6" s="142" t="e">
        <f t="shared" ca="1" si="6"/>
        <v>#N/A</v>
      </c>
      <c r="AP6" s="142" t="e">
        <f t="shared" ca="1" si="6"/>
        <v>#N/A</v>
      </c>
      <c r="AQ6" s="142" t="e">
        <f t="shared" ca="1" si="6"/>
        <v>#N/A</v>
      </c>
      <c r="AR6" s="142" t="e">
        <f t="shared" ca="1" si="6"/>
        <v>#N/A</v>
      </c>
      <c r="AS6" s="142" t="e">
        <f t="shared" ca="1" si="6"/>
        <v>#N/A</v>
      </c>
      <c r="AT6" s="142" t="e">
        <f t="shared" ca="1" si="6"/>
        <v>#N/A</v>
      </c>
      <c r="AU6" s="142" t="e">
        <f t="shared" ca="1" si="6"/>
        <v>#N/A</v>
      </c>
      <c r="AV6" s="142" t="e">
        <f t="shared" ca="1" si="6"/>
        <v>#N/A</v>
      </c>
      <c r="AW6" s="142" t="e">
        <f t="shared" ca="1" si="6"/>
        <v>#N/A</v>
      </c>
      <c r="AX6" s="142" t="e">
        <f t="shared" ca="1" si="6"/>
        <v>#N/A</v>
      </c>
      <c r="AY6" s="142" t="e">
        <f t="shared" ca="1" si="6"/>
        <v>#N/A</v>
      </c>
      <c r="AZ6" s="142" t="e">
        <f t="shared" ca="1" si="7"/>
        <v>#N/A</v>
      </c>
      <c r="BA6" s="142" t="e">
        <f t="shared" ca="1" si="7"/>
        <v>#N/A</v>
      </c>
      <c r="BB6" s="142" t="str">
        <f t="shared" ca="1" si="12"/>
        <v/>
      </c>
      <c r="BC6" s="142" t="str">
        <f t="shared" ca="1" si="13"/>
        <v/>
      </c>
      <c r="BD6" s="142" t="str">
        <f t="shared" ca="1" si="14"/>
        <v/>
      </c>
      <c r="BE6" s="142" t="str">
        <f t="shared" ca="1" si="15"/>
        <v/>
      </c>
      <c r="BF6" s="20" t="str">
        <f t="shared" ca="1" si="16"/>
        <v/>
      </c>
      <c r="BG6" s="142" t="str">
        <f t="shared" ca="1" si="11"/>
        <v/>
      </c>
      <c r="BH6" s="20"/>
      <c r="BI6" s="136" t="s">
        <v>143</v>
      </c>
      <c r="BJ6" s="136" t="e">
        <f ca="1">ROW(INDEX(D:D,MATCH($BI6,D:D,0)))</f>
        <v>#N/A</v>
      </c>
      <c r="BK6" s="136" t="e">
        <f ca="1">VALUE(INDEX($D$2:$BA$502,$BJ6-1,$A$15))*IF(RTF_unit="K",1,IF(RTF_unit="lb",1/1000,IF(RTF_unit="T",2,1)))</f>
        <v>#N/A</v>
      </c>
      <c r="BL6" s="136" t="e">
        <f ca="1">VALUE(INDEX($D$2:$BA$502,$BJ6-1,$A$18))*IF(RTF_unit="K",1,IF(RTF_unit="lb",1/1000,IF(RTF_unit="T",2,1)))</f>
        <v>#N/A</v>
      </c>
      <c r="BM6" s="136" t="e">
        <f ca="1">VALUE(INDEX($D$2:$BA$502,$BJ6-1,$A$21))*IF(RTF_unit="K",1,IF(RTF_unit="lb",1/1000,IF(RTF_unit="T",2,1)))</f>
        <v>#N/A</v>
      </c>
      <c r="BN6" s="13" t="e">
        <f ca="1">SQRT(BL6^2+BM6^2)</f>
        <v>#N/A</v>
      </c>
      <c r="BO6" s="136" t="e">
        <f ca="1">$BJ6+3</f>
        <v>#N/A</v>
      </c>
      <c r="BP6" s="136" t="e">
        <f ca="1">VALUE(INDEX($D$2:$BA$502,$BO6-1,$A$15))*IF(RTF_unit="K",1,IF(RTF_unit="lb",1/1000,IF(RTF_unit="T",2,1)))</f>
        <v>#N/A</v>
      </c>
      <c r="BQ6" s="136" t="e">
        <f ca="1">VALUE(INDEX($D$2:$BA$502,$BO6-1,$A$18))*IF(RTF_unit="K",1,IF(RTF_unit="lb",1/1000,IF(RTF_unit="T",2,1)))</f>
        <v>#N/A</v>
      </c>
      <c r="BR6" s="136" t="e">
        <f ca="1">VALUE(INDEX($D$2:$BA$502,$BO6-1,$A$21))*IF(RTF_unit="K",1,IF(RTF_unit="lb",1/1000,IF(RTF_unit="T",2,1)))</f>
        <v>#N/A</v>
      </c>
      <c r="BS6" s="13" t="e">
        <f ca="1">SQRT(BQ6^2+BR6^2)</f>
        <v>#N/A</v>
      </c>
      <c r="BU6" s="19"/>
      <c r="BX6" s="19"/>
      <c r="BZ6"/>
      <c r="CA6"/>
      <c r="CB6"/>
      <c r="CC6"/>
      <c r="CD6"/>
      <c r="CR6" s="151"/>
      <c r="CV6" s="151"/>
    </row>
    <row r="7" spans="1:134" x14ac:dyDescent="0.2">
      <c r="C7" s="142">
        <f t="shared" si="17"/>
        <v>5</v>
      </c>
      <c r="D7" s="142" t="e">
        <f t="shared" ca="1" si="4"/>
        <v>#N/A</v>
      </c>
      <c r="E7" s="142" t="e">
        <f t="shared" ca="1" si="4"/>
        <v>#N/A</v>
      </c>
      <c r="F7" s="142" t="e">
        <f t="shared" ca="1" si="4"/>
        <v>#N/A</v>
      </c>
      <c r="G7" s="142" t="e">
        <f t="shared" ca="1" si="4"/>
        <v>#N/A</v>
      </c>
      <c r="H7" s="142" t="e">
        <f t="shared" ca="1" si="4"/>
        <v>#N/A</v>
      </c>
      <c r="I7" s="142" t="e">
        <f t="shared" ca="1" si="4"/>
        <v>#N/A</v>
      </c>
      <c r="J7" s="142" t="e">
        <f t="shared" ca="1" si="4"/>
        <v>#N/A</v>
      </c>
      <c r="K7" s="142" t="e">
        <f t="shared" ca="1" si="4"/>
        <v>#N/A</v>
      </c>
      <c r="L7" s="142" t="e">
        <f t="shared" ca="1" si="4"/>
        <v>#N/A</v>
      </c>
      <c r="M7" s="142" t="e">
        <f t="shared" ca="1" si="4"/>
        <v>#N/A</v>
      </c>
      <c r="N7" s="142" t="e">
        <f t="shared" ca="1" si="4"/>
        <v>#N/A</v>
      </c>
      <c r="O7" s="142" t="e">
        <f t="shared" ca="1" si="4"/>
        <v>#N/A</v>
      </c>
      <c r="P7" s="142" t="e">
        <f t="shared" ca="1" si="4"/>
        <v>#N/A</v>
      </c>
      <c r="Q7" s="142" t="e">
        <f t="shared" ca="1" si="4"/>
        <v>#N/A</v>
      </c>
      <c r="R7" s="142" t="e">
        <f t="shared" ca="1" si="4"/>
        <v>#N/A</v>
      </c>
      <c r="S7" s="142" t="e">
        <f t="shared" ca="1" si="4"/>
        <v>#N/A</v>
      </c>
      <c r="T7" s="142" t="e">
        <f t="shared" ca="1" si="5"/>
        <v>#N/A</v>
      </c>
      <c r="U7" s="142" t="e">
        <f t="shared" ca="1" si="5"/>
        <v>#N/A</v>
      </c>
      <c r="V7" s="142" t="e">
        <f t="shared" ca="1" si="5"/>
        <v>#N/A</v>
      </c>
      <c r="W7" s="142" t="e">
        <f t="shared" ca="1" si="5"/>
        <v>#N/A</v>
      </c>
      <c r="X7" s="142" t="e">
        <f t="shared" ca="1" si="5"/>
        <v>#N/A</v>
      </c>
      <c r="Y7" s="142" t="e">
        <f t="shared" ca="1" si="5"/>
        <v>#N/A</v>
      </c>
      <c r="Z7" s="142" t="e">
        <f t="shared" ca="1" si="5"/>
        <v>#N/A</v>
      </c>
      <c r="AA7" s="142" t="e">
        <f t="shared" ca="1" si="5"/>
        <v>#N/A</v>
      </c>
      <c r="AB7" s="142" t="e">
        <f t="shared" ca="1" si="5"/>
        <v>#N/A</v>
      </c>
      <c r="AC7" s="142" t="e">
        <f t="shared" ca="1" si="5"/>
        <v>#N/A</v>
      </c>
      <c r="AD7" s="142" t="e">
        <f t="shared" ca="1" si="5"/>
        <v>#N/A</v>
      </c>
      <c r="AE7" s="142" t="e">
        <f t="shared" ca="1" si="5"/>
        <v>#N/A</v>
      </c>
      <c r="AF7" s="142" t="e">
        <f t="shared" ca="1" si="5"/>
        <v>#N/A</v>
      </c>
      <c r="AG7" s="142" t="e">
        <f t="shared" ca="1" si="5"/>
        <v>#N/A</v>
      </c>
      <c r="AH7" s="142" t="e">
        <f t="shared" ca="1" si="5"/>
        <v>#N/A</v>
      </c>
      <c r="AI7" s="142" t="e">
        <f t="shared" ca="1" si="5"/>
        <v>#N/A</v>
      </c>
      <c r="AJ7" s="142" t="e">
        <f t="shared" ca="1" si="6"/>
        <v>#N/A</v>
      </c>
      <c r="AK7" s="142" t="e">
        <f t="shared" ca="1" si="6"/>
        <v>#N/A</v>
      </c>
      <c r="AL7" s="142" t="e">
        <f t="shared" ca="1" si="6"/>
        <v>#N/A</v>
      </c>
      <c r="AM7" s="142" t="e">
        <f t="shared" ca="1" si="6"/>
        <v>#N/A</v>
      </c>
      <c r="AN7" s="142" t="e">
        <f t="shared" ca="1" si="6"/>
        <v>#N/A</v>
      </c>
      <c r="AO7" s="142" t="e">
        <f t="shared" ca="1" si="6"/>
        <v>#N/A</v>
      </c>
      <c r="AP7" s="142" t="e">
        <f t="shared" ca="1" si="6"/>
        <v>#N/A</v>
      </c>
      <c r="AQ7" s="142" t="e">
        <f t="shared" ca="1" si="6"/>
        <v>#N/A</v>
      </c>
      <c r="AR7" s="142" t="e">
        <f t="shared" ca="1" si="6"/>
        <v>#N/A</v>
      </c>
      <c r="AS7" s="142" t="e">
        <f t="shared" ca="1" si="6"/>
        <v>#N/A</v>
      </c>
      <c r="AT7" s="142" t="e">
        <f t="shared" ca="1" si="6"/>
        <v>#N/A</v>
      </c>
      <c r="AU7" s="142" t="e">
        <f t="shared" ca="1" si="6"/>
        <v>#N/A</v>
      </c>
      <c r="AV7" s="142" t="e">
        <f t="shared" ca="1" si="6"/>
        <v>#N/A</v>
      </c>
      <c r="AW7" s="142" t="e">
        <f t="shared" ca="1" si="6"/>
        <v>#N/A</v>
      </c>
      <c r="AX7" s="142" t="e">
        <f t="shared" ca="1" si="6"/>
        <v>#N/A</v>
      </c>
      <c r="AY7" s="142" t="e">
        <f t="shared" ca="1" si="6"/>
        <v>#N/A</v>
      </c>
      <c r="AZ7" s="142" t="e">
        <f t="shared" ca="1" si="7"/>
        <v>#N/A</v>
      </c>
      <c r="BA7" s="142" t="e">
        <f t="shared" ca="1" si="7"/>
        <v>#N/A</v>
      </c>
      <c r="BB7" s="142" t="str">
        <f t="shared" ca="1" si="12"/>
        <v/>
      </c>
      <c r="BC7" s="142" t="str">
        <f t="shared" ca="1" si="13"/>
        <v/>
      </c>
      <c r="BD7" s="142" t="str">
        <f t="shared" ca="1" si="14"/>
        <v/>
      </c>
      <c r="BE7" s="142" t="str">
        <f t="shared" ca="1" si="15"/>
        <v/>
      </c>
      <c r="BF7" s="20" t="str">
        <f t="shared" ca="1" si="16"/>
        <v/>
      </c>
      <c r="BG7" s="142" t="str">
        <f ca="1">IF(BB7="","",_xlfn.AGGREGATE(4,6,BF7:BF14))</f>
        <v/>
      </c>
      <c r="BV7" s="152" t="s">
        <v>144</v>
      </c>
      <c r="BW7" s="152" t="s">
        <v>145</v>
      </c>
      <c r="BX7" s="152" t="s">
        <v>146</v>
      </c>
      <c r="BZ7" s="152" t="s">
        <v>147</v>
      </c>
      <c r="CA7"/>
      <c r="CB7"/>
      <c r="CD7"/>
      <c r="CK7" s="141" t="s">
        <v>148</v>
      </c>
    </row>
    <row r="8" spans="1:134" x14ac:dyDescent="0.2">
      <c r="A8" s="153" t="s">
        <v>149</v>
      </c>
      <c r="C8" s="142">
        <f t="shared" si="17"/>
        <v>6</v>
      </c>
      <c r="D8" s="142" t="e">
        <f t="shared" ca="1" si="4"/>
        <v>#N/A</v>
      </c>
      <c r="E8" s="142" t="e">
        <f t="shared" ca="1" si="4"/>
        <v>#N/A</v>
      </c>
      <c r="F8" s="142" t="e">
        <f t="shared" ca="1" si="4"/>
        <v>#N/A</v>
      </c>
      <c r="G8" s="142" t="e">
        <f t="shared" ca="1" si="4"/>
        <v>#N/A</v>
      </c>
      <c r="H8" s="142" t="e">
        <f t="shared" ca="1" si="4"/>
        <v>#N/A</v>
      </c>
      <c r="I8" s="142" t="e">
        <f t="shared" ca="1" si="4"/>
        <v>#N/A</v>
      </c>
      <c r="J8" s="142" t="e">
        <f t="shared" ca="1" si="4"/>
        <v>#N/A</v>
      </c>
      <c r="K8" s="142" t="e">
        <f t="shared" ca="1" si="4"/>
        <v>#N/A</v>
      </c>
      <c r="L8" s="142" t="e">
        <f t="shared" ca="1" si="4"/>
        <v>#N/A</v>
      </c>
      <c r="M8" s="142" t="e">
        <f t="shared" ca="1" si="4"/>
        <v>#N/A</v>
      </c>
      <c r="N8" s="142" t="e">
        <f t="shared" ca="1" si="4"/>
        <v>#N/A</v>
      </c>
      <c r="O8" s="142" t="e">
        <f t="shared" ca="1" si="4"/>
        <v>#N/A</v>
      </c>
      <c r="P8" s="142" t="e">
        <f t="shared" ca="1" si="4"/>
        <v>#N/A</v>
      </c>
      <c r="Q8" s="142" t="e">
        <f t="shared" ca="1" si="4"/>
        <v>#N/A</v>
      </c>
      <c r="R8" s="142" t="e">
        <f t="shared" ca="1" si="4"/>
        <v>#N/A</v>
      </c>
      <c r="S8" s="142" t="e">
        <f t="shared" ca="1" si="4"/>
        <v>#N/A</v>
      </c>
      <c r="T8" s="142" t="e">
        <f t="shared" ca="1" si="5"/>
        <v>#N/A</v>
      </c>
      <c r="U8" s="142" t="e">
        <f t="shared" ca="1" si="5"/>
        <v>#N/A</v>
      </c>
      <c r="V8" s="142" t="e">
        <f t="shared" ca="1" si="5"/>
        <v>#N/A</v>
      </c>
      <c r="W8" s="142" t="e">
        <f t="shared" ca="1" si="5"/>
        <v>#N/A</v>
      </c>
      <c r="X8" s="142" t="e">
        <f t="shared" ca="1" si="5"/>
        <v>#N/A</v>
      </c>
      <c r="Y8" s="142" t="e">
        <f t="shared" ca="1" si="5"/>
        <v>#N/A</v>
      </c>
      <c r="Z8" s="142" t="e">
        <f t="shared" ca="1" si="5"/>
        <v>#N/A</v>
      </c>
      <c r="AA8" s="142" t="e">
        <f t="shared" ca="1" si="5"/>
        <v>#N/A</v>
      </c>
      <c r="AB8" s="142" t="e">
        <f t="shared" ca="1" si="5"/>
        <v>#N/A</v>
      </c>
      <c r="AC8" s="142" t="e">
        <f t="shared" ca="1" si="5"/>
        <v>#N/A</v>
      </c>
      <c r="AD8" s="142" t="e">
        <f t="shared" ca="1" si="5"/>
        <v>#N/A</v>
      </c>
      <c r="AE8" s="142" t="e">
        <f t="shared" ca="1" si="5"/>
        <v>#N/A</v>
      </c>
      <c r="AF8" s="142" t="e">
        <f t="shared" ca="1" si="5"/>
        <v>#N/A</v>
      </c>
      <c r="AG8" s="142" t="e">
        <f t="shared" ca="1" si="5"/>
        <v>#N/A</v>
      </c>
      <c r="AH8" s="142" t="e">
        <f t="shared" ca="1" si="5"/>
        <v>#N/A</v>
      </c>
      <c r="AI8" s="142" t="e">
        <f t="shared" ca="1" si="5"/>
        <v>#N/A</v>
      </c>
      <c r="AJ8" s="142" t="e">
        <f t="shared" ca="1" si="6"/>
        <v>#N/A</v>
      </c>
      <c r="AK8" s="142" t="e">
        <f t="shared" ca="1" si="6"/>
        <v>#N/A</v>
      </c>
      <c r="AL8" s="142" t="e">
        <f t="shared" ca="1" si="6"/>
        <v>#N/A</v>
      </c>
      <c r="AM8" s="142" t="e">
        <f t="shared" ca="1" si="6"/>
        <v>#N/A</v>
      </c>
      <c r="AN8" s="142" t="e">
        <f t="shared" ca="1" si="6"/>
        <v>#N/A</v>
      </c>
      <c r="AO8" s="142" t="e">
        <f t="shared" ca="1" si="6"/>
        <v>#N/A</v>
      </c>
      <c r="AP8" s="142" t="e">
        <f t="shared" ca="1" si="6"/>
        <v>#N/A</v>
      </c>
      <c r="AQ8" s="142" t="e">
        <f t="shared" ca="1" si="6"/>
        <v>#N/A</v>
      </c>
      <c r="AR8" s="142" t="e">
        <f t="shared" ca="1" si="6"/>
        <v>#N/A</v>
      </c>
      <c r="AS8" s="142" t="e">
        <f t="shared" ca="1" si="6"/>
        <v>#N/A</v>
      </c>
      <c r="AT8" s="142" t="e">
        <f t="shared" ca="1" si="6"/>
        <v>#N/A</v>
      </c>
      <c r="AU8" s="142" t="e">
        <f t="shared" ca="1" si="6"/>
        <v>#N/A</v>
      </c>
      <c r="AV8" s="142" t="e">
        <f t="shared" ca="1" si="6"/>
        <v>#N/A</v>
      </c>
      <c r="AW8" s="142" t="e">
        <f t="shared" ca="1" si="6"/>
        <v>#N/A</v>
      </c>
      <c r="AX8" s="142" t="e">
        <f t="shared" ca="1" si="6"/>
        <v>#N/A</v>
      </c>
      <c r="AY8" s="142" t="e">
        <f t="shared" ca="1" si="6"/>
        <v>#N/A</v>
      </c>
      <c r="AZ8" s="142" t="e">
        <f t="shared" ca="1" si="7"/>
        <v>#N/A</v>
      </c>
      <c r="BA8" s="142" t="e">
        <f t="shared" ca="1" si="7"/>
        <v>#N/A</v>
      </c>
      <c r="BB8" s="142" t="str">
        <f t="shared" ca="1" si="12"/>
        <v/>
      </c>
      <c r="BC8" s="142" t="str">
        <f t="shared" ca="1" si="13"/>
        <v/>
      </c>
      <c r="BD8" s="142" t="str">
        <f t="shared" ca="1" si="14"/>
        <v/>
      </c>
      <c r="BE8" s="142" t="str">
        <f t="shared" ca="1" si="15"/>
        <v/>
      </c>
      <c r="BF8" s="20" t="str">
        <f t="shared" ca="1" si="16"/>
        <v/>
      </c>
      <c r="BG8" s="142" t="str">
        <f t="shared" ref="BG8:BG71" ca="1" si="18">IF(BB8="","",_xlfn.AGGREGATE(4,6,BF8:BF15))</f>
        <v/>
      </c>
      <c r="BI8" s="154" t="s">
        <v>150</v>
      </c>
      <c r="BT8" s="3" t="s">
        <v>151</v>
      </c>
      <c r="BU8" s="141" t="s">
        <v>117</v>
      </c>
      <c r="BV8" s="3" t="s">
        <v>122</v>
      </c>
      <c r="BW8" s="3" t="s">
        <v>123</v>
      </c>
      <c r="BX8" s="3" t="s">
        <v>124</v>
      </c>
      <c r="BY8" s="141" t="s">
        <v>125</v>
      </c>
      <c r="BZ8" s="141" t="s">
        <v>152</v>
      </c>
      <c r="CA8" s="141" t="s">
        <v>153</v>
      </c>
      <c r="CB8" s="141" t="s">
        <v>131</v>
      </c>
      <c r="CC8" s="141" t="s">
        <v>55</v>
      </c>
      <c r="CD8" s="141" t="s">
        <v>154</v>
      </c>
      <c r="CE8" s="141" t="s">
        <v>155</v>
      </c>
      <c r="CF8" s="141" t="s">
        <v>156</v>
      </c>
      <c r="CG8" s="141" t="s">
        <v>157</v>
      </c>
      <c r="CH8" s="141" t="s">
        <v>158</v>
      </c>
      <c r="CI8" s="141" t="s">
        <v>159</v>
      </c>
      <c r="CJ8" s="141" t="s">
        <v>160</v>
      </c>
      <c r="CK8" s="141" t="s">
        <v>161</v>
      </c>
      <c r="CL8" s="13">
        <f ca="1">SUMPRODUCT(--(LEN($CL$9:$CL$502)&gt;0))</f>
        <v>0</v>
      </c>
      <c r="CM8" s="13">
        <f ca="1">SUMPRODUCT(--(LEN($CM$9:$CM$502)&gt;0))</f>
        <v>0</v>
      </c>
      <c r="CP8" s="145" t="s">
        <v>162</v>
      </c>
      <c r="CQ8" s="145" t="s">
        <v>127</v>
      </c>
      <c r="CR8" s="145" t="s">
        <v>131</v>
      </c>
      <c r="CS8" s="145" t="s">
        <v>125</v>
      </c>
      <c r="CT8" s="155" t="s">
        <v>163</v>
      </c>
      <c r="CU8" s="145" t="s">
        <v>127</v>
      </c>
      <c r="CV8" s="145" t="s">
        <v>131</v>
      </c>
      <c r="CW8" s="145" t="s">
        <v>125</v>
      </c>
      <c r="CX8" s="145" t="s">
        <v>164</v>
      </c>
    </row>
    <row r="9" spans="1:134" x14ac:dyDescent="0.2">
      <c r="A9" s="27" t="e">
        <f>ROW(INDEX('TNX Report'!A:A,MATCH("*" &amp; A8 &amp; "*",'TNX Report'!A:A,0)))</f>
        <v>#N/A</v>
      </c>
      <c r="B9" s="13" t="s">
        <v>165</v>
      </c>
      <c r="C9" s="142">
        <f t="shared" si="17"/>
        <v>7</v>
      </c>
      <c r="D9" s="142" t="e">
        <f t="shared" ca="1" si="4"/>
        <v>#N/A</v>
      </c>
      <c r="E9" s="142" t="e">
        <f t="shared" ca="1" si="4"/>
        <v>#N/A</v>
      </c>
      <c r="F9" s="142" t="e">
        <f t="shared" ca="1" si="4"/>
        <v>#N/A</v>
      </c>
      <c r="G9" s="142" t="e">
        <f t="shared" ca="1" si="4"/>
        <v>#N/A</v>
      </c>
      <c r="H9" s="142" t="e">
        <f t="shared" ca="1" si="4"/>
        <v>#N/A</v>
      </c>
      <c r="I9" s="142" t="e">
        <f t="shared" ca="1" si="4"/>
        <v>#N/A</v>
      </c>
      <c r="J9" s="142" t="e">
        <f t="shared" ca="1" si="4"/>
        <v>#N/A</v>
      </c>
      <c r="K9" s="142" t="e">
        <f t="shared" ca="1" si="4"/>
        <v>#N/A</v>
      </c>
      <c r="L9" s="142" t="e">
        <f t="shared" ca="1" si="4"/>
        <v>#N/A</v>
      </c>
      <c r="M9" s="142" t="e">
        <f t="shared" ca="1" si="4"/>
        <v>#N/A</v>
      </c>
      <c r="N9" s="142" t="e">
        <f t="shared" ca="1" si="4"/>
        <v>#N/A</v>
      </c>
      <c r="O9" s="142" t="e">
        <f t="shared" ca="1" si="4"/>
        <v>#N/A</v>
      </c>
      <c r="P9" s="142" t="e">
        <f t="shared" ca="1" si="4"/>
        <v>#N/A</v>
      </c>
      <c r="Q9" s="142" t="e">
        <f t="shared" ca="1" si="4"/>
        <v>#N/A</v>
      </c>
      <c r="R9" s="142" t="e">
        <f t="shared" ca="1" si="4"/>
        <v>#N/A</v>
      </c>
      <c r="S9" s="142" t="e">
        <f t="shared" ca="1" si="4"/>
        <v>#N/A</v>
      </c>
      <c r="T9" s="142" t="e">
        <f t="shared" ca="1" si="5"/>
        <v>#N/A</v>
      </c>
      <c r="U9" s="142" t="e">
        <f t="shared" ca="1" si="5"/>
        <v>#N/A</v>
      </c>
      <c r="V9" s="142" t="e">
        <f t="shared" ca="1" si="5"/>
        <v>#N/A</v>
      </c>
      <c r="W9" s="142" t="e">
        <f t="shared" ca="1" si="5"/>
        <v>#N/A</v>
      </c>
      <c r="X9" s="142" t="e">
        <f t="shared" ca="1" si="5"/>
        <v>#N/A</v>
      </c>
      <c r="Y9" s="142" t="e">
        <f t="shared" ca="1" si="5"/>
        <v>#N/A</v>
      </c>
      <c r="Z9" s="142" t="e">
        <f t="shared" ca="1" si="5"/>
        <v>#N/A</v>
      </c>
      <c r="AA9" s="142" t="e">
        <f t="shared" ca="1" si="5"/>
        <v>#N/A</v>
      </c>
      <c r="AB9" s="142" t="e">
        <f t="shared" ca="1" si="5"/>
        <v>#N/A</v>
      </c>
      <c r="AC9" s="142" t="e">
        <f t="shared" ca="1" si="5"/>
        <v>#N/A</v>
      </c>
      <c r="AD9" s="142" t="e">
        <f t="shared" ca="1" si="5"/>
        <v>#N/A</v>
      </c>
      <c r="AE9" s="142" t="e">
        <f t="shared" ca="1" si="5"/>
        <v>#N/A</v>
      </c>
      <c r="AF9" s="142" t="e">
        <f t="shared" ca="1" si="5"/>
        <v>#N/A</v>
      </c>
      <c r="AG9" s="142" t="e">
        <f t="shared" ca="1" si="5"/>
        <v>#N/A</v>
      </c>
      <c r="AH9" s="142" t="e">
        <f t="shared" ca="1" si="5"/>
        <v>#N/A</v>
      </c>
      <c r="AI9" s="142" t="e">
        <f t="shared" ca="1" si="5"/>
        <v>#N/A</v>
      </c>
      <c r="AJ9" s="142" t="e">
        <f t="shared" ca="1" si="6"/>
        <v>#N/A</v>
      </c>
      <c r="AK9" s="142" t="e">
        <f t="shared" ca="1" si="6"/>
        <v>#N/A</v>
      </c>
      <c r="AL9" s="142" t="e">
        <f t="shared" ca="1" si="6"/>
        <v>#N/A</v>
      </c>
      <c r="AM9" s="142" t="e">
        <f t="shared" ca="1" si="6"/>
        <v>#N/A</v>
      </c>
      <c r="AN9" s="142" t="e">
        <f t="shared" ca="1" si="6"/>
        <v>#N/A</v>
      </c>
      <c r="AO9" s="142" t="e">
        <f t="shared" ca="1" si="6"/>
        <v>#N/A</v>
      </c>
      <c r="AP9" s="142" t="e">
        <f t="shared" ca="1" si="6"/>
        <v>#N/A</v>
      </c>
      <c r="AQ9" s="142" t="e">
        <f t="shared" ca="1" si="6"/>
        <v>#N/A</v>
      </c>
      <c r="AR9" s="142" t="e">
        <f t="shared" ca="1" si="6"/>
        <v>#N/A</v>
      </c>
      <c r="AS9" s="142" t="e">
        <f t="shared" ca="1" si="6"/>
        <v>#N/A</v>
      </c>
      <c r="AT9" s="142" t="e">
        <f t="shared" ca="1" si="6"/>
        <v>#N/A</v>
      </c>
      <c r="AU9" s="142" t="e">
        <f t="shared" ca="1" si="6"/>
        <v>#N/A</v>
      </c>
      <c r="AV9" s="142" t="e">
        <f t="shared" ca="1" si="6"/>
        <v>#N/A</v>
      </c>
      <c r="AW9" s="142" t="e">
        <f t="shared" ca="1" si="6"/>
        <v>#N/A</v>
      </c>
      <c r="AX9" s="142" t="e">
        <f t="shared" ca="1" si="6"/>
        <v>#N/A</v>
      </c>
      <c r="AY9" s="142" t="e">
        <f t="shared" ca="1" si="6"/>
        <v>#N/A</v>
      </c>
      <c r="AZ9" s="142" t="e">
        <f t="shared" ca="1" si="7"/>
        <v>#N/A</v>
      </c>
      <c r="BA9" s="142" t="e">
        <f t="shared" ca="1" si="7"/>
        <v>#N/A</v>
      </c>
      <c r="BB9" s="142" t="str">
        <f t="shared" ca="1" si="12"/>
        <v/>
      </c>
      <c r="BC9" s="142" t="str">
        <f t="shared" ca="1" si="13"/>
        <v/>
      </c>
      <c r="BD9" s="142" t="str">
        <f t="shared" ca="1" si="14"/>
        <v/>
      </c>
      <c r="BE9" s="142" t="str">
        <f t="shared" ca="1" si="15"/>
        <v/>
      </c>
      <c r="BF9" s="20" t="str">
        <f t="shared" ca="1" si="16"/>
        <v/>
      </c>
      <c r="BG9" s="142" t="str">
        <f t="shared" ca="1" si="18"/>
        <v/>
      </c>
      <c r="BH9" s="20"/>
      <c r="BJ9" s="142" t="s">
        <v>166</v>
      </c>
      <c r="BK9" s="142" t="s">
        <v>167</v>
      </c>
      <c r="BL9" s="142" t="s">
        <v>111</v>
      </c>
      <c r="BM9" s="142" t="s">
        <v>112</v>
      </c>
      <c r="BN9" s="142" t="s">
        <v>113</v>
      </c>
      <c r="BO9" s="142" t="s">
        <v>168</v>
      </c>
      <c r="BP9" s="142" t="s">
        <v>169</v>
      </c>
      <c r="BQ9" s="142" t="s">
        <v>170</v>
      </c>
      <c r="BR9" s="142" t="s">
        <v>171</v>
      </c>
      <c r="BT9" s="142" t="str">
        <f t="array" aca="1" ref="BT9" ca="1">IFERROR(INDEX($BB$1:$BB$502,SMALL(IF($BB$1:$BB$502&lt;&gt;"",ROW($BB$1:$BB$502)),ROW(2:2))),"")</f>
        <v/>
      </c>
      <c r="BU9" s="156" t="str">
        <f t="shared" ref="BU9:BU72" ca="1" si="19">IF($BT9="","",ROW(INDEX(BB:BB,MATCH($BT9,BB:BB,0))))</f>
        <v/>
      </c>
      <c r="BV9" s="142" t="str">
        <f ca="1">IFERROR(INDEX(INDIRECT(BV$7 &amp; ":" &amp; BV$7),$BU9 + MATCH($BZ9,INDIRECT($BZ$7 &amp; $BU9 &amp; ":" &amp; $BZ$7 &amp; $BU9+7),0) - 1,1),"")</f>
        <v/>
      </c>
      <c r="BW9" s="142" t="str">
        <f t="shared" ref="BW9:BX24" ca="1" si="20">IFERROR(INDEX(INDIRECT(BW$7 &amp; ":" &amp; BW$7),$BU9 + MATCH($BZ9,INDIRECT($BZ$7 &amp; $BU9 &amp; ":" &amp; $BZ$7 &amp; $BU9+7),0) - 1,1),"")</f>
        <v/>
      </c>
      <c r="BX9" s="142" t="str">
        <f t="shared" ca="1" si="20"/>
        <v/>
      </c>
      <c r="BY9" s="142" t="str">
        <f ca="1">IFERROR(SQRT(BW9^2+BX9^2),"")</f>
        <v/>
      </c>
      <c r="BZ9" s="142" t="str">
        <f t="shared" ref="BZ9:BZ72" ca="1" si="21">IF($BT9="","",VLOOKUP($BT9,$BB:$BG,6,0))</f>
        <v/>
      </c>
      <c r="CA9" s="142" t="str">
        <f ca="1">IF($BT9="","",0)</f>
        <v/>
      </c>
      <c r="CB9" s="142" t="str">
        <f ca="1">IF($BT9="","",ABS($BV9))</f>
        <v/>
      </c>
      <c r="CC9" s="142" t="str">
        <f ca="1">IF($BT9="","",ABS($BY9))</f>
        <v/>
      </c>
      <c r="CD9" s="142" t="str">
        <f ca="1">IFERROR(VLOOKUP(INDEX(F:F,MATCH(INDEX(INDIRECT(BV$7 &amp; ":" &amp; BV$7),$BU9 + MATCH($BZ9,INDIRECT($BZ$7 &amp; $BU9 &amp; ":" &amp; $BZ$7 &amp; $BU9+7),0) - 1,1),BC:BC,0))-1,$BI$10:$BR$502,3,0),"")</f>
        <v/>
      </c>
      <c r="CE9" s="142" t="str">
        <f ca="1">IFERROR(LEFT($BT9,(FIND("@",$BT9,1)-1)),"")</f>
        <v/>
      </c>
      <c r="CF9" s="142" t="str">
        <f ca="1">IFERROR(MID($BT9,FIND("@",$BT9,1)+2,LEN($BT9)-FIND("@",$BT9,1)-1),"")</f>
        <v/>
      </c>
      <c r="CG9" s="142" t="str">
        <f ca="1">IFERROR(LEFT($CF9,FIND(" (",$CF9,1)-1),"")</f>
        <v/>
      </c>
      <c r="CH9" s="142" t="str">
        <f ca="1">IFERROR(TRIM(IFERROR(IF(ISNUMBER(MATCH(IF($CF8="Radius",LEFT($CF9,FIND(" (",$CF9,1)),IF(LEFT($CF9,FIND(" (",$CF9,1))=LEFT($CF8,FIND(" (",$CF8,1)),"",LEFT($CF9,FIND(" (",$CF9,1)))),$CH$8:$CH8,0))=FALSE,IF($CF8="Radius",LEFT($CF9,FIND(" (",$CF9,1)),IF(LEFT($CF9,FIND(" (",$CF9,1))=LEFT($CF8,FIND(" (",$CF8,1)),"",LEFT($CF9,FIND(" (",$CF9,1)))),""),"")),"")</f>
        <v/>
      </c>
      <c r="CI9" s="142" t="str">
        <f t="array" aca="1" ref="CI9" ca="1">IFERROR(IF($CH9="","",IF(MAX((Selection_Radius=$CH9)*Selection_Resultant)=0,"",MAX((Selection_Radius=$CH9)*Selection_Resultant))),"")</f>
        <v/>
      </c>
      <c r="CJ9" s="142" t="str">
        <f ca="1">IFERROR(LEFT(INDEX($BT$9:$BT$502,MATCH($CI9,$BZ$9:$BZ$502,0)),FIND(" (",INDEX($BT$9:$BT$502,MATCH($CI9,$BZ$9:$BZ$502,0)),1)),"")</f>
        <v/>
      </c>
      <c r="CK9" s="142" t="str">
        <f t="array" aca="1" ref="CK9" ca="1">IFERROR(INDEX($CJ$1:$CJ$502,SMALL(IF($CJ$1:$CJ$502&lt;&gt;"",ROW($CJ$1:$CJ$502)),ROW(2:2))),"")</f>
        <v/>
      </c>
      <c r="CL9" s="142" t="str">
        <f ca="1">IF($CK9="","","Maximum @ "&amp; IFERROR(MID($CK9,FIND("@",$CK9,1)+2,LEN($CK9)-FIND("@",$CK9,1)),""))</f>
        <v/>
      </c>
      <c r="CM9" s="142" t="str">
        <f ca="1">IF($BT9="","",$BT9)</f>
        <v/>
      </c>
      <c r="CN9" s="142" t="str" cm="1">
        <f t="array" aca="1" ref="CN9" ca="1">IF(CM9="","",INDEX(INDIRECT("$CM$9:$CM$" &amp; ROW(GuyAnchorReactionCount) + GuyAnchorReactionCount),ROWS($CM9:INDIRECT("$CM$" &amp; ROW(GuyAnchorReactionCount) + GuyAnchorReactionCount))))</f>
        <v/>
      </c>
      <c r="CP9" s="145" t="str">
        <f ca="1">IF($CN9="","",$CN9)</f>
        <v/>
      </c>
      <c r="CQ9" s="145" t="str">
        <f ca="1">IF($CP9="","",ABS(VLOOKUP(IF(LEFT($CP9,3)="Guy",$CP9,INDEX($CK$9:$CK$502,MATCH($CP9,$CL$9:$CL$502,0)))&amp;"*",$BT$9:$CD$502,11,0)))</f>
        <v/>
      </c>
      <c r="CR9" s="145" t="str">
        <f ca="1">IF($CP9="","",ABS(VLOOKUP(IF(LEFT($CP9,3)="Guy",$CP9,INDEX($CK$9:$CK$502,MATCH($CP9,$CL$9:$CL$502,0)))&amp;"*",$BT$9:$CD$502,3,0)))</f>
        <v/>
      </c>
      <c r="CS9" s="145" t="str">
        <f ca="1">IF($CP9="","",ABS(VLOOKUP(IF(LEFT($CP9,3)="Guy",$CP9,INDEX($CK$9:$CK$502,MATCH($CP9,$CL$9:$CL$502,0)))&amp;"*",$BT$9:$CD$502,6,0)))</f>
        <v/>
      </c>
      <c r="CT9" s="157" t="s">
        <v>19</v>
      </c>
      <c r="CU9" s="149" t="e">
        <f ca="1">VLOOKUP(GuyAnchorSelected,$CP$9:$CS$995,2,0)</f>
        <v>#N/A</v>
      </c>
      <c r="CV9" s="149" t="e">
        <f ca="1">VLOOKUP(GuyAnchorSelected,$CP$9:$CS$995,3,0)</f>
        <v>#N/A</v>
      </c>
      <c r="CW9" s="149" t="e">
        <f ca="1">VLOOKUP(GuyAnchorSelected,$CP$9:$CS$995,4,0)</f>
        <v>#N/A</v>
      </c>
      <c r="CX9" s="148">
        <f>IFERROR(VALUE(MID(GuyAnchorSelected,SEARCH("@",GuyAnchorSelected)+2,SEARCH("ft",GuyAnchorSelected)-SEARCH("@",GuyAnchorSelected)-3)),"")</f>
        <v>205</v>
      </c>
    </row>
    <row r="10" spans="1:134" x14ac:dyDescent="0.2">
      <c r="C10" s="142">
        <f t="shared" si="17"/>
        <v>8</v>
      </c>
      <c r="D10" s="142" t="e">
        <f t="shared" ca="1" si="4"/>
        <v>#N/A</v>
      </c>
      <c r="E10" s="142" t="e">
        <f t="shared" ca="1" si="4"/>
        <v>#N/A</v>
      </c>
      <c r="F10" s="142" t="e">
        <f t="shared" ca="1" si="4"/>
        <v>#N/A</v>
      </c>
      <c r="G10" s="142" t="e">
        <f t="shared" ca="1" si="4"/>
        <v>#N/A</v>
      </c>
      <c r="H10" s="142" t="e">
        <f t="shared" ca="1" si="4"/>
        <v>#N/A</v>
      </c>
      <c r="I10" s="142" t="e">
        <f t="shared" ca="1" si="4"/>
        <v>#N/A</v>
      </c>
      <c r="J10" s="142" t="e">
        <f t="shared" ca="1" si="4"/>
        <v>#N/A</v>
      </c>
      <c r="K10" s="142" t="e">
        <f t="shared" ca="1" si="4"/>
        <v>#N/A</v>
      </c>
      <c r="L10" s="142" t="e">
        <f t="shared" ca="1" si="4"/>
        <v>#N/A</v>
      </c>
      <c r="M10" s="142" t="e">
        <f t="shared" ca="1" si="4"/>
        <v>#N/A</v>
      </c>
      <c r="N10" s="142" t="e">
        <f t="shared" ca="1" si="4"/>
        <v>#N/A</v>
      </c>
      <c r="O10" s="142" t="e">
        <f t="shared" ca="1" si="4"/>
        <v>#N/A</v>
      </c>
      <c r="P10" s="142" t="e">
        <f t="shared" ca="1" si="4"/>
        <v>#N/A</v>
      </c>
      <c r="Q10" s="142" t="e">
        <f t="shared" ca="1" si="4"/>
        <v>#N/A</v>
      </c>
      <c r="R10" s="142" t="e">
        <f t="shared" ca="1" si="4"/>
        <v>#N/A</v>
      </c>
      <c r="S10" s="142" t="e">
        <f t="shared" ca="1" si="4"/>
        <v>#N/A</v>
      </c>
      <c r="T10" s="142" t="e">
        <f t="shared" ca="1" si="5"/>
        <v>#N/A</v>
      </c>
      <c r="U10" s="142" t="e">
        <f t="shared" ca="1" si="5"/>
        <v>#N/A</v>
      </c>
      <c r="V10" s="142" t="e">
        <f t="shared" ca="1" si="5"/>
        <v>#N/A</v>
      </c>
      <c r="W10" s="142" t="e">
        <f t="shared" ca="1" si="5"/>
        <v>#N/A</v>
      </c>
      <c r="X10" s="142" t="e">
        <f t="shared" ca="1" si="5"/>
        <v>#N/A</v>
      </c>
      <c r="Y10" s="142" t="e">
        <f t="shared" ca="1" si="5"/>
        <v>#N/A</v>
      </c>
      <c r="Z10" s="142" t="e">
        <f t="shared" ca="1" si="5"/>
        <v>#N/A</v>
      </c>
      <c r="AA10" s="142" t="e">
        <f t="shared" ca="1" si="5"/>
        <v>#N/A</v>
      </c>
      <c r="AB10" s="142" t="e">
        <f t="shared" ca="1" si="5"/>
        <v>#N/A</v>
      </c>
      <c r="AC10" s="142" t="e">
        <f t="shared" ca="1" si="5"/>
        <v>#N/A</v>
      </c>
      <c r="AD10" s="142" t="e">
        <f t="shared" ca="1" si="5"/>
        <v>#N/A</v>
      </c>
      <c r="AE10" s="142" t="e">
        <f t="shared" ca="1" si="5"/>
        <v>#N/A</v>
      </c>
      <c r="AF10" s="142" t="e">
        <f t="shared" ca="1" si="5"/>
        <v>#N/A</v>
      </c>
      <c r="AG10" s="142" t="e">
        <f t="shared" ca="1" si="5"/>
        <v>#N/A</v>
      </c>
      <c r="AH10" s="142" t="e">
        <f t="shared" ca="1" si="5"/>
        <v>#N/A</v>
      </c>
      <c r="AI10" s="142" t="e">
        <f t="shared" ca="1" si="5"/>
        <v>#N/A</v>
      </c>
      <c r="AJ10" s="142" t="e">
        <f t="shared" ca="1" si="6"/>
        <v>#N/A</v>
      </c>
      <c r="AK10" s="142" t="e">
        <f t="shared" ca="1" si="6"/>
        <v>#N/A</v>
      </c>
      <c r="AL10" s="142" t="e">
        <f t="shared" ca="1" si="6"/>
        <v>#N/A</v>
      </c>
      <c r="AM10" s="142" t="e">
        <f t="shared" ca="1" si="6"/>
        <v>#N/A</v>
      </c>
      <c r="AN10" s="142" t="e">
        <f t="shared" ca="1" si="6"/>
        <v>#N/A</v>
      </c>
      <c r="AO10" s="142" t="e">
        <f t="shared" ca="1" si="6"/>
        <v>#N/A</v>
      </c>
      <c r="AP10" s="142" t="e">
        <f t="shared" ca="1" si="6"/>
        <v>#N/A</v>
      </c>
      <c r="AQ10" s="142" t="e">
        <f t="shared" ca="1" si="6"/>
        <v>#N/A</v>
      </c>
      <c r="AR10" s="142" t="e">
        <f t="shared" ca="1" si="6"/>
        <v>#N/A</v>
      </c>
      <c r="AS10" s="142" t="e">
        <f t="shared" ca="1" si="6"/>
        <v>#N/A</v>
      </c>
      <c r="AT10" s="142" t="e">
        <f t="shared" ca="1" si="6"/>
        <v>#N/A</v>
      </c>
      <c r="AU10" s="142" t="e">
        <f t="shared" ca="1" si="6"/>
        <v>#N/A</v>
      </c>
      <c r="AV10" s="142" t="e">
        <f t="shared" ca="1" si="6"/>
        <v>#N/A</v>
      </c>
      <c r="AW10" s="142" t="e">
        <f t="shared" ca="1" si="6"/>
        <v>#N/A</v>
      </c>
      <c r="AX10" s="142" t="e">
        <f t="shared" ca="1" si="6"/>
        <v>#N/A</v>
      </c>
      <c r="AY10" s="142" t="e">
        <f t="shared" ca="1" si="6"/>
        <v>#N/A</v>
      </c>
      <c r="AZ10" s="142" t="e">
        <f t="shared" ca="1" si="7"/>
        <v>#N/A</v>
      </c>
      <c r="BA10" s="142" t="e">
        <f t="shared" ca="1" si="7"/>
        <v>#N/A</v>
      </c>
      <c r="BB10" s="142" t="str">
        <f t="shared" ca="1" si="12"/>
        <v/>
      </c>
      <c r="BC10" s="142" t="str">
        <f t="shared" ref="BC10" ca="1" si="22">IFERROR(VALUE(G10)*IF(RTF_unit="K",1,IF(RTF_unit="lb",1/1000,IF(RTF_unit="T",2,1))),"")</f>
        <v/>
      </c>
      <c r="BD10" s="142" t="str">
        <f t="shared" ref="BD10" ca="1" si="23">IFERROR(VALUE(H10)*IF(RTF_unit="K",1,IF(RTF_unit="lb",1/1000,IF(RTF_unit="T",2,1))),"")</f>
        <v/>
      </c>
      <c r="BE10" s="142" t="str">
        <f t="shared" ref="BE10" ca="1" si="24">IFERROR(VALUE(I10)*IF(RTF_unit="K",1,IF(RTF_unit="lb",1/1000,IF(RTF_unit="T",2,1))),"")</f>
        <v/>
      </c>
      <c r="BF10" s="20" t="str">
        <f t="shared" ca="1" si="16"/>
        <v/>
      </c>
      <c r="BG10" s="142" t="str">
        <f t="shared" ca="1" si="18"/>
        <v/>
      </c>
      <c r="BH10" s="20"/>
      <c r="BI10" s="158">
        <v>0</v>
      </c>
      <c r="BJ10" s="142" t="str">
        <f t="shared" ref="BJ10:BJ73" ca="1" si="25">IFERROR(INDEX(D:D,$A$41+$BI10,1),"")</f>
        <v/>
      </c>
      <c r="BK10" s="142" t="str">
        <f ca="1">IF($BJ10="","",IF(ISNUMBER(SEARCH("1.2",$BJ10))=TRUE,1.2,IF(ISNUMBER(SEARCH("0.9",$BJ10))=TRUE,0.9,1)))</f>
        <v/>
      </c>
      <c r="BL10" s="142" t="str">
        <f t="shared" ref="BL10" ca="1" si="26">IFERROR(INDEX($D$2:$BA$203,$A$41-1+$BI10,$A$27-3)*IF(RTF_unit="K",1,IF(RTF_unit="lb",1/1000,IF(RTF_unit="T",2,1))),"")</f>
        <v/>
      </c>
      <c r="BM10" s="142" t="str">
        <f t="shared" ref="BM10" ca="1" si="27">IFERROR(INDEX($D$2:$BA$203,$A$41-1+$BI10,$A$27-1)*IF(RTF_unit="K",1,IF(RTF_unit="lb",1/1000,IF(RTF_unit="T",2,1))),"")</f>
        <v/>
      </c>
      <c r="BN10" s="142" t="str">
        <f t="shared" ref="BN10" ca="1" si="28">IFERROR(INDEX($D$2:$BA$203,$A$41-1+$BI10,$A$27-2)*IF(RTF_unit="K",1,IF(RTF_unit="lb",1/1000,IF(RTF_unit="T",2,1))),"")</f>
        <v/>
      </c>
      <c r="BO10" s="142" t="str">
        <f t="shared" ref="BO10" ca="1" si="29">IFERROR(INDEX($D$2:$BA$203,$A$41-1+$BI10,$A$27)*IF(RTF_unit_Moment="kip-ft",1,IF(RTF_unit_Moment="kip-in",1/12,IF(RTF_unit_Moment="lb-ft",1/1000,IF(RTF_unit_Moment="lb-in",1/12000,1)))),"")</f>
        <v/>
      </c>
      <c r="BP10" s="142" t="str">
        <f t="shared" ref="BP10" ca="1" si="30">IFERROR(INDEX($D$2:$BA$203,$A$41-1+$BI10,$A$30)*IF(RTF_unit_Moment="kip-ft",1,IF(RTF_unit_Moment="kip-in",1/12,IF(RTF_unit_Moment="lb-ft",1/1000,IF(RTF_unit_Moment="lb-in",1/12000,1)))),"")</f>
        <v/>
      </c>
      <c r="BQ10" s="142" t="str">
        <f ca="1">IFERROR(SQRT($BO10^2+$BP10^2),"")</f>
        <v/>
      </c>
      <c r="BR10" s="142" t="str">
        <f ca="1">IFERROR(SQRT($BM10^2+$BN10^2),"")</f>
        <v/>
      </c>
      <c r="BT10" s="142" t="str">
        <f t="array" aca="1" ref="BT10" ca="1">IFERROR(INDEX($BB$1:$BB$502,SMALL(IF($BB$1:$BB$502&lt;&gt;"",ROW($BB$1:$BB$502)),ROW(3:3))),"")</f>
        <v/>
      </c>
      <c r="BU10" s="156" t="str">
        <f t="shared" ca="1" si="19"/>
        <v/>
      </c>
      <c r="BV10" s="142" t="str">
        <f t="shared" ref="BV10:BX73" ca="1" si="31">IFERROR(INDEX(INDIRECT(BV$7 &amp; ":" &amp; BV$7),$BU10 + MATCH($BZ10,INDIRECT($BZ$7 &amp; $BU10 &amp; ":" &amp; $BZ$7 &amp; $BU10+7),0) - 1,1),"")</f>
        <v/>
      </c>
      <c r="BW10" s="142" t="str">
        <f t="shared" ca="1" si="20"/>
        <v/>
      </c>
      <c r="BX10" s="142" t="str">
        <f t="shared" ca="1" si="20"/>
        <v/>
      </c>
      <c r="BY10" s="142" t="str">
        <f t="shared" ref="BY10:BY73" ca="1" si="32">IFERROR(SQRT(BW10^2+BX10^2),"")</f>
        <v/>
      </c>
      <c r="BZ10" s="142" t="str">
        <f t="shared" ca="1" si="21"/>
        <v/>
      </c>
      <c r="CA10" s="142" t="str">
        <f t="shared" ref="CA10:CA73" ca="1" si="33">IF($BT10="","",0)</f>
        <v/>
      </c>
      <c r="CB10" s="142" t="str">
        <f t="shared" ref="CB10:CB73" ca="1" si="34">IF($BT10="","",ABS($BV10))</f>
        <v/>
      </c>
      <c r="CC10" s="142" t="str">
        <f t="shared" ref="CC10:CC73" ca="1" si="35">IF($BT10="","",ABS($BY10))</f>
        <v/>
      </c>
      <c r="CD10" s="142" t="str">
        <f t="shared" ref="CD10:CD73" ca="1" si="36">IFERROR(VLOOKUP(INDEX(F:F,MATCH(INDEX(INDIRECT(BV$7 &amp; ":" &amp; BV$7),$BU10 + MATCH($BZ10,INDIRECT($BZ$7 &amp; $BU10 &amp; ":" &amp; $BZ$7 &amp; $BU10+7),0) - 1,1),BC:BC,0))-1,$BI$10:$BR$502,3,0),"")</f>
        <v/>
      </c>
      <c r="CE10" s="142" t="str">
        <f t="shared" ref="CE10:CE73" ca="1" si="37">IFERROR(LEFT($BT10,(FIND("@",$BT10,1)-1)),"")</f>
        <v/>
      </c>
      <c r="CF10" s="142" t="str">
        <f t="shared" ref="CF10:CF73" ca="1" si="38">IFERROR(MID($BT10,FIND("@",$BT10,1)+2,LEN($BT10)-FIND("@",$BT10,1)-1),"")</f>
        <v/>
      </c>
      <c r="CG10" s="142" t="str">
        <f t="shared" ref="CG10:CG73" ca="1" si="39">IFERROR(LEFT($CF10,FIND(" (",$CF10,1)-1),"")</f>
        <v/>
      </c>
      <c r="CH10" s="142" t="str">
        <f ca="1">IFERROR(TRIM(IFERROR(IF(ISNUMBER(MATCH(IF($CF9="Radius",LEFT($CF10,FIND(" (",$CF10,1)),IF(LEFT($CF10,FIND(" (",$CF10,1))=LEFT($CF9,FIND(" (",$CF9,1)),"",LEFT($CF10,FIND(" (",$CF10,1)))),$CH$8:$CH9,0))=FALSE,IF($CF9="Radius",LEFT($CF10,FIND(" (",$CF10,1)),IF(LEFT($CF10,FIND(" (",$CF10,1))=LEFT($CF9,FIND(" (",$CF9,1)),"",LEFT($CF10,FIND(" (",$CF10,1)))),""),"")),"")</f>
        <v/>
      </c>
      <c r="CI10" s="142" t="str">
        <f t="array" aca="1" ref="CI10" ca="1">IFERROR(IF($CH10="","",IF(MAX((Selection_Radius=$CH10)*Selection_Resultant)=0,"",MAX((Selection_Radius=$CH10)*Selection_Resultant))),"")</f>
        <v/>
      </c>
      <c r="CJ10" s="142" t="str">
        <f t="shared" ref="CJ10:CJ73" ca="1" si="40">IFERROR(LEFT(INDEX($BT$9:$BT$502,MATCH($CI10,$BZ$9:$BZ$502,0)),FIND(" (",INDEX($BT$9:$BT$502,MATCH($CI10,$BZ$9:$BZ$502,0)),1)),"")</f>
        <v/>
      </c>
      <c r="CK10" s="142" t="str">
        <f t="array" aca="1" ref="CK10" ca="1">IFERROR(INDEX($CJ$1:$CJ$502,SMALL(IF($CJ$1:$CJ$502&lt;&gt;"",ROW($CJ$1:$CJ$502)),ROW(3:3))),"")</f>
        <v/>
      </c>
      <c r="CL10" s="142" t="str">
        <f t="shared" ref="CL10:CL73" ca="1" si="41">IF($CK10="","","Maximum @ "&amp; IFERROR(MID($CK10,FIND("@",$CK10,1)+2,LEN($CK10)-FIND("@",$CK10,1)),""))</f>
        <v/>
      </c>
      <c r="CM10" s="142" t="str">
        <f t="shared" ref="CM10:CM73" ca="1" si="42">IF($BT10="","",$BT10)</f>
        <v/>
      </c>
      <c r="CN10" s="142" t="str" cm="1">
        <f t="array" aca="1" ref="CN10" ca="1">IF(CM10="","",INDEX(INDIRECT("$CM$9:$CM$" &amp; ROW(GuyAnchorReactionCount) + GuyAnchorReactionCount),ROWS($CM10:INDIRECT("$CM$" &amp; ROW(GuyAnchorReactionCount) + GuyAnchorReactionCount))))</f>
        <v/>
      </c>
      <c r="CP10" s="145" t="str">
        <f t="shared" ref="CP10:CP73" ca="1" si="43">IF($CN10="","",$CN10)</f>
        <v/>
      </c>
      <c r="CQ10" s="145" t="str">
        <f t="shared" ref="CQ10:CQ73" ca="1" si="44">IF($CP10="","",ABS(VLOOKUP(IF(LEFT($CP10,3)="Guy",$CP10,INDEX($CK$9:$CK$502,MATCH($CP10,$CL$9:$CL$502,0)))&amp;"*",$BT$9:$CD$502,11,0)))</f>
        <v/>
      </c>
      <c r="CR10" s="145" t="str">
        <f t="shared" ref="CR10:CR73" ca="1" si="45">IF($CP10="","",ABS(VLOOKUP(IF(LEFT($CP10,3)="Guy",$CP10,INDEX($CK$9:$CK$502,MATCH($CP10,$CL$9:$CL$502,0)))&amp;"*",$BT$9:$CD$502,3,0)))</f>
        <v/>
      </c>
      <c r="CS10" s="145" t="str">
        <f t="shared" ref="CS10:CS73" ca="1" si="46">IF($CP10="","",ABS(VLOOKUP(IF(LEFT($CP10,3)="Guy",$CP10,INDEX($CK$9:$CK$502,MATCH($CP10,$CL$9:$CL$502,0)))&amp;"*",$BT$9:$CD$502,6,0)))</f>
        <v/>
      </c>
    </row>
    <row r="11" spans="1:134" x14ac:dyDescent="0.2">
      <c r="A11" s="153" t="s">
        <v>172</v>
      </c>
      <c r="C11" s="142">
        <f t="shared" si="17"/>
        <v>9</v>
      </c>
      <c r="D11" s="142" t="e">
        <f t="shared" ca="1" si="4"/>
        <v>#N/A</v>
      </c>
      <c r="E11" s="142" t="e">
        <f t="shared" ca="1" si="4"/>
        <v>#N/A</v>
      </c>
      <c r="F11" s="142" t="e">
        <f t="shared" ca="1" si="4"/>
        <v>#N/A</v>
      </c>
      <c r="G11" s="142" t="e">
        <f t="shared" ca="1" si="4"/>
        <v>#N/A</v>
      </c>
      <c r="H11" s="142" t="e">
        <f t="shared" ca="1" si="4"/>
        <v>#N/A</v>
      </c>
      <c r="I11" s="142" t="e">
        <f t="shared" ca="1" si="4"/>
        <v>#N/A</v>
      </c>
      <c r="J11" s="142" t="e">
        <f t="shared" ca="1" si="4"/>
        <v>#N/A</v>
      </c>
      <c r="K11" s="142" t="e">
        <f t="shared" ca="1" si="4"/>
        <v>#N/A</v>
      </c>
      <c r="L11" s="142" t="e">
        <f t="shared" ca="1" si="4"/>
        <v>#N/A</v>
      </c>
      <c r="M11" s="142" t="e">
        <f t="shared" ca="1" si="4"/>
        <v>#N/A</v>
      </c>
      <c r="N11" s="142" t="e">
        <f t="shared" ca="1" si="4"/>
        <v>#N/A</v>
      </c>
      <c r="O11" s="142" t="e">
        <f t="shared" ca="1" si="4"/>
        <v>#N/A</v>
      </c>
      <c r="P11" s="142" t="e">
        <f t="shared" ca="1" si="4"/>
        <v>#N/A</v>
      </c>
      <c r="Q11" s="142" t="e">
        <f t="shared" ca="1" si="4"/>
        <v>#N/A</v>
      </c>
      <c r="R11" s="142" t="e">
        <f t="shared" ca="1" si="4"/>
        <v>#N/A</v>
      </c>
      <c r="S11" s="142" t="e">
        <f t="shared" ca="1" si="4"/>
        <v>#N/A</v>
      </c>
      <c r="T11" s="142" t="e">
        <f t="shared" ca="1" si="5"/>
        <v>#N/A</v>
      </c>
      <c r="U11" s="142" t="e">
        <f t="shared" ca="1" si="5"/>
        <v>#N/A</v>
      </c>
      <c r="V11" s="142" t="e">
        <f t="shared" ca="1" si="5"/>
        <v>#N/A</v>
      </c>
      <c r="W11" s="142" t="e">
        <f t="shared" ca="1" si="5"/>
        <v>#N/A</v>
      </c>
      <c r="X11" s="142" t="e">
        <f t="shared" ca="1" si="5"/>
        <v>#N/A</v>
      </c>
      <c r="Y11" s="142" t="e">
        <f t="shared" ca="1" si="5"/>
        <v>#N/A</v>
      </c>
      <c r="Z11" s="142" t="e">
        <f t="shared" ca="1" si="5"/>
        <v>#N/A</v>
      </c>
      <c r="AA11" s="142" t="e">
        <f t="shared" ca="1" si="5"/>
        <v>#N/A</v>
      </c>
      <c r="AB11" s="142" t="e">
        <f t="shared" ca="1" si="5"/>
        <v>#N/A</v>
      </c>
      <c r="AC11" s="142" t="e">
        <f t="shared" ca="1" si="5"/>
        <v>#N/A</v>
      </c>
      <c r="AD11" s="142" t="e">
        <f t="shared" ca="1" si="5"/>
        <v>#N/A</v>
      </c>
      <c r="AE11" s="142" t="e">
        <f t="shared" ca="1" si="5"/>
        <v>#N/A</v>
      </c>
      <c r="AF11" s="142" t="e">
        <f t="shared" ca="1" si="5"/>
        <v>#N/A</v>
      </c>
      <c r="AG11" s="142" t="e">
        <f t="shared" ca="1" si="5"/>
        <v>#N/A</v>
      </c>
      <c r="AH11" s="142" t="e">
        <f t="shared" ca="1" si="5"/>
        <v>#N/A</v>
      </c>
      <c r="AI11" s="142" t="e">
        <f t="shared" ca="1" si="5"/>
        <v>#N/A</v>
      </c>
      <c r="AJ11" s="142" t="e">
        <f t="shared" ca="1" si="6"/>
        <v>#N/A</v>
      </c>
      <c r="AK11" s="142" t="e">
        <f t="shared" ca="1" si="6"/>
        <v>#N/A</v>
      </c>
      <c r="AL11" s="142" t="e">
        <f t="shared" ca="1" si="6"/>
        <v>#N/A</v>
      </c>
      <c r="AM11" s="142" t="e">
        <f t="shared" ca="1" si="6"/>
        <v>#N/A</v>
      </c>
      <c r="AN11" s="142" t="e">
        <f t="shared" ca="1" si="6"/>
        <v>#N/A</v>
      </c>
      <c r="AO11" s="142" t="e">
        <f t="shared" ca="1" si="6"/>
        <v>#N/A</v>
      </c>
      <c r="AP11" s="142" t="e">
        <f t="shared" ca="1" si="6"/>
        <v>#N/A</v>
      </c>
      <c r="AQ11" s="142" t="e">
        <f t="shared" ca="1" si="6"/>
        <v>#N/A</v>
      </c>
      <c r="AR11" s="142" t="e">
        <f t="shared" ca="1" si="6"/>
        <v>#N/A</v>
      </c>
      <c r="AS11" s="142" t="e">
        <f t="shared" ca="1" si="6"/>
        <v>#N/A</v>
      </c>
      <c r="AT11" s="142" t="e">
        <f t="shared" ca="1" si="6"/>
        <v>#N/A</v>
      </c>
      <c r="AU11" s="142" t="e">
        <f t="shared" ca="1" si="6"/>
        <v>#N/A</v>
      </c>
      <c r="AV11" s="142" t="e">
        <f t="shared" ca="1" si="6"/>
        <v>#N/A</v>
      </c>
      <c r="AW11" s="142" t="e">
        <f t="shared" ca="1" si="6"/>
        <v>#N/A</v>
      </c>
      <c r="AX11" s="142" t="e">
        <f t="shared" ca="1" si="6"/>
        <v>#N/A</v>
      </c>
      <c r="AY11" s="142" t="e">
        <f t="shared" ca="1" si="6"/>
        <v>#N/A</v>
      </c>
      <c r="AZ11" s="142" t="e">
        <f t="shared" ca="1" si="7"/>
        <v>#N/A</v>
      </c>
      <c r="BA11" s="142" t="e">
        <f t="shared" ca="1" si="7"/>
        <v>#N/A</v>
      </c>
      <c r="BB11" s="142" t="str">
        <f t="shared" ca="1" si="12"/>
        <v/>
      </c>
      <c r="BC11" s="142" t="str">
        <f t="shared" ref="BC11" ca="1" si="47">IFERROR(VALUE(G11)*IF(RTF_unit="K",1,IF(RTF_unit="lb",1/1000,IF(RTF_unit="T",2,1))),"")</f>
        <v/>
      </c>
      <c r="BD11" s="142" t="str">
        <f t="shared" ref="BD11" ca="1" si="48">IFERROR(VALUE(H11)*IF(RTF_unit="K",1,IF(RTF_unit="lb",1/1000,IF(RTF_unit="T",2,1))),"")</f>
        <v/>
      </c>
      <c r="BE11" s="142" t="str">
        <f t="shared" ref="BE11" ca="1" si="49">IFERROR(VALUE(I11)*IF(RTF_unit="K",1,IF(RTF_unit="lb",1/1000,IF(RTF_unit="T",2,1))),"")</f>
        <v/>
      </c>
      <c r="BF11" s="20" t="str">
        <f t="shared" ca="1" si="16"/>
        <v/>
      </c>
      <c r="BG11" s="142" t="str">
        <f t="shared" ca="1" si="18"/>
        <v/>
      </c>
      <c r="BH11" s="20"/>
      <c r="BI11" s="158" t="str">
        <f t="shared" ref="BI11:BI74" ca="1" si="50">IFERROR(IF($BI10+1&lt;=$A$44-$A$41,$BI10+1,""),"")</f>
        <v/>
      </c>
      <c r="BJ11" s="142" t="str">
        <f t="shared" ca="1" si="25"/>
        <v/>
      </c>
      <c r="BK11" s="142" t="str">
        <f t="shared" ref="BK11:BK74" ca="1" si="51">IF($BJ11="","",IF(ISNUMBER(SEARCH("1.2",$BJ11))=TRUE,1.2,IF(ISNUMBER(SEARCH("0.9",$BJ11))=TRUE,0.9,1)))</f>
        <v/>
      </c>
      <c r="BL11" s="142" t="str">
        <f t="shared" ref="BL11" ca="1" si="52">IFERROR(INDEX($D$2:$BA$203,$A$41-1+$BI11,$A$27-3)*IF(RTF_unit="K",1,IF(RTF_unit="lb",1/1000,IF(RTF_unit="T",2,1))),"")</f>
        <v/>
      </c>
      <c r="BM11" s="142" t="str">
        <f t="shared" ref="BM11" ca="1" si="53">IFERROR(INDEX($D$2:$BA$203,$A$41-1+$BI11,$A$27-1)*IF(RTF_unit="K",1,IF(RTF_unit="lb",1/1000,IF(RTF_unit="T",2,1))),"")</f>
        <v/>
      </c>
      <c r="BN11" s="142" t="str">
        <f t="shared" ref="BN11" ca="1" si="54">IFERROR(INDEX($D$2:$BA$203,$A$41-1+$BI11,$A$27-2)*IF(RTF_unit="K",1,IF(RTF_unit="lb",1/1000,IF(RTF_unit="T",2,1))),"")</f>
        <v/>
      </c>
      <c r="BO11" s="142" t="str">
        <f t="shared" ref="BO11" ca="1" si="55">IFERROR(INDEX($D$2:$BA$203,$A$41-1+$BI11,$A$27)*IF(RTF_unit_Moment="kip-ft",1,IF(RTF_unit_Moment="kip-in",1/12,IF(RTF_unit_Moment="lb-ft",1/1000,IF(RTF_unit_Moment="lb-in",1/12000,1)))),"")</f>
        <v/>
      </c>
      <c r="BP11" s="142" t="str">
        <f t="shared" ref="BP11" ca="1" si="56">IFERROR(INDEX($D$2:$BA$203,$A$41-1+$BI11,$A$30)*IF(RTF_unit_Moment="kip-ft",1,IF(RTF_unit_Moment="kip-in",1/12,IF(RTF_unit_Moment="lb-ft",1/1000,IF(RTF_unit_Moment="lb-in",1/12000,1)))),"")</f>
        <v/>
      </c>
      <c r="BQ11" s="142" t="str">
        <f t="shared" ref="BQ11:BQ74" ca="1" si="57">IFERROR(SQRT($BO11^2+$BP11^2),"")</f>
        <v/>
      </c>
      <c r="BR11" s="142" t="str">
        <f t="shared" ref="BR11:BR74" ca="1" si="58">IFERROR(SQRT($BM11^2+$BN11^2),"")</f>
        <v/>
      </c>
      <c r="BT11" s="142" t="str">
        <f t="array" aca="1" ref="BT11" ca="1">IFERROR(INDEX($BB$1:$BB$502,SMALL(IF($BB$1:$BB$502&lt;&gt;"",ROW($BB$1:$BB$502)),ROW(4:4))),"")</f>
        <v/>
      </c>
      <c r="BU11" s="156" t="str">
        <f t="shared" ca="1" si="19"/>
        <v/>
      </c>
      <c r="BV11" s="142" t="str">
        <f t="shared" ca="1" si="31"/>
        <v/>
      </c>
      <c r="BW11" s="142" t="str">
        <f t="shared" ca="1" si="20"/>
        <v/>
      </c>
      <c r="BX11" s="142" t="str">
        <f t="shared" ca="1" si="20"/>
        <v/>
      </c>
      <c r="BY11" s="142" t="str">
        <f t="shared" ca="1" si="32"/>
        <v/>
      </c>
      <c r="BZ11" s="142" t="str">
        <f t="shared" ca="1" si="21"/>
        <v/>
      </c>
      <c r="CA11" s="142" t="str">
        <f t="shared" ca="1" si="33"/>
        <v/>
      </c>
      <c r="CB11" s="142" t="str">
        <f t="shared" ca="1" si="34"/>
        <v/>
      </c>
      <c r="CC11" s="142" t="str">
        <f t="shared" ca="1" si="35"/>
        <v/>
      </c>
      <c r="CD11" s="142" t="str">
        <f t="shared" ca="1" si="36"/>
        <v/>
      </c>
      <c r="CE11" s="142" t="str">
        <f t="shared" ca="1" si="37"/>
        <v/>
      </c>
      <c r="CF11" s="142" t="str">
        <f t="shared" ca="1" si="38"/>
        <v/>
      </c>
      <c r="CG11" s="142" t="str">
        <f t="shared" ca="1" si="39"/>
        <v/>
      </c>
      <c r="CH11" s="142" t="str">
        <f ca="1">IFERROR(TRIM(IFERROR(IF(ISNUMBER(MATCH(IF($CF10="Radius",LEFT($CF11,FIND(" (",$CF11,1)),IF(LEFT($CF11,FIND(" (",$CF11,1))=LEFT($CF10,FIND(" (",$CF10,1)),"",LEFT($CF11,FIND(" (",$CF11,1)))),$CH$8:$CH10,0))=FALSE,IF($CF10="Radius",LEFT($CF11,FIND(" (",$CF11,1)),IF(LEFT($CF11,FIND(" (",$CF11,1))=LEFT($CF10,FIND(" (",$CF10,1)),"",LEFT($CF11,FIND(" (",$CF11,1)))),""),"")),"")</f>
        <v/>
      </c>
      <c r="CI11" s="142" t="str">
        <f t="array" aca="1" ref="CI11" ca="1">IFERROR(IF($CH11="","",IF(MAX((Selection_Radius=$CH11)*Selection_Resultant)=0,"",MAX((Selection_Radius=$CH11)*Selection_Resultant))),"")</f>
        <v/>
      </c>
      <c r="CJ11" s="142" t="str">
        <f t="shared" ca="1" si="40"/>
        <v/>
      </c>
      <c r="CK11" s="142" t="str">
        <f t="array" aca="1" ref="CK11" ca="1">IFERROR(INDEX($CJ$1:$CJ$502,SMALL(IF($CJ$1:$CJ$502&lt;&gt;"",ROW($CJ$1:$CJ$502)),ROW(4:4))),"")</f>
        <v/>
      </c>
      <c r="CL11" s="142" t="str">
        <f t="shared" ca="1" si="41"/>
        <v/>
      </c>
      <c r="CM11" s="142" t="str">
        <f t="shared" ca="1" si="42"/>
        <v/>
      </c>
      <c r="CN11" s="142" t="str" cm="1">
        <f t="array" aca="1" ref="CN11" ca="1">IF(CM11="","",INDEX(INDIRECT("$CM$9:$CM$" &amp; ROW(GuyAnchorReactionCount) + GuyAnchorReactionCount),ROWS($CM11:INDIRECT("$CM$" &amp; ROW(GuyAnchorReactionCount) + GuyAnchorReactionCount))))</f>
        <v/>
      </c>
      <c r="CP11" s="145" t="str">
        <f t="shared" ca="1" si="43"/>
        <v/>
      </c>
      <c r="CQ11" s="145" t="str">
        <f t="shared" ca="1" si="44"/>
        <v/>
      </c>
      <c r="CR11" s="145" t="str">
        <f t="shared" ca="1" si="45"/>
        <v/>
      </c>
      <c r="CS11" s="145" t="str">
        <f t="shared" ca="1" si="46"/>
        <v/>
      </c>
    </row>
    <row r="12" spans="1:134" x14ac:dyDescent="0.2">
      <c r="A12" s="27" t="e">
        <f ca="1">ROW(INDEX(D:D,MATCH("*" &amp; A11 &amp; "*",D:D,0)))</f>
        <v>#N/A</v>
      </c>
      <c r="B12" s="13" t="s">
        <v>117</v>
      </c>
      <c r="C12" s="142">
        <f t="shared" si="17"/>
        <v>10</v>
      </c>
      <c r="D12" s="142" t="e">
        <f t="shared" ca="1" si="4"/>
        <v>#N/A</v>
      </c>
      <c r="E12" s="142" t="e">
        <f t="shared" ca="1" si="4"/>
        <v>#N/A</v>
      </c>
      <c r="F12" s="142" t="e">
        <f t="shared" ca="1" si="4"/>
        <v>#N/A</v>
      </c>
      <c r="G12" s="142" t="e">
        <f t="shared" ca="1" si="4"/>
        <v>#N/A</v>
      </c>
      <c r="H12" s="142" t="e">
        <f t="shared" ca="1" si="4"/>
        <v>#N/A</v>
      </c>
      <c r="I12" s="142" t="e">
        <f t="shared" ca="1" si="4"/>
        <v>#N/A</v>
      </c>
      <c r="J12" s="142" t="e">
        <f t="shared" ca="1" si="4"/>
        <v>#N/A</v>
      </c>
      <c r="K12" s="142" t="e">
        <f t="shared" ca="1" si="4"/>
        <v>#N/A</v>
      </c>
      <c r="L12" s="142" t="e">
        <f t="shared" ca="1" si="4"/>
        <v>#N/A</v>
      </c>
      <c r="M12" s="142" t="e">
        <f t="shared" ca="1" si="4"/>
        <v>#N/A</v>
      </c>
      <c r="N12" s="142" t="e">
        <f t="shared" ca="1" si="4"/>
        <v>#N/A</v>
      </c>
      <c r="O12" s="142" t="e">
        <f t="shared" ca="1" si="4"/>
        <v>#N/A</v>
      </c>
      <c r="P12" s="142" t="e">
        <f t="shared" ca="1" si="4"/>
        <v>#N/A</v>
      </c>
      <c r="Q12" s="142" t="e">
        <f t="shared" ca="1" si="4"/>
        <v>#N/A</v>
      </c>
      <c r="R12" s="142" t="e">
        <f t="shared" ca="1" si="4"/>
        <v>#N/A</v>
      </c>
      <c r="S12" s="142" t="e">
        <f t="shared" ca="1" si="4"/>
        <v>#N/A</v>
      </c>
      <c r="T12" s="142" t="e">
        <f t="shared" ca="1" si="5"/>
        <v>#N/A</v>
      </c>
      <c r="U12" s="142" t="e">
        <f t="shared" ca="1" si="5"/>
        <v>#N/A</v>
      </c>
      <c r="V12" s="142" t="e">
        <f t="shared" ca="1" si="5"/>
        <v>#N/A</v>
      </c>
      <c r="W12" s="142" t="e">
        <f t="shared" ca="1" si="5"/>
        <v>#N/A</v>
      </c>
      <c r="X12" s="142" t="e">
        <f t="shared" ca="1" si="5"/>
        <v>#N/A</v>
      </c>
      <c r="Y12" s="142" t="e">
        <f t="shared" ca="1" si="5"/>
        <v>#N/A</v>
      </c>
      <c r="Z12" s="142" t="e">
        <f t="shared" ca="1" si="5"/>
        <v>#N/A</v>
      </c>
      <c r="AA12" s="142" t="e">
        <f t="shared" ca="1" si="5"/>
        <v>#N/A</v>
      </c>
      <c r="AB12" s="142" t="e">
        <f t="shared" ca="1" si="5"/>
        <v>#N/A</v>
      </c>
      <c r="AC12" s="142" t="e">
        <f t="shared" ca="1" si="5"/>
        <v>#N/A</v>
      </c>
      <c r="AD12" s="142" t="e">
        <f t="shared" ca="1" si="5"/>
        <v>#N/A</v>
      </c>
      <c r="AE12" s="142" t="e">
        <f t="shared" ca="1" si="5"/>
        <v>#N/A</v>
      </c>
      <c r="AF12" s="142" t="e">
        <f t="shared" ca="1" si="5"/>
        <v>#N/A</v>
      </c>
      <c r="AG12" s="142" t="e">
        <f t="shared" ca="1" si="5"/>
        <v>#N/A</v>
      </c>
      <c r="AH12" s="142" t="e">
        <f t="shared" ca="1" si="5"/>
        <v>#N/A</v>
      </c>
      <c r="AI12" s="142" t="e">
        <f t="shared" ca="1" si="5"/>
        <v>#N/A</v>
      </c>
      <c r="AJ12" s="142" t="e">
        <f t="shared" ca="1" si="6"/>
        <v>#N/A</v>
      </c>
      <c r="AK12" s="142" t="e">
        <f t="shared" ca="1" si="6"/>
        <v>#N/A</v>
      </c>
      <c r="AL12" s="142" t="e">
        <f t="shared" ca="1" si="6"/>
        <v>#N/A</v>
      </c>
      <c r="AM12" s="142" t="e">
        <f t="shared" ca="1" si="6"/>
        <v>#N/A</v>
      </c>
      <c r="AN12" s="142" t="e">
        <f t="shared" ca="1" si="6"/>
        <v>#N/A</v>
      </c>
      <c r="AO12" s="142" t="e">
        <f t="shared" ca="1" si="6"/>
        <v>#N/A</v>
      </c>
      <c r="AP12" s="142" t="e">
        <f t="shared" ca="1" si="6"/>
        <v>#N/A</v>
      </c>
      <c r="AQ12" s="142" t="e">
        <f t="shared" ca="1" si="6"/>
        <v>#N/A</v>
      </c>
      <c r="AR12" s="142" t="e">
        <f t="shared" ca="1" si="6"/>
        <v>#N/A</v>
      </c>
      <c r="AS12" s="142" t="e">
        <f t="shared" ca="1" si="6"/>
        <v>#N/A</v>
      </c>
      <c r="AT12" s="142" t="e">
        <f t="shared" ca="1" si="6"/>
        <v>#N/A</v>
      </c>
      <c r="AU12" s="142" t="e">
        <f t="shared" ca="1" si="6"/>
        <v>#N/A</v>
      </c>
      <c r="AV12" s="142" t="e">
        <f t="shared" ca="1" si="6"/>
        <v>#N/A</v>
      </c>
      <c r="AW12" s="142" t="e">
        <f t="shared" ca="1" si="6"/>
        <v>#N/A</v>
      </c>
      <c r="AX12" s="142" t="e">
        <f t="shared" ca="1" si="6"/>
        <v>#N/A</v>
      </c>
      <c r="AY12" s="142" t="e">
        <f t="shared" ca="1" si="6"/>
        <v>#N/A</v>
      </c>
      <c r="AZ12" s="142" t="e">
        <f t="shared" ca="1" si="7"/>
        <v>#N/A</v>
      </c>
      <c r="BA12" s="142" t="e">
        <f t="shared" ca="1" si="7"/>
        <v>#N/A</v>
      </c>
      <c r="BB12" s="142" t="str">
        <f t="shared" ca="1" si="12"/>
        <v/>
      </c>
      <c r="BC12" s="142" t="str">
        <f t="shared" ref="BC12" ca="1" si="59">IFERROR(VALUE(G12)*IF(RTF_unit="K",1,IF(RTF_unit="lb",1/1000,IF(RTF_unit="T",2,1))),"")</f>
        <v/>
      </c>
      <c r="BD12" s="142" t="str">
        <f t="shared" ref="BD12" ca="1" si="60">IFERROR(VALUE(H12)*IF(RTF_unit="K",1,IF(RTF_unit="lb",1/1000,IF(RTF_unit="T",2,1))),"")</f>
        <v/>
      </c>
      <c r="BE12" s="142" t="str">
        <f t="shared" ref="BE12" ca="1" si="61">IFERROR(VALUE(I12)*IF(RTF_unit="K",1,IF(RTF_unit="lb",1/1000,IF(RTF_unit="T",2,1))),"")</f>
        <v/>
      </c>
      <c r="BF12" s="20" t="str">
        <f t="shared" ca="1" si="16"/>
        <v/>
      </c>
      <c r="BG12" s="142" t="str">
        <f t="shared" ca="1" si="18"/>
        <v/>
      </c>
      <c r="BH12" s="20"/>
      <c r="BI12" s="158" t="str">
        <f t="shared" ca="1" si="50"/>
        <v/>
      </c>
      <c r="BJ12" s="142" t="str">
        <f t="shared" ca="1" si="25"/>
        <v/>
      </c>
      <c r="BK12" s="142" t="str">
        <f t="shared" ca="1" si="51"/>
        <v/>
      </c>
      <c r="BL12" s="142" t="str">
        <f t="shared" ref="BL12" ca="1" si="62">IFERROR(INDEX($D$2:$BA$203,$A$41-1+$BI12,$A$27-3)*IF(RTF_unit="K",1,IF(RTF_unit="lb",1/1000,IF(RTF_unit="T",2,1))),"")</f>
        <v/>
      </c>
      <c r="BM12" s="142" t="str">
        <f t="shared" ref="BM12" ca="1" si="63">IFERROR(INDEX($D$2:$BA$203,$A$41-1+$BI12,$A$27-1)*IF(RTF_unit="K",1,IF(RTF_unit="lb",1/1000,IF(RTF_unit="T",2,1))),"")</f>
        <v/>
      </c>
      <c r="BN12" s="142" t="str">
        <f t="shared" ref="BN12" ca="1" si="64">IFERROR(INDEX($D$2:$BA$203,$A$41-1+$BI12,$A$27-2)*IF(RTF_unit="K",1,IF(RTF_unit="lb",1/1000,IF(RTF_unit="T",2,1))),"")</f>
        <v/>
      </c>
      <c r="BO12" s="142" t="str">
        <f t="shared" ref="BO12" ca="1" si="65">IFERROR(INDEX($D$2:$BA$203,$A$41-1+$BI12,$A$27)*IF(RTF_unit_Moment="kip-ft",1,IF(RTF_unit_Moment="kip-in",1/12,IF(RTF_unit_Moment="lb-ft",1/1000,IF(RTF_unit_Moment="lb-in",1/12000,1)))),"")</f>
        <v/>
      </c>
      <c r="BP12" s="142" t="str">
        <f t="shared" ref="BP12" ca="1" si="66">IFERROR(INDEX($D$2:$BA$203,$A$41-1+$BI12,$A$30)*IF(RTF_unit_Moment="kip-ft",1,IF(RTF_unit_Moment="kip-in",1/12,IF(RTF_unit_Moment="lb-ft",1/1000,IF(RTF_unit_Moment="lb-in",1/12000,1)))),"")</f>
        <v/>
      </c>
      <c r="BQ12" s="142" t="str">
        <f t="shared" ca="1" si="57"/>
        <v/>
      </c>
      <c r="BR12" s="142" t="str">
        <f t="shared" ca="1" si="58"/>
        <v/>
      </c>
      <c r="BS12"/>
      <c r="BT12" s="142" t="str">
        <f t="array" aca="1" ref="BT12" ca="1">IFERROR(INDEX($BB$1:$BB$502,SMALL(IF($BB$1:$BB$502&lt;&gt;"",ROW($BB$1:$BB$502)),ROW(5:5))),"")</f>
        <v/>
      </c>
      <c r="BU12" s="156" t="str">
        <f t="shared" ca="1" si="19"/>
        <v/>
      </c>
      <c r="BV12" s="142" t="str">
        <f t="shared" ca="1" si="31"/>
        <v/>
      </c>
      <c r="BW12" s="142" t="str">
        <f t="shared" ca="1" si="20"/>
        <v/>
      </c>
      <c r="BX12" s="142" t="str">
        <f t="shared" ca="1" si="20"/>
        <v/>
      </c>
      <c r="BY12" s="142" t="str">
        <f t="shared" ca="1" si="32"/>
        <v/>
      </c>
      <c r="BZ12" s="142" t="str">
        <f t="shared" ca="1" si="21"/>
        <v/>
      </c>
      <c r="CA12" s="142" t="str">
        <f t="shared" ca="1" si="33"/>
        <v/>
      </c>
      <c r="CB12" s="142" t="str">
        <f t="shared" ca="1" si="34"/>
        <v/>
      </c>
      <c r="CC12" s="142" t="str">
        <f t="shared" ca="1" si="35"/>
        <v/>
      </c>
      <c r="CD12" s="142" t="str">
        <f t="shared" ca="1" si="36"/>
        <v/>
      </c>
      <c r="CE12" s="142" t="str">
        <f t="shared" ca="1" si="37"/>
        <v/>
      </c>
      <c r="CF12" s="142" t="str">
        <f t="shared" ca="1" si="38"/>
        <v/>
      </c>
      <c r="CG12" s="142" t="str">
        <f t="shared" ca="1" si="39"/>
        <v/>
      </c>
      <c r="CH12" s="142" t="str">
        <f ca="1">IFERROR(TRIM(IFERROR(IF(ISNUMBER(MATCH(IF($CF11="Radius",LEFT($CF12,FIND(" (",$CF12,1)),IF(LEFT($CF12,FIND(" (",$CF12,1))=LEFT($CF11,FIND(" (",$CF11,1)),"",LEFT($CF12,FIND(" (",$CF12,1)))),$CH$8:$CH11,0))=FALSE,IF($CF11="Radius",LEFT($CF12,FIND(" (",$CF12,1)),IF(LEFT($CF12,FIND(" (",$CF12,1))=LEFT($CF11,FIND(" (",$CF11,1)),"",LEFT($CF12,FIND(" (",$CF12,1)))),""),"")),"")</f>
        <v/>
      </c>
      <c r="CI12" s="142" t="str">
        <f t="array" aca="1" ref="CI12" ca="1">IFERROR(IF($CH12="","",IF(MAX((Selection_Radius=$CH12)*Selection_Resultant)=0,"",MAX((Selection_Radius=$CH12)*Selection_Resultant))),"")</f>
        <v/>
      </c>
      <c r="CJ12" s="142" t="str">
        <f t="shared" ca="1" si="40"/>
        <v/>
      </c>
      <c r="CK12" s="142" t="str">
        <f t="array" aca="1" ref="CK12" ca="1">IFERROR(INDEX($CJ$1:$CJ$502,SMALL(IF($CJ$1:$CJ$502&lt;&gt;"",ROW($CJ$1:$CJ$502)),ROW(5:5))),"")</f>
        <v/>
      </c>
      <c r="CL12" s="142" t="str">
        <f t="shared" ca="1" si="41"/>
        <v/>
      </c>
      <c r="CM12" s="142" t="str">
        <f t="shared" ca="1" si="42"/>
        <v/>
      </c>
      <c r="CN12" s="142" t="str" cm="1">
        <f t="array" aca="1" ref="CN12" ca="1">IF(CM12="","",INDEX(INDIRECT("$CM$9:$CM$" &amp; ROW(GuyAnchorReactionCount) + GuyAnchorReactionCount),ROWS($CM12:INDIRECT("$CM$" &amp; ROW(GuyAnchorReactionCount) + GuyAnchorReactionCount))))</f>
        <v/>
      </c>
      <c r="CP12" s="145" t="str">
        <f t="shared" ca="1" si="43"/>
        <v/>
      </c>
      <c r="CQ12" s="145" t="str">
        <f t="shared" ca="1" si="44"/>
        <v/>
      </c>
      <c r="CR12" s="145" t="str">
        <f t="shared" ca="1" si="45"/>
        <v/>
      </c>
      <c r="CS12" s="145" t="str">
        <f t="shared" ca="1" si="46"/>
        <v/>
      </c>
      <c r="CU12" s="19"/>
    </row>
    <row r="13" spans="1:134" x14ac:dyDescent="0.2">
      <c r="C13" s="142">
        <f t="shared" si="17"/>
        <v>11</v>
      </c>
      <c r="D13" s="142" t="e">
        <f t="shared" ca="1" si="4"/>
        <v>#N/A</v>
      </c>
      <c r="E13" s="142" t="e">
        <f t="shared" ca="1" si="4"/>
        <v>#N/A</v>
      </c>
      <c r="F13" s="142" t="e">
        <f t="shared" ca="1" si="4"/>
        <v>#N/A</v>
      </c>
      <c r="G13" s="142" t="e">
        <f t="shared" ca="1" si="4"/>
        <v>#N/A</v>
      </c>
      <c r="H13" s="142" t="e">
        <f t="shared" ca="1" si="4"/>
        <v>#N/A</v>
      </c>
      <c r="I13" s="142" t="e">
        <f t="shared" ca="1" si="4"/>
        <v>#N/A</v>
      </c>
      <c r="J13" s="142" t="e">
        <f t="shared" ca="1" si="4"/>
        <v>#N/A</v>
      </c>
      <c r="K13" s="142" t="e">
        <f t="shared" ca="1" si="4"/>
        <v>#N/A</v>
      </c>
      <c r="L13" s="142" t="e">
        <f t="shared" ca="1" si="4"/>
        <v>#N/A</v>
      </c>
      <c r="M13" s="142" t="e">
        <f t="shared" ca="1" si="4"/>
        <v>#N/A</v>
      </c>
      <c r="N13" s="142" t="e">
        <f t="shared" ca="1" si="4"/>
        <v>#N/A</v>
      </c>
      <c r="O13" s="142" t="e">
        <f t="shared" ca="1" si="4"/>
        <v>#N/A</v>
      </c>
      <c r="P13" s="142" t="e">
        <f t="shared" ca="1" si="4"/>
        <v>#N/A</v>
      </c>
      <c r="Q13" s="142" t="e">
        <f t="shared" ca="1" si="4"/>
        <v>#N/A</v>
      </c>
      <c r="R13" s="142" t="e">
        <f t="shared" ca="1" si="4"/>
        <v>#N/A</v>
      </c>
      <c r="S13" s="142" t="e">
        <f t="shared" ca="1" si="4"/>
        <v>#N/A</v>
      </c>
      <c r="T13" s="142" t="e">
        <f t="shared" ca="1" si="5"/>
        <v>#N/A</v>
      </c>
      <c r="U13" s="142" t="e">
        <f t="shared" ca="1" si="5"/>
        <v>#N/A</v>
      </c>
      <c r="V13" s="142" t="e">
        <f t="shared" ca="1" si="5"/>
        <v>#N/A</v>
      </c>
      <c r="W13" s="142" t="e">
        <f t="shared" ca="1" si="5"/>
        <v>#N/A</v>
      </c>
      <c r="X13" s="142" t="e">
        <f t="shared" ca="1" si="5"/>
        <v>#N/A</v>
      </c>
      <c r="Y13" s="142" t="e">
        <f t="shared" ca="1" si="5"/>
        <v>#N/A</v>
      </c>
      <c r="Z13" s="142" t="e">
        <f t="shared" ca="1" si="5"/>
        <v>#N/A</v>
      </c>
      <c r="AA13" s="142" t="e">
        <f t="shared" ca="1" si="5"/>
        <v>#N/A</v>
      </c>
      <c r="AB13" s="142" t="e">
        <f t="shared" ca="1" si="5"/>
        <v>#N/A</v>
      </c>
      <c r="AC13" s="142" t="e">
        <f t="shared" ca="1" si="5"/>
        <v>#N/A</v>
      </c>
      <c r="AD13" s="142" t="e">
        <f t="shared" ca="1" si="5"/>
        <v>#N/A</v>
      </c>
      <c r="AE13" s="142" t="e">
        <f t="shared" ca="1" si="5"/>
        <v>#N/A</v>
      </c>
      <c r="AF13" s="142" t="e">
        <f t="shared" ca="1" si="5"/>
        <v>#N/A</v>
      </c>
      <c r="AG13" s="142" t="e">
        <f t="shared" ca="1" si="5"/>
        <v>#N/A</v>
      </c>
      <c r="AH13" s="142" t="e">
        <f t="shared" ca="1" si="5"/>
        <v>#N/A</v>
      </c>
      <c r="AI13" s="142" t="e">
        <f t="shared" ca="1" si="5"/>
        <v>#N/A</v>
      </c>
      <c r="AJ13" s="142" t="e">
        <f t="shared" ca="1" si="6"/>
        <v>#N/A</v>
      </c>
      <c r="AK13" s="142" t="e">
        <f t="shared" ca="1" si="6"/>
        <v>#N/A</v>
      </c>
      <c r="AL13" s="142" t="e">
        <f t="shared" ca="1" si="6"/>
        <v>#N/A</v>
      </c>
      <c r="AM13" s="142" t="e">
        <f t="shared" ca="1" si="6"/>
        <v>#N/A</v>
      </c>
      <c r="AN13" s="142" t="e">
        <f t="shared" ca="1" si="6"/>
        <v>#N/A</v>
      </c>
      <c r="AO13" s="142" t="e">
        <f t="shared" ca="1" si="6"/>
        <v>#N/A</v>
      </c>
      <c r="AP13" s="142" t="e">
        <f t="shared" ca="1" si="6"/>
        <v>#N/A</v>
      </c>
      <c r="AQ13" s="142" t="e">
        <f t="shared" ca="1" si="6"/>
        <v>#N/A</v>
      </c>
      <c r="AR13" s="142" t="e">
        <f t="shared" ca="1" si="6"/>
        <v>#N/A</v>
      </c>
      <c r="AS13" s="142" t="e">
        <f t="shared" ca="1" si="6"/>
        <v>#N/A</v>
      </c>
      <c r="AT13" s="142" t="e">
        <f t="shared" ca="1" si="6"/>
        <v>#N/A</v>
      </c>
      <c r="AU13" s="142" t="e">
        <f t="shared" ca="1" si="6"/>
        <v>#N/A</v>
      </c>
      <c r="AV13" s="142" t="e">
        <f t="shared" ca="1" si="6"/>
        <v>#N/A</v>
      </c>
      <c r="AW13" s="142" t="e">
        <f t="shared" ca="1" si="6"/>
        <v>#N/A</v>
      </c>
      <c r="AX13" s="142" t="e">
        <f t="shared" ca="1" si="6"/>
        <v>#N/A</v>
      </c>
      <c r="AY13" s="142" t="e">
        <f t="shared" ca="1" si="6"/>
        <v>#N/A</v>
      </c>
      <c r="AZ13" s="142" t="e">
        <f t="shared" ca="1" si="7"/>
        <v>#N/A</v>
      </c>
      <c r="BA13" s="142" t="e">
        <f t="shared" ca="1" si="7"/>
        <v>#N/A</v>
      </c>
      <c r="BB13" s="142" t="str">
        <f t="shared" ca="1" si="12"/>
        <v/>
      </c>
      <c r="BC13" s="142" t="str">
        <f t="shared" ref="BC13" ca="1" si="67">IFERROR(VALUE(G13)*IF(RTF_unit="K",1,IF(RTF_unit="lb",1/1000,IF(RTF_unit="T",2,1))),"")</f>
        <v/>
      </c>
      <c r="BD13" s="142" t="str">
        <f t="shared" ref="BD13" ca="1" si="68">IFERROR(VALUE(H13)*IF(RTF_unit="K",1,IF(RTF_unit="lb",1/1000,IF(RTF_unit="T",2,1))),"")</f>
        <v/>
      </c>
      <c r="BE13" s="142" t="str">
        <f t="shared" ref="BE13" ca="1" si="69">IFERROR(VALUE(I13)*IF(RTF_unit="K",1,IF(RTF_unit="lb",1/1000,IF(RTF_unit="T",2,1))),"")</f>
        <v/>
      </c>
      <c r="BF13" s="20" t="str">
        <f t="shared" ca="1" si="16"/>
        <v/>
      </c>
      <c r="BG13" s="142" t="str">
        <f t="shared" ca="1" si="18"/>
        <v/>
      </c>
      <c r="BH13" s="20"/>
      <c r="BI13" s="158" t="str">
        <f t="shared" ca="1" si="50"/>
        <v/>
      </c>
      <c r="BJ13" s="142" t="str">
        <f t="shared" ca="1" si="25"/>
        <v/>
      </c>
      <c r="BK13" s="142" t="str">
        <f t="shared" ca="1" si="51"/>
        <v/>
      </c>
      <c r="BL13" s="142" t="str">
        <f t="shared" ref="BL13" ca="1" si="70">IFERROR(INDEX($D$2:$BA$203,$A$41-1+$BI13,$A$27-3)*IF(RTF_unit="K",1,IF(RTF_unit="lb",1/1000,IF(RTF_unit="T",2,1))),"")</f>
        <v/>
      </c>
      <c r="BM13" s="142" t="str">
        <f t="shared" ref="BM13" ca="1" si="71">IFERROR(INDEX($D$2:$BA$203,$A$41-1+$BI13,$A$27-1)*IF(RTF_unit="K",1,IF(RTF_unit="lb",1/1000,IF(RTF_unit="T",2,1))),"")</f>
        <v/>
      </c>
      <c r="BN13" s="142" t="str">
        <f t="shared" ref="BN13" ca="1" si="72">IFERROR(INDEX($D$2:$BA$203,$A$41-1+$BI13,$A$27-2)*IF(RTF_unit="K",1,IF(RTF_unit="lb",1/1000,IF(RTF_unit="T",2,1))),"")</f>
        <v/>
      </c>
      <c r="BO13" s="142" t="str">
        <f t="shared" ref="BO13" ca="1" si="73">IFERROR(INDEX($D$2:$BA$203,$A$41-1+$BI13,$A$27)*IF(RTF_unit_Moment="kip-ft",1,IF(RTF_unit_Moment="kip-in",1/12,IF(RTF_unit_Moment="lb-ft",1/1000,IF(RTF_unit_Moment="lb-in",1/12000,1)))),"")</f>
        <v/>
      </c>
      <c r="BP13" s="142" t="str">
        <f t="shared" ref="BP13" ca="1" si="74">IFERROR(INDEX($D$2:$BA$203,$A$41-1+$BI13,$A$30)*IF(RTF_unit_Moment="kip-ft",1,IF(RTF_unit_Moment="kip-in",1/12,IF(RTF_unit_Moment="lb-ft",1/1000,IF(RTF_unit_Moment="lb-in",1/12000,1)))),"")</f>
        <v/>
      </c>
      <c r="BQ13" s="142" t="str">
        <f t="shared" ca="1" si="57"/>
        <v/>
      </c>
      <c r="BR13" s="142" t="str">
        <f t="shared" ca="1" si="58"/>
        <v/>
      </c>
      <c r="BS13"/>
      <c r="BT13" s="142" t="str">
        <f t="array" aca="1" ref="BT13" ca="1">IFERROR(INDEX($BB$1:$BB$502,SMALL(IF($BB$1:$BB$502&lt;&gt;"",ROW($BB$1:$BB$502)),ROW(6:6))),"")</f>
        <v/>
      </c>
      <c r="BU13" s="156" t="str">
        <f t="shared" ca="1" si="19"/>
        <v/>
      </c>
      <c r="BV13" s="142" t="str">
        <f t="shared" ca="1" si="31"/>
        <v/>
      </c>
      <c r="BW13" s="142" t="str">
        <f t="shared" ca="1" si="20"/>
        <v/>
      </c>
      <c r="BX13" s="142" t="str">
        <f t="shared" ca="1" si="20"/>
        <v/>
      </c>
      <c r="BY13" s="142" t="str">
        <f t="shared" ca="1" si="32"/>
        <v/>
      </c>
      <c r="BZ13" s="142" t="str">
        <f t="shared" ca="1" si="21"/>
        <v/>
      </c>
      <c r="CA13" s="142" t="str">
        <f t="shared" ca="1" si="33"/>
        <v/>
      </c>
      <c r="CB13" s="142" t="str">
        <f t="shared" ca="1" si="34"/>
        <v/>
      </c>
      <c r="CC13" s="142" t="str">
        <f t="shared" ca="1" si="35"/>
        <v/>
      </c>
      <c r="CD13" s="142" t="str">
        <f t="shared" ca="1" si="36"/>
        <v/>
      </c>
      <c r="CE13" s="142" t="str">
        <f t="shared" ca="1" si="37"/>
        <v/>
      </c>
      <c r="CF13" s="142" t="str">
        <f t="shared" ca="1" si="38"/>
        <v/>
      </c>
      <c r="CG13" s="142" t="str">
        <f t="shared" ca="1" si="39"/>
        <v/>
      </c>
      <c r="CH13" s="142" t="str">
        <f ca="1">IFERROR(TRIM(IFERROR(IF(ISNUMBER(MATCH(IF($CF12="Radius",LEFT($CF13,FIND(" (",$CF13,1)),IF(LEFT($CF13,FIND(" (",$CF13,1))=LEFT($CF12,FIND(" (",$CF12,1)),"",LEFT($CF13,FIND(" (",$CF13,1)))),$CH$8:$CH12,0))=FALSE,IF($CF12="Radius",LEFT($CF13,FIND(" (",$CF13,1)),IF(LEFT($CF13,FIND(" (",$CF13,1))=LEFT($CF12,FIND(" (",$CF12,1)),"",LEFT($CF13,FIND(" (",$CF13,1)))),""),"")),"")</f>
        <v/>
      </c>
      <c r="CI13" s="142" t="str">
        <f t="array" aca="1" ref="CI13" ca="1">IFERROR(IF($CH13="","",IF(MAX((Selection_Radius=$CH13)*Selection_Resultant)=0,"",MAX((Selection_Radius=$CH13)*Selection_Resultant))),"")</f>
        <v/>
      </c>
      <c r="CJ13" s="142" t="str">
        <f t="shared" ca="1" si="40"/>
        <v/>
      </c>
      <c r="CK13" s="142" t="str">
        <f t="array" aca="1" ref="CK13" ca="1">IFERROR(INDEX($CJ$1:$CJ$502,SMALL(IF($CJ$1:$CJ$502&lt;&gt;"",ROW($CJ$1:$CJ$502)),ROW(6:6))),"")</f>
        <v/>
      </c>
      <c r="CL13" s="142" t="str">
        <f t="shared" ca="1" si="41"/>
        <v/>
      </c>
      <c r="CM13" s="142" t="str">
        <f t="shared" ca="1" si="42"/>
        <v/>
      </c>
      <c r="CN13" s="142" t="str" cm="1">
        <f t="array" aca="1" ref="CN13" ca="1">IF(CM13="","",INDEX(INDIRECT("$CM$9:$CM$" &amp; ROW(GuyAnchorReactionCount) + GuyAnchorReactionCount),ROWS($CM13:INDIRECT("$CM$" &amp; ROW(GuyAnchorReactionCount) + GuyAnchorReactionCount))))</f>
        <v/>
      </c>
      <c r="CP13" s="145" t="str">
        <f t="shared" ca="1" si="43"/>
        <v/>
      </c>
      <c r="CQ13" s="145" t="str">
        <f t="shared" ca="1" si="44"/>
        <v/>
      </c>
      <c r="CR13" s="145" t="str">
        <f t="shared" ca="1" si="45"/>
        <v/>
      </c>
      <c r="CS13" s="145" t="str">
        <f t="shared" ca="1" si="46"/>
        <v/>
      </c>
    </row>
    <row r="14" spans="1:134" x14ac:dyDescent="0.2">
      <c r="A14" s="153" t="s">
        <v>173</v>
      </c>
      <c r="C14" s="142">
        <f t="shared" si="17"/>
        <v>12</v>
      </c>
      <c r="D14" s="142" t="e">
        <f t="shared" ca="1" si="4"/>
        <v>#N/A</v>
      </c>
      <c r="E14" s="142" t="e">
        <f t="shared" ca="1" si="4"/>
        <v>#N/A</v>
      </c>
      <c r="F14" s="142" t="e">
        <f t="shared" ca="1" si="4"/>
        <v>#N/A</v>
      </c>
      <c r="G14" s="142" t="e">
        <f t="shared" ca="1" si="4"/>
        <v>#N/A</v>
      </c>
      <c r="H14" s="142" t="e">
        <f t="shared" ca="1" si="4"/>
        <v>#N/A</v>
      </c>
      <c r="I14" s="142" t="e">
        <f t="shared" ca="1" si="4"/>
        <v>#N/A</v>
      </c>
      <c r="J14" s="142" t="e">
        <f t="shared" ca="1" si="4"/>
        <v>#N/A</v>
      </c>
      <c r="K14" s="142" t="e">
        <f t="shared" ca="1" si="4"/>
        <v>#N/A</v>
      </c>
      <c r="L14" s="142" t="e">
        <f t="shared" ca="1" si="4"/>
        <v>#N/A</v>
      </c>
      <c r="M14" s="142" t="e">
        <f t="shared" ca="1" si="4"/>
        <v>#N/A</v>
      </c>
      <c r="N14" s="142" t="e">
        <f t="shared" ca="1" si="4"/>
        <v>#N/A</v>
      </c>
      <c r="O14" s="142" t="e">
        <f t="shared" ca="1" si="4"/>
        <v>#N/A</v>
      </c>
      <c r="P14" s="142" t="e">
        <f t="shared" ca="1" si="4"/>
        <v>#N/A</v>
      </c>
      <c r="Q14" s="142" t="e">
        <f t="shared" ca="1" si="4"/>
        <v>#N/A</v>
      </c>
      <c r="R14" s="142" t="e">
        <f t="shared" ca="1" si="4"/>
        <v>#N/A</v>
      </c>
      <c r="S14" s="142" t="e">
        <f t="shared" ca="1" si="4"/>
        <v>#N/A</v>
      </c>
      <c r="T14" s="142" t="e">
        <f t="shared" ca="1" si="5"/>
        <v>#N/A</v>
      </c>
      <c r="U14" s="142" t="e">
        <f t="shared" ca="1" si="5"/>
        <v>#N/A</v>
      </c>
      <c r="V14" s="142" t="e">
        <f t="shared" ca="1" si="5"/>
        <v>#N/A</v>
      </c>
      <c r="W14" s="142" t="e">
        <f t="shared" ca="1" si="5"/>
        <v>#N/A</v>
      </c>
      <c r="X14" s="142" t="e">
        <f t="shared" ca="1" si="5"/>
        <v>#N/A</v>
      </c>
      <c r="Y14" s="142" t="e">
        <f t="shared" ca="1" si="5"/>
        <v>#N/A</v>
      </c>
      <c r="Z14" s="142" t="e">
        <f t="shared" ca="1" si="5"/>
        <v>#N/A</v>
      </c>
      <c r="AA14" s="142" t="e">
        <f t="shared" ca="1" si="5"/>
        <v>#N/A</v>
      </c>
      <c r="AB14" s="142" t="e">
        <f t="shared" ca="1" si="5"/>
        <v>#N/A</v>
      </c>
      <c r="AC14" s="142" t="e">
        <f t="shared" ca="1" si="5"/>
        <v>#N/A</v>
      </c>
      <c r="AD14" s="142" t="e">
        <f t="shared" ca="1" si="5"/>
        <v>#N/A</v>
      </c>
      <c r="AE14" s="142" t="e">
        <f t="shared" ca="1" si="5"/>
        <v>#N/A</v>
      </c>
      <c r="AF14" s="142" t="e">
        <f t="shared" ca="1" si="5"/>
        <v>#N/A</v>
      </c>
      <c r="AG14" s="142" t="e">
        <f t="shared" ca="1" si="5"/>
        <v>#N/A</v>
      </c>
      <c r="AH14" s="142" t="e">
        <f t="shared" ca="1" si="5"/>
        <v>#N/A</v>
      </c>
      <c r="AI14" s="142" t="e">
        <f t="shared" ca="1" si="5"/>
        <v>#N/A</v>
      </c>
      <c r="AJ14" s="142" t="e">
        <f t="shared" ca="1" si="6"/>
        <v>#N/A</v>
      </c>
      <c r="AK14" s="142" t="e">
        <f t="shared" ca="1" si="6"/>
        <v>#N/A</v>
      </c>
      <c r="AL14" s="142" t="e">
        <f t="shared" ca="1" si="6"/>
        <v>#N/A</v>
      </c>
      <c r="AM14" s="142" t="e">
        <f t="shared" ca="1" si="6"/>
        <v>#N/A</v>
      </c>
      <c r="AN14" s="142" t="e">
        <f t="shared" ca="1" si="6"/>
        <v>#N/A</v>
      </c>
      <c r="AO14" s="142" t="e">
        <f t="shared" ca="1" si="6"/>
        <v>#N/A</v>
      </c>
      <c r="AP14" s="142" t="e">
        <f t="shared" ca="1" si="6"/>
        <v>#N/A</v>
      </c>
      <c r="AQ14" s="142" t="e">
        <f t="shared" ca="1" si="6"/>
        <v>#N/A</v>
      </c>
      <c r="AR14" s="142" t="e">
        <f t="shared" ca="1" si="6"/>
        <v>#N/A</v>
      </c>
      <c r="AS14" s="142" t="e">
        <f t="shared" ca="1" si="6"/>
        <v>#N/A</v>
      </c>
      <c r="AT14" s="142" t="e">
        <f t="shared" ca="1" si="6"/>
        <v>#N/A</v>
      </c>
      <c r="AU14" s="142" t="e">
        <f t="shared" ca="1" si="6"/>
        <v>#N/A</v>
      </c>
      <c r="AV14" s="142" t="e">
        <f t="shared" ca="1" si="6"/>
        <v>#N/A</v>
      </c>
      <c r="AW14" s="142" t="e">
        <f t="shared" ca="1" si="6"/>
        <v>#N/A</v>
      </c>
      <c r="AX14" s="142" t="e">
        <f t="shared" ca="1" si="6"/>
        <v>#N/A</v>
      </c>
      <c r="AY14" s="142" t="e">
        <f t="shared" ca="1" si="6"/>
        <v>#N/A</v>
      </c>
      <c r="AZ14" s="142" t="e">
        <f t="shared" ca="1" si="7"/>
        <v>#N/A</v>
      </c>
      <c r="BA14" s="142" t="e">
        <f t="shared" ca="1" si="7"/>
        <v>#N/A</v>
      </c>
      <c r="BB14" s="142" t="str">
        <f t="shared" ca="1" si="12"/>
        <v/>
      </c>
      <c r="BC14" s="142" t="str">
        <f t="shared" ref="BC14" ca="1" si="75">IFERROR(VALUE(G14)*IF(RTF_unit="K",1,IF(RTF_unit="lb",1/1000,IF(RTF_unit="T",2,1))),"")</f>
        <v/>
      </c>
      <c r="BD14" s="142" t="str">
        <f t="shared" ref="BD14" ca="1" si="76">IFERROR(VALUE(H14)*IF(RTF_unit="K",1,IF(RTF_unit="lb",1/1000,IF(RTF_unit="T",2,1))),"")</f>
        <v/>
      </c>
      <c r="BE14" s="142" t="str">
        <f t="shared" ref="BE14" ca="1" si="77">IFERROR(VALUE(I14)*IF(RTF_unit="K",1,IF(RTF_unit="lb",1/1000,IF(RTF_unit="T",2,1))),"")</f>
        <v/>
      </c>
      <c r="BF14" s="20" t="str">
        <f t="shared" ca="1" si="16"/>
        <v/>
      </c>
      <c r="BG14" s="142" t="str">
        <f t="shared" ca="1" si="18"/>
        <v/>
      </c>
      <c r="BH14" s="20"/>
      <c r="BI14" s="158" t="str">
        <f t="shared" ca="1" si="50"/>
        <v/>
      </c>
      <c r="BJ14" s="142" t="str">
        <f t="shared" ca="1" si="25"/>
        <v/>
      </c>
      <c r="BK14" s="142" t="str">
        <f t="shared" ca="1" si="51"/>
        <v/>
      </c>
      <c r="BL14" s="142" t="str">
        <f t="shared" ref="BL14" ca="1" si="78">IFERROR(INDEX($D$2:$BA$203,$A$41-1+$BI14,$A$27-3)*IF(RTF_unit="K",1,IF(RTF_unit="lb",1/1000,IF(RTF_unit="T",2,1))),"")</f>
        <v/>
      </c>
      <c r="BM14" s="142" t="str">
        <f t="shared" ref="BM14" ca="1" si="79">IFERROR(INDEX($D$2:$BA$203,$A$41-1+$BI14,$A$27-1)*IF(RTF_unit="K",1,IF(RTF_unit="lb",1/1000,IF(RTF_unit="T",2,1))),"")</f>
        <v/>
      </c>
      <c r="BN14" s="142" t="str">
        <f t="shared" ref="BN14" ca="1" si="80">IFERROR(INDEX($D$2:$BA$203,$A$41-1+$BI14,$A$27-2)*IF(RTF_unit="K",1,IF(RTF_unit="lb",1/1000,IF(RTF_unit="T",2,1))),"")</f>
        <v/>
      </c>
      <c r="BO14" s="142" t="str">
        <f t="shared" ref="BO14" ca="1" si="81">IFERROR(INDEX($D$2:$BA$203,$A$41-1+$BI14,$A$27)*IF(RTF_unit_Moment="kip-ft",1,IF(RTF_unit_Moment="kip-in",1/12,IF(RTF_unit_Moment="lb-ft",1/1000,IF(RTF_unit_Moment="lb-in",1/12000,1)))),"")</f>
        <v/>
      </c>
      <c r="BP14" s="142" t="str">
        <f t="shared" ref="BP14" ca="1" si="82">IFERROR(INDEX($D$2:$BA$203,$A$41-1+$BI14,$A$30)*IF(RTF_unit_Moment="kip-ft",1,IF(RTF_unit_Moment="kip-in",1/12,IF(RTF_unit_Moment="lb-ft",1/1000,IF(RTF_unit_Moment="lb-in",1/12000,1)))),"")</f>
        <v/>
      </c>
      <c r="BQ14" s="142" t="str">
        <f t="shared" ca="1" si="57"/>
        <v/>
      </c>
      <c r="BR14" s="142" t="str">
        <f t="shared" ca="1" si="58"/>
        <v/>
      </c>
      <c r="BS14"/>
      <c r="BT14" s="142" t="str">
        <f t="array" aca="1" ref="BT14" ca="1">IFERROR(INDEX($BB$1:$BB$502,SMALL(IF($BB$1:$BB$502&lt;&gt;"",ROW($BB$1:$BB$502)),ROW(7:7))),"")</f>
        <v/>
      </c>
      <c r="BU14" s="156" t="str">
        <f t="shared" ca="1" si="19"/>
        <v/>
      </c>
      <c r="BV14" s="142" t="str">
        <f t="shared" ca="1" si="31"/>
        <v/>
      </c>
      <c r="BW14" s="142" t="str">
        <f t="shared" ca="1" si="20"/>
        <v/>
      </c>
      <c r="BX14" s="142" t="str">
        <f t="shared" ca="1" si="20"/>
        <v/>
      </c>
      <c r="BY14" s="142" t="str">
        <f t="shared" ca="1" si="32"/>
        <v/>
      </c>
      <c r="BZ14" s="142" t="str">
        <f t="shared" ca="1" si="21"/>
        <v/>
      </c>
      <c r="CA14" s="142" t="str">
        <f t="shared" ca="1" si="33"/>
        <v/>
      </c>
      <c r="CB14" s="142" t="str">
        <f t="shared" ca="1" si="34"/>
        <v/>
      </c>
      <c r="CC14" s="142" t="str">
        <f t="shared" ca="1" si="35"/>
        <v/>
      </c>
      <c r="CD14" s="142" t="str">
        <f t="shared" ca="1" si="36"/>
        <v/>
      </c>
      <c r="CE14" s="142" t="str">
        <f t="shared" ca="1" si="37"/>
        <v/>
      </c>
      <c r="CF14" s="142" t="str">
        <f t="shared" ca="1" si="38"/>
        <v/>
      </c>
      <c r="CG14" s="142" t="str">
        <f t="shared" ca="1" si="39"/>
        <v/>
      </c>
      <c r="CH14" s="142" t="str">
        <f ca="1">IFERROR(TRIM(IFERROR(IF(ISNUMBER(MATCH(IF($CF13="Radius",LEFT($CF14,FIND(" (",$CF14,1)),IF(LEFT($CF14,FIND(" (",$CF14,1))=LEFT($CF13,FIND(" (",$CF13,1)),"",LEFT($CF14,FIND(" (",$CF14,1)))),$CH$8:$CH13,0))=FALSE,IF($CF13="Radius",LEFT($CF14,FIND(" (",$CF14,1)),IF(LEFT($CF14,FIND(" (",$CF14,1))=LEFT($CF13,FIND(" (",$CF13,1)),"",LEFT($CF14,FIND(" (",$CF14,1)))),""),"")),"")</f>
        <v/>
      </c>
      <c r="CI14" s="142" t="str">
        <f t="array" aca="1" ref="CI14" ca="1">IFERROR(IF($CH14="","",IF(MAX((Selection_Radius=$CH14)*Selection_Resultant)=0,"",MAX((Selection_Radius=$CH14)*Selection_Resultant))),"")</f>
        <v/>
      </c>
      <c r="CJ14" s="142" t="str">
        <f t="shared" ca="1" si="40"/>
        <v/>
      </c>
      <c r="CK14" s="142" t="str">
        <f t="array" aca="1" ref="CK14" ca="1">IFERROR(INDEX($CJ$1:$CJ$502,SMALL(IF($CJ$1:$CJ$502&lt;&gt;"",ROW($CJ$1:$CJ$502)),ROW(7:7))),"")</f>
        <v/>
      </c>
      <c r="CL14" s="142" t="str">
        <f t="shared" ca="1" si="41"/>
        <v/>
      </c>
      <c r="CM14" s="142" t="str">
        <f t="shared" ca="1" si="42"/>
        <v/>
      </c>
      <c r="CN14" s="142" t="str" cm="1">
        <f t="array" aca="1" ref="CN14" ca="1">IF(CM14="","",INDEX(INDIRECT("$CM$9:$CM$" &amp; ROW(GuyAnchorReactionCount) + GuyAnchorReactionCount),ROWS($CM14:INDIRECT("$CM$" &amp; ROW(GuyAnchorReactionCount) + GuyAnchorReactionCount))))</f>
        <v/>
      </c>
      <c r="CP14" s="145" t="str">
        <f t="shared" ca="1" si="43"/>
        <v/>
      </c>
      <c r="CQ14" s="145" t="str">
        <f t="shared" ca="1" si="44"/>
        <v/>
      </c>
      <c r="CR14" s="145" t="str">
        <f t="shared" ca="1" si="45"/>
        <v/>
      </c>
      <c r="CS14" s="145" t="str">
        <f t="shared" ca="1" si="46"/>
        <v/>
      </c>
    </row>
    <row r="15" spans="1:134" x14ac:dyDescent="0.2">
      <c r="A15" s="27" t="e">
        <f ca="1">MATCH(A14,INDIRECT(CONCATENATE("D"&amp;$A$12&amp;":BA"&amp;$A$12)),0)</f>
        <v>#N/A</v>
      </c>
      <c r="B15" s="13" t="s">
        <v>174</v>
      </c>
      <c r="C15" s="142">
        <f t="shared" si="17"/>
        <v>13</v>
      </c>
      <c r="D15" s="142" t="e">
        <f t="shared" ca="1" si="4"/>
        <v>#N/A</v>
      </c>
      <c r="E15" s="142" t="e">
        <f t="shared" ca="1" si="4"/>
        <v>#N/A</v>
      </c>
      <c r="F15" s="142" t="e">
        <f t="shared" ca="1" si="4"/>
        <v>#N/A</v>
      </c>
      <c r="G15" s="142" t="e">
        <f t="shared" ca="1" si="4"/>
        <v>#N/A</v>
      </c>
      <c r="H15" s="142" t="e">
        <f t="shared" ca="1" si="4"/>
        <v>#N/A</v>
      </c>
      <c r="I15" s="142" t="e">
        <f t="shared" ca="1" si="4"/>
        <v>#N/A</v>
      </c>
      <c r="J15" s="142" t="e">
        <f t="shared" ca="1" si="4"/>
        <v>#N/A</v>
      </c>
      <c r="K15" s="142" t="e">
        <f t="shared" ca="1" si="4"/>
        <v>#N/A</v>
      </c>
      <c r="L15" s="142" t="e">
        <f t="shared" ca="1" si="4"/>
        <v>#N/A</v>
      </c>
      <c r="M15" s="142" t="e">
        <f t="shared" ca="1" si="4"/>
        <v>#N/A</v>
      </c>
      <c r="N15" s="142" t="e">
        <f t="shared" ca="1" si="4"/>
        <v>#N/A</v>
      </c>
      <c r="O15" s="142" t="e">
        <f t="shared" ca="1" si="4"/>
        <v>#N/A</v>
      </c>
      <c r="P15" s="142" t="e">
        <f t="shared" ca="1" si="4"/>
        <v>#N/A</v>
      </c>
      <c r="Q15" s="142" t="e">
        <f t="shared" ca="1" si="4"/>
        <v>#N/A</v>
      </c>
      <c r="R15" s="142" t="e">
        <f t="shared" ca="1" si="4"/>
        <v>#N/A</v>
      </c>
      <c r="S15" s="142" t="e">
        <f t="shared" ca="1" si="4"/>
        <v>#N/A</v>
      </c>
      <c r="T15" s="142" t="e">
        <f t="shared" ca="1" si="5"/>
        <v>#N/A</v>
      </c>
      <c r="U15" s="142" t="e">
        <f t="shared" ca="1" si="5"/>
        <v>#N/A</v>
      </c>
      <c r="V15" s="142" t="e">
        <f t="shared" ca="1" si="5"/>
        <v>#N/A</v>
      </c>
      <c r="W15" s="142" t="e">
        <f t="shared" ca="1" si="5"/>
        <v>#N/A</v>
      </c>
      <c r="X15" s="142" t="e">
        <f t="shared" ca="1" si="5"/>
        <v>#N/A</v>
      </c>
      <c r="Y15" s="142" t="e">
        <f t="shared" ca="1" si="5"/>
        <v>#N/A</v>
      </c>
      <c r="Z15" s="142" t="e">
        <f t="shared" ca="1" si="5"/>
        <v>#N/A</v>
      </c>
      <c r="AA15" s="142" t="e">
        <f t="shared" ca="1" si="5"/>
        <v>#N/A</v>
      </c>
      <c r="AB15" s="142" t="e">
        <f t="shared" ca="1" si="5"/>
        <v>#N/A</v>
      </c>
      <c r="AC15" s="142" t="e">
        <f t="shared" ca="1" si="5"/>
        <v>#N/A</v>
      </c>
      <c r="AD15" s="142" t="e">
        <f t="shared" ca="1" si="5"/>
        <v>#N/A</v>
      </c>
      <c r="AE15" s="142" t="e">
        <f t="shared" ca="1" si="5"/>
        <v>#N/A</v>
      </c>
      <c r="AF15" s="142" t="e">
        <f t="shared" ca="1" si="5"/>
        <v>#N/A</v>
      </c>
      <c r="AG15" s="142" t="e">
        <f t="shared" ca="1" si="5"/>
        <v>#N/A</v>
      </c>
      <c r="AH15" s="142" t="e">
        <f t="shared" ca="1" si="5"/>
        <v>#N/A</v>
      </c>
      <c r="AI15" s="142" t="e">
        <f t="shared" ca="1" si="5"/>
        <v>#N/A</v>
      </c>
      <c r="AJ15" s="142" t="e">
        <f t="shared" ca="1" si="6"/>
        <v>#N/A</v>
      </c>
      <c r="AK15" s="142" t="e">
        <f t="shared" ca="1" si="6"/>
        <v>#N/A</v>
      </c>
      <c r="AL15" s="142" t="e">
        <f t="shared" ca="1" si="6"/>
        <v>#N/A</v>
      </c>
      <c r="AM15" s="142" t="e">
        <f t="shared" ca="1" si="6"/>
        <v>#N/A</v>
      </c>
      <c r="AN15" s="142" t="e">
        <f t="shared" ca="1" si="6"/>
        <v>#N/A</v>
      </c>
      <c r="AO15" s="142" t="e">
        <f t="shared" ca="1" si="6"/>
        <v>#N/A</v>
      </c>
      <c r="AP15" s="142" t="e">
        <f t="shared" ca="1" si="6"/>
        <v>#N/A</v>
      </c>
      <c r="AQ15" s="142" t="e">
        <f t="shared" ca="1" si="6"/>
        <v>#N/A</v>
      </c>
      <c r="AR15" s="142" t="e">
        <f t="shared" ca="1" si="6"/>
        <v>#N/A</v>
      </c>
      <c r="AS15" s="142" t="e">
        <f t="shared" ca="1" si="6"/>
        <v>#N/A</v>
      </c>
      <c r="AT15" s="142" t="e">
        <f t="shared" ca="1" si="6"/>
        <v>#N/A</v>
      </c>
      <c r="AU15" s="142" t="e">
        <f t="shared" ca="1" si="6"/>
        <v>#N/A</v>
      </c>
      <c r="AV15" s="142" t="e">
        <f t="shared" ca="1" si="6"/>
        <v>#N/A</v>
      </c>
      <c r="AW15" s="142" t="e">
        <f t="shared" ca="1" si="6"/>
        <v>#N/A</v>
      </c>
      <c r="AX15" s="142" t="e">
        <f t="shared" ca="1" si="6"/>
        <v>#N/A</v>
      </c>
      <c r="AY15" s="142" t="e">
        <f t="shared" ca="1" si="6"/>
        <v>#N/A</v>
      </c>
      <c r="AZ15" s="142" t="e">
        <f t="shared" ca="1" si="7"/>
        <v>#N/A</v>
      </c>
      <c r="BA15" s="142" t="e">
        <f t="shared" ca="1" si="7"/>
        <v>#N/A</v>
      </c>
      <c r="BB15" s="142" t="str">
        <f t="shared" ca="1" si="12"/>
        <v/>
      </c>
      <c r="BC15" s="142" t="str">
        <f t="shared" ref="BC15" ca="1" si="83">IFERROR(VALUE(G15)*IF(RTF_unit="K",1,IF(RTF_unit="lb",1/1000,IF(RTF_unit="T",2,1))),"")</f>
        <v/>
      </c>
      <c r="BD15" s="142" t="str">
        <f t="shared" ref="BD15" ca="1" si="84">IFERROR(VALUE(H15)*IF(RTF_unit="K",1,IF(RTF_unit="lb",1/1000,IF(RTF_unit="T",2,1))),"")</f>
        <v/>
      </c>
      <c r="BE15" s="142" t="str">
        <f t="shared" ref="BE15" ca="1" si="85">IFERROR(VALUE(I15)*IF(RTF_unit="K",1,IF(RTF_unit="lb",1/1000,IF(RTF_unit="T",2,1))),"")</f>
        <v/>
      </c>
      <c r="BF15" s="20" t="str">
        <f t="shared" ca="1" si="16"/>
        <v/>
      </c>
      <c r="BG15" s="142" t="str">
        <f t="shared" ca="1" si="18"/>
        <v/>
      </c>
      <c r="BH15" s="20"/>
      <c r="BI15" s="158" t="str">
        <f t="shared" ca="1" si="50"/>
        <v/>
      </c>
      <c r="BJ15" s="142" t="str">
        <f t="shared" ca="1" si="25"/>
        <v/>
      </c>
      <c r="BK15" s="142" t="str">
        <f t="shared" ca="1" si="51"/>
        <v/>
      </c>
      <c r="BL15" s="142" t="str">
        <f t="shared" ref="BL15" ca="1" si="86">IFERROR(INDEX($D$2:$BA$203,$A$41-1+$BI15,$A$27-3)*IF(RTF_unit="K",1,IF(RTF_unit="lb",1/1000,IF(RTF_unit="T",2,1))),"")</f>
        <v/>
      </c>
      <c r="BM15" s="142" t="str">
        <f t="shared" ref="BM15" ca="1" si="87">IFERROR(INDEX($D$2:$BA$203,$A$41-1+$BI15,$A$27-1)*IF(RTF_unit="K",1,IF(RTF_unit="lb",1/1000,IF(RTF_unit="T",2,1))),"")</f>
        <v/>
      </c>
      <c r="BN15" s="142" t="str">
        <f t="shared" ref="BN15" ca="1" si="88">IFERROR(INDEX($D$2:$BA$203,$A$41-1+$BI15,$A$27-2)*IF(RTF_unit="K",1,IF(RTF_unit="lb",1/1000,IF(RTF_unit="T",2,1))),"")</f>
        <v/>
      </c>
      <c r="BO15" s="142" t="str">
        <f t="shared" ref="BO15" ca="1" si="89">IFERROR(INDEX($D$2:$BA$203,$A$41-1+$BI15,$A$27)*IF(RTF_unit_Moment="kip-ft",1,IF(RTF_unit_Moment="kip-in",1/12,IF(RTF_unit_Moment="lb-ft",1/1000,IF(RTF_unit_Moment="lb-in",1/12000,1)))),"")</f>
        <v/>
      </c>
      <c r="BP15" s="142" t="str">
        <f t="shared" ref="BP15" ca="1" si="90">IFERROR(INDEX($D$2:$BA$203,$A$41-1+$BI15,$A$30)*IF(RTF_unit_Moment="kip-ft",1,IF(RTF_unit_Moment="kip-in",1/12,IF(RTF_unit_Moment="lb-ft",1/1000,IF(RTF_unit_Moment="lb-in",1/12000,1)))),"")</f>
        <v/>
      </c>
      <c r="BQ15" s="142" t="str">
        <f t="shared" ca="1" si="57"/>
        <v/>
      </c>
      <c r="BR15" s="142" t="str">
        <f t="shared" ca="1" si="58"/>
        <v/>
      </c>
      <c r="BS15"/>
      <c r="BT15" s="142" t="str">
        <f t="array" aca="1" ref="BT15" ca="1">IFERROR(INDEX($BB$1:$BB$502,SMALL(IF($BB$1:$BB$502&lt;&gt;"",ROW($BB$1:$BB$502)),ROW(8:8))),"")</f>
        <v/>
      </c>
      <c r="BU15" s="156" t="str">
        <f t="shared" ca="1" si="19"/>
        <v/>
      </c>
      <c r="BV15" s="142" t="str">
        <f t="shared" ca="1" si="31"/>
        <v/>
      </c>
      <c r="BW15" s="142" t="str">
        <f t="shared" ca="1" si="20"/>
        <v/>
      </c>
      <c r="BX15" s="142" t="str">
        <f t="shared" ca="1" si="20"/>
        <v/>
      </c>
      <c r="BY15" s="142" t="str">
        <f t="shared" ca="1" si="32"/>
        <v/>
      </c>
      <c r="BZ15" s="142" t="str">
        <f t="shared" ca="1" si="21"/>
        <v/>
      </c>
      <c r="CA15" s="142" t="str">
        <f t="shared" ca="1" si="33"/>
        <v/>
      </c>
      <c r="CB15" s="142" t="str">
        <f t="shared" ca="1" si="34"/>
        <v/>
      </c>
      <c r="CC15" s="142" t="str">
        <f t="shared" ca="1" si="35"/>
        <v/>
      </c>
      <c r="CD15" s="142" t="str">
        <f t="shared" ca="1" si="36"/>
        <v/>
      </c>
      <c r="CE15" s="142" t="str">
        <f t="shared" ca="1" si="37"/>
        <v/>
      </c>
      <c r="CF15" s="142" t="str">
        <f t="shared" ca="1" si="38"/>
        <v/>
      </c>
      <c r="CG15" s="142" t="str">
        <f t="shared" ca="1" si="39"/>
        <v/>
      </c>
      <c r="CH15" s="142" t="str">
        <f ca="1">IFERROR(TRIM(IFERROR(IF(ISNUMBER(MATCH(IF($CF14="Radius",LEFT($CF15,FIND(" (",$CF15,1)),IF(LEFT($CF15,FIND(" (",$CF15,1))=LEFT($CF14,FIND(" (",$CF14,1)),"",LEFT($CF15,FIND(" (",$CF15,1)))),$CH$8:$CH14,0))=FALSE,IF($CF14="Radius",LEFT($CF15,FIND(" (",$CF15,1)),IF(LEFT($CF15,FIND(" (",$CF15,1))=LEFT($CF14,FIND(" (",$CF14,1)),"",LEFT($CF15,FIND(" (",$CF15,1)))),""),"")),"")</f>
        <v/>
      </c>
      <c r="CI15" s="142" t="str">
        <f t="array" aca="1" ref="CI15" ca="1">IFERROR(IF($CH15="","",IF(MAX((Selection_Radius=$CH15)*Selection_Resultant)=0,"",MAX((Selection_Radius=$CH15)*Selection_Resultant))),"")</f>
        <v/>
      </c>
      <c r="CJ15" s="142" t="str">
        <f t="shared" ca="1" si="40"/>
        <v/>
      </c>
      <c r="CK15" s="142" t="str">
        <f t="array" aca="1" ref="CK15" ca="1">IFERROR(INDEX($CJ$1:$CJ$502,SMALL(IF($CJ$1:$CJ$502&lt;&gt;"",ROW($CJ$1:$CJ$502)),ROW(8:8))),"")</f>
        <v/>
      </c>
      <c r="CL15" s="142" t="str">
        <f t="shared" ca="1" si="41"/>
        <v/>
      </c>
      <c r="CM15" s="142" t="str">
        <f t="shared" ca="1" si="42"/>
        <v/>
      </c>
      <c r="CN15" s="142" t="str" cm="1">
        <f t="array" aca="1" ref="CN15" ca="1">IF(CM15="","",INDEX(INDIRECT("$CM$9:$CM$" &amp; ROW(GuyAnchorReactionCount) + GuyAnchorReactionCount),ROWS($CM15:INDIRECT("$CM$" &amp; ROW(GuyAnchorReactionCount) + GuyAnchorReactionCount))))</f>
        <v/>
      </c>
      <c r="CP15" s="145" t="str">
        <f t="shared" ca="1" si="43"/>
        <v/>
      </c>
      <c r="CQ15" s="145" t="str">
        <f t="shared" ca="1" si="44"/>
        <v/>
      </c>
      <c r="CR15" s="145" t="str">
        <f t="shared" ca="1" si="45"/>
        <v/>
      </c>
      <c r="CS15" s="145" t="str">
        <f t="shared" ca="1" si="46"/>
        <v/>
      </c>
    </row>
    <row r="16" spans="1:134" x14ac:dyDescent="0.2">
      <c r="C16" s="142">
        <f t="shared" si="17"/>
        <v>14</v>
      </c>
      <c r="D16" s="142" t="e">
        <f t="shared" ca="1" si="4"/>
        <v>#N/A</v>
      </c>
      <c r="E16" s="142" t="e">
        <f t="shared" ca="1" si="4"/>
        <v>#N/A</v>
      </c>
      <c r="F16" s="142" t="e">
        <f t="shared" ca="1" si="4"/>
        <v>#N/A</v>
      </c>
      <c r="G16" s="142" t="e">
        <f t="shared" ca="1" si="4"/>
        <v>#N/A</v>
      </c>
      <c r="H16" s="142" t="e">
        <f t="shared" ca="1" si="4"/>
        <v>#N/A</v>
      </c>
      <c r="I16" s="142" t="e">
        <f t="shared" ca="1" si="4"/>
        <v>#N/A</v>
      </c>
      <c r="J16" s="142" t="e">
        <f t="shared" ca="1" si="4"/>
        <v>#N/A</v>
      </c>
      <c r="K16" s="142" t="e">
        <f t="shared" ca="1" si="4"/>
        <v>#N/A</v>
      </c>
      <c r="L16" s="142" t="e">
        <f t="shared" ca="1" si="4"/>
        <v>#N/A</v>
      </c>
      <c r="M16" s="142" t="e">
        <f t="shared" ca="1" si="4"/>
        <v>#N/A</v>
      </c>
      <c r="N16" s="142" t="e">
        <f t="shared" ca="1" si="4"/>
        <v>#N/A</v>
      </c>
      <c r="O16" s="142" t="e">
        <f t="shared" ca="1" si="4"/>
        <v>#N/A</v>
      </c>
      <c r="P16" s="142" t="e">
        <f t="shared" ca="1" si="4"/>
        <v>#N/A</v>
      </c>
      <c r="Q16" s="142" t="e">
        <f t="shared" ca="1" si="4"/>
        <v>#N/A</v>
      </c>
      <c r="R16" s="142" t="e">
        <f t="shared" ca="1" si="4"/>
        <v>#N/A</v>
      </c>
      <c r="S16" s="142" t="e">
        <f t="shared" ca="1" si="4"/>
        <v>#N/A</v>
      </c>
      <c r="T16" s="142" t="e">
        <f t="shared" ca="1" si="5"/>
        <v>#N/A</v>
      </c>
      <c r="U16" s="142" t="e">
        <f t="shared" ca="1" si="5"/>
        <v>#N/A</v>
      </c>
      <c r="V16" s="142" t="e">
        <f t="shared" ca="1" si="5"/>
        <v>#N/A</v>
      </c>
      <c r="W16" s="142" t="e">
        <f t="shared" ca="1" si="5"/>
        <v>#N/A</v>
      </c>
      <c r="X16" s="142" t="e">
        <f t="shared" ca="1" si="5"/>
        <v>#N/A</v>
      </c>
      <c r="Y16" s="142" t="e">
        <f t="shared" ca="1" si="5"/>
        <v>#N/A</v>
      </c>
      <c r="Z16" s="142" t="e">
        <f t="shared" ca="1" si="5"/>
        <v>#N/A</v>
      </c>
      <c r="AA16" s="142" t="e">
        <f t="shared" ca="1" si="5"/>
        <v>#N/A</v>
      </c>
      <c r="AB16" s="142" t="e">
        <f t="shared" ca="1" si="5"/>
        <v>#N/A</v>
      </c>
      <c r="AC16" s="142" t="e">
        <f t="shared" ca="1" si="5"/>
        <v>#N/A</v>
      </c>
      <c r="AD16" s="142" t="e">
        <f t="shared" ca="1" si="5"/>
        <v>#N/A</v>
      </c>
      <c r="AE16" s="142" t="e">
        <f t="shared" ca="1" si="5"/>
        <v>#N/A</v>
      </c>
      <c r="AF16" s="142" t="e">
        <f t="shared" ca="1" si="5"/>
        <v>#N/A</v>
      </c>
      <c r="AG16" s="142" t="e">
        <f t="shared" ca="1" si="5"/>
        <v>#N/A</v>
      </c>
      <c r="AH16" s="142" t="e">
        <f t="shared" ca="1" si="5"/>
        <v>#N/A</v>
      </c>
      <c r="AI16" s="142" t="e">
        <f t="shared" ca="1" si="5"/>
        <v>#N/A</v>
      </c>
      <c r="AJ16" s="142" t="e">
        <f t="shared" ca="1" si="6"/>
        <v>#N/A</v>
      </c>
      <c r="AK16" s="142" t="e">
        <f t="shared" ca="1" si="6"/>
        <v>#N/A</v>
      </c>
      <c r="AL16" s="142" t="e">
        <f t="shared" ca="1" si="6"/>
        <v>#N/A</v>
      </c>
      <c r="AM16" s="142" t="e">
        <f t="shared" ca="1" si="6"/>
        <v>#N/A</v>
      </c>
      <c r="AN16" s="142" t="e">
        <f t="shared" ca="1" si="6"/>
        <v>#N/A</v>
      </c>
      <c r="AO16" s="142" t="e">
        <f t="shared" ca="1" si="6"/>
        <v>#N/A</v>
      </c>
      <c r="AP16" s="142" t="e">
        <f t="shared" ca="1" si="6"/>
        <v>#N/A</v>
      </c>
      <c r="AQ16" s="142" t="e">
        <f t="shared" ca="1" si="6"/>
        <v>#N/A</v>
      </c>
      <c r="AR16" s="142" t="e">
        <f t="shared" ca="1" si="6"/>
        <v>#N/A</v>
      </c>
      <c r="AS16" s="142" t="e">
        <f t="shared" ca="1" si="6"/>
        <v>#N/A</v>
      </c>
      <c r="AT16" s="142" t="e">
        <f t="shared" ca="1" si="6"/>
        <v>#N/A</v>
      </c>
      <c r="AU16" s="142" t="e">
        <f t="shared" ca="1" si="6"/>
        <v>#N/A</v>
      </c>
      <c r="AV16" s="142" t="e">
        <f t="shared" ca="1" si="6"/>
        <v>#N/A</v>
      </c>
      <c r="AW16" s="142" t="e">
        <f t="shared" ca="1" si="6"/>
        <v>#N/A</v>
      </c>
      <c r="AX16" s="142" t="e">
        <f t="shared" ca="1" si="6"/>
        <v>#N/A</v>
      </c>
      <c r="AY16" s="142" t="e">
        <f t="shared" ca="1" si="6"/>
        <v>#N/A</v>
      </c>
      <c r="AZ16" s="142" t="e">
        <f t="shared" ca="1" si="7"/>
        <v>#N/A</v>
      </c>
      <c r="BA16" s="142" t="e">
        <f t="shared" ca="1" si="7"/>
        <v>#N/A</v>
      </c>
      <c r="BB16" s="142" t="str">
        <f t="shared" ca="1" si="12"/>
        <v/>
      </c>
      <c r="BC16" s="142" t="str">
        <f t="shared" ref="BC16" ca="1" si="91">IFERROR(VALUE(G16)*IF(RTF_unit="K",1,IF(RTF_unit="lb",1/1000,IF(RTF_unit="T",2,1))),"")</f>
        <v/>
      </c>
      <c r="BD16" s="142" t="str">
        <f t="shared" ref="BD16" ca="1" si="92">IFERROR(VALUE(H16)*IF(RTF_unit="K",1,IF(RTF_unit="lb",1/1000,IF(RTF_unit="T",2,1))),"")</f>
        <v/>
      </c>
      <c r="BE16" s="142" t="str">
        <f t="shared" ref="BE16" ca="1" si="93">IFERROR(VALUE(I16)*IF(RTF_unit="K",1,IF(RTF_unit="lb",1/1000,IF(RTF_unit="T",2,1))),"")</f>
        <v/>
      </c>
      <c r="BF16" s="20" t="str">
        <f t="shared" ca="1" si="16"/>
        <v/>
      </c>
      <c r="BG16" s="142" t="str">
        <f t="shared" ca="1" si="18"/>
        <v/>
      </c>
      <c r="BH16" s="20"/>
      <c r="BI16" s="158" t="str">
        <f t="shared" ca="1" si="50"/>
        <v/>
      </c>
      <c r="BJ16" s="142" t="str">
        <f t="shared" ca="1" si="25"/>
        <v/>
      </c>
      <c r="BK16" s="142" t="str">
        <f t="shared" ca="1" si="51"/>
        <v/>
      </c>
      <c r="BL16" s="142" t="str">
        <f t="shared" ref="BL16" ca="1" si="94">IFERROR(INDEX($D$2:$BA$203,$A$41-1+$BI16,$A$27-3)*IF(RTF_unit="K",1,IF(RTF_unit="lb",1/1000,IF(RTF_unit="T",2,1))),"")</f>
        <v/>
      </c>
      <c r="BM16" s="142" t="str">
        <f t="shared" ref="BM16" ca="1" si="95">IFERROR(INDEX($D$2:$BA$203,$A$41-1+$BI16,$A$27-1)*IF(RTF_unit="K",1,IF(RTF_unit="lb",1/1000,IF(RTF_unit="T",2,1))),"")</f>
        <v/>
      </c>
      <c r="BN16" s="142" t="str">
        <f t="shared" ref="BN16" ca="1" si="96">IFERROR(INDEX($D$2:$BA$203,$A$41-1+$BI16,$A$27-2)*IF(RTF_unit="K",1,IF(RTF_unit="lb",1/1000,IF(RTF_unit="T",2,1))),"")</f>
        <v/>
      </c>
      <c r="BO16" s="142" t="str">
        <f t="shared" ref="BO16" ca="1" si="97">IFERROR(INDEX($D$2:$BA$203,$A$41-1+$BI16,$A$27)*IF(RTF_unit_Moment="kip-ft",1,IF(RTF_unit_Moment="kip-in",1/12,IF(RTF_unit_Moment="lb-ft",1/1000,IF(RTF_unit_Moment="lb-in",1/12000,1)))),"")</f>
        <v/>
      </c>
      <c r="BP16" s="142" t="str">
        <f t="shared" ref="BP16" ca="1" si="98">IFERROR(INDEX($D$2:$BA$203,$A$41-1+$BI16,$A$30)*IF(RTF_unit_Moment="kip-ft",1,IF(RTF_unit_Moment="kip-in",1/12,IF(RTF_unit_Moment="lb-ft",1/1000,IF(RTF_unit_Moment="lb-in",1/12000,1)))),"")</f>
        <v/>
      </c>
      <c r="BQ16" s="142" t="str">
        <f t="shared" ca="1" si="57"/>
        <v/>
      </c>
      <c r="BR16" s="142" t="str">
        <f t="shared" ca="1" si="58"/>
        <v/>
      </c>
      <c r="BS16"/>
      <c r="BT16" s="142" t="str">
        <f t="array" aca="1" ref="BT16" ca="1">IFERROR(INDEX($BB$1:$BB$502,SMALL(IF($BB$1:$BB$502&lt;&gt;"",ROW($BB$1:$BB$502)),ROW(9:9))),"")</f>
        <v/>
      </c>
      <c r="BU16" s="156" t="str">
        <f t="shared" ca="1" si="19"/>
        <v/>
      </c>
      <c r="BV16" s="142" t="str">
        <f t="shared" ca="1" si="31"/>
        <v/>
      </c>
      <c r="BW16" s="142" t="str">
        <f t="shared" ca="1" si="20"/>
        <v/>
      </c>
      <c r="BX16" s="142" t="str">
        <f t="shared" ca="1" si="20"/>
        <v/>
      </c>
      <c r="BY16" s="142" t="str">
        <f t="shared" ca="1" si="32"/>
        <v/>
      </c>
      <c r="BZ16" s="142" t="str">
        <f t="shared" ca="1" si="21"/>
        <v/>
      </c>
      <c r="CA16" s="142" t="str">
        <f t="shared" ca="1" si="33"/>
        <v/>
      </c>
      <c r="CB16" s="142" t="str">
        <f t="shared" ca="1" si="34"/>
        <v/>
      </c>
      <c r="CC16" s="142" t="str">
        <f t="shared" ca="1" si="35"/>
        <v/>
      </c>
      <c r="CD16" s="142" t="str">
        <f t="shared" ca="1" si="36"/>
        <v/>
      </c>
      <c r="CE16" s="142" t="str">
        <f t="shared" ca="1" si="37"/>
        <v/>
      </c>
      <c r="CF16" s="142" t="str">
        <f t="shared" ca="1" si="38"/>
        <v/>
      </c>
      <c r="CG16" s="142" t="str">
        <f t="shared" ca="1" si="39"/>
        <v/>
      </c>
      <c r="CH16" s="142" t="str">
        <f ca="1">IFERROR(TRIM(IFERROR(IF(ISNUMBER(MATCH(IF($CF15="Radius",LEFT($CF16,FIND(" (",$CF16,1)),IF(LEFT($CF16,FIND(" (",$CF16,1))=LEFT($CF15,FIND(" (",$CF15,1)),"",LEFT($CF16,FIND(" (",$CF16,1)))),$CH$8:$CH15,0))=FALSE,IF($CF15="Radius",LEFT($CF16,FIND(" (",$CF16,1)),IF(LEFT($CF16,FIND(" (",$CF16,1))=LEFT($CF15,FIND(" (",$CF15,1)),"",LEFT($CF16,FIND(" (",$CF16,1)))),""),"")),"")</f>
        <v/>
      </c>
      <c r="CI16" s="142" t="str">
        <f t="array" aca="1" ref="CI16" ca="1">IFERROR(IF($CH16="","",IF(MAX((Selection_Radius=$CH16)*Selection_Resultant)=0,"",MAX((Selection_Radius=$CH16)*Selection_Resultant))),"")</f>
        <v/>
      </c>
      <c r="CJ16" s="142" t="str">
        <f t="shared" ca="1" si="40"/>
        <v/>
      </c>
      <c r="CK16" s="142" t="str">
        <f t="array" aca="1" ref="CK16" ca="1">IFERROR(INDEX($CJ$1:$CJ$502,SMALL(IF($CJ$1:$CJ$502&lt;&gt;"",ROW($CJ$1:$CJ$502)),ROW(9:9))),"")</f>
        <v/>
      </c>
      <c r="CL16" s="142" t="str">
        <f t="shared" ca="1" si="41"/>
        <v/>
      </c>
      <c r="CM16" s="142" t="str">
        <f t="shared" ca="1" si="42"/>
        <v/>
      </c>
      <c r="CN16" s="142" t="str" cm="1">
        <f t="array" aca="1" ref="CN16" ca="1">IF(CM16="","",INDEX(INDIRECT("$CM$9:$CM$" &amp; ROW(GuyAnchorReactionCount) + GuyAnchorReactionCount),ROWS($CM16:INDIRECT("$CM$" &amp; ROW(GuyAnchorReactionCount) + GuyAnchorReactionCount))))</f>
        <v/>
      </c>
      <c r="CP16" s="145" t="str">
        <f t="shared" ca="1" si="43"/>
        <v/>
      </c>
      <c r="CQ16" s="145" t="str">
        <f t="shared" ca="1" si="44"/>
        <v/>
      </c>
      <c r="CR16" s="145" t="str">
        <f t="shared" ca="1" si="45"/>
        <v/>
      </c>
      <c r="CS16" s="145" t="str">
        <f t="shared" ca="1" si="46"/>
        <v/>
      </c>
    </row>
    <row r="17" spans="1:97" x14ac:dyDescent="0.2">
      <c r="A17" s="153" t="s">
        <v>175</v>
      </c>
      <c r="C17" s="142">
        <f t="shared" si="17"/>
        <v>15</v>
      </c>
      <c r="D17" s="142" t="e">
        <f t="shared" ca="1" si="4"/>
        <v>#N/A</v>
      </c>
      <c r="E17" s="142" t="e">
        <f t="shared" ca="1" si="4"/>
        <v>#N/A</v>
      </c>
      <c r="F17" s="142" t="e">
        <f t="shared" ca="1" si="4"/>
        <v>#N/A</v>
      </c>
      <c r="G17" s="142" t="e">
        <f t="shared" ca="1" si="4"/>
        <v>#N/A</v>
      </c>
      <c r="H17" s="142" t="e">
        <f t="shared" ca="1" si="4"/>
        <v>#N/A</v>
      </c>
      <c r="I17" s="142" t="e">
        <f t="shared" ca="1" si="4"/>
        <v>#N/A</v>
      </c>
      <c r="J17" s="142" t="e">
        <f t="shared" ca="1" si="4"/>
        <v>#N/A</v>
      </c>
      <c r="K17" s="142" t="e">
        <f t="shared" ca="1" si="4"/>
        <v>#N/A</v>
      </c>
      <c r="L17" s="142" t="e">
        <f t="shared" ca="1" si="4"/>
        <v>#N/A</v>
      </c>
      <c r="M17" s="142" t="e">
        <f t="shared" ca="1" si="4"/>
        <v>#N/A</v>
      </c>
      <c r="N17" s="142" t="e">
        <f t="shared" ca="1" si="4"/>
        <v>#N/A</v>
      </c>
      <c r="O17" s="142" t="e">
        <f t="shared" ca="1" si="4"/>
        <v>#N/A</v>
      </c>
      <c r="P17" s="142" t="e">
        <f t="shared" ca="1" si="4"/>
        <v>#N/A</v>
      </c>
      <c r="Q17" s="142" t="e">
        <f t="shared" ca="1" si="4"/>
        <v>#N/A</v>
      </c>
      <c r="R17" s="142" t="e">
        <f t="shared" ca="1" si="4"/>
        <v>#N/A</v>
      </c>
      <c r="S17" s="142" t="e">
        <f t="shared" ref="S17:AH32" ca="1" si="99">TRIM(INDIRECT("'" &amp; "TNX Report" &amp; "'!" &amp; ADDRESS($A$9+$C17,S$1)))</f>
        <v>#N/A</v>
      </c>
      <c r="T17" s="142" t="e">
        <f t="shared" ca="1" si="99"/>
        <v>#N/A</v>
      </c>
      <c r="U17" s="142" t="e">
        <f t="shared" ca="1" si="99"/>
        <v>#N/A</v>
      </c>
      <c r="V17" s="142" t="e">
        <f t="shared" ca="1" si="99"/>
        <v>#N/A</v>
      </c>
      <c r="W17" s="142" t="e">
        <f t="shared" ca="1" si="99"/>
        <v>#N/A</v>
      </c>
      <c r="X17" s="142" t="e">
        <f t="shared" ca="1" si="5"/>
        <v>#N/A</v>
      </c>
      <c r="Y17" s="142" t="e">
        <f t="shared" ca="1" si="5"/>
        <v>#N/A</v>
      </c>
      <c r="Z17" s="142" t="e">
        <f t="shared" ca="1" si="5"/>
        <v>#N/A</v>
      </c>
      <c r="AA17" s="142" t="e">
        <f t="shared" ca="1" si="5"/>
        <v>#N/A</v>
      </c>
      <c r="AB17" s="142" t="e">
        <f t="shared" ca="1" si="5"/>
        <v>#N/A</v>
      </c>
      <c r="AC17" s="142" t="e">
        <f t="shared" ca="1" si="5"/>
        <v>#N/A</v>
      </c>
      <c r="AD17" s="142" t="e">
        <f t="shared" ca="1" si="5"/>
        <v>#N/A</v>
      </c>
      <c r="AE17" s="142" t="e">
        <f t="shared" ca="1" si="5"/>
        <v>#N/A</v>
      </c>
      <c r="AF17" s="142" t="e">
        <f t="shared" ca="1" si="5"/>
        <v>#N/A</v>
      </c>
      <c r="AG17" s="142" t="e">
        <f t="shared" ca="1" si="5"/>
        <v>#N/A</v>
      </c>
      <c r="AH17" s="142" t="e">
        <f t="shared" ca="1" si="5"/>
        <v>#N/A</v>
      </c>
      <c r="AI17" s="142" t="e">
        <f t="shared" ca="1" si="5"/>
        <v>#N/A</v>
      </c>
      <c r="AJ17" s="142" t="e">
        <f t="shared" ca="1" si="6"/>
        <v>#N/A</v>
      </c>
      <c r="AK17" s="142" t="e">
        <f t="shared" ca="1" si="6"/>
        <v>#N/A</v>
      </c>
      <c r="AL17" s="142" t="e">
        <f t="shared" ca="1" si="6"/>
        <v>#N/A</v>
      </c>
      <c r="AM17" s="142" t="e">
        <f t="shared" ca="1" si="6"/>
        <v>#N/A</v>
      </c>
      <c r="AN17" s="142" t="e">
        <f t="shared" ca="1" si="6"/>
        <v>#N/A</v>
      </c>
      <c r="AO17" s="142" t="e">
        <f t="shared" ca="1" si="6"/>
        <v>#N/A</v>
      </c>
      <c r="AP17" s="142" t="e">
        <f t="shared" ca="1" si="6"/>
        <v>#N/A</v>
      </c>
      <c r="AQ17" s="142" t="e">
        <f t="shared" ca="1" si="6"/>
        <v>#N/A</v>
      </c>
      <c r="AR17" s="142" t="e">
        <f t="shared" ca="1" si="6"/>
        <v>#N/A</v>
      </c>
      <c r="AS17" s="142" t="e">
        <f t="shared" ca="1" si="6"/>
        <v>#N/A</v>
      </c>
      <c r="AT17" s="142" t="e">
        <f t="shared" ca="1" si="6"/>
        <v>#N/A</v>
      </c>
      <c r="AU17" s="142" t="e">
        <f t="shared" ca="1" si="6"/>
        <v>#N/A</v>
      </c>
      <c r="AV17" s="142" t="e">
        <f t="shared" ca="1" si="6"/>
        <v>#N/A</v>
      </c>
      <c r="AW17" s="142" t="e">
        <f t="shared" ca="1" si="6"/>
        <v>#N/A</v>
      </c>
      <c r="AX17" s="142" t="e">
        <f t="shared" ca="1" si="6"/>
        <v>#N/A</v>
      </c>
      <c r="AY17" s="142" t="e">
        <f t="shared" ref="AY17:BA32" ca="1" si="100">TRIM(INDIRECT("'" &amp; "TNX Report" &amp; "'!" &amp; ADDRESS($A$9+$C17,AY$1)))</f>
        <v>#N/A</v>
      </c>
      <c r="AZ17" s="142" t="e">
        <f t="shared" ca="1" si="100"/>
        <v>#N/A</v>
      </c>
      <c r="BA17" s="142" t="e">
        <f t="shared" ca="1" si="100"/>
        <v>#N/A</v>
      </c>
      <c r="BB17" s="142" t="str">
        <f t="shared" ca="1" si="12"/>
        <v/>
      </c>
      <c r="BC17" s="142" t="str">
        <f t="shared" ref="BC17" ca="1" si="101">IFERROR(VALUE(G17)*IF(RTF_unit="K",1,IF(RTF_unit="lb",1/1000,IF(RTF_unit="T",2,1))),"")</f>
        <v/>
      </c>
      <c r="BD17" s="142" t="str">
        <f t="shared" ref="BD17" ca="1" si="102">IFERROR(VALUE(H17)*IF(RTF_unit="K",1,IF(RTF_unit="lb",1/1000,IF(RTF_unit="T",2,1))),"")</f>
        <v/>
      </c>
      <c r="BE17" s="142" t="str">
        <f t="shared" ref="BE17" ca="1" si="103">IFERROR(VALUE(I17)*IF(RTF_unit="K",1,IF(RTF_unit="lb",1/1000,IF(RTF_unit="T",2,1))),"")</f>
        <v/>
      </c>
      <c r="BF17" s="20" t="str">
        <f t="shared" ca="1" si="16"/>
        <v/>
      </c>
      <c r="BG17" s="142" t="str">
        <f t="shared" ca="1" si="18"/>
        <v/>
      </c>
      <c r="BH17" s="20"/>
      <c r="BI17" s="158" t="str">
        <f t="shared" ca="1" si="50"/>
        <v/>
      </c>
      <c r="BJ17" s="142" t="str">
        <f t="shared" ca="1" si="25"/>
        <v/>
      </c>
      <c r="BK17" s="142" t="str">
        <f t="shared" ca="1" si="51"/>
        <v/>
      </c>
      <c r="BL17" s="142" t="str">
        <f t="shared" ref="BL17" ca="1" si="104">IFERROR(INDEX($D$2:$BA$203,$A$41-1+$BI17,$A$27-3)*IF(RTF_unit="K",1,IF(RTF_unit="lb",1/1000,IF(RTF_unit="T",2,1))),"")</f>
        <v/>
      </c>
      <c r="BM17" s="142" t="str">
        <f t="shared" ref="BM17" ca="1" si="105">IFERROR(INDEX($D$2:$BA$203,$A$41-1+$BI17,$A$27-1)*IF(RTF_unit="K",1,IF(RTF_unit="lb",1/1000,IF(RTF_unit="T",2,1))),"")</f>
        <v/>
      </c>
      <c r="BN17" s="142" t="str">
        <f t="shared" ref="BN17" ca="1" si="106">IFERROR(INDEX($D$2:$BA$203,$A$41-1+$BI17,$A$27-2)*IF(RTF_unit="K",1,IF(RTF_unit="lb",1/1000,IF(RTF_unit="T",2,1))),"")</f>
        <v/>
      </c>
      <c r="BO17" s="142" t="str">
        <f t="shared" ref="BO17" ca="1" si="107">IFERROR(INDEX($D$2:$BA$203,$A$41-1+$BI17,$A$27)*IF(RTF_unit_Moment="kip-ft",1,IF(RTF_unit_Moment="kip-in",1/12,IF(RTF_unit_Moment="lb-ft",1/1000,IF(RTF_unit_Moment="lb-in",1/12000,1)))),"")</f>
        <v/>
      </c>
      <c r="BP17" s="142" t="str">
        <f t="shared" ref="BP17" ca="1" si="108">IFERROR(INDEX($D$2:$BA$203,$A$41-1+$BI17,$A$30)*IF(RTF_unit_Moment="kip-ft",1,IF(RTF_unit_Moment="kip-in",1/12,IF(RTF_unit_Moment="lb-ft",1/1000,IF(RTF_unit_Moment="lb-in",1/12000,1)))),"")</f>
        <v/>
      </c>
      <c r="BQ17" s="142" t="str">
        <f t="shared" ca="1" si="57"/>
        <v/>
      </c>
      <c r="BR17" s="142" t="str">
        <f t="shared" ca="1" si="58"/>
        <v/>
      </c>
      <c r="BS17"/>
      <c r="BT17" s="142" t="str">
        <f t="array" aca="1" ref="BT17" ca="1">IFERROR(INDEX($BB$1:$BB$502,SMALL(IF($BB$1:$BB$502&lt;&gt;"",ROW($BB$1:$BB$502)),ROW(10:10))),"")</f>
        <v/>
      </c>
      <c r="BU17" s="156" t="str">
        <f t="shared" ca="1" si="19"/>
        <v/>
      </c>
      <c r="BV17" s="142" t="str">
        <f t="shared" ca="1" si="31"/>
        <v/>
      </c>
      <c r="BW17" s="142" t="str">
        <f t="shared" ca="1" si="20"/>
        <v/>
      </c>
      <c r="BX17" s="142" t="str">
        <f t="shared" ca="1" si="20"/>
        <v/>
      </c>
      <c r="BY17" s="142" t="str">
        <f t="shared" ca="1" si="32"/>
        <v/>
      </c>
      <c r="BZ17" s="142" t="str">
        <f t="shared" ca="1" si="21"/>
        <v/>
      </c>
      <c r="CA17" s="142" t="str">
        <f t="shared" ca="1" si="33"/>
        <v/>
      </c>
      <c r="CB17" s="142" t="str">
        <f t="shared" ca="1" si="34"/>
        <v/>
      </c>
      <c r="CC17" s="142" t="str">
        <f t="shared" ca="1" si="35"/>
        <v/>
      </c>
      <c r="CD17" s="142" t="str">
        <f t="shared" ca="1" si="36"/>
        <v/>
      </c>
      <c r="CE17" s="142" t="str">
        <f t="shared" ca="1" si="37"/>
        <v/>
      </c>
      <c r="CF17" s="142" t="str">
        <f t="shared" ca="1" si="38"/>
        <v/>
      </c>
      <c r="CG17" s="142" t="str">
        <f t="shared" ca="1" si="39"/>
        <v/>
      </c>
      <c r="CH17" s="142" t="str">
        <f ca="1">IFERROR(TRIM(IFERROR(IF(ISNUMBER(MATCH(IF($CF16="Radius",LEFT($CF17,FIND(" (",$CF17,1)),IF(LEFT($CF17,FIND(" (",$CF17,1))=LEFT($CF16,FIND(" (",$CF16,1)),"",LEFT($CF17,FIND(" (",$CF17,1)))),$CH$8:$CH16,0))=FALSE,IF($CF16="Radius",LEFT($CF17,FIND(" (",$CF17,1)),IF(LEFT($CF17,FIND(" (",$CF17,1))=LEFT($CF16,FIND(" (",$CF16,1)),"",LEFT($CF17,FIND(" (",$CF17,1)))),""),"")),"")</f>
        <v/>
      </c>
      <c r="CI17" s="142" t="str">
        <f t="array" aca="1" ref="CI17" ca="1">IFERROR(IF($CH17="","",IF(MAX((Selection_Radius=$CH17)*Selection_Resultant)=0,"",MAX((Selection_Radius=$CH17)*Selection_Resultant))),"")</f>
        <v/>
      </c>
      <c r="CJ17" s="142" t="str">
        <f t="shared" ca="1" si="40"/>
        <v/>
      </c>
      <c r="CK17" s="142" t="str">
        <f t="array" aca="1" ref="CK17" ca="1">IFERROR(INDEX($CJ$1:$CJ$502,SMALL(IF($CJ$1:$CJ$502&lt;&gt;"",ROW($CJ$1:$CJ$502)),ROW(10:10))),"")</f>
        <v/>
      </c>
      <c r="CL17" s="142" t="str">
        <f t="shared" ca="1" si="41"/>
        <v/>
      </c>
      <c r="CM17" s="142" t="str">
        <f t="shared" ca="1" si="42"/>
        <v/>
      </c>
      <c r="CN17" s="142" t="str" cm="1">
        <f t="array" aca="1" ref="CN17" ca="1">IF(CM17="","",INDEX(INDIRECT("$CM$9:$CM$" &amp; ROW(GuyAnchorReactionCount) + GuyAnchorReactionCount),ROWS($CM17:INDIRECT("$CM$" &amp; ROW(GuyAnchorReactionCount) + GuyAnchorReactionCount))))</f>
        <v/>
      </c>
      <c r="CP17" s="145" t="str">
        <f t="shared" ca="1" si="43"/>
        <v/>
      </c>
      <c r="CQ17" s="145" t="str">
        <f t="shared" ca="1" si="44"/>
        <v/>
      </c>
      <c r="CR17" s="145" t="str">
        <f t="shared" ca="1" si="45"/>
        <v/>
      </c>
      <c r="CS17" s="145" t="str">
        <f t="shared" ca="1" si="46"/>
        <v/>
      </c>
    </row>
    <row r="18" spans="1:97" x14ac:dyDescent="0.2">
      <c r="A18" s="27" t="e">
        <f ca="1">MATCH(A17,INDIRECT(CONCATENATE("D"&amp;$A$12&amp;":BA"&amp;$A$12)),0)</f>
        <v>#N/A</v>
      </c>
      <c r="B18" s="13" t="s">
        <v>174</v>
      </c>
      <c r="C18" s="142">
        <f t="shared" si="17"/>
        <v>16</v>
      </c>
      <c r="D18" s="142" t="e">
        <f t="shared" ref="D18:S33" ca="1" si="109">TRIM(INDIRECT("'" &amp; "TNX Report" &amp; "'!" &amp; ADDRESS($A$9+$C18,D$1)))</f>
        <v>#N/A</v>
      </c>
      <c r="E18" s="142" t="e">
        <f t="shared" ca="1" si="109"/>
        <v>#N/A</v>
      </c>
      <c r="F18" s="142" t="e">
        <f t="shared" ca="1" si="109"/>
        <v>#N/A</v>
      </c>
      <c r="G18" s="142" t="e">
        <f t="shared" ca="1" si="109"/>
        <v>#N/A</v>
      </c>
      <c r="H18" s="142" t="e">
        <f t="shared" ca="1" si="109"/>
        <v>#N/A</v>
      </c>
      <c r="I18" s="142" t="e">
        <f t="shared" ca="1" si="109"/>
        <v>#N/A</v>
      </c>
      <c r="J18" s="142" t="e">
        <f t="shared" ca="1" si="109"/>
        <v>#N/A</v>
      </c>
      <c r="K18" s="142" t="e">
        <f t="shared" ca="1" si="109"/>
        <v>#N/A</v>
      </c>
      <c r="L18" s="142" t="e">
        <f t="shared" ca="1" si="109"/>
        <v>#N/A</v>
      </c>
      <c r="M18" s="142" t="e">
        <f t="shared" ca="1" si="109"/>
        <v>#N/A</v>
      </c>
      <c r="N18" s="142" t="e">
        <f t="shared" ca="1" si="109"/>
        <v>#N/A</v>
      </c>
      <c r="O18" s="142" t="e">
        <f t="shared" ca="1" si="109"/>
        <v>#N/A</v>
      </c>
      <c r="P18" s="142" t="e">
        <f t="shared" ca="1" si="109"/>
        <v>#N/A</v>
      </c>
      <c r="Q18" s="142" t="e">
        <f t="shared" ca="1" si="109"/>
        <v>#N/A</v>
      </c>
      <c r="R18" s="142" t="e">
        <f t="shared" ca="1" si="109"/>
        <v>#N/A</v>
      </c>
      <c r="S18" s="142" t="e">
        <f t="shared" ca="1" si="109"/>
        <v>#N/A</v>
      </c>
      <c r="T18" s="142" t="e">
        <f t="shared" ca="1" si="99"/>
        <v>#N/A</v>
      </c>
      <c r="U18" s="142" t="e">
        <f t="shared" ca="1" si="99"/>
        <v>#N/A</v>
      </c>
      <c r="V18" s="142" t="e">
        <f t="shared" ca="1" si="99"/>
        <v>#N/A</v>
      </c>
      <c r="W18" s="142" t="e">
        <f t="shared" ca="1" si="99"/>
        <v>#N/A</v>
      </c>
      <c r="X18" s="142" t="e">
        <f t="shared" ca="1" si="99"/>
        <v>#N/A</v>
      </c>
      <c r="Y18" s="142" t="e">
        <f t="shared" ca="1" si="99"/>
        <v>#N/A</v>
      </c>
      <c r="Z18" s="142" t="e">
        <f t="shared" ca="1" si="99"/>
        <v>#N/A</v>
      </c>
      <c r="AA18" s="142" t="e">
        <f t="shared" ca="1" si="99"/>
        <v>#N/A</v>
      </c>
      <c r="AB18" s="142" t="e">
        <f t="shared" ca="1" si="99"/>
        <v>#N/A</v>
      </c>
      <c r="AC18" s="142" t="e">
        <f t="shared" ca="1" si="99"/>
        <v>#N/A</v>
      </c>
      <c r="AD18" s="142" t="e">
        <f t="shared" ca="1" si="99"/>
        <v>#N/A</v>
      </c>
      <c r="AE18" s="142" t="e">
        <f t="shared" ca="1" si="99"/>
        <v>#N/A</v>
      </c>
      <c r="AF18" s="142" t="e">
        <f t="shared" ca="1" si="99"/>
        <v>#N/A</v>
      </c>
      <c r="AG18" s="142" t="e">
        <f t="shared" ca="1" si="99"/>
        <v>#N/A</v>
      </c>
      <c r="AH18" s="142" t="e">
        <f t="shared" ca="1" si="99"/>
        <v>#N/A</v>
      </c>
      <c r="AI18" s="142" t="e">
        <f t="shared" ref="AI18:AX33" ca="1" si="110">TRIM(INDIRECT("'" &amp; "TNX Report" &amp; "'!" &amp; ADDRESS($A$9+$C18,AI$1)))</f>
        <v>#N/A</v>
      </c>
      <c r="AJ18" s="142" t="e">
        <f t="shared" ca="1" si="110"/>
        <v>#N/A</v>
      </c>
      <c r="AK18" s="142" t="e">
        <f t="shared" ca="1" si="110"/>
        <v>#N/A</v>
      </c>
      <c r="AL18" s="142" t="e">
        <f t="shared" ca="1" si="110"/>
        <v>#N/A</v>
      </c>
      <c r="AM18" s="142" t="e">
        <f t="shared" ca="1" si="110"/>
        <v>#N/A</v>
      </c>
      <c r="AN18" s="142" t="e">
        <f t="shared" ca="1" si="110"/>
        <v>#N/A</v>
      </c>
      <c r="AO18" s="142" t="e">
        <f t="shared" ca="1" si="110"/>
        <v>#N/A</v>
      </c>
      <c r="AP18" s="142" t="e">
        <f t="shared" ca="1" si="110"/>
        <v>#N/A</v>
      </c>
      <c r="AQ18" s="142" t="e">
        <f t="shared" ca="1" si="110"/>
        <v>#N/A</v>
      </c>
      <c r="AR18" s="142" t="e">
        <f t="shared" ca="1" si="110"/>
        <v>#N/A</v>
      </c>
      <c r="AS18" s="142" t="e">
        <f t="shared" ca="1" si="110"/>
        <v>#N/A</v>
      </c>
      <c r="AT18" s="142" t="e">
        <f t="shared" ca="1" si="110"/>
        <v>#N/A</v>
      </c>
      <c r="AU18" s="142" t="e">
        <f t="shared" ca="1" si="110"/>
        <v>#N/A</v>
      </c>
      <c r="AV18" s="142" t="e">
        <f t="shared" ca="1" si="110"/>
        <v>#N/A</v>
      </c>
      <c r="AW18" s="142" t="e">
        <f t="shared" ca="1" si="110"/>
        <v>#N/A</v>
      </c>
      <c r="AX18" s="142" t="e">
        <f t="shared" ca="1" si="110"/>
        <v>#N/A</v>
      </c>
      <c r="AY18" s="142" t="e">
        <f t="shared" ca="1" si="100"/>
        <v>#N/A</v>
      </c>
      <c r="AZ18" s="142" t="e">
        <f t="shared" ca="1" si="100"/>
        <v>#N/A</v>
      </c>
      <c r="BA18" s="142" t="e">
        <f t="shared" ca="1" si="100"/>
        <v>#N/A</v>
      </c>
      <c r="BB18" s="142" t="str">
        <f t="shared" ca="1" si="12"/>
        <v/>
      </c>
      <c r="BC18" s="142" t="str">
        <f t="shared" ref="BC18" ca="1" si="111">IFERROR(VALUE(G18)*IF(RTF_unit="K",1,IF(RTF_unit="lb",1/1000,IF(RTF_unit="T",2,1))),"")</f>
        <v/>
      </c>
      <c r="BD18" s="142" t="str">
        <f t="shared" ref="BD18" ca="1" si="112">IFERROR(VALUE(H18)*IF(RTF_unit="K",1,IF(RTF_unit="lb",1/1000,IF(RTF_unit="T",2,1))),"")</f>
        <v/>
      </c>
      <c r="BE18" s="142" t="str">
        <f t="shared" ref="BE18" ca="1" si="113">IFERROR(VALUE(I18)*IF(RTF_unit="K",1,IF(RTF_unit="lb",1/1000,IF(RTF_unit="T",2,1))),"")</f>
        <v/>
      </c>
      <c r="BF18" s="20" t="str">
        <f t="shared" ca="1" si="16"/>
        <v/>
      </c>
      <c r="BG18" s="142" t="str">
        <f t="shared" ca="1" si="18"/>
        <v/>
      </c>
      <c r="BH18" s="20"/>
      <c r="BI18" s="158" t="str">
        <f t="shared" ca="1" si="50"/>
        <v/>
      </c>
      <c r="BJ18" s="142" t="str">
        <f t="shared" ca="1" si="25"/>
        <v/>
      </c>
      <c r="BK18" s="142" t="str">
        <f t="shared" ca="1" si="51"/>
        <v/>
      </c>
      <c r="BL18" s="142" t="str">
        <f t="shared" ref="BL18" ca="1" si="114">IFERROR(INDEX($D$2:$BA$203,$A$41-1+$BI18,$A$27-3)*IF(RTF_unit="K",1,IF(RTF_unit="lb",1/1000,IF(RTF_unit="T",2,1))),"")</f>
        <v/>
      </c>
      <c r="BM18" s="142" t="str">
        <f t="shared" ref="BM18" ca="1" si="115">IFERROR(INDEX($D$2:$BA$203,$A$41-1+$BI18,$A$27-1)*IF(RTF_unit="K",1,IF(RTF_unit="lb",1/1000,IF(RTF_unit="T",2,1))),"")</f>
        <v/>
      </c>
      <c r="BN18" s="142" t="str">
        <f t="shared" ref="BN18" ca="1" si="116">IFERROR(INDEX($D$2:$BA$203,$A$41-1+$BI18,$A$27-2)*IF(RTF_unit="K",1,IF(RTF_unit="lb",1/1000,IF(RTF_unit="T",2,1))),"")</f>
        <v/>
      </c>
      <c r="BO18" s="142" t="str">
        <f t="shared" ref="BO18" ca="1" si="117">IFERROR(INDEX($D$2:$BA$203,$A$41-1+$BI18,$A$27)*IF(RTF_unit_Moment="kip-ft",1,IF(RTF_unit_Moment="kip-in",1/12,IF(RTF_unit_Moment="lb-ft",1/1000,IF(RTF_unit_Moment="lb-in",1/12000,1)))),"")</f>
        <v/>
      </c>
      <c r="BP18" s="142" t="str">
        <f t="shared" ref="BP18" ca="1" si="118">IFERROR(INDEX($D$2:$BA$203,$A$41-1+$BI18,$A$30)*IF(RTF_unit_Moment="kip-ft",1,IF(RTF_unit_Moment="kip-in",1/12,IF(RTF_unit_Moment="lb-ft",1/1000,IF(RTF_unit_Moment="lb-in",1/12000,1)))),"")</f>
        <v/>
      </c>
      <c r="BQ18" s="142" t="str">
        <f t="shared" ca="1" si="57"/>
        <v/>
      </c>
      <c r="BR18" s="142" t="str">
        <f t="shared" ca="1" si="58"/>
        <v/>
      </c>
      <c r="BS18"/>
      <c r="BT18" s="142" t="str">
        <f t="array" aca="1" ref="BT18" ca="1">IFERROR(INDEX($BB$1:$BB$502,SMALL(IF($BB$1:$BB$502&lt;&gt;"",ROW($BB$1:$BB$502)),ROW(11:11))),"")</f>
        <v/>
      </c>
      <c r="BU18" s="156" t="str">
        <f t="shared" ca="1" si="19"/>
        <v/>
      </c>
      <c r="BV18" s="142" t="str">
        <f t="shared" ca="1" si="31"/>
        <v/>
      </c>
      <c r="BW18" s="142" t="str">
        <f t="shared" ca="1" si="20"/>
        <v/>
      </c>
      <c r="BX18" s="142" t="str">
        <f t="shared" ca="1" si="20"/>
        <v/>
      </c>
      <c r="BY18" s="142" t="str">
        <f t="shared" ca="1" si="32"/>
        <v/>
      </c>
      <c r="BZ18" s="142" t="str">
        <f t="shared" ca="1" si="21"/>
        <v/>
      </c>
      <c r="CA18" s="142" t="str">
        <f t="shared" ca="1" si="33"/>
        <v/>
      </c>
      <c r="CB18" s="142" t="str">
        <f t="shared" ca="1" si="34"/>
        <v/>
      </c>
      <c r="CC18" s="142" t="str">
        <f t="shared" ca="1" si="35"/>
        <v/>
      </c>
      <c r="CD18" s="142" t="str">
        <f t="shared" ca="1" si="36"/>
        <v/>
      </c>
      <c r="CE18" s="142" t="str">
        <f t="shared" ca="1" si="37"/>
        <v/>
      </c>
      <c r="CF18" s="142" t="str">
        <f t="shared" ca="1" si="38"/>
        <v/>
      </c>
      <c r="CG18" s="142" t="str">
        <f t="shared" ca="1" si="39"/>
        <v/>
      </c>
      <c r="CH18" s="142" t="str">
        <f ca="1">IFERROR(TRIM(IFERROR(IF(ISNUMBER(MATCH(IF($CF17="Radius",LEFT($CF18,FIND(" (",$CF18,1)),IF(LEFT($CF18,FIND(" (",$CF18,1))=LEFT($CF17,FIND(" (",$CF17,1)),"",LEFT($CF18,FIND(" (",$CF18,1)))),$CH$8:$CH17,0))=FALSE,IF($CF17="Radius",LEFT($CF18,FIND(" (",$CF18,1)),IF(LEFT($CF18,FIND(" (",$CF18,1))=LEFT($CF17,FIND(" (",$CF17,1)),"",LEFT($CF18,FIND(" (",$CF18,1)))),""),"")),"")</f>
        <v/>
      </c>
      <c r="CI18" s="142" t="str">
        <f t="array" aca="1" ref="CI18" ca="1">IFERROR(IF($CH18="","",IF(MAX((Selection_Radius=$CH18)*Selection_Resultant)=0,"",MAX((Selection_Radius=$CH18)*Selection_Resultant))),"")</f>
        <v/>
      </c>
      <c r="CJ18" s="142" t="str">
        <f t="shared" ca="1" si="40"/>
        <v/>
      </c>
      <c r="CK18" s="142" t="str">
        <f t="array" aca="1" ref="CK18" ca="1">IFERROR(INDEX($CJ$1:$CJ$502,SMALL(IF($CJ$1:$CJ$502&lt;&gt;"",ROW($CJ$1:$CJ$502)),ROW(11:11))),"")</f>
        <v/>
      </c>
      <c r="CL18" s="142" t="str">
        <f t="shared" ca="1" si="41"/>
        <v/>
      </c>
      <c r="CM18" s="142" t="str">
        <f t="shared" ca="1" si="42"/>
        <v/>
      </c>
      <c r="CN18" s="142" t="str" cm="1">
        <f t="array" aca="1" ref="CN18" ca="1">IF(CM18="","",INDEX(INDIRECT("$CM$9:$CM$" &amp; ROW(GuyAnchorReactionCount) + GuyAnchorReactionCount),ROWS($CM18:INDIRECT("$CM$" &amp; ROW(GuyAnchorReactionCount) + GuyAnchorReactionCount))))</f>
        <v/>
      </c>
      <c r="CP18" s="145" t="str">
        <f t="shared" ca="1" si="43"/>
        <v/>
      </c>
      <c r="CQ18" s="145" t="str">
        <f t="shared" ca="1" si="44"/>
        <v/>
      </c>
      <c r="CR18" s="145" t="str">
        <f t="shared" ca="1" si="45"/>
        <v/>
      </c>
      <c r="CS18" s="145" t="str">
        <f t="shared" ca="1" si="46"/>
        <v/>
      </c>
    </row>
    <row r="19" spans="1:97" x14ac:dyDescent="0.2">
      <c r="C19" s="142">
        <f t="shared" si="17"/>
        <v>17</v>
      </c>
      <c r="D19" s="142" t="e">
        <f t="shared" ca="1" si="109"/>
        <v>#N/A</v>
      </c>
      <c r="E19" s="142" t="e">
        <f t="shared" ca="1" si="109"/>
        <v>#N/A</v>
      </c>
      <c r="F19" s="142" t="e">
        <f t="shared" ca="1" si="109"/>
        <v>#N/A</v>
      </c>
      <c r="G19" s="142" t="e">
        <f t="shared" ca="1" si="109"/>
        <v>#N/A</v>
      </c>
      <c r="H19" s="142" t="e">
        <f t="shared" ca="1" si="109"/>
        <v>#N/A</v>
      </c>
      <c r="I19" s="142" t="e">
        <f t="shared" ca="1" si="109"/>
        <v>#N/A</v>
      </c>
      <c r="J19" s="142" t="e">
        <f t="shared" ca="1" si="109"/>
        <v>#N/A</v>
      </c>
      <c r="K19" s="142" t="e">
        <f t="shared" ca="1" si="109"/>
        <v>#N/A</v>
      </c>
      <c r="L19" s="142" t="e">
        <f t="shared" ca="1" si="109"/>
        <v>#N/A</v>
      </c>
      <c r="M19" s="142" t="e">
        <f t="shared" ca="1" si="109"/>
        <v>#N/A</v>
      </c>
      <c r="N19" s="142" t="e">
        <f t="shared" ca="1" si="109"/>
        <v>#N/A</v>
      </c>
      <c r="O19" s="142" t="e">
        <f t="shared" ca="1" si="109"/>
        <v>#N/A</v>
      </c>
      <c r="P19" s="142" t="e">
        <f t="shared" ca="1" si="109"/>
        <v>#N/A</v>
      </c>
      <c r="Q19" s="142" t="e">
        <f t="shared" ca="1" si="109"/>
        <v>#N/A</v>
      </c>
      <c r="R19" s="142" t="e">
        <f t="shared" ca="1" si="109"/>
        <v>#N/A</v>
      </c>
      <c r="S19" s="142" t="e">
        <f t="shared" ca="1" si="109"/>
        <v>#N/A</v>
      </c>
      <c r="T19" s="142" t="e">
        <f t="shared" ca="1" si="99"/>
        <v>#N/A</v>
      </c>
      <c r="U19" s="142" t="e">
        <f t="shared" ca="1" si="99"/>
        <v>#N/A</v>
      </c>
      <c r="V19" s="142" t="e">
        <f t="shared" ca="1" si="99"/>
        <v>#N/A</v>
      </c>
      <c r="W19" s="142" t="e">
        <f t="shared" ca="1" si="99"/>
        <v>#N/A</v>
      </c>
      <c r="X19" s="142" t="e">
        <f t="shared" ca="1" si="99"/>
        <v>#N/A</v>
      </c>
      <c r="Y19" s="142" t="e">
        <f t="shared" ca="1" si="99"/>
        <v>#N/A</v>
      </c>
      <c r="Z19" s="142" t="e">
        <f t="shared" ca="1" si="99"/>
        <v>#N/A</v>
      </c>
      <c r="AA19" s="142" t="e">
        <f t="shared" ca="1" si="99"/>
        <v>#N/A</v>
      </c>
      <c r="AB19" s="142" t="e">
        <f t="shared" ca="1" si="99"/>
        <v>#N/A</v>
      </c>
      <c r="AC19" s="142" t="e">
        <f t="shared" ca="1" si="99"/>
        <v>#N/A</v>
      </c>
      <c r="AD19" s="142" t="e">
        <f t="shared" ca="1" si="99"/>
        <v>#N/A</v>
      </c>
      <c r="AE19" s="142" t="e">
        <f t="shared" ca="1" si="99"/>
        <v>#N/A</v>
      </c>
      <c r="AF19" s="142" t="e">
        <f t="shared" ca="1" si="99"/>
        <v>#N/A</v>
      </c>
      <c r="AG19" s="142" t="e">
        <f t="shared" ca="1" si="99"/>
        <v>#N/A</v>
      </c>
      <c r="AH19" s="142" t="e">
        <f t="shared" ca="1" si="99"/>
        <v>#N/A</v>
      </c>
      <c r="AI19" s="142" t="e">
        <f t="shared" ca="1" si="110"/>
        <v>#N/A</v>
      </c>
      <c r="AJ19" s="142" t="e">
        <f t="shared" ca="1" si="110"/>
        <v>#N/A</v>
      </c>
      <c r="AK19" s="142" t="e">
        <f t="shared" ca="1" si="110"/>
        <v>#N/A</v>
      </c>
      <c r="AL19" s="142" t="e">
        <f t="shared" ca="1" si="110"/>
        <v>#N/A</v>
      </c>
      <c r="AM19" s="142" t="e">
        <f t="shared" ca="1" si="110"/>
        <v>#N/A</v>
      </c>
      <c r="AN19" s="142" t="e">
        <f t="shared" ca="1" si="110"/>
        <v>#N/A</v>
      </c>
      <c r="AO19" s="142" t="e">
        <f t="shared" ca="1" si="110"/>
        <v>#N/A</v>
      </c>
      <c r="AP19" s="142" t="e">
        <f t="shared" ca="1" si="110"/>
        <v>#N/A</v>
      </c>
      <c r="AQ19" s="142" t="e">
        <f t="shared" ca="1" si="110"/>
        <v>#N/A</v>
      </c>
      <c r="AR19" s="142" t="e">
        <f t="shared" ca="1" si="110"/>
        <v>#N/A</v>
      </c>
      <c r="AS19" s="142" t="e">
        <f t="shared" ca="1" si="110"/>
        <v>#N/A</v>
      </c>
      <c r="AT19" s="142" t="e">
        <f t="shared" ca="1" si="110"/>
        <v>#N/A</v>
      </c>
      <c r="AU19" s="142" t="e">
        <f t="shared" ca="1" si="110"/>
        <v>#N/A</v>
      </c>
      <c r="AV19" s="142" t="e">
        <f t="shared" ca="1" si="110"/>
        <v>#N/A</v>
      </c>
      <c r="AW19" s="142" t="e">
        <f t="shared" ca="1" si="110"/>
        <v>#N/A</v>
      </c>
      <c r="AX19" s="142" t="e">
        <f t="shared" ca="1" si="110"/>
        <v>#N/A</v>
      </c>
      <c r="AY19" s="142" t="e">
        <f t="shared" ca="1" si="100"/>
        <v>#N/A</v>
      </c>
      <c r="AZ19" s="142" t="e">
        <f t="shared" ca="1" si="100"/>
        <v>#N/A</v>
      </c>
      <c r="BA19" s="142" t="e">
        <f t="shared" ca="1" si="100"/>
        <v>#N/A</v>
      </c>
      <c r="BB19" s="142" t="str">
        <f t="shared" ca="1" si="12"/>
        <v/>
      </c>
      <c r="BC19" s="142" t="str">
        <f t="shared" ref="BC19" ca="1" si="119">IFERROR(VALUE(G19)*IF(RTF_unit="K",1,IF(RTF_unit="lb",1/1000,IF(RTF_unit="T",2,1))),"")</f>
        <v/>
      </c>
      <c r="BD19" s="142" t="str">
        <f t="shared" ref="BD19" ca="1" si="120">IFERROR(VALUE(H19)*IF(RTF_unit="K",1,IF(RTF_unit="lb",1/1000,IF(RTF_unit="T",2,1))),"")</f>
        <v/>
      </c>
      <c r="BE19" s="142" t="str">
        <f t="shared" ref="BE19" ca="1" si="121">IFERROR(VALUE(I19)*IF(RTF_unit="K",1,IF(RTF_unit="lb",1/1000,IF(RTF_unit="T",2,1))),"")</f>
        <v/>
      </c>
      <c r="BF19" s="20" t="str">
        <f t="shared" ca="1" si="16"/>
        <v/>
      </c>
      <c r="BG19" s="142" t="str">
        <f t="shared" ca="1" si="18"/>
        <v/>
      </c>
      <c r="BH19" s="20"/>
      <c r="BI19" s="158" t="str">
        <f t="shared" ca="1" si="50"/>
        <v/>
      </c>
      <c r="BJ19" s="142" t="str">
        <f t="shared" ca="1" si="25"/>
        <v/>
      </c>
      <c r="BK19" s="142" t="str">
        <f t="shared" ca="1" si="51"/>
        <v/>
      </c>
      <c r="BL19" s="142" t="str">
        <f t="shared" ref="BL19" ca="1" si="122">IFERROR(INDEX($D$2:$BA$203,$A$41-1+$BI19,$A$27-3)*IF(RTF_unit="K",1,IF(RTF_unit="lb",1/1000,IF(RTF_unit="T",2,1))),"")</f>
        <v/>
      </c>
      <c r="BM19" s="142" t="str">
        <f t="shared" ref="BM19" ca="1" si="123">IFERROR(INDEX($D$2:$BA$203,$A$41-1+$BI19,$A$27-1)*IF(RTF_unit="K",1,IF(RTF_unit="lb",1/1000,IF(RTF_unit="T",2,1))),"")</f>
        <v/>
      </c>
      <c r="BN19" s="142" t="str">
        <f t="shared" ref="BN19" ca="1" si="124">IFERROR(INDEX($D$2:$BA$203,$A$41-1+$BI19,$A$27-2)*IF(RTF_unit="K",1,IF(RTF_unit="lb",1/1000,IF(RTF_unit="T",2,1))),"")</f>
        <v/>
      </c>
      <c r="BO19" s="142" t="str">
        <f t="shared" ref="BO19" ca="1" si="125">IFERROR(INDEX($D$2:$BA$203,$A$41-1+$BI19,$A$27)*IF(RTF_unit_Moment="kip-ft",1,IF(RTF_unit_Moment="kip-in",1/12,IF(RTF_unit_Moment="lb-ft",1/1000,IF(RTF_unit_Moment="lb-in",1/12000,1)))),"")</f>
        <v/>
      </c>
      <c r="BP19" s="142" t="str">
        <f t="shared" ref="BP19" ca="1" si="126">IFERROR(INDEX($D$2:$BA$203,$A$41-1+$BI19,$A$30)*IF(RTF_unit_Moment="kip-ft",1,IF(RTF_unit_Moment="kip-in",1/12,IF(RTF_unit_Moment="lb-ft",1/1000,IF(RTF_unit_Moment="lb-in",1/12000,1)))),"")</f>
        <v/>
      </c>
      <c r="BQ19" s="142" t="str">
        <f t="shared" ca="1" si="57"/>
        <v/>
      </c>
      <c r="BR19" s="142" t="str">
        <f t="shared" ca="1" si="58"/>
        <v/>
      </c>
      <c r="BS19"/>
      <c r="BT19" s="142" t="str">
        <f t="array" aca="1" ref="BT19" ca="1">IFERROR(INDEX($BB$1:$BB$502,SMALL(IF($BB$1:$BB$502&lt;&gt;"",ROW($BB$1:$BB$502)),ROW(12:12))),"")</f>
        <v/>
      </c>
      <c r="BU19" s="156" t="str">
        <f t="shared" ca="1" si="19"/>
        <v/>
      </c>
      <c r="BV19" s="142" t="str">
        <f t="shared" ca="1" si="31"/>
        <v/>
      </c>
      <c r="BW19" s="142" t="str">
        <f t="shared" ca="1" si="20"/>
        <v/>
      </c>
      <c r="BX19" s="142" t="str">
        <f t="shared" ca="1" si="20"/>
        <v/>
      </c>
      <c r="BY19" s="142" t="str">
        <f t="shared" ca="1" si="32"/>
        <v/>
      </c>
      <c r="BZ19" s="142" t="str">
        <f t="shared" ca="1" si="21"/>
        <v/>
      </c>
      <c r="CA19" s="142" t="str">
        <f t="shared" ca="1" si="33"/>
        <v/>
      </c>
      <c r="CB19" s="142" t="str">
        <f t="shared" ca="1" si="34"/>
        <v/>
      </c>
      <c r="CC19" s="142" t="str">
        <f t="shared" ca="1" si="35"/>
        <v/>
      </c>
      <c r="CD19" s="142" t="str">
        <f t="shared" ca="1" si="36"/>
        <v/>
      </c>
      <c r="CE19" s="142" t="str">
        <f t="shared" ca="1" si="37"/>
        <v/>
      </c>
      <c r="CF19" s="142" t="str">
        <f t="shared" ca="1" si="38"/>
        <v/>
      </c>
      <c r="CG19" s="142" t="str">
        <f t="shared" ca="1" si="39"/>
        <v/>
      </c>
      <c r="CH19" s="142" t="str">
        <f ca="1">IFERROR(TRIM(IFERROR(IF(ISNUMBER(MATCH(IF($CF18="Radius",LEFT($CF19,FIND(" (",$CF19,1)),IF(LEFT($CF19,FIND(" (",$CF19,1))=LEFT($CF18,FIND(" (",$CF18,1)),"",LEFT($CF19,FIND(" (",$CF19,1)))),$CH$8:$CH18,0))=FALSE,IF($CF18="Radius",LEFT($CF19,FIND(" (",$CF19,1)),IF(LEFT($CF19,FIND(" (",$CF19,1))=LEFT($CF18,FIND(" (",$CF18,1)),"",LEFT($CF19,FIND(" (",$CF19,1)))),""),"")),"")</f>
        <v/>
      </c>
      <c r="CI19" s="142" t="str">
        <f t="array" aca="1" ref="CI19" ca="1">IFERROR(IF($CH19="","",IF(MAX((Selection_Radius=$CH19)*Selection_Resultant)=0,"",MAX((Selection_Radius=$CH19)*Selection_Resultant))),"")</f>
        <v/>
      </c>
      <c r="CJ19" s="142" t="str">
        <f t="shared" ca="1" si="40"/>
        <v/>
      </c>
      <c r="CK19" s="142" t="str">
        <f t="array" aca="1" ref="CK19" ca="1">IFERROR(INDEX($CJ$1:$CJ$502,SMALL(IF($CJ$1:$CJ$502&lt;&gt;"",ROW($CJ$1:$CJ$502)),ROW(12:12))),"")</f>
        <v/>
      </c>
      <c r="CL19" s="142" t="str">
        <f t="shared" ca="1" si="41"/>
        <v/>
      </c>
      <c r="CM19" s="142" t="str">
        <f t="shared" ca="1" si="42"/>
        <v/>
      </c>
      <c r="CN19" s="142" t="str" cm="1">
        <f t="array" aca="1" ref="CN19" ca="1">IF(CM19="","",INDEX(INDIRECT("$CM$9:$CM$" &amp; ROW(GuyAnchorReactionCount) + GuyAnchorReactionCount),ROWS($CM19:INDIRECT("$CM$" &amp; ROW(GuyAnchorReactionCount) + GuyAnchorReactionCount))))</f>
        <v/>
      </c>
      <c r="CP19" s="145" t="str">
        <f t="shared" ca="1" si="43"/>
        <v/>
      </c>
      <c r="CQ19" s="145" t="str">
        <f t="shared" ca="1" si="44"/>
        <v/>
      </c>
      <c r="CR19" s="145" t="str">
        <f t="shared" ca="1" si="45"/>
        <v/>
      </c>
      <c r="CS19" s="145" t="str">
        <f t="shared" ca="1" si="46"/>
        <v/>
      </c>
    </row>
    <row r="20" spans="1:97" x14ac:dyDescent="0.2">
      <c r="A20" s="153" t="s">
        <v>176</v>
      </c>
      <c r="C20" s="142">
        <f t="shared" si="17"/>
        <v>18</v>
      </c>
      <c r="D20" s="142" t="e">
        <f t="shared" ca="1" si="109"/>
        <v>#N/A</v>
      </c>
      <c r="E20" s="142" t="e">
        <f t="shared" ca="1" si="109"/>
        <v>#N/A</v>
      </c>
      <c r="F20" s="142" t="e">
        <f t="shared" ca="1" si="109"/>
        <v>#N/A</v>
      </c>
      <c r="G20" s="142" t="e">
        <f t="shared" ca="1" si="109"/>
        <v>#N/A</v>
      </c>
      <c r="H20" s="142" t="e">
        <f t="shared" ca="1" si="109"/>
        <v>#N/A</v>
      </c>
      <c r="I20" s="142" t="e">
        <f t="shared" ca="1" si="109"/>
        <v>#N/A</v>
      </c>
      <c r="J20" s="142" t="e">
        <f t="shared" ca="1" si="109"/>
        <v>#N/A</v>
      </c>
      <c r="K20" s="142" t="e">
        <f t="shared" ca="1" si="109"/>
        <v>#N/A</v>
      </c>
      <c r="L20" s="142" t="e">
        <f t="shared" ca="1" si="109"/>
        <v>#N/A</v>
      </c>
      <c r="M20" s="142" t="e">
        <f t="shared" ca="1" si="109"/>
        <v>#N/A</v>
      </c>
      <c r="N20" s="142" t="e">
        <f t="shared" ca="1" si="109"/>
        <v>#N/A</v>
      </c>
      <c r="O20" s="142" t="e">
        <f t="shared" ca="1" si="109"/>
        <v>#N/A</v>
      </c>
      <c r="P20" s="142" t="e">
        <f t="shared" ca="1" si="109"/>
        <v>#N/A</v>
      </c>
      <c r="Q20" s="142" t="e">
        <f t="shared" ca="1" si="109"/>
        <v>#N/A</v>
      </c>
      <c r="R20" s="142" t="e">
        <f t="shared" ca="1" si="109"/>
        <v>#N/A</v>
      </c>
      <c r="S20" s="142" t="e">
        <f t="shared" ca="1" si="109"/>
        <v>#N/A</v>
      </c>
      <c r="T20" s="142" t="e">
        <f t="shared" ca="1" si="99"/>
        <v>#N/A</v>
      </c>
      <c r="U20" s="142" t="e">
        <f t="shared" ca="1" si="99"/>
        <v>#N/A</v>
      </c>
      <c r="V20" s="142" t="e">
        <f t="shared" ca="1" si="99"/>
        <v>#N/A</v>
      </c>
      <c r="W20" s="142" t="e">
        <f t="shared" ca="1" si="99"/>
        <v>#N/A</v>
      </c>
      <c r="X20" s="142" t="e">
        <f t="shared" ca="1" si="99"/>
        <v>#N/A</v>
      </c>
      <c r="Y20" s="142" t="e">
        <f t="shared" ca="1" si="99"/>
        <v>#N/A</v>
      </c>
      <c r="Z20" s="142" t="e">
        <f t="shared" ca="1" si="99"/>
        <v>#N/A</v>
      </c>
      <c r="AA20" s="142" t="e">
        <f t="shared" ca="1" si="99"/>
        <v>#N/A</v>
      </c>
      <c r="AB20" s="142" t="e">
        <f t="shared" ca="1" si="99"/>
        <v>#N/A</v>
      </c>
      <c r="AC20" s="142" t="e">
        <f t="shared" ca="1" si="99"/>
        <v>#N/A</v>
      </c>
      <c r="AD20" s="142" t="e">
        <f t="shared" ca="1" si="99"/>
        <v>#N/A</v>
      </c>
      <c r="AE20" s="142" t="e">
        <f t="shared" ca="1" si="99"/>
        <v>#N/A</v>
      </c>
      <c r="AF20" s="142" t="e">
        <f t="shared" ca="1" si="99"/>
        <v>#N/A</v>
      </c>
      <c r="AG20" s="142" t="e">
        <f t="shared" ca="1" si="99"/>
        <v>#N/A</v>
      </c>
      <c r="AH20" s="142" t="e">
        <f t="shared" ca="1" si="99"/>
        <v>#N/A</v>
      </c>
      <c r="AI20" s="142" t="e">
        <f t="shared" ca="1" si="110"/>
        <v>#N/A</v>
      </c>
      <c r="AJ20" s="142" t="e">
        <f t="shared" ca="1" si="110"/>
        <v>#N/A</v>
      </c>
      <c r="AK20" s="142" t="e">
        <f t="shared" ca="1" si="110"/>
        <v>#N/A</v>
      </c>
      <c r="AL20" s="142" t="e">
        <f t="shared" ca="1" si="110"/>
        <v>#N/A</v>
      </c>
      <c r="AM20" s="142" t="e">
        <f t="shared" ca="1" si="110"/>
        <v>#N/A</v>
      </c>
      <c r="AN20" s="142" t="e">
        <f t="shared" ca="1" si="110"/>
        <v>#N/A</v>
      </c>
      <c r="AO20" s="142" t="e">
        <f t="shared" ca="1" si="110"/>
        <v>#N/A</v>
      </c>
      <c r="AP20" s="142" t="e">
        <f t="shared" ca="1" si="110"/>
        <v>#N/A</v>
      </c>
      <c r="AQ20" s="142" t="e">
        <f t="shared" ca="1" si="110"/>
        <v>#N/A</v>
      </c>
      <c r="AR20" s="142" t="e">
        <f t="shared" ca="1" si="110"/>
        <v>#N/A</v>
      </c>
      <c r="AS20" s="142" t="e">
        <f t="shared" ca="1" si="110"/>
        <v>#N/A</v>
      </c>
      <c r="AT20" s="142" t="e">
        <f t="shared" ca="1" si="110"/>
        <v>#N/A</v>
      </c>
      <c r="AU20" s="142" t="e">
        <f t="shared" ca="1" si="110"/>
        <v>#N/A</v>
      </c>
      <c r="AV20" s="142" t="e">
        <f t="shared" ca="1" si="110"/>
        <v>#N/A</v>
      </c>
      <c r="AW20" s="142" t="e">
        <f t="shared" ca="1" si="110"/>
        <v>#N/A</v>
      </c>
      <c r="AX20" s="142" t="e">
        <f t="shared" ca="1" si="110"/>
        <v>#N/A</v>
      </c>
      <c r="AY20" s="142" t="e">
        <f t="shared" ca="1" si="100"/>
        <v>#N/A</v>
      </c>
      <c r="AZ20" s="142" t="e">
        <f t="shared" ca="1" si="100"/>
        <v>#N/A</v>
      </c>
      <c r="BA20" s="142" t="e">
        <f t="shared" ca="1" si="100"/>
        <v>#N/A</v>
      </c>
      <c r="BB20" s="142" t="str">
        <f t="shared" ca="1" si="12"/>
        <v/>
      </c>
      <c r="BC20" s="142" t="str">
        <f t="shared" ref="BC20" ca="1" si="127">IFERROR(VALUE(G20)*IF(RTF_unit="K",1,IF(RTF_unit="lb",1/1000,IF(RTF_unit="T",2,1))),"")</f>
        <v/>
      </c>
      <c r="BD20" s="142" t="str">
        <f t="shared" ref="BD20" ca="1" si="128">IFERROR(VALUE(H20)*IF(RTF_unit="K",1,IF(RTF_unit="lb",1/1000,IF(RTF_unit="T",2,1))),"")</f>
        <v/>
      </c>
      <c r="BE20" s="142" t="str">
        <f t="shared" ref="BE20" ca="1" si="129">IFERROR(VALUE(I20)*IF(RTF_unit="K",1,IF(RTF_unit="lb",1/1000,IF(RTF_unit="T",2,1))),"")</f>
        <v/>
      </c>
      <c r="BF20" s="20" t="str">
        <f t="shared" ca="1" si="16"/>
        <v/>
      </c>
      <c r="BG20" s="142" t="str">
        <f t="shared" ca="1" si="18"/>
        <v/>
      </c>
      <c r="BH20" s="20"/>
      <c r="BI20" s="158" t="str">
        <f t="shared" ca="1" si="50"/>
        <v/>
      </c>
      <c r="BJ20" s="142" t="str">
        <f t="shared" ca="1" si="25"/>
        <v/>
      </c>
      <c r="BK20" s="142" t="str">
        <f t="shared" ca="1" si="51"/>
        <v/>
      </c>
      <c r="BL20" s="142" t="str">
        <f t="shared" ref="BL20" ca="1" si="130">IFERROR(INDEX($D$2:$BA$203,$A$41-1+$BI20,$A$27-3)*IF(RTF_unit="K",1,IF(RTF_unit="lb",1/1000,IF(RTF_unit="T",2,1))),"")</f>
        <v/>
      </c>
      <c r="BM20" s="142" t="str">
        <f t="shared" ref="BM20" ca="1" si="131">IFERROR(INDEX($D$2:$BA$203,$A$41-1+$BI20,$A$27-1)*IF(RTF_unit="K",1,IF(RTF_unit="lb",1/1000,IF(RTF_unit="T",2,1))),"")</f>
        <v/>
      </c>
      <c r="BN20" s="142" t="str">
        <f t="shared" ref="BN20" ca="1" si="132">IFERROR(INDEX($D$2:$BA$203,$A$41-1+$BI20,$A$27-2)*IF(RTF_unit="K",1,IF(RTF_unit="lb",1/1000,IF(RTF_unit="T",2,1))),"")</f>
        <v/>
      </c>
      <c r="BO20" s="142" t="str">
        <f t="shared" ref="BO20" ca="1" si="133">IFERROR(INDEX($D$2:$BA$203,$A$41-1+$BI20,$A$27)*IF(RTF_unit_Moment="kip-ft",1,IF(RTF_unit_Moment="kip-in",1/12,IF(RTF_unit_Moment="lb-ft",1/1000,IF(RTF_unit_Moment="lb-in",1/12000,1)))),"")</f>
        <v/>
      </c>
      <c r="BP20" s="142" t="str">
        <f t="shared" ref="BP20" ca="1" si="134">IFERROR(INDEX($D$2:$BA$203,$A$41-1+$BI20,$A$30)*IF(RTF_unit_Moment="kip-ft",1,IF(RTF_unit_Moment="kip-in",1/12,IF(RTF_unit_Moment="lb-ft",1/1000,IF(RTF_unit_Moment="lb-in",1/12000,1)))),"")</f>
        <v/>
      </c>
      <c r="BQ20" s="142" t="str">
        <f t="shared" ca="1" si="57"/>
        <v/>
      </c>
      <c r="BR20" s="142" t="str">
        <f t="shared" ca="1" si="58"/>
        <v/>
      </c>
      <c r="BS20"/>
      <c r="BT20" s="142" t="str">
        <f t="array" aca="1" ref="BT20" ca="1">IFERROR(INDEX($BB$1:$BB$502,SMALL(IF($BB$1:$BB$502&lt;&gt;"",ROW($BB$1:$BB$502)),ROW(13:13))),"")</f>
        <v/>
      </c>
      <c r="BU20" s="156" t="str">
        <f t="shared" ca="1" si="19"/>
        <v/>
      </c>
      <c r="BV20" s="142" t="str">
        <f t="shared" ca="1" si="31"/>
        <v/>
      </c>
      <c r="BW20" s="142" t="str">
        <f t="shared" ca="1" si="20"/>
        <v/>
      </c>
      <c r="BX20" s="142" t="str">
        <f t="shared" ca="1" si="20"/>
        <v/>
      </c>
      <c r="BY20" s="142" t="str">
        <f t="shared" ca="1" si="32"/>
        <v/>
      </c>
      <c r="BZ20" s="142" t="str">
        <f t="shared" ca="1" si="21"/>
        <v/>
      </c>
      <c r="CA20" s="142" t="str">
        <f t="shared" ca="1" si="33"/>
        <v/>
      </c>
      <c r="CB20" s="142" t="str">
        <f t="shared" ca="1" si="34"/>
        <v/>
      </c>
      <c r="CC20" s="142" t="str">
        <f t="shared" ca="1" si="35"/>
        <v/>
      </c>
      <c r="CD20" s="142" t="str">
        <f t="shared" ca="1" si="36"/>
        <v/>
      </c>
      <c r="CE20" s="142" t="str">
        <f t="shared" ca="1" si="37"/>
        <v/>
      </c>
      <c r="CF20" s="142" t="str">
        <f t="shared" ca="1" si="38"/>
        <v/>
      </c>
      <c r="CG20" s="142" t="str">
        <f t="shared" ca="1" si="39"/>
        <v/>
      </c>
      <c r="CH20" s="142" t="str">
        <f ca="1">IFERROR(TRIM(IFERROR(IF(ISNUMBER(MATCH(IF($CF19="Radius",LEFT($CF20,FIND(" (",$CF20,1)),IF(LEFT($CF20,FIND(" (",$CF20,1))=LEFT($CF19,FIND(" (",$CF19,1)),"",LEFT($CF20,FIND(" (",$CF20,1)))),$CH$8:$CH19,0))=FALSE,IF($CF19="Radius",LEFT($CF20,FIND(" (",$CF20,1)),IF(LEFT($CF20,FIND(" (",$CF20,1))=LEFT($CF19,FIND(" (",$CF19,1)),"",LEFT($CF20,FIND(" (",$CF20,1)))),""),"")),"")</f>
        <v/>
      </c>
      <c r="CI20" s="142" t="str">
        <f t="array" aca="1" ref="CI20" ca="1">IFERROR(IF($CH20="","",IF(MAX((Selection_Radius=$CH20)*Selection_Resultant)=0,"",MAX((Selection_Radius=$CH20)*Selection_Resultant))),"")</f>
        <v/>
      </c>
      <c r="CJ20" s="142" t="str">
        <f t="shared" ca="1" si="40"/>
        <v/>
      </c>
      <c r="CK20" s="142" t="str">
        <f t="array" aca="1" ref="CK20" ca="1">IFERROR(INDEX($CJ$1:$CJ$502,SMALL(IF($CJ$1:$CJ$502&lt;&gt;"",ROW($CJ$1:$CJ$502)),ROW(13:13))),"")</f>
        <v/>
      </c>
      <c r="CL20" s="142" t="str">
        <f t="shared" ca="1" si="41"/>
        <v/>
      </c>
      <c r="CM20" s="142" t="str">
        <f t="shared" ca="1" si="42"/>
        <v/>
      </c>
      <c r="CN20" s="142" t="str" cm="1">
        <f t="array" aca="1" ref="CN20" ca="1">IF(CM20="","",INDEX(INDIRECT("$CM$9:$CM$" &amp; ROW(GuyAnchorReactionCount) + GuyAnchorReactionCount),ROWS($CM20:INDIRECT("$CM$" &amp; ROW(GuyAnchorReactionCount) + GuyAnchorReactionCount))))</f>
        <v/>
      </c>
      <c r="CP20" s="145" t="str">
        <f t="shared" ca="1" si="43"/>
        <v/>
      </c>
      <c r="CQ20" s="145" t="str">
        <f t="shared" ca="1" si="44"/>
        <v/>
      </c>
      <c r="CR20" s="145" t="str">
        <f t="shared" ca="1" si="45"/>
        <v/>
      </c>
      <c r="CS20" s="145" t="str">
        <f t="shared" ca="1" si="46"/>
        <v/>
      </c>
    </row>
    <row r="21" spans="1:97" x14ac:dyDescent="0.2">
      <c r="A21" s="27" t="e">
        <f ca="1">MATCH(A20,INDIRECT(CONCATENATE("D"&amp;$A$12&amp;":BA"&amp;$A$12)),0)</f>
        <v>#N/A</v>
      </c>
      <c r="B21" s="13" t="s">
        <v>174</v>
      </c>
      <c r="C21" s="142">
        <f t="shared" si="17"/>
        <v>19</v>
      </c>
      <c r="D21" s="142" t="e">
        <f t="shared" ca="1" si="109"/>
        <v>#N/A</v>
      </c>
      <c r="E21" s="142" t="e">
        <f t="shared" ca="1" si="109"/>
        <v>#N/A</v>
      </c>
      <c r="F21" s="142" t="e">
        <f t="shared" ca="1" si="109"/>
        <v>#N/A</v>
      </c>
      <c r="G21" s="142" t="e">
        <f t="shared" ca="1" si="109"/>
        <v>#N/A</v>
      </c>
      <c r="H21" s="142" t="e">
        <f t="shared" ca="1" si="109"/>
        <v>#N/A</v>
      </c>
      <c r="I21" s="142" t="e">
        <f t="shared" ca="1" si="109"/>
        <v>#N/A</v>
      </c>
      <c r="J21" s="142" t="e">
        <f t="shared" ca="1" si="109"/>
        <v>#N/A</v>
      </c>
      <c r="K21" s="142" t="e">
        <f t="shared" ca="1" si="109"/>
        <v>#N/A</v>
      </c>
      <c r="L21" s="142" t="e">
        <f t="shared" ca="1" si="109"/>
        <v>#N/A</v>
      </c>
      <c r="M21" s="142" t="e">
        <f t="shared" ca="1" si="109"/>
        <v>#N/A</v>
      </c>
      <c r="N21" s="142" t="e">
        <f t="shared" ca="1" si="109"/>
        <v>#N/A</v>
      </c>
      <c r="O21" s="142" t="e">
        <f t="shared" ca="1" si="109"/>
        <v>#N/A</v>
      </c>
      <c r="P21" s="142" t="e">
        <f t="shared" ca="1" si="109"/>
        <v>#N/A</v>
      </c>
      <c r="Q21" s="142" t="e">
        <f t="shared" ca="1" si="109"/>
        <v>#N/A</v>
      </c>
      <c r="R21" s="142" t="e">
        <f t="shared" ca="1" si="109"/>
        <v>#N/A</v>
      </c>
      <c r="S21" s="142" t="e">
        <f t="shared" ca="1" si="109"/>
        <v>#N/A</v>
      </c>
      <c r="T21" s="142" t="e">
        <f t="shared" ca="1" si="99"/>
        <v>#N/A</v>
      </c>
      <c r="U21" s="142" t="e">
        <f t="shared" ca="1" si="99"/>
        <v>#N/A</v>
      </c>
      <c r="V21" s="142" t="e">
        <f t="shared" ca="1" si="99"/>
        <v>#N/A</v>
      </c>
      <c r="W21" s="142" t="e">
        <f t="shared" ca="1" si="99"/>
        <v>#N/A</v>
      </c>
      <c r="X21" s="142" t="e">
        <f t="shared" ca="1" si="99"/>
        <v>#N/A</v>
      </c>
      <c r="Y21" s="142" t="e">
        <f t="shared" ca="1" si="99"/>
        <v>#N/A</v>
      </c>
      <c r="Z21" s="142" t="e">
        <f t="shared" ca="1" si="99"/>
        <v>#N/A</v>
      </c>
      <c r="AA21" s="142" t="e">
        <f t="shared" ca="1" si="99"/>
        <v>#N/A</v>
      </c>
      <c r="AB21" s="142" t="e">
        <f t="shared" ca="1" si="99"/>
        <v>#N/A</v>
      </c>
      <c r="AC21" s="142" t="e">
        <f t="shared" ca="1" si="99"/>
        <v>#N/A</v>
      </c>
      <c r="AD21" s="142" t="e">
        <f t="shared" ca="1" si="99"/>
        <v>#N/A</v>
      </c>
      <c r="AE21" s="142" t="e">
        <f t="shared" ca="1" si="99"/>
        <v>#N/A</v>
      </c>
      <c r="AF21" s="142" t="e">
        <f t="shared" ca="1" si="99"/>
        <v>#N/A</v>
      </c>
      <c r="AG21" s="142" t="e">
        <f t="shared" ca="1" si="99"/>
        <v>#N/A</v>
      </c>
      <c r="AH21" s="142" t="e">
        <f t="shared" ca="1" si="99"/>
        <v>#N/A</v>
      </c>
      <c r="AI21" s="142" t="e">
        <f t="shared" ca="1" si="110"/>
        <v>#N/A</v>
      </c>
      <c r="AJ21" s="142" t="e">
        <f t="shared" ca="1" si="110"/>
        <v>#N/A</v>
      </c>
      <c r="AK21" s="142" t="e">
        <f t="shared" ca="1" si="110"/>
        <v>#N/A</v>
      </c>
      <c r="AL21" s="142" t="e">
        <f t="shared" ca="1" si="110"/>
        <v>#N/A</v>
      </c>
      <c r="AM21" s="142" t="e">
        <f t="shared" ca="1" si="110"/>
        <v>#N/A</v>
      </c>
      <c r="AN21" s="142" t="e">
        <f t="shared" ca="1" si="110"/>
        <v>#N/A</v>
      </c>
      <c r="AO21" s="142" t="e">
        <f t="shared" ca="1" si="110"/>
        <v>#N/A</v>
      </c>
      <c r="AP21" s="142" t="e">
        <f t="shared" ca="1" si="110"/>
        <v>#N/A</v>
      </c>
      <c r="AQ21" s="142" t="e">
        <f t="shared" ca="1" si="110"/>
        <v>#N/A</v>
      </c>
      <c r="AR21" s="142" t="e">
        <f t="shared" ca="1" si="110"/>
        <v>#N/A</v>
      </c>
      <c r="AS21" s="142" t="e">
        <f t="shared" ca="1" si="110"/>
        <v>#N/A</v>
      </c>
      <c r="AT21" s="142" t="e">
        <f t="shared" ca="1" si="110"/>
        <v>#N/A</v>
      </c>
      <c r="AU21" s="142" t="e">
        <f t="shared" ca="1" si="110"/>
        <v>#N/A</v>
      </c>
      <c r="AV21" s="142" t="e">
        <f t="shared" ca="1" si="110"/>
        <v>#N/A</v>
      </c>
      <c r="AW21" s="142" t="e">
        <f t="shared" ca="1" si="110"/>
        <v>#N/A</v>
      </c>
      <c r="AX21" s="142" t="e">
        <f t="shared" ca="1" si="110"/>
        <v>#N/A</v>
      </c>
      <c r="AY21" s="142" t="e">
        <f t="shared" ca="1" si="100"/>
        <v>#N/A</v>
      </c>
      <c r="AZ21" s="142" t="e">
        <f t="shared" ca="1" si="100"/>
        <v>#N/A</v>
      </c>
      <c r="BA21" s="142" t="e">
        <f t="shared" ca="1" si="100"/>
        <v>#N/A</v>
      </c>
      <c r="BB21" s="142" t="str">
        <f t="shared" ca="1" si="12"/>
        <v/>
      </c>
      <c r="BC21" s="142" t="str">
        <f t="shared" ref="BC21" ca="1" si="135">IFERROR(VALUE(G21)*IF(RTF_unit="K",1,IF(RTF_unit="lb",1/1000,IF(RTF_unit="T",2,1))),"")</f>
        <v/>
      </c>
      <c r="BD21" s="142" t="str">
        <f t="shared" ref="BD21" ca="1" si="136">IFERROR(VALUE(H21)*IF(RTF_unit="K",1,IF(RTF_unit="lb",1/1000,IF(RTF_unit="T",2,1))),"")</f>
        <v/>
      </c>
      <c r="BE21" s="142" t="str">
        <f t="shared" ref="BE21" ca="1" si="137">IFERROR(VALUE(I21)*IF(RTF_unit="K",1,IF(RTF_unit="lb",1/1000,IF(RTF_unit="T",2,1))),"")</f>
        <v/>
      </c>
      <c r="BF21" s="20" t="str">
        <f t="shared" ca="1" si="16"/>
        <v/>
      </c>
      <c r="BG21" s="142" t="str">
        <f t="shared" ca="1" si="18"/>
        <v/>
      </c>
      <c r="BH21" s="20"/>
      <c r="BI21" s="158" t="str">
        <f t="shared" ca="1" si="50"/>
        <v/>
      </c>
      <c r="BJ21" s="142" t="str">
        <f t="shared" ca="1" si="25"/>
        <v/>
      </c>
      <c r="BK21" s="142" t="str">
        <f t="shared" ca="1" si="51"/>
        <v/>
      </c>
      <c r="BL21" s="142" t="str">
        <f t="shared" ref="BL21" ca="1" si="138">IFERROR(INDEX($D$2:$BA$203,$A$41-1+$BI21,$A$27-3)*IF(RTF_unit="K",1,IF(RTF_unit="lb",1/1000,IF(RTF_unit="T",2,1))),"")</f>
        <v/>
      </c>
      <c r="BM21" s="142" t="str">
        <f t="shared" ref="BM21" ca="1" si="139">IFERROR(INDEX($D$2:$BA$203,$A$41-1+$BI21,$A$27-1)*IF(RTF_unit="K",1,IF(RTF_unit="lb",1/1000,IF(RTF_unit="T",2,1))),"")</f>
        <v/>
      </c>
      <c r="BN21" s="142" t="str">
        <f t="shared" ref="BN21" ca="1" si="140">IFERROR(INDEX($D$2:$BA$203,$A$41-1+$BI21,$A$27-2)*IF(RTF_unit="K",1,IF(RTF_unit="lb",1/1000,IF(RTF_unit="T",2,1))),"")</f>
        <v/>
      </c>
      <c r="BO21" s="142" t="str">
        <f t="shared" ref="BO21" ca="1" si="141">IFERROR(INDEX($D$2:$BA$203,$A$41-1+$BI21,$A$27)*IF(RTF_unit_Moment="kip-ft",1,IF(RTF_unit_Moment="kip-in",1/12,IF(RTF_unit_Moment="lb-ft",1/1000,IF(RTF_unit_Moment="lb-in",1/12000,1)))),"")</f>
        <v/>
      </c>
      <c r="BP21" s="142" t="str">
        <f t="shared" ref="BP21" ca="1" si="142">IFERROR(INDEX($D$2:$BA$203,$A$41-1+$BI21,$A$30)*IF(RTF_unit_Moment="kip-ft",1,IF(RTF_unit_Moment="kip-in",1/12,IF(RTF_unit_Moment="lb-ft",1/1000,IF(RTF_unit_Moment="lb-in",1/12000,1)))),"")</f>
        <v/>
      </c>
      <c r="BQ21" s="142" t="str">
        <f t="shared" ca="1" si="57"/>
        <v/>
      </c>
      <c r="BR21" s="142" t="str">
        <f t="shared" ca="1" si="58"/>
        <v/>
      </c>
      <c r="BS21"/>
      <c r="BT21" s="142" t="str">
        <f t="array" aca="1" ref="BT21" ca="1">IFERROR(INDEX($BB$1:$BB$502,SMALL(IF($BB$1:$BB$502&lt;&gt;"",ROW($BB$1:$BB$502)),ROW(14:14))),"")</f>
        <v/>
      </c>
      <c r="BU21" s="156" t="str">
        <f t="shared" ca="1" si="19"/>
        <v/>
      </c>
      <c r="BV21" s="142" t="str">
        <f t="shared" ca="1" si="31"/>
        <v/>
      </c>
      <c r="BW21" s="142" t="str">
        <f t="shared" ca="1" si="20"/>
        <v/>
      </c>
      <c r="BX21" s="142" t="str">
        <f t="shared" ca="1" si="20"/>
        <v/>
      </c>
      <c r="BY21" s="142" t="str">
        <f t="shared" ca="1" si="32"/>
        <v/>
      </c>
      <c r="BZ21" s="142" t="str">
        <f t="shared" ca="1" si="21"/>
        <v/>
      </c>
      <c r="CA21" s="142" t="str">
        <f t="shared" ca="1" si="33"/>
        <v/>
      </c>
      <c r="CB21" s="142" t="str">
        <f t="shared" ca="1" si="34"/>
        <v/>
      </c>
      <c r="CC21" s="142" t="str">
        <f t="shared" ca="1" si="35"/>
        <v/>
      </c>
      <c r="CD21" s="142" t="str">
        <f t="shared" ca="1" si="36"/>
        <v/>
      </c>
      <c r="CE21" s="142" t="str">
        <f t="shared" ca="1" si="37"/>
        <v/>
      </c>
      <c r="CF21" s="142" t="str">
        <f t="shared" ca="1" si="38"/>
        <v/>
      </c>
      <c r="CG21" s="142" t="str">
        <f t="shared" ca="1" si="39"/>
        <v/>
      </c>
      <c r="CH21" s="142" t="str">
        <f ca="1">IFERROR(TRIM(IFERROR(IF(ISNUMBER(MATCH(IF($CF20="Radius",LEFT($CF21,FIND(" (",$CF21,1)),IF(LEFT($CF21,FIND(" (",$CF21,1))=LEFT($CF20,FIND(" (",$CF20,1)),"",LEFT($CF21,FIND(" (",$CF21,1)))),$CH$8:$CH20,0))=FALSE,IF($CF20="Radius",LEFT($CF21,FIND(" (",$CF21,1)),IF(LEFT($CF21,FIND(" (",$CF21,1))=LEFT($CF20,FIND(" (",$CF20,1)),"",LEFT($CF21,FIND(" (",$CF21,1)))),""),"")),"")</f>
        <v/>
      </c>
      <c r="CI21" s="142" t="str">
        <f t="array" aca="1" ref="CI21" ca="1">IFERROR(IF($CH21="","",IF(MAX((Selection_Radius=$CH21)*Selection_Resultant)=0,"",MAX((Selection_Radius=$CH21)*Selection_Resultant))),"")</f>
        <v/>
      </c>
      <c r="CJ21" s="142" t="str">
        <f t="shared" ca="1" si="40"/>
        <v/>
      </c>
      <c r="CK21" s="142" t="str">
        <f t="array" aca="1" ref="CK21" ca="1">IFERROR(INDEX($CJ$1:$CJ$502,SMALL(IF($CJ$1:$CJ$502&lt;&gt;"",ROW($CJ$1:$CJ$502)),ROW(14:14))),"")</f>
        <v/>
      </c>
      <c r="CL21" s="142" t="str">
        <f t="shared" ca="1" si="41"/>
        <v/>
      </c>
      <c r="CM21" s="142" t="str">
        <f t="shared" ca="1" si="42"/>
        <v/>
      </c>
      <c r="CN21" s="142" t="str" cm="1">
        <f t="array" aca="1" ref="CN21" ca="1">IF(CM21="","",INDEX(INDIRECT("$CM$9:$CM$" &amp; ROW(GuyAnchorReactionCount) + GuyAnchorReactionCount),ROWS($CM21:INDIRECT("$CM$" &amp; ROW(GuyAnchorReactionCount) + GuyAnchorReactionCount))))</f>
        <v/>
      </c>
      <c r="CP21" s="145" t="str">
        <f t="shared" ca="1" si="43"/>
        <v/>
      </c>
      <c r="CQ21" s="145" t="str">
        <f t="shared" ca="1" si="44"/>
        <v/>
      </c>
      <c r="CR21" s="145" t="str">
        <f t="shared" ca="1" si="45"/>
        <v/>
      </c>
      <c r="CS21" s="145" t="str">
        <f t="shared" ca="1" si="46"/>
        <v/>
      </c>
    </row>
    <row r="22" spans="1:97" x14ac:dyDescent="0.2">
      <c r="C22" s="142">
        <f t="shared" si="17"/>
        <v>20</v>
      </c>
      <c r="D22" s="142" t="e">
        <f t="shared" ca="1" si="109"/>
        <v>#N/A</v>
      </c>
      <c r="E22" s="142" t="e">
        <f t="shared" ca="1" si="109"/>
        <v>#N/A</v>
      </c>
      <c r="F22" s="142" t="e">
        <f t="shared" ca="1" si="109"/>
        <v>#N/A</v>
      </c>
      <c r="G22" s="142" t="e">
        <f t="shared" ca="1" si="109"/>
        <v>#N/A</v>
      </c>
      <c r="H22" s="142" t="e">
        <f t="shared" ca="1" si="109"/>
        <v>#N/A</v>
      </c>
      <c r="I22" s="142" t="e">
        <f t="shared" ca="1" si="109"/>
        <v>#N/A</v>
      </c>
      <c r="J22" s="142" t="e">
        <f t="shared" ca="1" si="109"/>
        <v>#N/A</v>
      </c>
      <c r="K22" s="142" t="e">
        <f t="shared" ca="1" si="109"/>
        <v>#N/A</v>
      </c>
      <c r="L22" s="142" t="e">
        <f t="shared" ca="1" si="109"/>
        <v>#N/A</v>
      </c>
      <c r="M22" s="142" t="e">
        <f t="shared" ca="1" si="109"/>
        <v>#N/A</v>
      </c>
      <c r="N22" s="142" t="e">
        <f t="shared" ca="1" si="109"/>
        <v>#N/A</v>
      </c>
      <c r="O22" s="142" t="e">
        <f t="shared" ca="1" si="109"/>
        <v>#N/A</v>
      </c>
      <c r="P22" s="142" t="e">
        <f t="shared" ca="1" si="109"/>
        <v>#N/A</v>
      </c>
      <c r="Q22" s="142" t="e">
        <f t="shared" ca="1" si="109"/>
        <v>#N/A</v>
      </c>
      <c r="R22" s="142" t="e">
        <f t="shared" ca="1" si="109"/>
        <v>#N/A</v>
      </c>
      <c r="S22" s="142" t="e">
        <f t="shared" ca="1" si="109"/>
        <v>#N/A</v>
      </c>
      <c r="T22" s="142" t="e">
        <f t="shared" ca="1" si="99"/>
        <v>#N/A</v>
      </c>
      <c r="U22" s="142" t="e">
        <f t="shared" ca="1" si="99"/>
        <v>#N/A</v>
      </c>
      <c r="V22" s="142" t="e">
        <f t="shared" ca="1" si="99"/>
        <v>#N/A</v>
      </c>
      <c r="W22" s="142" t="e">
        <f t="shared" ca="1" si="99"/>
        <v>#N/A</v>
      </c>
      <c r="X22" s="142" t="e">
        <f t="shared" ca="1" si="99"/>
        <v>#N/A</v>
      </c>
      <c r="Y22" s="142" t="e">
        <f t="shared" ca="1" si="99"/>
        <v>#N/A</v>
      </c>
      <c r="Z22" s="142" t="e">
        <f t="shared" ca="1" si="99"/>
        <v>#N/A</v>
      </c>
      <c r="AA22" s="142" t="e">
        <f t="shared" ca="1" si="99"/>
        <v>#N/A</v>
      </c>
      <c r="AB22" s="142" t="e">
        <f t="shared" ca="1" si="99"/>
        <v>#N/A</v>
      </c>
      <c r="AC22" s="142" t="e">
        <f t="shared" ca="1" si="99"/>
        <v>#N/A</v>
      </c>
      <c r="AD22" s="142" t="e">
        <f t="shared" ca="1" si="99"/>
        <v>#N/A</v>
      </c>
      <c r="AE22" s="142" t="e">
        <f t="shared" ca="1" si="99"/>
        <v>#N/A</v>
      </c>
      <c r="AF22" s="142" t="e">
        <f t="shared" ca="1" si="99"/>
        <v>#N/A</v>
      </c>
      <c r="AG22" s="142" t="e">
        <f t="shared" ca="1" si="99"/>
        <v>#N/A</v>
      </c>
      <c r="AH22" s="142" t="e">
        <f t="shared" ca="1" si="99"/>
        <v>#N/A</v>
      </c>
      <c r="AI22" s="142" t="e">
        <f t="shared" ca="1" si="110"/>
        <v>#N/A</v>
      </c>
      <c r="AJ22" s="142" t="e">
        <f t="shared" ca="1" si="110"/>
        <v>#N/A</v>
      </c>
      <c r="AK22" s="142" t="e">
        <f t="shared" ca="1" si="110"/>
        <v>#N/A</v>
      </c>
      <c r="AL22" s="142" t="e">
        <f t="shared" ca="1" si="110"/>
        <v>#N/A</v>
      </c>
      <c r="AM22" s="142" t="e">
        <f t="shared" ca="1" si="110"/>
        <v>#N/A</v>
      </c>
      <c r="AN22" s="142" t="e">
        <f t="shared" ca="1" si="110"/>
        <v>#N/A</v>
      </c>
      <c r="AO22" s="142" t="e">
        <f t="shared" ca="1" si="110"/>
        <v>#N/A</v>
      </c>
      <c r="AP22" s="142" t="e">
        <f t="shared" ca="1" si="110"/>
        <v>#N/A</v>
      </c>
      <c r="AQ22" s="142" t="e">
        <f t="shared" ca="1" si="110"/>
        <v>#N/A</v>
      </c>
      <c r="AR22" s="142" t="e">
        <f t="shared" ca="1" si="110"/>
        <v>#N/A</v>
      </c>
      <c r="AS22" s="142" t="e">
        <f t="shared" ca="1" si="110"/>
        <v>#N/A</v>
      </c>
      <c r="AT22" s="142" t="e">
        <f t="shared" ca="1" si="110"/>
        <v>#N/A</v>
      </c>
      <c r="AU22" s="142" t="e">
        <f t="shared" ca="1" si="110"/>
        <v>#N/A</v>
      </c>
      <c r="AV22" s="142" t="e">
        <f t="shared" ca="1" si="110"/>
        <v>#N/A</v>
      </c>
      <c r="AW22" s="142" t="e">
        <f t="shared" ca="1" si="110"/>
        <v>#N/A</v>
      </c>
      <c r="AX22" s="142" t="e">
        <f t="shared" ca="1" si="110"/>
        <v>#N/A</v>
      </c>
      <c r="AY22" s="142" t="e">
        <f t="shared" ca="1" si="100"/>
        <v>#N/A</v>
      </c>
      <c r="AZ22" s="142" t="e">
        <f t="shared" ca="1" si="100"/>
        <v>#N/A</v>
      </c>
      <c r="BA22" s="142" t="e">
        <f t="shared" ca="1" si="100"/>
        <v>#N/A</v>
      </c>
      <c r="BB22" s="142" t="str">
        <f t="shared" ca="1" si="12"/>
        <v/>
      </c>
      <c r="BC22" s="142" t="str">
        <f t="shared" ref="BC22" ca="1" si="143">IFERROR(VALUE(G22)*IF(RTF_unit="K",1,IF(RTF_unit="lb",1/1000,IF(RTF_unit="T",2,1))),"")</f>
        <v/>
      </c>
      <c r="BD22" s="142" t="str">
        <f t="shared" ref="BD22" ca="1" si="144">IFERROR(VALUE(H22)*IF(RTF_unit="K",1,IF(RTF_unit="lb",1/1000,IF(RTF_unit="T",2,1))),"")</f>
        <v/>
      </c>
      <c r="BE22" s="142" t="str">
        <f t="shared" ref="BE22" ca="1" si="145">IFERROR(VALUE(I22)*IF(RTF_unit="K",1,IF(RTF_unit="lb",1/1000,IF(RTF_unit="T",2,1))),"")</f>
        <v/>
      </c>
      <c r="BF22" s="20" t="str">
        <f t="shared" ca="1" si="16"/>
        <v/>
      </c>
      <c r="BG22" s="142" t="str">
        <f t="shared" ca="1" si="18"/>
        <v/>
      </c>
      <c r="BH22" s="20"/>
      <c r="BI22" s="158" t="str">
        <f t="shared" ca="1" si="50"/>
        <v/>
      </c>
      <c r="BJ22" s="142" t="str">
        <f t="shared" ca="1" si="25"/>
        <v/>
      </c>
      <c r="BK22" s="142" t="str">
        <f t="shared" ca="1" si="51"/>
        <v/>
      </c>
      <c r="BL22" s="142" t="str">
        <f t="shared" ref="BL22" ca="1" si="146">IFERROR(INDEX($D$2:$BA$203,$A$41-1+$BI22,$A$27-3)*IF(RTF_unit="K",1,IF(RTF_unit="lb",1/1000,IF(RTF_unit="T",2,1))),"")</f>
        <v/>
      </c>
      <c r="BM22" s="142" t="str">
        <f t="shared" ref="BM22" ca="1" si="147">IFERROR(INDEX($D$2:$BA$203,$A$41-1+$BI22,$A$27-1)*IF(RTF_unit="K",1,IF(RTF_unit="lb",1/1000,IF(RTF_unit="T",2,1))),"")</f>
        <v/>
      </c>
      <c r="BN22" s="142" t="str">
        <f t="shared" ref="BN22" ca="1" si="148">IFERROR(INDEX($D$2:$BA$203,$A$41-1+$BI22,$A$27-2)*IF(RTF_unit="K",1,IF(RTF_unit="lb",1/1000,IF(RTF_unit="T",2,1))),"")</f>
        <v/>
      </c>
      <c r="BO22" s="142" t="str">
        <f t="shared" ref="BO22" ca="1" si="149">IFERROR(INDEX($D$2:$BA$203,$A$41-1+$BI22,$A$27)*IF(RTF_unit_Moment="kip-ft",1,IF(RTF_unit_Moment="kip-in",1/12,IF(RTF_unit_Moment="lb-ft",1/1000,IF(RTF_unit_Moment="lb-in",1/12000,1)))),"")</f>
        <v/>
      </c>
      <c r="BP22" s="142" t="str">
        <f t="shared" ref="BP22" ca="1" si="150">IFERROR(INDEX($D$2:$BA$203,$A$41-1+$BI22,$A$30)*IF(RTF_unit_Moment="kip-ft",1,IF(RTF_unit_Moment="kip-in",1/12,IF(RTF_unit_Moment="lb-ft",1/1000,IF(RTF_unit_Moment="lb-in",1/12000,1)))),"")</f>
        <v/>
      </c>
      <c r="BQ22" s="142" t="str">
        <f t="shared" ca="1" si="57"/>
        <v/>
      </c>
      <c r="BR22" s="142" t="str">
        <f t="shared" ca="1" si="58"/>
        <v/>
      </c>
      <c r="BS22"/>
      <c r="BT22" s="142" t="str">
        <f t="array" aca="1" ref="BT22" ca="1">IFERROR(INDEX($BB$1:$BB$502,SMALL(IF($BB$1:$BB$502&lt;&gt;"",ROW($BB$1:$BB$502)),ROW(15:15))),"")</f>
        <v/>
      </c>
      <c r="BU22" s="156" t="str">
        <f t="shared" ca="1" si="19"/>
        <v/>
      </c>
      <c r="BV22" s="142" t="str">
        <f t="shared" ca="1" si="31"/>
        <v/>
      </c>
      <c r="BW22" s="142" t="str">
        <f t="shared" ca="1" si="20"/>
        <v/>
      </c>
      <c r="BX22" s="142" t="str">
        <f t="shared" ca="1" si="20"/>
        <v/>
      </c>
      <c r="BY22" s="142" t="str">
        <f t="shared" ca="1" si="32"/>
        <v/>
      </c>
      <c r="BZ22" s="142" t="str">
        <f t="shared" ca="1" si="21"/>
        <v/>
      </c>
      <c r="CA22" s="142" t="str">
        <f t="shared" ca="1" si="33"/>
        <v/>
      </c>
      <c r="CB22" s="142" t="str">
        <f t="shared" ca="1" si="34"/>
        <v/>
      </c>
      <c r="CC22" s="142" t="str">
        <f t="shared" ca="1" si="35"/>
        <v/>
      </c>
      <c r="CD22" s="142" t="str">
        <f t="shared" ca="1" si="36"/>
        <v/>
      </c>
      <c r="CE22" s="142" t="str">
        <f t="shared" ca="1" si="37"/>
        <v/>
      </c>
      <c r="CF22" s="142" t="str">
        <f t="shared" ca="1" si="38"/>
        <v/>
      </c>
      <c r="CG22" s="142" t="str">
        <f t="shared" ca="1" si="39"/>
        <v/>
      </c>
      <c r="CH22" s="142" t="str">
        <f ca="1">IFERROR(TRIM(IFERROR(IF(ISNUMBER(MATCH(IF($CF21="Radius",LEFT($CF22,FIND(" (",$CF22,1)),IF(LEFT($CF22,FIND(" (",$CF22,1))=LEFT($CF21,FIND(" (",$CF21,1)),"",LEFT($CF22,FIND(" (",$CF22,1)))),$CH$8:$CH21,0))=FALSE,IF($CF21="Radius",LEFT($CF22,FIND(" (",$CF22,1)),IF(LEFT($CF22,FIND(" (",$CF22,1))=LEFT($CF21,FIND(" (",$CF21,1)),"",LEFT($CF22,FIND(" (",$CF22,1)))),""),"")),"")</f>
        <v/>
      </c>
      <c r="CI22" s="142" t="str">
        <f t="array" aca="1" ref="CI22" ca="1">IFERROR(IF($CH22="","",IF(MAX((Selection_Radius=$CH22)*Selection_Resultant)=0,"",MAX((Selection_Radius=$CH22)*Selection_Resultant))),"")</f>
        <v/>
      </c>
      <c r="CJ22" s="142" t="str">
        <f t="shared" ca="1" si="40"/>
        <v/>
      </c>
      <c r="CK22" s="142" t="str">
        <f t="array" aca="1" ref="CK22" ca="1">IFERROR(INDEX($CJ$1:$CJ$502,SMALL(IF($CJ$1:$CJ$502&lt;&gt;"",ROW($CJ$1:$CJ$502)),ROW(15:15))),"")</f>
        <v/>
      </c>
      <c r="CL22" s="142" t="str">
        <f t="shared" ca="1" si="41"/>
        <v/>
      </c>
      <c r="CM22" s="142" t="str">
        <f t="shared" ca="1" si="42"/>
        <v/>
      </c>
      <c r="CN22" s="142" t="str" cm="1">
        <f t="array" aca="1" ref="CN22" ca="1">IF(CM22="","",INDEX(INDIRECT("$CM$9:$CM$" &amp; ROW(GuyAnchorReactionCount) + GuyAnchorReactionCount),ROWS($CM22:INDIRECT("$CM$" &amp; ROW(GuyAnchorReactionCount) + GuyAnchorReactionCount))))</f>
        <v/>
      </c>
      <c r="CP22" s="145" t="str">
        <f t="shared" ca="1" si="43"/>
        <v/>
      </c>
      <c r="CQ22" s="145" t="str">
        <f t="shared" ca="1" si="44"/>
        <v/>
      </c>
      <c r="CR22" s="145" t="str">
        <f t="shared" ca="1" si="45"/>
        <v/>
      </c>
      <c r="CS22" s="145" t="str">
        <f t="shared" ca="1" si="46"/>
        <v/>
      </c>
    </row>
    <row r="23" spans="1:97" x14ac:dyDescent="0.2">
      <c r="A23" s="153" t="s">
        <v>177</v>
      </c>
      <c r="C23" s="142">
        <f t="shared" si="17"/>
        <v>21</v>
      </c>
      <c r="D23" s="142" t="e">
        <f t="shared" ca="1" si="109"/>
        <v>#N/A</v>
      </c>
      <c r="E23" s="142" t="e">
        <f t="shared" ca="1" si="109"/>
        <v>#N/A</v>
      </c>
      <c r="F23" s="142" t="e">
        <f t="shared" ca="1" si="109"/>
        <v>#N/A</v>
      </c>
      <c r="G23" s="142" t="e">
        <f t="shared" ca="1" si="109"/>
        <v>#N/A</v>
      </c>
      <c r="H23" s="142" t="e">
        <f t="shared" ca="1" si="109"/>
        <v>#N/A</v>
      </c>
      <c r="I23" s="142" t="e">
        <f t="shared" ca="1" si="109"/>
        <v>#N/A</v>
      </c>
      <c r="J23" s="142" t="e">
        <f t="shared" ca="1" si="109"/>
        <v>#N/A</v>
      </c>
      <c r="K23" s="142" t="e">
        <f t="shared" ca="1" si="109"/>
        <v>#N/A</v>
      </c>
      <c r="L23" s="142" t="e">
        <f t="shared" ca="1" si="109"/>
        <v>#N/A</v>
      </c>
      <c r="M23" s="142" t="e">
        <f t="shared" ca="1" si="109"/>
        <v>#N/A</v>
      </c>
      <c r="N23" s="142" t="e">
        <f t="shared" ca="1" si="109"/>
        <v>#N/A</v>
      </c>
      <c r="O23" s="142" t="e">
        <f t="shared" ca="1" si="109"/>
        <v>#N/A</v>
      </c>
      <c r="P23" s="142" t="e">
        <f t="shared" ca="1" si="109"/>
        <v>#N/A</v>
      </c>
      <c r="Q23" s="142" t="e">
        <f t="shared" ca="1" si="109"/>
        <v>#N/A</v>
      </c>
      <c r="R23" s="142" t="e">
        <f t="shared" ca="1" si="109"/>
        <v>#N/A</v>
      </c>
      <c r="S23" s="142" t="e">
        <f t="shared" ca="1" si="109"/>
        <v>#N/A</v>
      </c>
      <c r="T23" s="142" t="e">
        <f t="shared" ca="1" si="99"/>
        <v>#N/A</v>
      </c>
      <c r="U23" s="142" t="e">
        <f t="shared" ca="1" si="99"/>
        <v>#N/A</v>
      </c>
      <c r="V23" s="142" t="e">
        <f t="shared" ca="1" si="99"/>
        <v>#N/A</v>
      </c>
      <c r="W23" s="142" t="e">
        <f t="shared" ca="1" si="99"/>
        <v>#N/A</v>
      </c>
      <c r="X23" s="142" t="e">
        <f t="shared" ca="1" si="99"/>
        <v>#N/A</v>
      </c>
      <c r="Y23" s="142" t="e">
        <f t="shared" ca="1" si="99"/>
        <v>#N/A</v>
      </c>
      <c r="Z23" s="142" t="e">
        <f t="shared" ca="1" si="99"/>
        <v>#N/A</v>
      </c>
      <c r="AA23" s="142" t="e">
        <f t="shared" ca="1" si="99"/>
        <v>#N/A</v>
      </c>
      <c r="AB23" s="142" t="e">
        <f t="shared" ca="1" si="99"/>
        <v>#N/A</v>
      </c>
      <c r="AC23" s="142" t="e">
        <f t="shared" ca="1" si="99"/>
        <v>#N/A</v>
      </c>
      <c r="AD23" s="142" t="e">
        <f t="shared" ca="1" si="99"/>
        <v>#N/A</v>
      </c>
      <c r="AE23" s="142" t="e">
        <f t="shared" ca="1" si="99"/>
        <v>#N/A</v>
      </c>
      <c r="AF23" s="142" t="e">
        <f t="shared" ca="1" si="99"/>
        <v>#N/A</v>
      </c>
      <c r="AG23" s="142" t="e">
        <f t="shared" ca="1" si="99"/>
        <v>#N/A</v>
      </c>
      <c r="AH23" s="142" t="e">
        <f t="shared" ca="1" si="99"/>
        <v>#N/A</v>
      </c>
      <c r="AI23" s="142" t="e">
        <f t="shared" ca="1" si="110"/>
        <v>#N/A</v>
      </c>
      <c r="AJ23" s="142" t="e">
        <f t="shared" ca="1" si="110"/>
        <v>#N/A</v>
      </c>
      <c r="AK23" s="142" t="e">
        <f t="shared" ca="1" si="110"/>
        <v>#N/A</v>
      </c>
      <c r="AL23" s="142" t="e">
        <f t="shared" ca="1" si="110"/>
        <v>#N/A</v>
      </c>
      <c r="AM23" s="142" t="e">
        <f t="shared" ca="1" si="110"/>
        <v>#N/A</v>
      </c>
      <c r="AN23" s="142" t="e">
        <f t="shared" ca="1" si="110"/>
        <v>#N/A</v>
      </c>
      <c r="AO23" s="142" t="e">
        <f t="shared" ca="1" si="110"/>
        <v>#N/A</v>
      </c>
      <c r="AP23" s="142" t="e">
        <f t="shared" ca="1" si="110"/>
        <v>#N/A</v>
      </c>
      <c r="AQ23" s="142" t="e">
        <f t="shared" ca="1" si="110"/>
        <v>#N/A</v>
      </c>
      <c r="AR23" s="142" t="e">
        <f t="shared" ca="1" si="110"/>
        <v>#N/A</v>
      </c>
      <c r="AS23" s="142" t="e">
        <f t="shared" ca="1" si="110"/>
        <v>#N/A</v>
      </c>
      <c r="AT23" s="142" t="e">
        <f t="shared" ca="1" si="110"/>
        <v>#N/A</v>
      </c>
      <c r="AU23" s="142" t="e">
        <f t="shared" ca="1" si="110"/>
        <v>#N/A</v>
      </c>
      <c r="AV23" s="142" t="e">
        <f t="shared" ca="1" si="110"/>
        <v>#N/A</v>
      </c>
      <c r="AW23" s="142" t="e">
        <f t="shared" ca="1" si="110"/>
        <v>#N/A</v>
      </c>
      <c r="AX23" s="142" t="e">
        <f t="shared" ca="1" si="110"/>
        <v>#N/A</v>
      </c>
      <c r="AY23" s="142" t="e">
        <f t="shared" ca="1" si="100"/>
        <v>#N/A</v>
      </c>
      <c r="AZ23" s="142" t="e">
        <f t="shared" ca="1" si="100"/>
        <v>#N/A</v>
      </c>
      <c r="BA23" s="142" t="e">
        <f t="shared" ca="1" si="100"/>
        <v>#N/A</v>
      </c>
      <c r="BB23" s="142" t="str">
        <f t="shared" ca="1" si="12"/>
        <v/>
      </c>
      <c r="BC23" s="142" t="str">
        <f t="shared" ref="BC23" ca="1" si="151">IFERROR(VALUE(G23)*IF(RTF_unit="K",1,IF(RTF_unit="lb",1/1000,IF(RTF_unit="T",2,1))),"")</f>
        <v/>
      </c>
      <c r="BD23" s="142" t="str">
        <f t="shared" ref="BD23" ca="1" si="152">IFERROR(VALUE(H23)*IF(RTF_unit="K",1,IF(RTF_unit="lb",1/1000,IF(RTF_unit="T",2,1))),"")</f>
        <v/>
      </c>
      <c r="BE23" s="142" t="str">
        <f t="shared" ref="BE23" ca="1" si="153">IFERROR(VALUE(I23)*IF(RTF_unit="K",1,IF(RTF_unit="lb",1/1000,IF(RTF_unit="T",2,1))),"")</f>
        <v/>
      </c>
      <c r="BF23" s="20" t="str">
        <f t="shared" ca="1" si="16"/>
        <v/>
      </c>
      <c r="BG23" s="142" t="str">
        <f t="shared" ca="1" si="18"/>
        <v/>
      </c>
      <c r="BH23" s="20"/>
      <c r="BI23" s="158" t="str">
        <f t="shared" ca="1" si="50"/>
        <v/>
      </c>
      <c r="BJ23" s="142" t="str">
        <f t="shared" ca="1" si="25"/>
        <v/>
      </c>
      <c r="BK23" s="142" t="str">
        <f t="shared" ca="1" si="51"/>
        <v/>
      </c>
      <c r="BL23" s="142" t="str">
        <f t="shared" ref="BL23" ca="1" si="154">IFERROR(INDEX($D$2:$BA$203,$A$41-1+$BI23,$A$27-3)*IF(RTF_unit="K",1,IF(RTF_unit="lb",1/1000,IF(RTF_unit="T",2,1))),"")</f>
        <v/>
      </c>
      <c r="BM23" s="142" t="str">
        <f t="shared" ref="BM23" ca="1" si="155">IFERROR(INDEX($D$2:$BA$203,$A$41-1+$BI23,$A$27-1)*IF(RTF_unit="K",1,IF(RTF_unit="lb",1/1000,IF(RTF_unit="T",2,1))),"")</f>
        <v/>
      </c>
      <c r="BN23" s="142" t="str">
        <f t="shared" ref="BN23" ca="1" si="156">IFERROR(INDEX($D$2:$BA$203,$A$41-1+$BI23,$A$27-2)*IF(RTF_unit="K",1,IF(RTF_unit="lb",1/1000,IF(RTF_unit="T",2,1))),"")</f>
        <v/>
      </c>
      <c r="BO23" s="142" t="str">
        <f t="shared" ref="BO23" ca="1" si="157">IFERROR(INDEX($D$2:$BA$203,$A$41-1+$BI23,$A$27)*IF(RTF_unit_Moment="kip-ft",1,IF(RTF_unit_Moment="kip-in",1/12,IF(RTF_unit_Moment="lb-ft",1/1000,IF(RTF_unit_Moment="lb-in",1/12000,1)))),"")</f>
        <v/>
      </c>
      <c r="BP23" s="142" t="str">
        <f t="shared" ref="BP23" ca="1" si="158">IFERROR(INDEX($D$2:$BA$203,$A$41-1+$BI23,$A$30)*IF(RTF_unit_Moment="kip-ft",1,IF(RTF_unit_Moment="kip-in",1/12,IF(RTF_unit_Moment="lb-ft",1/1000,IF(RTF_unit_Moment="lb-in",1/12000,1)))),"")</f>
        <v/>
      </c>
      <c r="BQ23" s="142" t="str">
        <f t="shared" ca="1" si="57"/>
        <v/>
      </c>
      <c r="BR23" s="142" t="str">
        <f t="shared" ca="1" si="58"/>
        <v/>
      </c>
      <c r="BS23"/>
      <c r="BT23" s="142" t="str">
        <f t="array" aca="1" ref="BT23" ca="1">IFERROR(INDEX($BB$1:$BB$502,SMALL(IF($BB$1:$BB$502&lt;&gt;"",ROW($BB$1:$BB$502)),ROW(16:16))),"")</f>
        <v/>
      </c>
      <c r="BU23" s="156" t="str">
        <f t="shared" ca="1" si="19"/>
        <v/>
      </c>
      <c r="BV23" s="142" t="str">
        <f t="shared" ca="1" si="31"/>
        <v/>
      </c>
      <c r="BW23" s="142" t="str">
        <f t="shared" ca="1" si="20"/>
        <v/>
      </c>
      <c r="BX23" s="142" t="str">
        <f t="shared" ca="1" si="20"/>
        <v/>
      </c>
      <c r="BY23" s="142" t="str">
        <f t="shared" ca="1" si="32"/>
        <v/>
      </c>
      <c r="BZ23" s="142" t="str">
        <f t="shared" ca="1" si="21"/>
        <v/>
      </c>
      <c r="CA23" s="142" t="str">
        <f t="shared" ca="1" si="33"/>
        <v/>
      </c>
      <c r="CB23" s="142" t="str">
        <f t="shared" ca="1" si="34"/>
        <v/>
      </c>
      <c r="CC23" s="142" t="str">
        <f t="shared" ca="1" si="35"/>
        <v/>
      </c>
      <c r="CD23" s="142" t="str">
        <f t="shared" ca="1" si="36"/>
        <v/>
      </c>
      <c r="CE23" s="142" t="str">
        <f t="shared" ca="1" si="37"/>
        <v/>
      </c>
      <c r="CF23" s="142" t="str">
        <f t="shared" ca="1" si="38"/>
        <v/>
      </c>
      <c r="CG23" s="142" t="str">
        <f t="shared" ca="1" si="39"/>
        <v/>
      </c>
      <c r="CH23" s="142" t="str">
        <f ca="1">IFERROR(TRIM(IFERROR(IF(ISNUMBER(MATCH(IF($CF22="Radius",LEFT($CF23,FIND(" (",$CF23,1)),IF(LEFT($CF23,FIND(" (",$CF23,1))=LEFT($CF22,FIND(" (",$CF22,1)),"",LEFT($CF23,FIND(" (",$CF23,1)))),$CH$8:$CH22,0))=FALSE,IF($CF22="Radius",LEFT($CF23,FIND(" (",$CF23,1)),IF(LEFT($CF23,FIND(" (",$CF23,1))=LEFT($CF22,FIND(" (",$CF22,1)),"",LEFT($CF23,FIND(" (",$CF23,1)))),""),"")),"")</f>
        <v/>
      </c>
      <c r="CI23" s="142" t="str">
        <f t="array" aca="1" ref="CI23" ca="1">IFERROR(IF($CH23="","",IF(MAX((Selection_Radius=$CH23)*Selection_Resultant)=0,"",MAX((Selection_Radius=$CH23)*Selection_Resultant))),"")</f>
        <v/>
      </c>
      <c r="CJ23" s="142" t="str">
        <f t="shared" ca="1" si="40"/>
        <v/>
      </c>
      <c r="CK23" s="142" t="str">
        <f t="array" aca="1" ref="CK23" ca="1">IFERROR(INDEX($CJ$1:$CJ$502,SMALL(IF($CJ$1:$CJ$502&lt;&gt;"",ROW($CJ$1:$CJ$502)),ROW(16:16))),"")</f>
        <v/>
      </c>
      <c r="CL23" s="142" t="str">
        <f t="shared" ca="1" si="41"/>
        <v/>
      </c>
      <c r="CM23" s="142" t="str">
        <f t="shared" ca="1" si="42"/>
        <v/>
      </c>
      <c r="CN23" s="142" t="str" cm="1">
        <f t="array" aca="1" ref="CN23" ca="1">IF(CM23="","",INDEX(INDIRECT("$CM$9:$CM$" &amp; ROW(GuyAnchorReactionCount) + GuyAnchorReactionCount),ROWS($CM23:INDIRECT("$CM$" &amp; ROW(GuyAnchorReactionCount) + GuyAnchorReactionCount))))</f>
        <v/>
      </c>
      <c r="CP23" s="145" t="str">
        <f t="shared" ca="1" si="43"/>
        <v/>
      </c>
      <c r="CQ23" s="145" t="str">
        <f t="shared" ca="1" si="44"/>
        <v/>
      </c>
      <c r="CR23" s="145" t="str">
        <f t="shared" ca="1" si="45"/>
        <v/>
      </c>
      <c r="CS23" s="145" t="str">
        <f t="shared" ca="1" si="46"/>
        <v/>
      </c>
    </row>
    <row r="24" spans="1:97" x14ac:dyDescent="0.2">
      <c r="A24" s="27" t="e">
        <f ca="1">ROW(INDEX(D:D,MATCH("*" &amp; A23 &amp; "*",D:D,0)))</f>
        <v>#N/A</v>
      </c>
      <c r="B24" s="13" t="s">
        <v>117</v>
      </c>
      <c r="C24" s="142">
        <f t="shared" si="17"/>
        <v>22</v>
      </c>
      <c r="D24" s="142" t="e">
        <f t="shared" ca="1" si="109"/>
        <v>#N/A</v>
      </c>
      <c r="E24" s="142" t="e">
        <f t="shared" ca="1" si="109"/>
        <v>#N/A</v>
      </c>
      <c r="F24" s="142" t="e">
        <f t="shared" ca="1" si="109"/>
        <v>#N/A</v>
      </c>
      <c r="G24" s="142" t="e">
        <f t="shared" ca="1" si="109"/>
        <v>#N/A</v>
      </c>
      <c r="H24" s="142" t="e">
        <f t="shared" ca="1" si="109"/>
        <v>#N/A</v>
      </c>
      <c r="I24" s="142" t="e">
        <f t="shared" ca="1" si="109"/>
        <v>#N/A</v>
      </c>
      <c r="J24" s="142" t="e">
        <f t="shared" ca="1" si="109"/>
        <v>#N/A</v>
      </c>
      <c r="K24" s="142" t="e">
        <f t="shared" ca="1" si="109"/>
        <v>#N/A</v>
      </c>
      <c r="L24" s="142" t="e">
        <f t="shared" ca="1" si="109"/>
        <v>#N/A</v>
      </c>
      <c r="M24" s="142" t="e">
        <f t="shared" ca="1" si="109"/>
        <v>#N/A</v>
      </c>
      <c r="N24" s="142" t="e">
        <f t="shared" ca="1" si="109"/>
        <v>#N/A</v>
      </c>
      <c r="O24" s="142" t="e">
        <f t="shared" ca="1" si="109"/>
        <v>#N/A</v>
      </c>
      <c r="P24" s="142" t="e">
        <f t="shared" ca="1" si="109"/>
        <v>#N/A</v>
      </c>
      <c r="Q24" s="142" t="e">
        <f t="shared" ca="1" si="109"/>
        <v>#N/A</v>
      </c>
      <c r="R24" s="142" t="e">
        <f t="shared" ca="1" si="109"/>
        <v>#N/A</v>
      </c>
      <c r="S24" s="142" t="e">
        <f t="shared" ca="1" si="109"/>
        <v>#N/A</v>
      </c>
      <c r="T24" s="142" t="e">
        <f t="shared" ca="1" si="99"/>
        <v>#N/A</v>
      </c>
      <c r="U24" s="142" t="e">
        <f t="shared" ca="1" si="99"/>
        <v>#N/A</v>
      </c>
      <c r="V24" s="142" t="e">
        <f t="shared" ca="1" si="99"/>
        <v>#N/A</v>
      </c>
      <c r="W24" s="142" t="e">
        <f t="shared" ca="1" si="99"/>
        <v>#N/A</v>
      </c>
      <c r="X24" s="142" t="e">
        <f t="shared" ca="1" si="99"/>
        <v>#N/A</v>
      </c>
      <c r="Y24" s="142" t="e">
        <f t="shared" ca="1" si="99"/>
        <v>#N/A</v>
      </c>
      <c r="Z24" s="142" t="e">
        <f t="shared" ca="1" si="99"/>
        <v>#N/A</v>
      </c>
      <c r="AA24" s="142" t="e">
        <f t="shared" ca="1" si="99"/>
        <v>#N/A</v>
      </c>
      <c r="AB24" s="142" t="e">
        <f t="shared" ca="1" si="99"/>
        <v>#N/A</v>
      </c>
      <c r="AC24" s="142" t="e">
        <f t="shared" ca="1" si="99"/>
        <v>#N/A</v>
      </c>
      <c r="AD24" s="142" t="e">
        <f t="shared" ca="1" si="99"/>
        <v>#N/A</v>
      </c>
      <c r="AE24" s="142" t="e">
        <f t="shared" ca="1" si="99"/>
        <v>#N/A</v>
      </c>
      <c r="AF24" s="142" t="e">
        <f t="shared" ca="1" si="99"/>
        <v>#N/A</v>
      </c>
      <c r="AG24" s="142" t="e">
        <f t="shared" ca="1" si="99"/>
        <v>#N/A</v>
      </c>
      <c r="AH24" s="142" t="e">
        <f t="shared" ca="1" si="99"/>
        <v>#N/A</v>
      </c>
      <c r="AI24" s="142" t="e">
        <f t="shared" ca="1" si="110"/>
        <v>#N/A</v>
      </c>
      <c r="AJ24" s="142" t="e">
        <f t="shared" ca="1" si="110"/>
        <v>#N/A</v>
      </c>
      <c r="AK24" s="142" t="e">
        <f t="shared" ca="1" si="110"/>
        <v>#N/A</v>
      </c>
      <c r="AL24" s="142" t="e">
        <f t="shared" ca="1" si="110"/>
        <v>#N/A</v>
      </c>
      <c r="AM24" s="142" t="e">
        <f t="shared" ca="1" si="110"/>
        <v>#N/A</v>
      </c>
      <c r="AN24" s="142" t="e">
        <f t="shared" ca="1" si="110"/>
        <v>#N/A</v>
      </c>
      <c r="AO24" s="142" t="e">
        <f t="shared" ca="1" si="110"/>
        <v>#N/A</v>
      </c>
      <c r="AP24" s="142" t="e">
        <f t="shared" ca="1" si="110"/>
        <v>#N/A</v>
      </c>
      <c r="AQ24" s="142" t="e">
        <f t="shared" ca="1" si="110"/>
        <v>#N/A</v>
      </c>
      <c r="AR24" s="142" t="e">
        <f t="shared" ca="1" si="110"/>
        <v>#N/A</v>
      </c>
      <c r="AS24" s="142" t="e">
        <f t="shared" ca="1" si="110"/>
        <v>#N/A</v>
      </c>
      <c r="AT24" s="142" t="e">
        <f t="shared" ca="1" si="110"/>
        <v>#N/A</v>
      </c>
      <c r="AU24" s="142" t="e">
        <f t="shared" ca="1" si="110"/>
        <v>#N/A</v>
      </c>
      <c r="AV24" s="142" t="e">
        <f t="shared" ca="1" si="110"/>
        <v>#N/A</v>
      </c>
      <c r="AW24" s="142" t="e">
        <f t="shared" ca="1" si="110"/>
        <v>#N/A</v>
      </c>
      <c r="AX24" s="142" t="e">
        <f t="shared" ca="1" si="110"/>
        <v>#N/A</v>
      </c>
      <c r="AY24" s="142" t="e">
        <f t="shared" ca="1" si="100"/>
        <v>#N/A</v>
      </c>
      <c r="AZ24" s="142" t="e">
        <f t="shared" ca="1" si="100"/>
        <v>#N/A</v>
      </c>
      <c r="BA24" s="142" t="e">
        <f t="shared" ca="1" si="100"/>
        <v>#N/A</v>
      </c>
      <c r="BB24" s="142" t="str">
        <f t="shared" ca="1" si="12"/>
        <v/>
      </c>
      <c r="BC24" s="142" t="str">
        <f t="shared" ref="BC24" ca="1" si="159">IFERROR(VALUE(G24)*IF(RTF_unit="K",1,IF(RTF_unit="lb",1/1000,IF(RTF_unit="T",2,1))),"")</f>
        <v/>
      </c>
      <c r="BD24" s="142" t="str">
        <f t="shared" ref="BD24" ca="1" si="160">IFERROR(VALUE(H24)*IF(RTF_unit="K",1,IF(RTF_unit="lb",1/1000,IF(RTF_unit="T",2,1))),"")</f>
        <v/>
      </c>
      <c r="BE24" s="142" t="str">
        <f t="shared" ref="BE24" ca="1" si="161">IFERROR(VALUE(I24)*IF(RTF_unit="K",1,IF(RTF_unit="lb",1/1000,IF(RTF_unit="T",2,1))),"")</f>
        <v/>
      </c>
      <c r="BF24" s="20" t="str">
        <f t="shared" ca="1" si="16"/>
        <v/>
      </c>
      <c r="BG24" s="142" t="str">
        <f t="shared" ca="1" si="18"/>
        <v/>
      </c>
      <c r="BH24" s="20"/>
      <c r="BI24" s="158" t="str">
        <f t="shared" ca="1" si="50"/>
        <v/>
      </c>
      <c r="BJ24" s="142" t="str">
        <f t="shared" ca="1" si="25"/>
        <v/>
      </c>
      <c r="BK24" s="142" t="str">
        <f t="shared" ca="1" si="51"/>
        <v/>
      </c>
      <c r="BL24" s="142" t="str">
        <f t="shared" ref="BL24" ca="1" si="162">IFERROR(INDEX($D$2:$BA$203,$A$41-1+$BI24,$A$27-3)*IF(RTF_unit="K",1,IF(RTF_unit="lb",1/1000,IF(RTF_unit="T",2,1))),"")</f>
        <v/>
      </c>
      <c r="BM24" s="142" t="str">
        <f t="shared" ref="BM24" ca="1" si="163">IFERROR(INDEX($D$2:$BA$203,$A$41-1+$BI24,$A$27-1)*IF(RTF_unit="K",1,IF(RTF_unit="lb",1/1000,IF(RTF_unit="T",2,1))),"")</f>
        <v/>
      </c>
      <c r="BN24" s="142" t="str">
        <f t="shared" ref="BN24" ca="1" si="164">IFERROR(INDEX($D$2:$BA$203,$A$41-1+$BI24,$A$27-2)*IF(RTF_unit="K",1,IF(RTF_unit="lb",1/1000,IF(RTF_unit="T",2,1))),"")</f>
        <v/>
      </c>
      <c r="BO24" s="142" t="str">
        <f t="shared" ref="BO24" ca="1" si="165">IFERROR(INDEX($D$2:$BA$203,$A$41-1+$BI24,$A$27)*IF(RTF_unit_Moment="kip-ft",1,IF(RTF_unit_Moment="kip-in",1/12,IF(RTF_unit_Moment="lb-ft",1/1000,IF(RTF_unit_Moment="lb-in",1/12000,1)))),"")</f>
        <v/>
      </c>
      <c r="BP24" s="142" t="str">
        <f t="shared" ref="BP24" ca="1" si="166">IFERROR(INDEX($D$2:$BA$203,$A$41-1+$BI24,$A$30)*IF(RTF_unit_Moment="kip-ft",1,IF(RTF_unit_Moment="kip-in",1/12,IF(RTF_unit_Moment="lb-ft",1/1000,IF(RTF_unit_Moment="lb-in",1/12000,1)))),"")</f>
        <v/>
      </c>
      <c r="BQ24" s="142" t="str">
        <f t="shared" ca="1" si="57"/>
        <v/>
      </c>
      <c r="BR24" s="142" t="str">
        <f t="shared" ca="1" si="58"/>
        <v/>
      </c>
      <c r="BS24"/>
      <c r="BT24" s="142" t="str">
        <f t="array" aca="1" ref="BT24" ca="1">IFERROR(INDEX($BB$1:$BB$502,SMALL(IF($BB$1:$BB$502&lt;&gt;"",ROW($BB$1:$BB$502)),ROW(17:17))),"")</f>
        <v/>
      </c>
      <c r="BU24" s="156" t="str">
        <f t="shared" ca="1" si="19"/>
        <v/>
      </c>
      <c r="BV24" s="142" t="str">
        <f t="shared" ca="1" si="31"/>
        <v/>
      </c>
      <c r="BW24" s="142" t="str">
        <f t="shared" ca="1" si="20"/>
        <v/>
      </c>
      <c r="BX24" s="142" t="str">
        <f t="shared" ca="1" si="20"/>
        <v/>
      </c>
      <c r="BY24" s="142" t="str">
        <f t="shared" ca="1" si="32"/>
        <v/>
      </c>
      <c r="BZ24" s="142" t="str">
        <f t="shared" ca="1" si="21"/>
        <v/>
      </c>
      <c r="CA24" s="142" t="str">
        <f t="shared" ca="1" si="33"/>
        <v/>
      </c>
      <c r="CB24" s="142" t="str">
        <f t="shared" ca="1" si="34"/>
        <v/>
      </c>
      <c r="CC24" s="142" t="str">
        <f t="shared" ca="1" si="35"/>
        <v/>
      </c>
      <c r="CD24" s="142" t="str">
        <f t="shared" ca="1" si="36"/>
        <v/>
      </c>
      <c r="CE24" s="142" t="str">
        <f t="shared" ca="1" si="37"/>
        <v/>
      </c>
      <c r="CF24" s="142" t="str">
        <f t="shared" ca="1" si="38"/>
        <v/>
      </c>
      <c r="CG24" s="142" t="str">
        <f t="shared" ca="1" si="39"/>
        <v/>
      </c>
      <c r="CH24" s="142" t="str">
        <f ca="1">IFERROR(TRIM(IFERROR(IF(ISNUMBER(MATCH(IF($CF23="Radius",LEFT($CF24,FIND(" (",$CF24,1)),IF(LEFT($CF24,FIND(" (",$CF24,1))=LEFT($CF23,FIND(" (",$CF23,1)),"",LEFT($CF24,FIND(" (",$CF24,1)))),$CH$8:$CH23,0))=FALSE,IF($CF23="Radius",LEFT($CF24,FIND(" (",$CF24,1)),IF(LEFT($CF24,FIND(" (",$CF24,1))=LEFT($CF23,FIND(" (",$CF23,1)),"",LEFT($CF24,FIND(" (",$CF24,1)))),""),"")),"")</f>
        <v/>
      </c>
      <c r="CI24" s="142" t="str">
        <f t="array" aca="1" ref="CI24" ca="1">IFERROR(IF($CH24="","",IF(MAX((Selection_Radius=$CH24)*Selection_Resultant)=0,"",MAX((Selection_Radius=$CH24)*Selection_Resultant))),"")</f>
        <v/>
      </c>
      <c r="CJ24" s="142" t="str">
        <f t="shared" ca="1" si="40"/>
        <v/>
      </c>
      <c r="CK24" s="142" t="str">
        <f t="array" aca="1" ref="CK24" ca="1">IFERROR(INDEX($CJ$1:$CJ$502,SMALL(IF($CJ$1:$CJ$502&lt;&gt;"",ROW($CJ$1:$CJ$502)),ROW(17:17))),"")</f>
        <v/>
      </c>
      <c r="CL24" s="142" t="str">
        <f t="shared" ca="1" si="41"/>
        <v/>
      </c>
      <c r="CM24" s="142" t="str">
        <f t="shared" ca="1" si="42"/>
        <v/>
      </c>
      <c r="CN24" s="142" t="str" cm="1">
        <f t="array" aca="1" ref="CN24" ca="1">IF(CM24="","",INDEX(INDIRECT("$CM$9:$CM$" &amp; ROW(GuyAnchorReactionCount) + GuyAnchorReactionCount),ROWS($CM24:INDIRECT("$CM$" &amp; ROW(GuyAnchorReactionCount) + GuyAnchorReactionCount))))</f>
        <v/>
      </c>
      <c r="CP24" s="145" t="str">
        <f t="shared" ca="1" si="43"/>
        <v/>
      </c>
      <c r="CQ24" s="145" t="str">
        <f t="shared" ca="1" si="44"/>
        <v/>
      </c>
      <c r="CR24" s="145" t="str">
        <f t="shared" ca="1" si="45"/>
        <v/>
      </c>
      <c r="CS24" s="145" t="str">
        <f t="shared" ca="1" si="46"/>
        <v/>
      </c>
    </row>
    <row r="25" spans="1:97" x14ac:dyDescent="0.2">
      <c r="C25" s="142">
        <f t="shared" si="17"/>
        <v>23</v>
      </c>
      <c r="D25" s="142" t="e">
        <f t="shared" ca="1" si="109"/>
        <v>#N/A</v>
      </c>
      <c r="E25" s="142" t="e">
        <f t="shared" ca="1" si="109"/>
        <v>#N/A</v>
      </c>
      <c r="F25" s="142" t="e">
        <f t="shared" ca="1" si="109"/>
        <v>#N/A</v>
      </c>
      <c r="G25" s="142" t="e">
        <f t="shared" ca="1" si="109"/>
        <v>#N/A</v>
      </c>
      <c r="H25" s="142" t="e">
        <f t="shared" ca="1" si="109"/>
        <v>#N/A</v>
      </c>
      <c r="I25" s="142" t="e">
        <f t="shared" ca="1" si="109"/>
        <v>#N/A</v>
      </c>
      <c r="J25" s="142" t="e">
        <f t="shared" ca="1" si="109"/>
        <v>#N/A</v>
      </c>
      <c r="K25" s="142" t="e">
        <f t="shared" ca="1" si="109"/>
        <v>#N/A</v>
      </c>
      <c r="L25" s="142" t="e">
        <f t="shared" ca="1" si="109"/>
        <v>#N/A</v>
      </c>
      <c r="M25" s="142" t="e">
        <f t="shared" ca="1" si="109"/>
        <v>#N/A</v>
      </c>
      <c r="N25" s="142" t="e">
        <f t="shared" ca="1" si="109"/>
        <v>#N/A</v>
      </c>
      <c r="O25" s="142" t="e">
        <f t="shared" ca="1" si="109"/>
        <v>#N/A</v>
      </c>
      <c r="P25" s="142" t="e">
        <f t="shared" ca="1" si="109"/>
        <v>#N/A</v>
      </c>
      <c r="Q25" s="142" t="e">
        <f t="shared" ca="1" si="109"/>
        <v>#N/A</v>
      </c>
      <c r="R25" s="142" t="e">
        <f t="shared" ca="1" si="109"/>
        <v>#N/A</v>
      </c>
      <c r="S25" s="142" t="e">
        <f t="shared" ca="1" si="109"/>
        <v>#N/A</v>
      </c>
      <c r="T25" s="142" t="e">
        <f t="shared" ca="1" si="99"/>
        <v>#N/A</v>
      </c>
      <c r="U25" s="142" t="e">
        <f t="shared" ca="1" si="99"/>
        <v>#N/A</v>
      </c>
      <c r="V25" s="142" t="e">
        <f t="shared" ca="1" si="99"/>
        <v>#N/A</v>
      </c>
      <c r="W25" s="142" t="e">
        <f t="shared" ca="1" si="99"/>
        <v>#N/A</v>
      </c>
      <c r="X25" s="142" t="e">
        <f t="shared" ca="1" si="99"/>
        <v>#N/A</v>
      </c>
      <c r="Y25" s="142" t="e">
        <f t="shared" ca="1" si="99"/>
        <v>#N/A</v>
      </c>
      <c r="Z25" s="142" t="e">
        <f t="shared" ca="1" si="99"/>
        <v>#N/A</v>
      </c>
      <c r="AA25" s="142" t="e">
        <f t="shared" ca="1" si="99"/>
        <v>#N/A</v>
      </c>
      <c r="AB25" s="142" t="e">
        <f t="shared" ca="1" si="99"/>
        <v>#N/A</v>
      </c>
      <c r="AC25" s="142" t="e">
        <f t="shared" ca="1" si="99"/>
        <v>#N/A</v>
      </c>
      <c r="AD25" s="142" t="e">
        <f t="shared" ca="1" si="99"/>
        <v>#N/A</v>
      </c>
      <c r="AE25" s="142" t="e">
        <f t="shared" ca="1" si="99"/>
        <v>#N/A</v>
      </c>
      <c r="AF25" s="142" t="e">
        <f t="shared" ca="1" si="99"/>
        <v>#N/A</v>
      </c>
      <c r="AG25" s="142" t="e">
        <f t="shared" ca="1" si="99"/>
        <v>#N/A</v>
      </c>
      <c r="AH25" s="142" t="e">
        <f t="shared" ca="1" si="99"/>
        <v>#N/A</v>
      </c>
      <c r="AI25" s="142" t="e">
        <f t="shared" ca="1" si="110"/>
        <v>#N/A</v>
      </c>
      <c r="AJ25" s="142" t="e">
        <f t="shared" ca="1" si="110"/>
        <v>#N/A</v>
      </c>
      <c r="AK25" s="142" t="e">
        <f t="shared" ca="1" si="110"/>
        <v>#N/A</v>
      </c>
      <c r="AL25" s="142" t="e">
        <f t="shared" ca="1" si="110"/>
        <v>#N/A</v>
      </c>
      <c r="AM25" s="142" t="e">
        <f t="shared" ca="1" si="110"/>
        <v>#N/A</v>
      </c>
      <c r="AN25" s="142" t="e">
        <f t="shared" ca="1" si="110"/>
        <v>#N/A</v>
      </c>
      <c r="AO25" s="142" t="e">
        <f t="shared" ca="1" si="110"/>
        <v>#N/A</v>
      </c>
      <c r="AP25" s="142" t="e">
        <f t="shared" ca="1" si="110"/>
        <v>#N/A</v>
      </c>
      <c r="AQ25" s="142" t="e">
        <f t="shared" ca="1" si="110"/>
        <v>#N/A</v>
      </c>
      <c r="AR25" s="142" t="e">
        <f t="shared" ca="1" si="110"/>
        <v>#N/A</v>
      </c>
      <c r="AS25" s="142" t="e">
        <f t="shared" ca="1" si="110"/>
        <v>#N/A</v>
      </c>
      <c r="AT25" s="142" t="e">
        <f t="shared" ca="1" si="110"/>
        <v>#N/A</v>
      </c>
      <c r="AU25" s="142" t="e">
        <f t="shared" ca="1" si="110"/>
        <v>#N/A</v>
      </c>
      <c r="AV25" s="142" t="e">
        <f t="shared" ca="1" si="110"/>
        <v>#N/A</v>
      </c>
      <c r="AW25" s="142" t="e">
        <f t="shared" ca="1" si="110"/>
        <v>#N/A</v>
      </c>
      <c r="AX25" s="142" t="e">
        <f t="shared" ca="1" si="110"/>
        <v>#N/A</v>
      </c>
      <c r="AY25" s="142" t="e">
        <f t="shared" ca="1" si="100"/>
        <v>#N/A</v>
      </c>
      <c r="AZ25" s="142" t="e">
        <f t="shared" ca="1" si="100"/>
        <v>#N/A</v>
      </c>
      <c r="BA25" s="142" t="e">
        <f t="shared" ca="1" si="100"/>
        <v>#N/A</v>
      </c>
      <c r="BB25" s="142" t="str">
        <f t="shared" ca="1" si="12"/>
        <v/>
      </c>
      <c r="BC25" s="142" t="str">
        <f t="shared" ref="BC25" ca="1" si="167">IFERROR(VALUE(G25)*IF(RTF_unit="K",1,IF(RTF_unit="lb",1/1000,IF(RTF_unit="T",2,1))),"")</f>
        <v/>
      </c>
      <c r="BD25" s="142" t="str">
        <f t="shared" ref="BD25" ca="1" si="168">IFERROR(VALUE(H25)*IF(RTF_unit="K",1,IF(RTF_unit="lb",1/1000,IF(RTF_unit="T",2,1))),"")</f>
        <v/>
      </c>
      <c r="BE25" s="142" t="str">
        <f t="shared" ref="BE25" ca="1" si="169">IFERROR(VALUE(I25)*IF(RTF_unit="K",1,IF(RTF_unit="lb",1/1000,IF(RTF_unit="T",2,1))),"")</f>
        <v/>
      </c>
      <c r="BF25" s="20" t="str">
        <f t="shared" ca="1" si="16"/>
        <v/>
      </c>
      <c r="BG25" s="142" t="str">
        <f t="shared" ca="1" si="18"/>
        <v/>
      </c>
      <c r="BH25" s="20"/>
      <c r="BI25" s="158" t="str">
        <f t="shared" ca="1" si="50"/>
        <v/>
      </c>
      <c r="BJ25" s="142" t="str">
        <f t="shared" ca="1" si="25"/>
        <v/>
      </c>
      <c r="BK25" s="142" t="str">
        <f t="shared" ca="1" si="51"/>
        <v/>
      </c>
      <c r="BL25" s="142" t="str">
        <f t="shared" ref="BL25" ca="1" si="170">IFERROR(INDEX($D$2:$BA$203,$A$41-1+$BI25,$A$27-3)*IF(RTF_unit="K",1,IF(RTF_unit="lb",1/1000,IF(RTF_unit="T",2,1))),"")</f>
        <v/>
      </c>
      <c r="BM25" s="142" t="str">
        <f t="shared" ref="BM25" ca="1" si="171">IFERROR(INDEX($D$2:$BA$203,$A$41-1+$BI25,$A$27-1)*IF(RTF_unit="K",1,IF(RTF_unit="lb",1/1000,IF(RTF_unit="T",2,1))),"")</f>
        <v/>
      </c>
      <c r="BN25" s="142" t="str">
        <f t="shared" ref="BN25" ca="1" si="172">IFERROR(INDEX($D$2:$BA$203,$A$41-1+$BI25,$A$27-2)*IF(RTF_unit="K",1,IF(RTF_unit="lb",1/1000,IF(RTF_unit="T",2,1))),"")</f>
        <v/>
      </c>
      <c r="BO25" s="142" t="str">
        <f t="shared" ref="BO25" ca="1" si="173">IFERROR(INDEX($D$2:$BA$203,$A$41-1+$BI25,$A$27)*IF(RTF_unit_Moment="kip-ft",1,IF(RTF_unit_Moment="kip-in",1/12,IF(RTF_unit_Moment="lb-ft",1/1000,IF(RTF_unit_Moment="lb-in",1/12000,1)))),"")</f>
        <v/>
      </c>
      <c r="BP25" s="142" t="str">
        <f t="shared" ref="BP25" ca="1" si="174">IFERROR(INDEX($D$2:$BA$203,$A$41-1+$BI25,$A$30)*IF(RTF_unit_Moment="kip-ft",1,IF(RTF_unit_Moment="kip-in",1/12,IF(RTF_unit_Moment="lb-ft",1/1000,IF(RTF_unit_Moment="lb-in",1/12000,1)))),"")</f>
        <v/>
      </c>
      <c r="BQ25" s="142" t="str">
        <f t="shared" ca="1" si="57"/>
        <v/>
      </c>
      <c r="BR25" s="142" t="str">
        <f t="shared" ca="1" si="58"/>
        <v/>
      </c>
      <c r="BS25"/>
      <c r="BT25" s="142" t="str">
        <f t="array" aca="1" ref="BT25" ca="1">IFERROR(INDEX($BB$1:$BB$502,SMALL(IF($BB$1:$BB$502&lt;&gt;"",ROW($BB$1:$BB$502)),ROW(18:18))),"")</f>
        <v/>
      </c>
      <c r="BU25" s="156" t="str">
        <f t="shared" ca="1" si="19"/>
        <v/>
      </c>
      <c r="BV25" s="142" t="str">
        <f t="shared" ca="1" si="31"/>
        <v/>
      </c>
      <c r="BW25" s="142" t="str">
        <f t="shared" ca="1" si="31"/>
        <v/>
      </c>
      <c r="BX25" s="142" t="str">
        <f t="shared" ca="1" si="31"/>
        <v/>
      </c>
      <c r="BY25" s="142" t="str">
        <f t="shared" ca="1" si="32"/>
        <v/>
      </c>
      <c r="BZ25" s="142" t="str">
        <f t="shared" ca="1" si="21"/>
        <v/>
      </c>
      <c r="CA25" s="142" t="str">
        <f t="shared" ca="1" si="33"/>
        <v/>
      </c>
      <c r="CB25" s="142" t="str">
        <f t="shared" ca="1" si="34"/>
        <v/>
      </c>
      <c r="CC25" s="142" t="str">
        <f t="shared" ca="1" si="35"/>
        <v/>
      </c>
      <c r="CD25" s="142" t="str">
        <f t="shared" ca="1" si="36"/>
        <v/>
      </c>
      <c r="CE25" s="142" t="str">
        <f t="shared" ca="1" si="37"/>
        <v/>
      </c>
      <c r="CF25" s="142" t="str">
        <f t="shared" ca="1" si="38"/>
        <v/>
      </c>
      <c r="CG25" s="142" t="str">
        <f t="shared" ca="1" si="39"/>
        <v/>
      </c>
      <c r="CH25" s="142" t="str">
        <f ca="1">IFERROR(TRIM(IFERROR(IF(ISNUMBER(MATCH(IF($CF24="Radius",LEFT($CF25,FIND(" (",$CF25,1)),IF(LEFT($CF25,FIND(" (",$CF25,1))=LEFT($CF24,FIND(" (",$CF24,1)),"",LEFT($CF25,FIND(" (",$CF25,1)))),$CH$8:$CH24,0))=FALSE,IF($CF24="Radius",LEFT($CF25,FIND(" (",$CF25,1)),IF(LEFT($CF25,FIND(" (",$CF25,1))=LEFT($CF24,FIND(" (",$CF24,1)),"",LEFT($CF25,FIND(" (",$CF25,1)))),""),"")),"")</f>
        <v/>
      </c>
      <c r="CI25" s="142" t="str">
        <f t="array" aca="1" ref="CI25" ca="1">IFERROR(IF($CH25="","",IF(MAX((Selection_Radius=$CH25)*Selection_Resultant)=0,"",MAX((Selection_Radius=$CH25)*Selection_Resultant))),"")</f>
        <v/>
      </c>
      <c r="CJ25" s="142" t="str">
        <f t="shared" ca="1" si="40"/>
        <v/>
      </c>
      <c r="CK25" s="142" t="str">
        <f t="array" aca="1" ref="CK25" ca="1">IFERROR(INDEX($CJ$1:$CJ$502,SMALL(IF($CJ$1:$CJ$502&lt;&gt;"",ROW($CJ$1:$CJ$502)),ROW(18:18))),"")</f>
        <v/>
      </c>
      <c r="CL25" s="142" t="str">
        <f t="shared" ca="1" si="41"/>
        <v/>
      </c>
      <c r="CM25" s="142" t="str">
        <f t="shared" ca="1" si="42"/>
        <v/>
      </c>
      <c r="CN25" s="142" t="str" cm="1">
        <f t="array" aca="1" ref="CN25" ca="1">IF(CM25="","",INDEX(INDIRECT("$CM$9:$CM$" &amp; ROW(GuyAnchorReactionCount) + GuyAnchorReactionCount),ROWS($CM25:INDIRECT("$CM$" &amp; ROW(GuyAnchorReactionCount) + GuyAnchorReactionCount))))</f>
        <v/>
      </c>
      <c r="CP25" s="145" t="str">
        <f t="shared" ca="1" si="43"/>
        <v/>
      </c>
      <c r="CQ25" s="145" t="str">
        <f t="shared" ca="1" si="44"/>
        <v/>
      </c>
      <c r="CR25" s="145" t="str">
        <f t="shared" ca="1" si="45"/>
        <v/>
      </c>
      <c r="CS25" s="145" t="str">
        <f t="shared" ca="1" si="46"/>
        <v/>
      </c>
    </row>
    <row r="26" spans="1:97" x14ac:dyDescent="0.2">
      <c r="A26" s="153" t="s">
        <v>178</v>
      </c>
      <c r="C26" s="142">
        <f t="shared" si="17"/>
        <v>24</v>
      </c>
      <c r="D26" s="142" t="e">
        <f t="shared" ca="1" si="109"/>
        <v>#N/A</v>
      </c>
      <c r="E26" s="142" t="e">
        <f t="shared" ca="1" si="109"/>
        <v>#N/A</v>
      </c>
      <c r="F26" s="142" t="e">
        <f t="shared" ca="1" si="109"/>
        <v>#N/A</v>
      </c>
      <c r="G26" s="142" t="e">
        <f t="shared" ca="1" si="109"/>
        <v>#N/A</v>
      </c>
      <c r="H26" s="142" t="e">
        <f t="shared" ca="1" si="109"/>
        <v>#N/A</v>
      </c>
      <c r="I26" s="142" t="e">
        <f t="shared" ca="1" si="109"/>
        <v>#N/A</v>
      </c>
      <c r="J26" s="142" t="e">
        <f t="shared" ca="1" si="109"/>
        <v>#N/A</v>
      </c>
      <c r="K26" s="142" t="e">
        <f t="shared" ca="1" si="109"/>
        <v>#N/A</v>
      </c>
      <c r="L26" s="142" t="e">
        <f t="shared" ca="1" si="109"/>
        <v>#N/A</v>
      </c>
      <c r="M26" s="142" t="e">
        <f t="shared" ca="1" si="109"/>
        <v>#N/A</v>
      </c>
      <c r="N26" s="142" t="e">
        <f t="shared" ca="1" si="109"/>
        <v>#N/A</v>
      </c>
      <c r="O26" s="142" t="e">
        <f t="shared" ca="1" si="109"/>
        <v>#N/A</v>
      </c>
      <c r="P26" s="142" t="e">
        <f t="shared" ca="1" si="109"/>
        <v>#N/A</v>
      </c>
      <c r="Q26" s="142" t="e">
        <f t="shared" ca="1" si="109"/>
        <v>#N/A</v>
      </c>
      <c r="R26" s="142" t="e">
        <f t="shared" ca="1" si="109"/>
        <v>#N/A</v>
      </c>
      <c r="S26" s="142" t="e">
        <f t="shared" ca="1" si="109"/>
        <v>#N/A</v>
      </c>
      <c r="T26" s="142" t="e">
        <f t="shared" ca="1" si="99"/>
        <v>#N/A</v>
      </c>
      <c r="U26" s="142" t="e">
        <f t="shared" ca="1" si="99"/>
        <v>#N/A</v>
      </c>
      <c r="V26" s="142" t="e">
        <f t="shared" ca="1" si="99"/>
        <v>#N/A</v>
      </c>
      <c r="W26" s="142" t="e">
        <f t="shared" ca="1" si="99"/>
        <v>#N/A</v>
      </c>
      <c r="X26" s="142" t="e">
        <f t="shared" ca="1" si="99"/>
        <v>#N/A</v>
      </c>
      <c r="Y26" s="142" t="e">
        <f t="shared" ca="1" si="99"/>
        <v>#N/A</v>
      </c>
      <c r="Z26" s="142" t="e">
        <f t="shared" ca="1" si="99"/>
        <v>#N/A</v>
      </c>
      <c r="AA26" s="142" t="e">
        <f t="shared" ca="1" si="99"/>
        <v>#N/A</v>
      </c>
      <c r="AB26" s="142" t="e">
        <f t="shared" ca="1" si="99"/>
        <v>#N/A</v>
      </c>
      <c r="AC26" s="142" t="e">
        <f t="shared" ca="1" si="99"/>
        <v>#N/A</v>
      </c>
      <c r="AD26" s="142" t="e">
        <f t="shared" ca="1" si="99"/>
        <v>#N/A</v>
      </c>
      <c r="AE26" s="142" t="e">
        <f t="shared" ca="1" si="99"/>
        <v>#N/A</v>
      </c>
      <c r="AF26" s="142" t="e">
        <f t="shared" ca="1" si="99"/>
        <v>#N/A</v>
      </c>
      <c r="AG26" s="142" t="e">
        <f t="shared" ca="1" si="99"/>
        <v>#N/A</v>
      </c>
      <c r="AH26" s="142" t="e">
        <f t="shared" ca="1" si="99"/>
        <v>#N/A</v>
      </c>
      <c r="AI26" s="142" t="e">
        <f t="shared" ca="1" si="110"/>
        <v>#N/A</v>
      </c>
      <c r="AJ26" s="142" t="e">
        <f t="shared" ca="1" si="110"/>
        <v>#N/A</v>
      </c>
      <c r="AK26" s="142" t="e">
        <f t="shared" ca="1" si="110"/>
        <v>#N/A</v>
      </c>
      <c r="AL26" s="142" t="e">
        <f t="shared" ca="1" si="110"/>
        <v>#N/A</v>
      </c>
      <c r="AM26" s="142" t="e">
        <f t="shared" ca="1" si="110"/>
        <v>#N/A</v>
      </c>
      <c r="AN26" s="142" t="e">
        <f t="shared" ca="1" si="110"/>
        <v>#N/A</v>
      </c>
      <c r="AO26" s="142" t="e">
        <f t="shared" ca="1" si="110"/>
        <v>#N/A</v>
      </c>
      <c r="AP26" s="142" t="e">
        <f t="shared" ca="1" si="110"/>
        <v>#N/A</v>
      </c>
      <c r="AQ26" s="142" t="e">
        <f t="shared" ca="1" si="110"/>
        <v>#N/A</v>
      </c>
      <c r="AR26" s="142" t="e">
        <f t="shared" ca="1" si="110"/>
        <v>#N/A</v>
      </c>
      <c r="AS26" s="142" t="e">
        <f t="shared" ca="1" si="110"/>
        <v>#N/A</v>
      </c>
      <c r="AT26" s="142" t="e">
        <f t="shared" ca="1" si="110"/>
        <v>#N/A</v>
      </c>
      <c r="AU26" s="142" t="e">
        <f t="shared" ca="1" si="110"/>
        <v>#N/A</v>
      </c>
      <c r="AV26" s="142" t="e">
        <f t="shared" ca="1" si="110"/>
        <v>#N/A</v>
      </c>
      <c r="AW26" s="142" t="e">
        <f t="shared" ca="1" si="110"/>
        <v>#N/A</v>
      </c>
      <c r="AX26" s="142" t="e">
        <f t="shared" ca="1" si="110"/>
        <v>#N/A</v>
      </c>
      <c r="AY26" s="142" t="e">
        <f t="shared" ca="1" si="100"/>
        <v>#N/A</v>
      </c>
      <c r="AZ26" s="142" t="e">
        <f t="shared" ca="1" si="100"/>
        <v>#N/A</v>
      </c>
      <c r="BA26" s="142" t="e">
        <f t="shared" ca="1" si="100"/>
        <v>#N/A</v>
      </c>
      <c r="BB26" s="142" t="str">
        <f t="shared" ca="1" si="12"/>
        <v/>
      </c>
      <c r="BC26" s="142" t="str">
        <f t="shared" ref="BC26" ca="1" si="175">IFERROR(VALUE(G26)*IF(RTF_unit="K",1,IF(RTF_unit="lb",1/1000,IF(RTF_unit="T",2,1))),"")</f>
        <v/>
      </c>
      <c r="BD26" s="142" t="str">
        <f t="shared" ref="BD26" ca="1" si="176">IFERROR(VALUE(H26)*IF(RTF_unit="K",1,IF(RTF_unit="lb",1/1000,IF(RTF_unit="T",2,1))),"")</f>
        <v/>
      </c>
      <c r="BE26" s="142" t="str">
        <f t="shared" ref="BE26" ca="1" si="177">IFERROR(VALUE(I26)*IF(RTF_unit="K",1,IF(RTF_unit="lb",1/1000,IF(RTF_unit="T",2,1))),"")</f>
        <v/>
      </c>
      <c r="BF26" s="20" t="str">
        <f t="shared" ca="1" si="16"/>
        <v/>
      </c>
      <c r="BG26" s="142" t="str">
        <f t="shared" ca="1" si="18"/>
        <v/>
      </c>
      <c r="BH26" s="20"/>
      <c r="BI26" s="158" t="str">
        <f t="shared" ca="1" si="50"/>
        <v/>
      </c>
      <c r="BJ26" s="142" t="str">
        <f t="shared" ca="1" si="25"/>
        <v/>
      </c>
      <c r="BK26" s="142" t="str">
        <f t="shared" ca="1" si="51"/>
        <v/>
      </c>
      <c r="BL26" s="142" t="str">
        <f t="shared" ref="BL26" ca="1" si="178">IFERROR(INDEX($D$2:$BA$203,$A$41-1+$BI26,$A$27-3)*IF(RTF_unit="K",1,IF(RTF_unit="lb",1/1000,IF(RTF_unit="T",2,1))),"")</f>
        <v/>
      </c>
      <c r="BM26" s="142" t="str">
        <f t="shared" ref="BM26" ca="1" si="179">IFERROR(INDEX($D$2:$BA$203,$A$41-1+$BI26,$A$27-1)*IF(RTF_unit="K",1,IF(RTF_unit="lb",1/1000,IF(RTF_unit="T",2,1))),"")</f>
        <v/>
      </c>
      <c r="BN26" s="142" t="str">
        <f t="shared" ref="BN26" ca="1" si="180">IFERROR(INDEX($D$2:$BA$203,$A$41-1+$BI26,$A$27-2)*IF(RTF_unit="K",1,IF(RTF_unit="lb",1/1000,IF(RTF_unit="T",2,1))),"")</f>
        <v/>
      </c>
      <c r="BO26" s="142" t="str">
        <f t="shared" ref="BO26" ca="1" si="181">IFERROR(INDEX($D$2:$BA$203,$A$41-1+$BI26,$A$27)*IF(RTF_unit_Moment="kip-ft",1,IF(RTF_unit_Moment="kip-in",1/12,IF(RTF_unit_Moment="lb-ft",1/1000,IF(RTF_unit_Moment="lb-in",1/12000,1)))),"")</f>
        <v/>
      </c>
      <c r="BP26" s="142" t="str">
        <f t="shared" ref="BP26" ca="1" si="182">IFERROR(INDEX($D$2:$BA$203,$A$41-1+$BI26,$A$30)*IF(RTF_unit_Moment="kip-ft",1,IF(RTF_unit_Moment="kip-in",1/12,IF(RTF_unit_Moment="lb-ft",1/1000,IF(RTF_unit_Moment="lb-in",1/12000,1)))),"")</f>
        <v/>
      </c>
      <c r="BQ26" s="142" t="str">
        <f t="shared" ca="1" si="57"/>
        <v/>
      </c>
      <c r="BR26" s="142" t="str">
        <f t="shared" ca="1" si="58"/>
        <v/>
      </c>
      <c r="BS26"/>
      <c r="BT26" s="142" t="str">
        <f t="array" aca="1" ref="BT26" ca="1">IFERROR(INDEX($BB$1:$BB$502,SMALL(IF($BB$1:$BB$502&lt;&gt;"",ROW($BB$1:$BB$502)),ROW(19:19))),"")</f>
        <v/>
      </c>
      <c r="BU26" s="156" t="str">
        <f t="shared" ca="1" si="19"/>
        <v/>
      </c>
      <c r="BV26" s="142" t="str">
        <f t="shared" ca="1" si="31"/>
        <v/>
      </c>
      <c r="BW26" s="142" t="str">
        <f t="shared" ca="1" si="31"/>
        <v/>
      </c>
      <c r="BX26" s="142" t="str">
        <f t="shared" ca="1" si="31"/>
        <v/>
      </c>
      <c r="BY26" s="142" t="str">
        <f t="shared" ca="1" si="32"/>
        <v/>
      </c>
      <c r="BZ26" s="142" t="str">
        <f t="shared" ca="1" si="21"/>
        <v/>
      </c>
      <c r="CA26" s="142" t="str">
        <f t="shared" ca="1" si="33"/>
        <v/>
      </c>
      <c r="CB26" s="142" t="str">
        <f t="shared" ca="1" si="34"/>
        <v/>
      </c>
      <c r="CC26" s="142" t="str">
        <f t="shared" ca="1" si="35"/>
        <v/>
      </c>
      <c r="CD26" s="142" t="str">
        <f t="shared" ca="1" si="36"/>
        <v/>
      </c>
      <c r="CE26" s="142" t="str">
        <f t="shared" ca="1" si="37"/>
        <v/>
      </c>
      <c r="CF26" s="142" t="str">
        <f t="shared" ca="1" si="38"/>
        <v/>
      </c>
      <c r="CG26" s="142" t="str">
        <f t="shared" ca="1" si="39"/>
        <v/>
      </c>
      <c r="CH26" s="142" t="str">
        <f ca="1">IFERROR(TRIM(IFERROR(IF(ISNUMBER(MATCH(IF($CF25="Radius",LEFT($CF26,FIND(" (",$CF26,1)),IF(LEFT($CF26,FIND(" (",$CF26,1))=LEFT($CF25,FIND(" (",$CF25,1)),"",LEFT($CF26,FIND(" (",$CF26,1)))),$CH$8:$CH25,0))=FALSE,IF($CF25="Radius",LEFT($CF26,FIND(" (",$CF26,1)),IF(LEFT($CF26,FIND(" (",$CF26,1))=LEFT($CF25,FIND(" (",$CF25,1)),"",LEFT($CF26,FIND(" (",$CF26,1)))),""),"")),"")</f>
        <v/>
      </c>
      <c r="CI26" s="142" t="str">
        <f t="array" aca="1" ref="CI26" ca="1">IFERROR(IF($CH26="","",IF(MAX((Selection_Radius=$CH26)*Selection_Resultant)=0,"",MAX((Selection_Radius=$CH26)*Selection_Resultant))),"")</f>
        <v/>
      </c>
      <c r="CJ26" s="142" t="str">
        <f t="shared" ca="1" si="40"/>
        <v/>
      </c>
      <c r="CK26" s="142" t="str">
        <f t="array" aca="1" ref="CK26" ca="1">IFERROR(INDEX($CJ$1:$CJ$502,SMALL(IF($CJ$1:$CJ$502&lt;&gt;"",ROW($CJ$1:$CJ$502)),ROW(19:19))),"")</f>
        <v/>
      </c>
      <c r="CL26" s="142" t="str">
        <f t="shared" ca="1" si="41"/>
        <v/>
      </c>
      <c r="CM26" s="142" t="str">
        <f t="shared" ca="1" si="42"/>
        <v/>
      </c>
      <c r="CN26" s="142" t="str" cm="1">
        <f t="array" aca="1" ref="CN26" ca="1">IF(CM26="","",INDEX(INDIRECT("$CM$9:$CM$" &amp; ROW(GuyAnchorReactionCount) + GuyAnchorReactionCount),ROWS($CM26:INDIRECT("$CM$" &amp; ROW(GuyAnchorReactionCount) + GuyAnchorReactionCount))))</f>
        <v/>
      </c>
      <c r="CP26" s="145" t="str">
        <f t="shared" ca="1" si="43"/>
        <v/>
      </c>
      <c r="CQ26" s="145" t="str">
        <f t="shared" ca="1" si="44"/>
        <v/>
      </c>
      <c r="CR26" s="145" t="str">
        <f t="shared" ca="1" si="45"/>
        <v/>
      </c>
      <c r="CS26" s="145" t="str">
        <f t="shared" ca="1" si="46"/>
        <v/>
      </c>
    </row>
    <row r="27" spans="1:97" x14ac:dyDescent="0.2">
      <c r="A27" s="27" t="e">
        <f ca="1">MATCH(A26,INDIRECT(CONCATENATE("D"&amp;$A$24&amp;":BA"&amp;$A$24)),0)</f>
        <v>#N/A</v>
      </c>
      <c r="B27" s="13" t="s">
        <v>174</v>
      </c>
      <c r="C27" s="142">
        <f t="shared" si="17"/>
        <v>25</v>
      </c>
      <c r="D27" s="142" t="e">
        <f t="shared" ca="1" si="109"/>
        <v>#N/A</v>
      </c>
      <c r="E27" s="142" t="e">
        <f t="shared" ca="1" si="109"/>
        <v>#N/A</v>
      </c>
      <c r="F27" s="142" t="e">
        <f t="shared" ca="1" si="109"/>
        <v>#N/A</v>
      </c>
      <c r="G27" s="142" t="e">
        <f t="shared" ca="1" si="109"/>
        <v>#N/A</v>
      </c>
      <c r="H27" s="142" t="e">
        <f t="shared" ca="1" si="109"/>
        <v>#N/A</v>
      </c>
      <c r="I27" s="142" t="e">
        <f t="shared" ca="1" si="109"/>
        <v>#N/A</v>
      </c>
      <c r="J27" s="142" t="e">
        <f t="shared" ca="1" si="109"/>
        <v>#N/A</v>
      </c>
      <c r="K27" s="142" t="e">
        <f t="shared" ca="1" si="109"/>
        <v>#N/A</v>
      </c>
      <c r="L27" s="142" t="e">
        <f t="shared" ca="1" si="109"/>
        <v>#N/A</v>
      </c>
      <c r="M27" s="142" t="e">
        <f t="shared" ca="1" si="109"/>
        <v>#N/A</v>
      </c>
      <c r="N27" s="142" t="e">
        <f t="shared" ca="1" si="109"/>
        <v>#N/A</v>
      </c>
      <c r="O27" s="142" t="e">
        <f t="shared" ca="1" si="109"/>
        <v>#N/A</v>
      </c>
      <c r="P27" s="142" t="e">
        <f t="shared" ca="1" si="109"/>
        <v>#N/A</v>
      </c>
      <c r="Q27" s="142" t="e">
        <f t="shared" ca="1" si="109"/>
        <v>#N/A</v>
      </c>
      <c r="R27" s="142" t="e">
        <f t="shared" ca="1" si="109"/>
        <v>#N/A</v>
      </c>
      <c r="S27" s="142" t="e">
        <f t="shared" ca="1" si="109"/>
        <v>#N/A</v>
      </c>
      <c r="T27" s="142" t="e">
        <f t="shared" ca="1" si="99"/>
        <v>#N/A</v>
      </c>
      <c r="U27" s="142" t="e">
        <f t="shared" ca="1" si="99"/>
        <v>#N/A</v>
      </c>
      <c r="V27" s="142" t="e">
        <f t="shared" ca="1" si="99"/>
        <v>#N/A</v>
      </c>
      <c r="W27" s="142" t="e">
        <f t="shared" ca="1" si="99"/>
        <v>#N/A</v>
      </c>
      <c r="X27" s="142" t="e">
        <f t="shared" ca="1" si="99"/>
        <v>#N/A</v>
      </c>
      <c r="Y27" s="142" t="e">
        <f t="shared" ca="1" si="99"/>
        <v>#N/A</v>
      </c>
      <c r="Z27" s="142" t="e">
        <f t="shared" ca="1" si="99"/>
        <v>#N/A</v>
      </c>
      <c r="AA27" s="142" t="e">
        <f t="shared" ca="1" si="99"/>
        <v>#N/A</v>
      </c>
      <c r="AB27" s="142" t="e">
        <f t="shared" ca="1" si="99"/>
        <v>#N/A</v>
      </c>
      <c r="AC27" s="142" t="e">
        <f t="shared" ca="1" si="99"/>
        <v>#N/A</v>
      </c>
      <c r="AD27" s="142" t="e">
        <f t="shared" ca="1" si="99"/>
        <v>#N/A</v>
      </c>
      <c r="AE27" s="142" t="e">
        <f t="shared" ca="1" si="99"/>
        <v>#N/A</v>
      </c>
      <c r="AF27" s="142" t="e">
        <f t="shared" ca="1" si="99"/>
        <v>#N/A</v>
      </c>
      <c r="AG27" s="142" t="e">
        <f t="shared" ca="1" si="99"/>
        <v>#N/A</v>
      </c>
      <c r="AH27" s="142" t="e">
        <f t="shared" ca="1" si="99"/>
        <v>#N/A</v>
      </c>
      <c r="AI27" s="142" t="e">
        <f t="shared" ca="1" si="110"/>
        <v>#N/A</v>
      </c>
      <c r="AJ27" s="142" t="e">
        <f t="shared" ca="1" si="110"/>
        <v>#N/A</v>
      </c>
      <c r="AK27" s="142" t="e">
        <f t="shared" ca="1" si="110"/>
        <v>#N/A</v>
      </c>
      <c r="AL27" s="142" t="e">
        <f t="shared" ca="1" si="110"/>
        <v>#N/A</v>
      </c>
      <c r="AM27" s="142" t="e">
        <f t="shared" ca="1" si="110"/>
        <v>#N/A</v>
      </c>
      <c r="AN27" s="142" t="e">
        <f t="shared" ca="1" si="110"/>
        <v>#N/A</v>
      </c>
      <c r="AO27" s="142" t="e">
        <f t="shared" ca="1" si="110"/>
        <v>#N/A</v>
      </c>
      <c r="AP27" s="142" t="e">
        <f t="shared" ca="1" si="110"/>
        <v>#N/A</v>
      </c>
      <c r="AQ27" s="142" t="e">
        <f t="shared" ca="1" si="110"/>
        <v>#N/A</v>
      </c>
      <c r="AR27" s="142" t="e">
        <f t="shared" ca="1" si="110"/>
        <v>#N/A</v>
      </c>
      <c r="AS27" s="142" t="e">
        <f t="shared" ca="1" si="110"/>
        <v>#N/A</v>
      </c>
      <c r="AT27" s="142" t="e">
        <f t="shared" ca="1" si="110"/>
        <v>#N/A</v>
      </c>
      <c r="AU27" s="142" t="e">
        <f t="shared" ca="1" si="110"/>
        <v>#N/A</v>
      </c>
      <c r="AV27" s="142" t="e">
        <f t="shared" ca="1" si="110"/>
        <v>#N/A</v>
      </c>
      <c r="AW27" s="142" t="e">
        <f t="shared" ca="1" si="110"/>
        <v>#N/A</v>
      </c>
      <c r="AX27" s="142" t="e">
        <f t="shared" ca="1" si="110"/>
        <v>#N/A</v>
      </c>
      <c r="AY27" s="142" t="e">
        <f t="shared" ca="1" si="100"/>
        <v>#N/A</v>
      </c>
      <c r="AZ27" s="142" t="e">
        <f t="shared" ca="1" si="100"/>
        <v>#N/A</v>
      </c>
      <c r="BA27" s="142" t="e">
        <f t="shared" ca="1" si="100"/>
        <v>#N/A</v>
      </c>
      <c r="BB27" s="142" t="str">
        <f t="shared" ca="1" si="12"/>
        <v/>
      </c>
      <c r="BC27" s="142" t="str">
        <f t="shared" ref="BC27" ca="1" si="183">IFERROR(VALUE(G27)*IF(RTF_unit="K",1,IF(RTF_unit="lb",1/1000,IF(RTF_unit="T",2,1))),"")</f>
        <v/>
      </c>
      <c r="BD27" s="142" t="str">
        <f t="shared" ref="BD27" ca="1" si="184">IFERROR(VALUE(H27)*IF(RTF_unit="K",1,IF(RTF_unit="lb",1/1000,IF(RTF_unit="T",2,1))),"")</f>
        <v/>
      </c>
      <c r="BE27" s="142" t="str">
        <f t="shared" ref="BE27" ca="1" si="185">IFERROR(VALUE(I27)*IF(RTF_unit="K",1,IF(RTF_unit="lb",1/1000,IF(RTF_unit="T",2,1))),"")</f>
        <v/>
      </c>
      <c r="BF27" s="20" t="str">
        <f t="shared" ca="1" si="16"/>
        <v/>
      </c>
      <c r="BG27" s="142" t="str">
        <f t="shared" ca="1" si="18"/>
        <v/>
      </c>
      <c r="BH27" s="20"/>
      <c r="BI27" s="158" t="str">
        <f t="shared" ca="1" si="50"/>
        <v/>
      </c>
      <c r="BJ27" s="142" t="str">
        <f t="shared" ca="1" si="25"/>
        <v/>
      </c>
      <c r="BK27" s="142" t="str">
        <f t="shared" ca="1" si="51"/>
        <v/>
      </c>
      <c r="BL27" s="142" t="str">
        <f t="shared" ref="BL27" ca="1" si="186">IFERROR(INDEX($D$2:$BA$203,$A$41-1+$BI27,$A$27-3)*IF(RTF_unit="K",1,IF(RTF_unit="lb",1/1000,IF(RTF_unit="T",2,1))),"")</f>
        <v/>
      </c>
      <c r="BM27" s="142" t="str">
        <f t="shared" ref="BM27" ca="1" si="187">IFERROR(INDEX($D$2:$BA$203,$A$41-1+$BI27,$A$27-1)*IF(RTF_unit="K",1,IF(RTF_unit="lb",1/1000,IF(RTF_unit="T",2,1))),"")</f>
        <v/>
      </c>
      <c r="BN27" s="142" t="str">
        <f t="shared" ref="BN27" ca="1" si="188">IFERROR(INDEX($D$2:$BA$203,$A$41-1+$BI27,$A$27-2)*IF(RTF_unit="K",1,IF(RTF_unit="lb",1/1000,IF(RTF_unit="T",2,1))),"")</f>
        <v/>
      </c>
      <c r="BO27" s="142" t="str">
        <f t="shared" ref="BO27" ca="1" si="189">IFERROR(INDEX($D$2:$BA$203,$A$41-1+$BI27,$A$27)*IF(RTF_unit_Moment="kip-ft",1,IF(RTF_unit_Moment="kip-in",1/12,IF(RTF_unit_Moment="lb-ft",1/1000,IF(RTF_unit_Moment="lb-in",1/12000,1)))),"")</f>
        <v/>
      </c>
      <c r="BP27" s="142" t="str">
        <f t="shared" ref="BP27" ca="1" si="190">IFERROR(INDEX($D$2:$BA$203,$A$41-1+$BI27,$A$30)*IF(RTF_unit_Moment="kip-ft",1,IF(RTF_unit_Moment="kip-in",1/12,IF(RTF_unit_Moment="lb-ft",1/1000,IF(RTF_unit_Moment="lb-in",1/12000,1)))),"")</f>
        <v/>
      </c>
      <c r="BQ27" s="142" t="str">
        <f t="shared" ca="1" si="57"/>
        <v/>
      </c>
      <c r="BR27" s="142" t="str">
        <f t="shared" ca="1" si="58"/>
        <v/>
      </c>
      <c r="BS27"/>
      <c r="BT27" s="142" t="str">
        <f t="array" aca="1" ref="BT27" ca="1">IFERROR(INDEX($BB$1:$BB$502,SMALL(IF($BB$1:$BB$502&lt;&gt;"",ROW($BB$1:$BB$502)),ROW(20:20))),"")</f>
        <v/>
      </c>
      <c r="BU27" s="156" t="str">
        <f t="shared" ca="1" si="19"/>
        <v/>
      </c>
      <c r="BV27" s="142" t="str">
        <f t="shared" ca="1" si="31"/>
        <v/>
      </c>
      <c r="BW27" s="142" t="str">
        <f t="shared" ca="1" si="31"/>
        <v/>
      </c>
      <c r="BX27" s="142" t="str">
        <f t="shared" ca="1" si="31"/>
        <v/>
      </c>
      <c r="BY27" s="142" t="str">
        <f t="shared" ca="1" si="32"/>
        <v/>
      </c>
      <c r="BZ27" s="142" t="str">
        <f t="shared" ca="1" si="21"/>
        <v/>
      </c>
      <c r="CA27" s="142" t="str">
        <f t="shared" ca="1" si="33"/>
        <v/>
      </c>
      <c r="CB27" s="142" t="str">
        <f t="shared" ca="1" si="34"/>
        <v/>
      </c>
      <c r="CC27" s="142" t="str">
        <f t="shared" ca="1" si="35"/>
        <v/>
      </c>
      <c r="CD27" s="142" t="str">
        <f t="shared" ca="1" si="36"/>
        <v/>
      </c>
      <c r="CE27" s="142" t="str">
        <f t="shared" ca="1" si="37"/>
        <v/>
      </c>
      <c r="CF27" s="142" t="str">
        <f t="shared" ca="1" si="38"/>
        <v/>
      </c>
      <c r="CG27" s="142" t="str">
        <f t="shared" ca="1" si="39"/>
        <v/>
      </c>
      <c r="CH27" s="142" t="str">
        <f ca="1">IFERROR(TRIM(IFERROR(IF(ISNUMBER(MATCH(IF($CF26="Radius",LEFT($CF27,FIND(" (",$CF27,1)),IF(LEFT($CF27,FIND(" (",$CF27,1))=LEFT($CF26,FIND(" (",$CF26,1)),"",LEFT($CF27,FIND(" (",$CF27,1)))),$CH$8:$CH26,0))=FALSE,IF($CF26="Radius",LEFT($CF27,FIND(" (",$CF27,1)),IF(LEFT($CF27,FIND(" (",$CF27,1))=LEFT($CF26,FIND(" (",$CF26,1)),"",LEFT($CF27,FIND(" (",$CF27,1)))),""),"")),"")</f>
        <v/>
      </c>
      <c r="CI27" s="142" t="str">
        <f t="array" aca="1" ref="CI27" ca="1">IFERROR(IF($CH27="","",IF(MAX((Selection_Radius=$CH27)*Selection_Resultant)=0,"",MAX((Selection_Radius=$CH27)*Selection_Resultant))),"")</f>
        <v/>
      </c>
      <c r="CJ27" s="142" t="str">
        <f t="shared" ca="1" si="40"/>
        <v/>
      </c>
      <c r="CK27" s="142" t="str">
        <f t="array" aca="1" ref="CK27" ca="1">IFERROR(INDEX($CJ$1:$CJ$502,SMALL(IF($CJ$1:$CJ$502&lt;&gt;"",ROW($CJ$1:$CJ$502)),ROW(20:20))),"")</f>
        <v/>
      </c>
      <c r="CL27" s="142" t="str">
        <f t="shared" ca="1" si="41"/>
        <v/>
      </c>
      <c r="CM27" s="142" t="str">
        <f t="shared" ca="1" si="42"/>
        <v/>
      </c>
      <c r="CN27" s="142" t="str" cm="1">
        <f t="array" aca="1" ref="CN27" ca="1">IF(CM27="","",INDEX(INDIRECT("$CM$9:$CM$" &amp; ROW(GuyAnchorReactionCount) + GuyAnchorReactionCount),ROWS($CM27:INDIRECT("$CM$" &amp; ROW(GuyAnchorReactionCount) + GuyAnchorReactionCount))))</f>
        <v/>
      </c>
      <c r="CP27" s="145" t="str">
        <f t="shared" ca="1" si="43"/>
        <v/>
      </c>
      <c r="CQ27" s="145" t="str">
        <f t="shared" ca="1" si="44"/>
        <v/>
      </c>
      <c r="CR27" s="145" t="str">
        <f t="shared" ca="1" si="45"/>
        <v/>
      </c>
      <c r="CS27" s="145" t="str">
        <f t="shared" ca="1" si="46"/>
        <v/>
      </c>
    </row>
    <row r="28" spans="1:97" x14ac:dyDescent="0.2">
      <c r="C28" s="142">
        <f t="shared" si="17"/>
        <v>26</v>
      </c>
      <c r="D28" s="142" t="e">
        <f t="shared" ca="1" si="109"/>
        <v>#N/A</v>
      </c>
      <c r="E28" s="142" t="e">
        <f t="shared" ca="1" si="109"/>
        <v>#N/A</v>
      </c>
      <c r="F28" s="142" t="e">
        <f t="shared" ca="1" si="109"/>
        <v>#N/A</v>
      </c>
      <c r="G28" s="142" t="e">
        <f t="shared" ca="1" si="109"/>
        <v>#N/A</v>
      </c>
      <c r="H28" s="142" t="e">
        <f t="shared" ca="1" si="109"/>
        <v>#N/A</v>
      </c>
      <c r="I28" s="142" t="e">
        <f t="shared" ca="1" si="109"/>
        <v>#N/A</v>
      </c>
      <c r="J28" s="142" t="e">
        <f t="shared" ca="1" si="109"/>
        <v>#N/A</v>
      </c>
      <c r="K28" s="142" t="e">
        <f t="shared" ca="1" si="109"/>
        <v>#N/A</v>
      </c>
      <c r="L28" s="142" t="e">
        <f t="shared" ca="1" si="109"/>
        <v>#N/A</v>
      </c>
      <c r="M28" s="142" t="e">
        <f t="shared" ca="1" si="109"/>
        <v>#N/A</v>
      </c>
      <c r="N28" s="142" t="e">
        <f t="shared" ca="1" si="109"/>
        <v>#N/A</v>
      </c>
      <c r="O28" s="142" t="e">
        <f t="shared" ca="1" si="109"/>
        <v>#N/A</v>
      </c>
      <c r="P28" s="142" t="e">
        <f t="shared" ca="1" si="109"/>
        <v>#N/A</v>
      </c>
      <c r="Q28" s="142" t="e">
        <f t="shared" ca="1" si="109"/>
        <v>#N/A</v>
      </c>
      <c r="R28" s="142" t="e">
        <f t="shared" ca="1" si="109"/>
        <v>#N/A</v>
      </c>
      <c r="S28" s="142" t="e">
        <f t="shared" ca="1" si="109"/>
        <v>#N/A</v>
      </c>
      <c r="T28" s="142" t="e">
        <f t="shared" ca="1" si="99"/>
        <v>#N/A</v>
      </c>
      <c r="U28" s="142" t="e">
        <f t="shared" ca="1" si="99"/>
        <v>#N/A</v>
      </c>
      <c r="V28" s="142" t="e">
        <f t="shared" ca="1" si="99"/>
        <v>#N/A</v>
      </c>
      <c r="W28" s="142" t="e">
        <f t="shared" ca="1" si="99"/>
        <v>#N/A</v>
      </c>
      <c r="X28" s="142" t="e">
        <f t="shared" ca="1" si="99"/>
        <v>#N/A</v>
      </c>
      <c r="Y28" s="142" t="e">
        <f t="shared" ca="1" si="99"/>
        <v>#N/A</v>
      </c>
      <c r="Z28" s="142" t="e">
        <f t="shared" ca="1" si="99"/>
        <v>#N/A</v>
      </c>
      <c r="AA28" s="142" t="e">
        <f t="shared" ca="1" si="99"/>
        <v>#N/A</v>
      </c>
      <c r="AB28" s="142" t="e">
        <f t="shared" ca="1" si="99"/>
        <v>#N/A</v>
      </c>
      <c r="AC28" s="142" t="e">
        <f t="shared" ca="1" si="99"/>
        <v>#N/A</v>
      </c>
      <c r="AD28" s="142" t="e">
        <f t="shared" ca="1" si="99"/>
        <v>#N/A</v>
      </c>
      <c r="AE28" s="142" t="e">
        <f t="shared" ca="1" si="99"/>
        <v>#N/A</v>
      </c>
      <c r="AF28" s="142" t="e">
        <f t="shared" ca="1" si="99"/>
        <v>#N/A</v>
      </c>
      <c r="AG28" s="142" t="e">
        <f t="shared" ca="1" si="99"/>
        <v>#N/A</v>
      </c>
      <c r="AH28" s="142" t="e">
        <f t="shared" ca="1" si="99"/>
        <v>#N/A</v>
      </c>
      <c r="AI28" s="142" t="e">
        <f t="shared" ca="1" si="110"/>
        <v>#N/A</v>
      </c>
      <c r="AJ28" s="142" t="e">
        <f t="shared" ca="1" si="110"/>
        <v>#N/A</v>
      </c>
      <c r="AK28" s="142" t="e">
        <f t="shared" ca="1" si="110"/>
        <v>#N/A</v>
      </c>
      <c r="AL28" s="142" t="e">
        <f t="shared" ca="1" si="110"/>
        <v>#N/A</v>
      </c>
      <c r="AM28" s="142" t="e">
        <f t="shared" ca="1" si="110"/>
        <v>#N/A</v>
      </c>
      <c r="AN28" s="142" t="e">
        <f t="shared" ca="1" si="110"/>
        <v>#N/A</v>
      </c>
      <c r="AO28" s="142" t="e">
        <f t="shared" ca="1" si="110"/>
        <v>#N/A</v>
      </c>
      <c r="AP28" s="142" t="e">
        <f t="shared" ca="1" si="110"/>
        <v>#N/A</v>
      </c>
      <c r="AQ28" s="142" t="e">
        <f t="shared" ca="1" si="110"/>
        <v>#N/A</v>
      </c>
      <c r="AR28" s="142" t="e">
        <f t="shared" ca="1" si="110"/>
        <v>#N/A</v>
      </c>
      <c r="AS28" s="142" t="e">
        <f t="shared" ca="1" si="110"/>
        <v>#N/A</v>
      </c>
      <c r="AT28" s="142" t="e">
        <f t="shared" ca="1" si="110"/>
        <v>#N/A</v>
      </c>
      <c r="AU28" s="142" t="e">
        <f t="shared" ca="1" si="110"/>
        <v>#N/A</v>
      </c>
      <c r="AV28" s="142" t="e">
        <f t="shared" ca="1" si="110"/>
        <v>#N/A</v>
      </c>
      <c r="AW28" s="142" t="e">
        <f t="shared" ca="1" si="110"/>
        <v>#N/A</v>
      </c>
      <c r="AX28" s="142" t="e">
        <f t="shared" ca="1" si="110"/>
        <v>#N/A</v>
      </c>
      <c r="AY28" s="142" t="e">
        <f t="shared" ca="1" si="100"/>
        <v>#N/A</v>
      </c>
      <c r="AZ28" s="142" t="e">
        <f t="shared" ca="1" si="100"/>
        <v>#N/A</v>
      </c>
      <c r="BA28" s="142" t="e">
        <f t="shared" ca="1" si="100"/>
        <v>#N/A</v>
      </c>
      <c r="BB28" s="142" t="str">
        <f t="shared" ca="1" si="12"/>
        <v/>
      </c>
      <c r="BC28" s="142" t="str">
        <f t="shared" ref="BC28" ca="1" si="191">IFERROR(VALUE(G28)*IF(RTF_unit="K",1,IF(RTF_unit="lb",1/1000,IF(RTF_unit="T",2,1))),"")</f>
        <v/>
      </c>
      <c r="BD28" s="142" t="str">
        <f t="shared" ref="BD28" ca="1" si="192">IFERROR(VALUE(H28)*IF(RTF_unit="K",1,IF(RTF_unit="lb",1/1000,IF(RTF_unit="T",2,1))),"")</f>
        <v/>
      </c>
      <c r="BE28" s="142" t="str">
        <f t="shared" ref="BE28" ca="1" si="193">IFERROR(VALUE(I28)*IF(RTF_unit="K",1,IF(RTF_unit="lb",1/1000,IF(RTF_unit="T",2,1))),"")</f>
        <v/>
      </c>
      <c r="BF28" s="20" t="str">
        <f t="shared" ca="1" si="16"/>
        <v/>
      </c>
      <c r="BG28" s="142" t="str">
        <f t="shared" ca="1" si="18"/>
        <v/>
      </c>
      <c r="BH28" s="20"/>
      <c r="BI28" s="158" t="str">
        <f t="shared" ca="1" si="50"/>
        <v/>
      </c>
      <c r="BJ28" s="142" t="str">
        <f t="shared" ca="1" si="25"/>
        <v/>
      </c>
      <c r="BK28" s="142" t="str">
        <f t="shared" ca="1" si="51"/>
        <v/>
      </c>
      <c r="BL28" s="142" t="str">
        <f t="shared" ref="BL28" ca="1" si="194">IFERROR(INDEX($D$2:$BA$203,$A$41-1+$BI28,$A$27-3)*IF(RTF_unit="K",1,IF(RTF_unit="lb",1/1000,IF(RTF_unit="T",2,1))),"")</f>
        <v/>
      </c>
      <c r="BM28" s="142" t="str">
        <f t="shared" ref="BM28" ca="1" si="195">IFERROR(INDEX($D$2:$BA$203,$A$41-1+$BI28,$A$27-1)*IF(RTF_unit="K",1,IF(RTF_unit="lb",1/1000,IF(RTF_unit="T",2,1))),"")</f>
        <v/>
      </c>
      <c r="BN28" s="142" t="str">
        <f t="shared" ref="BN28" ca="1" si="196">IFERROR(INDEX($D$2:$BA$203,$A$41-1+$BI28,$A$27-2)*IF(RTF_unit="K",1,IF(RTF_unit="lb",1/1000,IF(RTF_unit="T",2,1))),"")</f>
        <v/>
      </c>
      <c r="BO28" s="142" t="str">
        <f t="shared" ref="BO28" ca="1" si="197">IFERROR(INDEX($D$2:$BA$203,$A$41-1+$BI28,$A$27)*IF(RTF_unit_Moment="kip-ft",1,IF(RTF_unit_Moment="kip-in",1/12,IF(RTF_unit_Moment="lb-ft",1/1000,IF(RTF_unit_Moment="lb-in",1/12000,1)))),"")</f>
        <v/>
      </c>
      <c r="BP28" s="142" t="str">
        <f t="shared" ref="BP28" ca="1" si="198">IFERROR(INDEX($D$2:$BA$203,$A$41-1+$BI28,$A$30)*IF(RTF_unit_Moment="kip-ft",1,IF(RTF_unit_Moment="kip-in",1/12,IF(RTF_unit_Moment="lb-ft",1/1000,IF(RTF_unit_Moment="lb-in",1/12000,1)))),"")</f>
        <v/>
      </c>
      <c r="BQ28" s="142" t="str">
        <f t="shared" ca="1" si="57"/>
        <v/>
      </c>
      <c r="BR28" s="142" t="str">
        <f t="shared" ca="1" si="58"/>
        <v/>
      </c>
      <c r="BS28"/>
      <c r="BT28" s="142" t="str">
        <f t="array" aca="1" ref="BT28" ca="1">IFERROR(INDEX($BB$1:$BB$502,SMALL(IF($BB$1:$BB$502&lt;&gt;"",ROW($BB$1:$BB$502)),ROW(21:21))),"")</f>
        <v/>
      </c>
      <c r="BU28" s="156" t="str">
        <f t="shared" ca="1" si="19"/>
        <v/>
      </c>
      <c r="BV28" s="142" t="str">
        <f t="shared" ca="1" si="31"/>
        <v/>
      </c>
      <c r="BW28" s="142" t="str">
        <f t="shared" ca="1" si="31"/>
        <v/>
      </c>
      <c r="BX28" s="142" t="str">
        <f t="shared" ca="1" si="31"/>
        <v/>
      </c>
      <c r="BY28" s="142" t="str">
        <f t="shared" ca="1" si="32"/>
        <v/>
      </c>
      <c r="BZ28" s="142" t="str">
        <f t="shared" ca="1" si="21"/>
        <v/>
      </c>
      <c r="CA28" s="142" t="str">
        <f t="shared" ca="1" si="33"/>
        <v/>
      </c>
      <c r="CB28" s="142" t="str">
        <f t="shared" ca="1" si="34"/>
        <v/>
      </c>
      <c r="CC28" s="142" t="str">
        <f t="shared" ca="1" si="35"/>
        <v/>
      </c>
      <c r="CD28" s="142" t="str">
        <f t="shared" ca="1" si="36"/>
        <v/>
      </c>
      <c r="CE28" s="142" t="str">
        <f t="shared" ca="1" si="37"/>
        <v/>
      </c>
      <c r="CF28" s="142" t="str">
        <f t="shared" ca="1" si="38"/>
        <v/>
      </c>
      <c r="CG28" s="142" t="str">
        <f t="shared" ca="1" si="39"/>
        <v/>
      </c>
      <c r="CH28" s="142" t="str">
        <f ca="1">IFERROR(TRIM(IFERROR(IF(ISNUMBER(MATCH(IF($CF27="Radius",LEFT($CF28,FIND(" (",$CF28,1)),IF(LEFT($CF28,FIND(" (",$CF28,1))=LEFT($CF27,FIND(" (",$CF27,1)),"",LEFT($CF28,FIND(" (",$CF28,1)))),$CH$8:$CH27,0))=FALSE,IF($CF27="Radius",LEFT($CF28,FIND(" (",$CF28,1)),IF(LEFT($CF28,FIND(" (",$CF28,1))=LEFT($CF27,FIND(" (",$CF27,1)),"",LEFT($CF28,FIND(" (",$CF28,1)))),""),"")),"")</f>
        <v/>
      </c>
      <c r="CI28" s="142" t="str">
        <f t="array" aca="1" ref="CI28" ca="1">IFERROR(IF($CH28="","",IF(MAX((Selection_Radius=$CH28)*Selection_Resultant)=0,"",MAX((Selection_Radius=$CH28)*Selection_Resultant))),"")</f>
        <v/>
      </c>
      <c r="CJ28" s="142" t="str">
        <f t="shared" ca="1" si="40"/>
        <v/>
      </c>
      <c r="CK28" s="142" t="str">
        <f t="array" aca="1" ref="CK28" ca="1">IFERROR(INDEX($CJ$1:$CJ$502,SMALL(IF($CJ$1:$CJ$502&lt;&gt;"",ROW($CJ$1:$CJ$502)),ROW(21:21))),"")</f>
        <v/>
      </c>
      <c r="CL28" s="142" t="str">
        <f t="shared" ca="1" si="41"/>
        <v/>
      </c>
      <c r="CM28" s="142" t="str">
        <f t="shared" ca="1" si="42"/>
        <v/>
      </c>
      <c r="CN28" s="142" t="str" cm="1">
        <f t="array" aca="1" ref="CN28" ca="1">IF(CM28="","",INDEX(INDIRECT("$CM$9:$CM$" &amp; ROW(GuyAnchorReactionCount) + GuyAnchorReactionCount),ROWS($CM28:INDIRECT("$CM$" &amp; ROW(GuyAnchorReactionCount) + GuyAnchorReactionCount))))</f>
        <v/>
      </c>
      <c r="CP28" s="145" t="str">
        <f t="shared" ca="1" si="43"/>
        <v/>
      </c>
      <c r="CQ28" s="145" t="str">
        <f t="shared" ca="1" si="44"/>
        <v/>
      </c>
      <c r="CR28" s="145" t="str">
        <f t="shared" ca="1" si="45"/>
        <v/>
      </c>
      <c r="CS28" s="145" t="str">
        <f t="shared" ca="1" si="46"/>
        <v/>
      </c>
    </row>
    <row r="29" spans="1:97" x14ac:dyDescent="0.2">
      <c r="A29" s="153" t="s">
        <v>179</v>
      </c>
      <c r="C29" s="142">
        <f t="shared" si="17"/>
        <v>27</v>
      </c>
      <c r="D29" s="142" t="e">
        <f t="shared" ca="1" si="109"/>
        <v>#N/A</v>
      </c>
      <c r="E29" s="142" t="e">
        <f t="shared" ca="1" si="109"/>
        <v>#N/A</v>
      </c>
      <c r="F29" s="142" t="e">
        <f t="shared" ca="1" si="109"/>
        <v>#N/A</v>
      </c>
      <c r="G29" s="142" t="e">
        <f t="shared" ca="1" si="109"/>
        <v>#N/A</v>
      </c>
      <c r="H29" s="142" t="e">
        <f t="shared" ca="1" si="109"/>
        <v>#N/A</v>
      </c>
      <c r="I29" s="142" t="e">
        <f t="shared" ca="1" si="109"/>
        <v>#N/A</v>
      </c>
      <c r="J29" s="142" t="e">
        <f t="shared" ca="1" si="109"/>
        <v>#N/A</v>
      </c>
      <c r="K29" s="142" t="e">
        <f t="shared" ca="1" si="109"/>
        <v>#N/A</v>
      </c>
      <c r="L29" s="142" t="e">
        <f t="shared" ca="1" si="109"/>
        <v>#N/A</v>
      </c>
      <c r="M29" s="142" t="e">
        <f t="shared" ca="1" si="109"/>
        <v>#N/A</v>
      </c>
      <c r="N29" s="142" t="e">
        <f t="shared" ca="1" si="109"/>
        <v>#N/A</v>
      </c>
      <c r="O29" s="142" t="e">
        <f t="shared" ca="1" si="109"/>
        <v>#N/A</v>
      </c>
      <c r="P29" s="142" t="e">
        <f t="shared" ca="1" si="109"/>
        <v>#N/A</v>
      </c>
      <c r="Q29" s="142" t="e">
        <f t="shared" ca="1" si="109"/>
        <v>#N/A</v>
      </c>
      <c r="R29" s="142" t="e">
        <f t="shared" ca="1" si="109"/>
        <v>#N/A</v>
      </c>
      <c r="S29" s="142" t="e">
        <f t="shared" ca="1" si="109"/>
        <v>#N/A</v>
      </c>
      <c r="T29" s="142" t="e">
        <f t="shared" ca="1" si="99"/>
        <v>#N/A</v>
      </c>
      <c r="U29" s="142" t="e">
        <f t="shared" ca="1" si="99"/>
        <v>#N/A</v>
      </c>
      <c r="V29" s="142" t="e">
        <f t="shared" ca="1" si="99"/>
        <v>#N/A</v>
      </c>
      <c r="W29" s="142" t="e">
        <f t="shared" ca="1" si="99"/>
        <v>#N/A</v>
      </c>
      <c r="X29" s="142" t="e">
        <f t="shared" ca="1" si="99"/>
        <v>#N/A</v>
      </c>
      <c r="Y29" s="142" t="e">
        <f t="shared" ca="1" si="99"/>
        <v>#N/A</v>
      </c>
      <c r="Z29" s="142" t="e">
        <f t="shared" ca="1" si="99"/>
        <v>#N/A</v>
      </c>
      <c r="AA29" s="142" t="e">
        <f t="shared" ca="1" si="99"/>
        <v>#N/A</v>
      </c>
      <c r="AB29" s="142" t="e">
        <f t="shared" ca="1" si="99"/>
        <v>#N/A</v>
      </c>
      <c r="AC29" s="142" t="e">
        <f t="shared" ca="1" si="99"/>
        <v>#N/A</v>
      </c>
      <c r="AD29" s="142" t="e">
        <f t="shared" ca="1" si="99"/>
        <v>#N/A</v>
      </c>
      <c r="AE29" s="142" t="e">
        <f t="shared" ca="1" si="99"/>
        <v>#N/A</v>
      </c>
      <c r="AF29" s="142" t="e">
        <f t="shared" ca="1" si="99"/>
        <v>#N/A</v>
      </c>
      <c r="AG29" s="142" t="e">
        <f t="shared" ca="1" si="99"/>
        <v>#N/A</v>
      </c>
      <c r="AH29" s="142" t="e">
        <f t="shared" ca="1" si="99"/>
        <v>#N/A</v>
      </c>
      <c r="AI29" s="142" t="e">
        <f t="shared" ca="1" si="110"/>
        <v>#N/A</v>
      </c>
      <c r="AJ29" s="142" t="e">
        <f t="shared" ca="1" si="110"/>
        <v>#N/A</v>
      </c>
      <c r="AK29" s="142" t="e">
        <f t="shared" ca="1" si="110"/>
        <v>#N/A</v>
      </c>
      <c r="AL29" s="142" t="e">
        <f t="shared" ca="1" si="110"/>
        <v>#N/A</v>
      </c>
      <c r="AM29" s="142" t="e">
        <f t="shared" ca="1" si="110"/>
        <v>#N/A</v>
      </c>
      <c r="AN29" s="142" t="e">
        <f t="shared" ca="1" si="110"/>
        <v>#N/A</v>
      </c>
      <c r="AO29" s="142" t="e">
        <f t="shared" ca="1" si="110"/>
        <v>#N/A</v>
      </c>
      <c r="AP29" s="142" t="e">
        <f t="shared" ca="1" si="110"/>
        <v>#N/A</v>
      </c>
      <c r="AQ29" s="142" t="e">
        <f t="shared" ca="1" si="110"/>
        <v>#N/A</v>
      </c>
      <c r="AR29" s="142" t="e">
        <f t="shared" ca="1" si="110"/>
        <v>#N/A</v>
      </c>
      <c r="AS29" s="142" t="e">
        <f t="shared" ca="1" si="110"/>
        <v>#N/A</v>
      </c>
      <c r="AT29" s="142" t="e">
        <f t="shared" ca="1" si="110"/>
        <v>#N/A</v>
      </c>
      <c r="AU29" s="142" t="e">
        <f t="shared" ca="1" si="110"/>
        <v>#N/A</v>
      </c>
      <c r="AV29" s="142" t="e">
        <f t="shared" ca="1" si="110"/>
        <v>#N/A</v>
      </c>
      <c r="AW29" s="142" t="e">
        <f t="shared" ca="1" si="110"/>
        <v>#N/A</v>
      </c>
      <c r="AX29" s="142" t="e">
        <f t="shared" ca="1" si="110"/>
        <v>#N/A</v>
      </c>
      <c r="AY29" s="142" t="e">
        <f t="shared" ca="1" si="100"/>
        <v>#N/A</v>
      </c>
      <c r="AZ29" s="142" t="e">
        <f t="shared" ca="1" si="100"/>
        <v>#N/A</v>
      </c>
      <c r="BA29" s="142" t="e">
        <f t="shared" ca="1" si="100"/>
        <v>#N/A</v>
      </c>
      <c r="BB29" s="142" t="str">
        <f t="shared" ca="1" si="12"/>
        <v/>
      </c>
      <c r="BC29" s="142" t="str">
        <f t="shared" ref="BC29" ca="1" si="199">IFERROR(VALUE(G29)*IF(RTF_unit="K",1,IF(RTF_unit="lb",1/1000,IF(RTF_unit="T",2,1))),"")</f>
        <v/>
      </c>
      <c r="BD29" s="142" t="str">
        <f t="shared" ref="BD29" ca="1" si="200">IFERROR(VALUE(H29)*IF(RTF_unit="K",1,IF(RTF_unit="lb",1/1000,IF(RTF_unit="T",2,1))),"")</f>
        <v/>
      </c>
      <c r="BE29" s="142" t="str">
        <f t="shared" ref="BE29" ca="1" si="201">IFERROR(VALUE(I29)*IF(RTF_unit="K",1,IF(RTF_unit="lb",1/1000,IF(RTF_unit="T",2,1))),"")</f>
        <v/>
      </c>
      <c r="BF29" s="20" t="str">
        <f t="shared" ca="1" si="16"/>
        <v/>
      </c>
      <c r="BG29" s="142" t="str">
        <f t="shared" ca="1" si="18"/>
        <v/>
      </c>
      <c r="BH29" s="20"/>
      <c r="BI29" s="158" t="str">
        <f t="shared" ca="1" si="50"/>
        <v/>
      </c>
      <c r="BJ29" s="142" t="str">
        <f t="shared" ca="1" si="25"/>
        <v/>
      </c>
      <c r="BK29" s="142" t="str">
        <f t="shared" ca="1" si="51"/>
        <v/>
      </c>
      <c r="BL29" s="142" t="str">
        <f t="shared" ref="BL29" ca="1" si="202">IFERROR(INDEX($D$2:$BA$203,$A$41-1+$BI29,$A$27-3)*IF(RTF_unit="K",1,IF(RTF_unit="lb",1/1000,IF(RTF_unit="T",2,1))),"")</f>
        <v/>
      </c>
      <c r="BM29" s="142" t="str">
        <f t="shared" ref="BM29" ca="1" si="203">IFERROR(INDEX($D$2:$BA$203,$A$41-1+$BI29,$A$27-1)*IF(RTF_unit="K",1,IF(RTF_unit="lb",1/1000,IF(RTF_unit="T",2,1))),"")</f>
        <v/>
      </c>
      <c r="BN29" s="142" t="str">
        <f t="shared" ref="BN29" ca="1" si="204">IFERROR(INDEX($D$2:$BA$203,$A$41-1+$BI29,$A$27-2)*IF(RTF_unit="K",1,IF(RTF_unit="lb",1/1000,IF(RTF_unit="T",2,1))),"")</f>
        <v/>
      </c>
      <c r="BO29" s="142" t="str">
        <f t="shared" ref="BO29" ca="1" si="205">IFERROR(INDEX($D$2:$BA$203,$A$41-1+$BI29,$A$27)*IF(RTF_unit_Moment="kip-ft",1,IF(RTF_unit_Moment="kip-in",1/12,IF(RTF_unit_Moment="lb-ft",1/1000,IF(RTF_unit_Moment="lb-in",1/12000,1)))),"")</f>
        <v/>
      </c>
      <c r="BP29" s="142" t="str">
        <f t="shared" ref="BP29" ca="1" si="206">IFERROR(INDEX($D$2:$BA$203,$A$41-1+$BI29,$A$30)*IF(RTF_unit_Moment="kip-ft",1,IF(RTF_unit_Moment="kip-in",1/12,IF(RTF_unit_Moment="lb-ft",1/1000,IF(RTF_unit_Moment="lb-in",1/12000,1)))),"")</f>
        <v/>
      </c>
      <c r="BQ29" s="142" t="str">
        <f t="shared" ca="1" si="57"/>
        <v/>
      </c>
      <c r="BR29" s="142" t="str">
        <f t="shared" ca="1" si="58"/>
        <v/>
      </c>
      <c r="BT29" s="142" t="str">
        <f t="array" aca="1" ref="BT29" ca="1">IFERROR(INDEX($BB$1:$BB$502,SMALL(IF($BB$1:$BB$502&lt;&gt;"",ROW($BB$1:$BB$502)),ROW(22:22))),"")</f>
        <v/>
      </c>
      <c r="BU29" s="156" t="str">
        <f t="shared" ca="1" si="19"/>
        <v/>
      </c>
      <c r="BV29" s="142" t="str">
        <f t="shared" ca="1" si="31"/>
        <v/>
      </c>
      <c r="BW29" s="142" t="str">
        <f t="shared" ca="1" si="31"/>
        <v/>
      </c>
      <c r="BX29" s="142" t="str">
        <f t="shared" ca="1" si="31"/>
        <v/>
      </c>
      <c r="BY29" s="142" t="str">
        <f t="shared" ca="1" si="32"/>
        <v/>
      </c>
      <c r="BZ29" s="142" t="str">
        <f t="shared" ca="1" si="21"/>
        <v/>
      </c>
      <c r="CA29" s="142" t="str">
        <f t="shared" ca="1" si="33"/>
        <v/>
      </c>
      <c r="CB29" s="142" t="str">
        <f t="shared" ca="1" si="34"/>
        <v/>
      </c>
      <c r="CC29" s="142" t="str">
        <f t="shared" ca="1" si="35"/>
        <v/>
      </c>
      <c r="CD29" s="142" t="str">
        <f t="shared" ca="1" si="36"/>
        <v/>
      </c>
      <c r="CE29" s="142" t="str">
        <f t="shared" ca="1" si="37"/>
        <v/>
      </c>
      <c r="CF29" s="142" t="str">
        <f t="shared" ca="1" si="38"/>
        <v/>
      </c>
      <c r="CG29" s="142" t="str">
        <f t="shared" ca="1" si="39"/>
        <v/>
      </c>
      <c r="CH29" s="142" t="str">
        <f ca="1">IFERROR(TRIM(IFERROR(IF(ISNUMBER(MATCH(IF($CF28="Radius",LEFT($CF29,FIND(" (",$CF29,1)),IF(LEFT($CF29,FIND(" (",$CF29,1))=LEFT($CF28,FIND(" (",$CF28,1)),"",LEFT($CF29,FIND(" (",$CF29,1)))),$CH$8:$CH28,0))=FALSE,IF($CF28="Radius",LEFT($CF29,FIND(" (",$CF29,1)),IF(LEFT($CF29,FIND(" (",$CF29,1))=LEFT($CF28,FIND(" (",$CF28,1)),"",LEFT($CF29,FIND(" (",$CF29,1)))),""),"")),"")</f>
        <v/>
      </c>
      <c r="CI29" s="142" t="str">
        <f t="array" aca="1" ref="CI29" ca="1">IFERROR(IF($CH29="","",IF(MAX((Selection_Radius=$CH29)*Selection_Resultant)=0,"",MAX((Selection_Radius=$CH29)*Selection_Resultant))),"")</f>
        <v/>
      </c>
      <c r="CJ29" s="142" t="str">
        <f t="shared" ca="1" si="40"/>
        <v/>
      </c>
      <c r="CK29" s="142" t="str">
        <f t="array" aca="1" ref="CK29" ca="1">IFERROR(INDEX($CJ$1:$CJ$502,SMALL(IF($CJ$1:$CJ$502&lt;&gt;"",ROW($CJ$1:$CJ$502)),ROW(22:22))),"")</f>
        <v/>
      </c>
      <c r="CL29" s="142" t="str">
        <f t="shared" ca="1" si="41"/>
        <v/>
      </c>
      <c r="CM29" s="142" t="str">
        <f t="shared" ca="1" si="42"/>
        <v/>
      </c>
      <c r="CN29" s="142" t="str" cm="1">
        <f t="array" aca="1" ref="CN29" ca="1">IF(CM29="","",INDEX(INDIRECT("$CM$9:$CM$" &amp; ROW(GuyAnchorReactionCount) + GuyAnchorReactionCount),ROWS($CM29:INDIRECT("$CM$" &amp; ROW(GuyAnchorReactionCount) + GuyAnchorReactionCount))))</f>
        <v/>
      </c>
      <c r="CP29" s="145" t="str">
        <f t="shared" ca="1" si="43"/>
        <v/>
      </c>
      <c r="CQ29" s="145" t="str">
        <f t="shared" ca="1" si="44"/>
        <v/>
      </c>
      <c r="CR29" s="145" t="str">
        <f t="shared" ca="1" si="45"/>
        <v/>
      </c>
      <c r="CS29" s="145" t="str">
        <f t="shared" ca="1" si="46"/>
        <v/>
      </c>
    </row>
    <row r="30" spans="1:97" x14ac:dyDescent="0.2">
      <c r="A30" s="27" t="e">
        <f ca="1">MATCH(A29,INDIRECT(CONCATENATE("D"&amp;$A$24&amp;":BA"&amp;$A$24)),0)</f>
        <v>#N/A</v>
      </c>
      <c r="B30" s="13" t="s">
        <v>174</v>
      </c>
      <c r="C30" s="142">
        <f t="shared" si="17"/>
        <v>28</v>
      </c>
      <c r="D30" s="142" t="e">
        <f t="shared" ca="1" si="109"/>
        <v>#N/A</v>
      </c>
      <c r="E30" s="142" t="e">
        <f t="shared" ca="1" si="109"/>
        <v>#N/A</v>
      </c>
      <c r="F30" s="142" t="e">
        <f t="shared" ca="1" si="109"/>
        <v>#N/A</v>
      </c>
      <c r="G30" s="142" t="e">
        <f t="shared" ca="1" si="109"/>
        <v>#N/A</v>
      </c>
      <c r="H30" s="142" t="e">
        <f t="shared" ca="1" si="109"/>
        <v>#N/A</v>
      </c>
      <c r="I30" s="142" t="e">
        <f t="shared" ca="1" si="109"/>
        <v>#N/A</v>
      </c>
      <c r="J30" s="142" t="e">
        <f t="shared" ca="1" si="109"/>
        <v>#N/A</v>
      </c>
      <c r="K30" s="142" t="e">
        <f t="shared" ca="1" si="109"/>
        <v>#N/A</v>
      </c>
      <c r="L30" s="142" t="e">
        <f t="shared" ca="1" si="109"/>
        <v>#N/A</v>
      </c>
      <c r="M30" s="142" t="e">
        <f t="shared" ca="1" si="109"/>
        <v>#N/A</v>
      </c>
      <c r="N30" s="142" t="e">
        <f t="shared" ca="1" si="109"/>
        <v>#N/A</v>
      </c>
      <c r="O30" s="142" t="e">
        <f t="shared" ca="1" si="109"/>
        <v>#N/A</v>
      </c>
      <c r="P30" s="142" t="e">
        <f t="shared" ca="1" si="109"/>
        <v>#N/A</v>
      </c>
      <c r="Q30" s="142" t="e">
        <f t="shared" ca="1" si="109"/>
        <v>#N/A</v>
      </c>
      <c r="R30" s="142" t="e">
        <f t="shared" ca="1" si="109"/>
        <v>#N/A</v>
      </c>
      <c r="S30" s="142" t="e">
        <f t="shared" ca="1" si="109"/>
        <v>#N/A</v>
      </c>
      <c r="T30" s="142" t="e">
        <f t="shared" ca="1" si="99"/>
        <v>#N/A</v>
      </c>
      <c r="U30" s="142" t="e">
        <f t="shared" ca="1" si="99"/>
        <v>#N/A</v>
      </c>
      <c r="V30" s="142" t="e">
        <f t="shared" ca="1" si="99"/>
        <v>#N/A</v>
      </c>
      <c r="W30" s="142" t="e">
        <f t="shared" ca="1" si="99"/>
        <v>#N/A</v>
      </c>
      <c r="X30" s="142" t="e">
        <f t="shared" ca="1" si="99"/>
        <v>#N/A</v>
      </c>
      <c r="Y30" s="142" t="e">
        <f t="shared" ca="1" si="99"/>
        <v>#N/A</v>
      </c>
      <c r="Z30" s="142" t="e">
        <f t="shared" ca="1" si="99"/>
        <v>#N/A</v>
      </c>
      <c r="AA30" s="142" t="e">
        <f t="shared" ca="1" si="99"/>
        <v>#N/A</v>
      </c>
      <c r="AB30" s="142" t="e">
        <f t="shared" ca="1" si="99"/>
        <v>#N/A</v>
      </c>
      <c r="AC30" s="142" t="e">
        <f t="shared" ca="1" si="99"/>
        <v>#N/A</v>
      </c>
      <c r="AD30" s="142" t="e">
        <f t="shared" ca="1" si="99"/>
        <v>#N/A</v>
      </c>
      <c r="AE30" s="142" t="e">
        <f t="shared" ca="1" si="99"/>
        <v>#N/A</v>
      </c>
      <c r="AF30" s="142" t="e">
        <f t="shared" ca="1" si="99"/>
        <v>#N/A</v>
      </c>
      <c r="AG30" s="142" t="e">
        <f t="shared" ca="1" si="99"/>
        <v>#N/A</v>
      </c>
      <c r="AH30" s="142" t="e">
        <f t="shared" ca="1" si="99"/>
        <v>#N/A</v>
      </c>
      <c r="AI30" s="142" t="e">
        <f t="shared" ca="1" si="110"/>
        <v>#N/A</v>
      </c>
      <c r="AJ30" s="142" t="e">
        <f t="shared" ca="1" si="110"/>
        <v>#N/A</v>
      </c>
      <c r="AK30" s="142" t="e">
        <f t="shared" ca="1" si="110"/>
        <v>#N/A</v>
      </c>
      <c r="AL30" s="142" t="e">
        <f t="shared" ca="1" si="110"/>
        <v>#N/A</v>
      </c>
      <c r="AM30" s="142" t="e">
        <f t="shared" ca="1" si="110"/>
        <v>#N/A</v>
      </c>
      <c r="AN30" s="142" t="e">
        <f t="shared" ca="1" si="110"/>
        <v>#N/A</v>
      </c>
      <c r="AO30" s="142" t="e">
        <f t="shared" ca="1" si="110"/>
        <v>#N/A</v>
      </c>
      <c r="AP30" s="142" t="e">
        <f t="shared" ca="1" si="110"/>
        <v>#N/A</v>
      </c>
      <c r="AQ30" s="142" t="e">
        <f t="shared" ca="1" si="110"/>
        <v>#N/A</v>
      </c>
      <c r="AR30" s="142" t="e">
        <f t="shared" ca="1" si="110"/>
        <v>#N/A</v>
      </c>
      <c r="AS30" s="142" t="e">
        <f t="shared" ca="1" si="110"/>
        <v>#N/A</v>
      </c>
      <c r="AT30" s="142" t="e">
        <f t="shared" ca="1" si="110"/>
        <v>#N/A</v>
      </c>
      <c r="AU30" s="142" t="e">
        <f t="shared" ca="1" si="110"/>
        <v>#N/A</v>
      </c>
      <c r="AV30" s="142" t="e">
        <f t="shared" ca="1" si="110"/>
        <v>#N/A</v>
      </c>
      <c r="AW30" s="142" t="e">
        <f t="shared" ca="1" si="110"/>
        <v>#N/A</v>
      </c>
      <c r="AX30" s="142" t="e">
        <f t="shared" ca="1" si="110"/>
        <v>#N/A</v>
      </c>
      <c r="AY30" s="142" t="e">
        <f t="shared" ca="1" si="100"/>
        <v>#N/A</v>
      </c>
      <c r="AZ30" s="142" t="e">
        <f t="shared" ca="1" si="100"/>
        <v>#N/A</v>
      </c>
      <c r="BA30" s="142" t="e">
        <f t="shared" ca="1" si="100"/>
        <v>#N/A</v>
      </c>
      <c r="BB30" s="142" t="str">
        <f t="shared" ca="1" si="12"/>
        <v/>
      </c>
      <c r="BC30" s="142" t="str">
        <f t="shared" ref="BC30" ca="1" si="207">IFERROR(VALUE(G30)*IF(RTF_unit="K",1,IF(RTF_unit="lb",1/1000,IF(RTF_unit="T",2,1))),"")</f>
        <v/>
      </c>
      <c r="BD30" s="142" t="str">
        <f t="shared" ref="BD30" ca="1" si="208">IFERROR(VALUE(H30)*IF(RTF_unit="K",1,IF(RTF_unit="lb",1/1000,IF(RTF_unit="T",2,1))),"")</f>
        <v/>
      </c>
      <c r="BE30" s="142" t="str">
        <f t="shared" ref="BE30" ca="1" si="209">IFERROR(VALUE(I30)*IF(RTF_unit="K",1,IF(RTF_unit="lb",1/1000,IF(RTF_unit="T",2,1))),"")</f>
        <v/>
      </c>
      <c r="BF30" s="20" t="str">
        <f t="shared" ca="1" si="16"/>
        <v/>
      </c>
      <c r="BG30" s="142" t="str">
        <f t="shared" ca="1" si="18"/>
        <v/>
      </c>
      <c r="BH30" s="20"/>
      <c r="BI30" s="158" t="str">
        <f t="shared" ca="1" si="50"/>
        <v/>
      </c>
      <c r="BJ30" s="142" t="str">
        <f t="shared" ca="1" si="25"/>
        <v/>
      </c>
      <c r="BK30" s="142" t="str">
        <f t="shared" ca="1" si="51"/>
        <v/>
      </c>
      <c r="BL30" s="142" t="str">
        <f t="shared" ref="BL30" ca="1" si="210">IFERROR(INDEX($D$2:$BA$203,$A$41-1+$BI30,$A$27-3)*IF(RTF_unit="K",1,IF(RTF_unit="lb",1/1000,IF(RTF_unit="T",2,1))),"")</f>
        <v/>
      </c>
      <c r="BM30" s="142" t="str">
        <f t="shared" ref="BM30" ca="1" si="211">IFERROR(INDEX($D$2:$BA$203,$A$41-1+$BI30,$A$27-1)*IF(RTF_unit="K",1,IF(RTF_unit="lb",1/1000,IF(RTF_unit="T",2,1))),"")</f>
        <v/>
      </c>
      <c r="BN30" s="142" t="str">
        <f t="shared" ref="BN30" ca="1" si="212">IFERROR(INDEX($D$2:$BA$203,$A$41-1+$BI30,$A$27-2)*IF(RTF_unit="K",1,IF(RTF_unit="lb",1/1000,IF(RTF_unit="T",2,1))),"")</f>
        <v/>
      </c>
      <c r="BO30" s="142" t="str">
        <f t="shared" ref="BO30" ca="1" si="213">IFERROR(INDEX($D$2:$BA$203,$A$41-1+$BI30,$A$27)*IF(RTF_unit_Moment="kip-ft",1,IF(RTF_unit_Moment="kip-in",1/12,IF(RTF_unit_Moment="lb-ft",1/1000,IF(RTF_unit_Moment="lb-in",1/12000,1)))),"")</f>
        <v/>
      </c>
      <c r="BP30" s="142" t="str">
        <f t="shared" ref="BP30" ca="1" si="214">IFERROR(INDEX($D$2:$BA$203,$A$41-1+$BI30,$A$30)*IF(RTF_unit_Moment="kip-ft",1,IF(RTF_unit_Moment="kip-in",1/12,IF(RTF_unit_Moment="lb-ft",1/1000,IF(RTF_unit_Moment="lb-in",1/12000,1)))),"")</f>
        <v/>
      </c>
      <c r="BQ30" s="142" t="str">
        <f t="shared" ca="1" si="57"/>
        <v/>
      </c>
      <c r="BR30" s="142" t="str">
        <f t="shared" ca="1" si="58"/>
        <v/>
      </c>
      <c r="BT30" s="142" t="str">
        <f t="array" aca="1" ref="BT30" ca="1">IFERROR(INDEX($BB$1:$BB$502,SMALL(IF($BB$1:$BB$502&lt;&gt;"",ROW($BB$1:$BB$502)),ROW(23:23))),"")</f>
        <v/>
      </c>
      <c r="BU30" s="156" t="str">
        <f t="shared" ca="1" si="19"/>
        <v/>
      </c>
      <c r="BV30" s="142" t="str">
        <f t="shared" ca="1" si="31"/>
        <v/>
      </c>
      <c r="BW30" s="142" t="str">
        <f t="shared" ca="1" si="31"/>
        <v/>
      </c>
      <c r="BX30" s="142" t="str">
        <f t="shared" ca="1" si="31"/>
        <v/>
      </c>
      <c r="BY30" s="142" t="str">
        <f t="shared" ca="1" si="32"/>
        <v/>
      </c>
      <c r="BZ30" s="142" t="str">
        <f t="shared" ca="1" si="21"/>
        <v/>
      </c>
      <c r="CA30" s="142" t="str">
        <f t="shared" ca="1" si="33"/>
        <v/>
      </c>
      <c r="CB30" s="142" t="str">
        <f t="shared" ca="1" si="34"/>
        <v/>
      </c>
      <c r="CC30" s="142" t="str">
        <f t="shared" ca="1" si="35"/>
        <v/>
      </c>
      <c r="CD30" s="142" t="str">
        <f t="shared" ca="1" si="36"/>
        <v/>
      </c>
      <c r="CE30" s="142" t="str">
        <f t="shared" ca="1" si="37"/>
        <v/>
      </c>
      <c r="CF30" s="142" t="str">
        <f t="shared" ca="1" si="38"/>
        <v/>
      </c>
      <c r="CG30" s="142" t="str">
        <f t="shared" ca="1" si="39"/>
        <v/>
      </c>
      <c r="CH30" s="142" t="str">
        <f ca="1">IFERROR(TRIM(IFERROR(IF(ISNUMBER(MATCH(IF($CF29="Radius",LEFT($CF30,FIND(" (",$CF30,1)),IF(LEFT($CF30,FIND(" (",$CF30,1))=LEFT($CF29,FIND(" (",$CF29,1)),"",LEFT($CF30,FIND(" (",$CF30,1)))),$CH$8:$CH29,0))=FALSE,IF($CF29="Radius",LEFT($CF30,FIND(" (",$CF30,1)),IF(LEFT($CF30,FIND(" (",$CF30,1))=LEFT($CF29,FIND(" (",$CF29,1)),"",LEFT($CF30,FIND(" (",$CF30,1)))),""),"")),"")</f>
        <v/>
      </c>
      <c r="CI30" s="142" t="str">
        <f t="array" aca="1" ref="CI30" ca="1">IFERROR(IF($CH30="","",IF(MAX((Selection_Radius=$CH30)*Selection_Resultant)=0,"",MAX((Selection_Radius=$CH30)*Selection_Resultant))),"")</f>
        <v/>
      </c>
      <c r="CJ30" s="142" t="str">
        <f t="shared" ca="1" si="40"/>
        <v/>
      </c>
      <c r="CK30" s="142" t="str">
        <f t="array" aca="1" ref="CK30" ca="1">IFERROR(INDEX($CJ$1:$CJ$502,SMALL(IF($CJ$1:$CJ$502&lt;&gt;"",ROW($CJ$1:$CJ$502)),ROW(23:23))),"")</f>
        <v/>
      </c>
      <c r="CL30" s="142" t="str">
        <f t="shared" ca="1" si="41"/>
        <v/>
      </c>
      <c r="CM30" s="142" t="str">
        <f t="shared" ca="1" si="42"/>
        <v/>
      </c>
      <c r="CN30" s="142" t="str" cm="1">
        <f t="array" aca="1" ref="CN30" ca="1">IF(CM30="","",INDEX(INDIRECT("$CM$9:$CM$" &amp; ROW(GuyAnchorReactionCount) + GuyAnchorReactionCount),ROWS($CM30:INDIRECT("$CM$" &amp; ROW(GuyAnchorReactionCount) + GuyAnchorReactionCount))))</f>
        <v/>
      </c>
      <c r="CP30" s="145" t="str">
        <f t="shared" ca="1" si="43"/>
        <v/>
      </c>
      <c r="CQ30" s="145" t="str">
        <f t="shared" ca="1" si="44"/>
        <v/>
      </c>
      <c r="CR30" s="145" t="str">
        <f t="shared" ca="1" si="45"/>
        <v/>
      </c>
      <c r="CS30" s="145" t="str">
        <f t="shared" ca="1" si="46"/>
        <v/>
      </c>
    </row>
    <row r="31" spans="1:97" x14ac:dyDescent="0.2">
      <c r="C31" s="142">
        <f t="shared" si="17"/>
        <v>29</v>
      </c>
      <c r="D31" s="142" t="e">
        <f t="shared" ca="1" si="109"/>
        <v>#N/A</v>
      </c>
      <c r="E31" s="142" t="e">
        <f t="shared" ca="1" si="109"/>
        <v>#N/A</v>
      </c>
      <c r="F31" s="142" t="e">
        <f t="shared" ca="1" si="109"/>
        <v>#N/A</v>
      </c>
      <c r="G31" s="142" t="e">
        <f t="shared" ca="1" si="109"/>
        <v>#N/A</v>
      </c>
      <c r="H31" s="142" t="e">
        <f t="shared" ca="1" si="109"/>
        <v>#N/A</v>
      </c>
      <c r="I31" s="142" t="e">
        <f t="shared" ca="1" si="109"/>
        <v>#N/A</v>
      </c>
      <c r="J31" s="142" t="e">
        <f t="shared" ca="1" si="109"/>
        <v>#N/A</v>
      </c>
      <c r="K31" s="142" t="e">
        <f t="shared" ca="1" si="109"/>
        <v>#N/A</v>
      </c>
      <c r="L31" s="142" t="e">
        <f t="shared" ca="1" si="109"/>
        <v>#N/A</v>
      </c>
      <c r="M31" s="142" t="e">
        <f t="shared" ca="1" si="109"/>
        <v>#N/A</v>
      </c>
      <c r="N31" s="142" t="e">
        <f t="shared" ca="1" si="109"/>
        <v>#N/A</v>
      </c>
      <c r="O31" s="142" t="e">
        <f t="shared" ca="1" si="109"/>
        <v>#N/A</v>
      </c>
      <c r="P31" s="142" t="e">
        <f t="shared" ca="1" si="109"/>
        <v>#N/A</v>
      </c>
      <c r="Q31" s="142" t="e">
        <f t="shared" ca="1" si="109"/>
        <v>#N/A</v>
      </c>
      <c r="R31" s="142" t="e">
        <f t="shared" ca="1" si="109"/>
        <v>#N/A</v>
      </c>
      <c r="S31" s="142" t="e">
        <f t="shared" ca="1" si="109"/>
        <v>#N/A</v>
      </c>
      <c r="T31" s="142" t="e">
        <f t="shared" ca="1" si="99"/>
        <v>#N/A</v>
      </c>
      <c r="U31" s="142" t="e">
        <f t="shared" ca="1" si="99"/>
        <v>#N/A</v>
      </c>
      <c r="V31" s="142" t="e">
        <f t="shared" ca="1" si="99"/>
        <v>#N/A</v>
      </c>
      <c r="W31" s="142" t="e">
        <f t="shared" ca="1" si="99"/>
        <v>#N/A</v>
      </c>
      <c r="X31" s="142" t="e">
        <f t="shared" ca="1" si="99"/>
        <v>#N/A</v>
      </c>
      <c r="Y31" s="142" t="e">
        <f t="shared" ca="1" si="99"/>
        <v>#N/A</v>
      </c>
      <c r="Z31" s="142" t="e">
        <f t="shared" ca="1" si="99"/>
        <v>#N/A</v>
      </c>
      <c r="AA31" s="142" t="e">
        <f t="shared" ca="1" si="99"/>
        <v>#N/A</v>
      </c>
      <c r="AB31" s="142" t="e">
        <f t="shared" ca="1" si="99"/>
        <v>#N/A</v>
      </c>
      <c r="AC31" s="142" t="e">
        <f t="shared" ca="1" si="99"/>
        <v>#N/A</v>
      </c>
      <c r="AD31" s="142" t="e">
        <f t="shared" ca="1" si="99"/>
        <v>#N/A</v>
      </c>
      <c r="AE31" s="142" t="e">
        <f t="shared" ca="1" si="99"/>
        <v>#N/A</v>
      </c>
      <c r="AF31" s="142" t="e">
        <f t="shared" ca="1" si="99"/>
        <v>#N/A</v>
      </c>
      <c r="AG31" s="142" t="e">
        <f t="shared" ca="1" si="99"/>
        <v>#N/A</v>
      </c>
      <c r="AH31" s="142" t="e">
        <f t="shared" ca="1" si="99"/>
        <v>#N/A</v>
      </c>
      <c r="AI31" s="142" t="e">
        <f t="shared" ca="1" si="110"/>
        <v>#N/A</v>
      </c>
      <c r="AJ31" s="142" t="e">
        <f t="shared" ca="1" si="110"/>
        <v>#N/A</v>
      </c>
      <c r="AK31" s="142" t="e">
        <f t="shared" ca="1" si="110"/>
        <v>#N/A</v>
      </c>
      <c r="AL31" s="142" t="e">
        <f t="shared" ca="1" si="110"/>
        <v>#N/A</v>
      </c>
      <c r="AM31" s="142" t="e">
        <f t="shared" ca="1" si="110"/>
        <v>#N/A</v>
      </c>
      <c r="AN31" s="142" t="e">
        <f t="shared" ca="1" si="110"/>
        <v>#N/A</v>
      </c>
      <c r="AO31" s="142" t="e">
        <f t="shared" ca="1" si="110"/>
        <v>#N/A</v>
      </c>
      <c r="AP31" s="142" t="e">
        <f t="shared" ca="1" si="110"/>
        <v>#N/A</v>
      </c>
      <c r="AQ31" s="142" t="e">
        <f t="shared" ca="1" si="110"/>
        <v>#N/A</v>
      </c>
      <c r="AR31" s="142" t="e">
        <f t="shared" ca="1" si="110"/>
        <v>#N/A</v>
      </c>
      <c r="AS31" s="142" t="e">
        <f t="shared" ca="1" si="110"/>
        <v>#N/A</v>
      </c>
      <c r="AT31" s="142" t="e">
        <f t="shared" ca="1" si="110"/>
        <v>#N/A</v>
      </c>
      <c r="AU31" s="142" t="e">
        <f t="shared" ca="1" si="110"/>
        <v>#N/A</v>
      </c>
      <c r="AV31" s="142" t="e">
        <f t="shared" ca="1" si="110"/>
        <v>#N/A</v>
      </c>
      <c r="AW31" s="142" t="e">
        <f t="shared" ca="1" si="110"/>
        <v>#N/A</v>
      </c>
      <c r="AX31" s="142" t="e">
        <f t="shared" ca="1" si="110"/>
        <v>#N/A</v>
      </c>
      <c r="AY31" s="142" t="e">
        <f t="shared" ca="1" si="100"/>
        <v>#N/A</v>
      </c>
      <c r="AZ31" s="142" t="e">
        <f t="shared" ca="1" si="100"/>
        <v>#N/A</v>
      </c>
      <c r="BA31" s="142" t="e">
        <f t="shared" ca="1" si="100"/>
        <v>#N/A</v>
      </c>
      <c r="BB31" s="142" t="str">
        <f t="shared" ca="1" si="12"/>
        <v/>
      </c>
      <c r="BC31" s="142" t="str">
        <f t="shared" ref="BC31" ca="1" si="215">IFERROR(VALUE(G31)*IF(RTF_unit="K",1,IF(RTF_unit="lb",1/1000,IF(RTF_unit="T",2,1))),"")</f>
        <v/>
      </c>
      <c r="BD31" s="142" t="str">
        <f t="shared" ref="BD31" ca="1" si="216">IFERROR(VALUE(H31)*IF(RTF_unit="K",1,IF(RTF_unit="lb",1/1000,IF(RTF_unit="T",2,1))),"")</f>
        <v/>
      </c>
      <c r="BE31" s="142" t="str">
        <f t="shared" ref="BE31" ca="1" si="217">IFERROR(VALUE(I31)*IF(RTF_unit="K",1,IF(RTF_unit="lb",1/1000,IF(RTF_unit="T",2,1))),"")</f>
        <v/>
      </c>
      <c r="BF31" s="20" t="str">
        <f t="shared" ca="1" si="16"/>
        <v/>
      </c>
      <c r="BG31" s="142" t="str">
        <f t="shared" ca="1" si="18"/>
        <v/>
      </c>
      <c r="BH31" s="20"/>
      <c r="BI31" s="158" t="str">
        <f t="shared" ca="1" si="50"/>
        <v/>
      </c>
      <c r="BJ31" s="142" t="str">
        <f t="shared" ca="1" si="25"/>
        <v/>
      </c>
      <c r="BK31" s="142" t="str">
        <f t="shared" ca="1" si="51"/>
        <v/>
      </c>
      <c r="BL31" s="142" t="str">
        <f t="shared" ref="BL31" ca="1" si="218">IFERROR(INDEX($D$2:$BA$203,$A$41-1+$BI31,$A$27-3)*IF(RTF_unit="K",1,IF(RTF_unit="lb",1/1000,IF(RTF_unit="T",2,1))),"")</f>
        <v/>
      </c>
      <c r="BM31" s="142" t="str">
        <f t="shared" ref="BM31" ca="1" si="219">IFERROR(INDEX($D$2:$BA$203,$A$41-1+$BI31,$A$27-1)*IF(RTF_unit="K",1,IF(RTF_unit="lb",1/1000,IF(RTF_unit="T",2,1))),"")</f>
        <v/>
      </c>
      <c r="BN31" s="142" t="str">
        <f t="shared" ref="BN31" ca="1" si="220">IFERROR(INDEX($D$2:$BA$203,$A$41-1+$BI31,$A$27-2)*IF(RTF_unit="K",1,IF(RTF_unit="lb",1/1000,IF(RTF_unit="T",2,1))),"")</f>
        <v/>
      </c>
      <c r="BO31" s="142" t="str">
        <f t="shared" ref="BO31" ca="1" si="221">IFERROR(INDEX($D$2:$BA$203,$A$41-1+$BI31,$A$27)*IF(RTF_unit_Moment="kip-ft",1,IF(RTF_unit_Moment="kip-in",1/12,IF(RTF_unit_Moment="lb-ft",1/1000,IF(RTF_unit_Moment="lb-in",1/12000,1)))),"")</f>
        <v/>
      </c>
      <c r="BP31" s="142" t="str">
        <f t="shared" ref="BP31" ca="1" si="222">IFERROR(INDEX($D$2:$BA$203,$A$41-1+$BI31,$A$30)*IF(RTF_unit_Moment="kip-ft",1,IF(RTF_unit_Moment="kip-in",1/12,IF(RTF_unit_Moment="lb-ft",1/1000,IF(RTF_unit_Moment="lb-in",1/12000,1)))),"")</f>
        <v/>
      </c>
      <c r="BQ31" s="142" t="str">
        <f t="shared" ca="1" si="57"/>
        <v/>
      </c>
      <c r="BR31" s="142" t="str">
        <f t="shared" ca="1" si="58"/>
        <v/>
      </c>
      <c r="BT31" s="142" t="str">
        <f t="array" aca="1" ref="BT31" ca="1">IFERROR(INDEX($BB$1:$BB$502,SMALL(IF($BB$1:$BB$502&lt;&gt;"",ROW($BB$1:$BB$502)),ROW(24:24))),"")</f>
        <v/>
      </c>
      <c r="BU31" s="156" t="str">
        <f t="shared" ca="1" si="19"/>
        <v/>
      </c>
      <c r="BV31" s="142" t="str">
        <f t="shared" ca="1" si="31"/>
        <v/>
      </c>
      <c r="BW31" s="142" t="str">
        <f t="shared" ca="1" si="31"/>
        <v/>
      </c>
      <c r="BX31" s="142" t="str">
        <f t="shared" ca="1" si="31"/>
        <v/>
      </c>
      <c r="BY31" s="142" t="str">
        <f t="shared" ca="1" si="32"/>
        <v/>
      </c>
      <c r="BZ31" s="142" t="str">
        <f t="shared" ca="1" si="21"/>
        <v/>
      </c>
      <c r="CA31" s="142" t="str">
        <f t="shared" ca="1" si="33"/>
        <v/>
      </c>
      <c r="CB31" s="142" t="str">
        <f t="shared" ca="1" si="34"/>
        <v/>
      </c>
      <c r="CC31" s="142" t="str">
        <f t="shared" ca="1" si="35"/>
        <v/>
      </c>
      <c r="CD31" s="142" t="str">
        <f t="shared" ca="1" si="36"/>
        <v/>
      </c>
      <c r="CE31" s="142" t="str">
        <f t="shared" ca="1" si="37"/>
        <v/>
      </c>
      <c r="CF31" s="142" t="str">
        <f t="shared" ca="1" si="38"/>
        <v/>
      </c>
      <c r="CG31" s="142" t="str">
        <f t="shared" ca="1" si="39"/>
        <v/>
      </c>
      <c r="CH31" s="142" t="str">
        <f ca="1">IFERROR(TRIM(IFERROR(IF(ISNUMBER(MATCH(IF($CF30="Radius",LEFT($CF31,FIND(" (",$CF31,1)),IF(LEFT($CF31,FIND(" (",$CF31,1))=LEFT($CF30,FIND(" (",$CF30,1)),"",LEFT($CF31,FIND(" (",$CF31,1)))),$CH$8:$CH30,0))=FALSE,IF($CF30="Radius",LEFT($CF31,FIND(" (",$CF31,1)),IF(LEFT($CF31,FIND(" (",$CF31,1))=LEFT($CF30,FIND(" (",$CF30,1)),"",LEFT($CF31,FIND(" (",$CF31,1)))),""),"")),"")</f>
        <v/>
      </c>
      <c r="CI31" s="142" t="str">
        <f t="array" aca="1" ref="CI31" ca="1">IFERROR(IF($CH31="","",IF(MAX((Selection_Radius=$CH31)*Selection_Resultant)=0,"",MAX((Selection_Radius=$CH31)*Selection_Resultant))),"")</f>
        <v/>
      </c>
      <c r="CJ31" s="142" t="str">
        <f t="shared" ca="1" si="40"/>
        <v/>
      </c>
      <c r="CK31" s="142" t="str">
        <f t="array" aca="1" ref="CK31" ca="1">IFERROR(INDEX($CJ$1:$CJ$502,SMALL(IF($CJ$1:$CJ$502&lt;&gt;"",ROW($CJ$1:$CJ$502)),ROW(24:24))),"")</f>
        <v/>
      </c>
      <c r="CL31" s="142" t="str">
        <f t="shared" ca="1" si="41"/>
        <v/>
      </c>
      <c r="CM31" s="142" t="str">
        <f t="shared" ca="1" si="42"/>
        <v/>
      </c>
      <c r="CN31" s="142" t="str" cm="1">
        <f t="array" aca="1" ref="CN31" ca="1">IF(CM31="","",INDEX(INDIRECT("$CM$9:$CM$" &amp; ROW(GuyAnchorReactionCount) + GuyAnchorReactionCount),ROWS($CM31:INDIRECT("$CM$" &amp; ROW(GuyAnchorReactionCount) + GuyAnchorReactionCount))))</f>
        <v/>
      </c>
      <c r="CP31" s="145" t="str">
        <f t="shared" ca="1" si="43"/>
        <v/>
      </c>
      <c r="CQ31" s="145" t="str">
        <f t="shared" ca="1" si="44"/>
        <v/>
      </c>
      <c r="CR31" s="145" t="str">
        <f t="shared" ca="1" si="45"/>
        <v/>
      </c>
      <c r="CS31" s="145" t="str">
        <f t="shared" ca="1" si="46"/>
        <v/>
      </c>
    </row>
    <row r="32" spans="1:97" x14ac:dyDescent="0.2">
      <c r="A32" s="27" t="s">
        <v>180</v>
      </c>
      <c r="C32" s="142">
        <f t="shared" si="17"/>
        <v>30</v>
      </c>
      <c r="D32" s="142" t="e">
        <f t="shared" ca="1" si="109"/>
        <v>#N/A</v>
      </c>
      <c r="E32" s="142" t="e">
        <f t="shared" ca="1" si="109"/>
        <v>#N/A</v>
      </c>
      <c r="F32" s="142" t="e">
        <f t="shared" ca="1" si="109"/>
        <v>#N/A</v>
      </c>
      <c r="G32" s="142" t="e">
        <f t="shared" ca="1" si="109"/>
        <v>#N/A</v>
      </c>
      <c r="H32" s="142" t="e">
        <f t="shared" ca="1" si="109"/>
        <v>#N/A</v>
      </c>
      <c r="I32" s="142" t="e">
        <f t="shared" ca="1" si="109"/>
        <v>#N/A</v>
      </c>
      <c r="J32" s="142" t="e">
        <f t="shared" ca="1" si="109"/>
        <v>#N/A</v>
      </c>
      <c r="K32" s="142" t="e">
        <f t="shared" ca="1" si="109"/>
        <v>#N/A</v>
      </c>
      <c r="L32" s="142" t="e">
        <f t="shared" ca="1" si="109"/>
        <v>#N/A</v>
      </c>
      <c r="M32" s="142" t="e">
        <f t="shared" ca="1" si="109"/>
        <v>#N/A</v>
      </c>
      <c r="N32" s="142" t="e">
        <f t="shared" ca="1" si="109"/>
        <v>#N/A</v>
      </c>
      <c r="O32" s="142" t="e">
        <f t="shared" ca="1" si="109"/>
        <v>#N/A</v>
      </c>
      <c r="P32" s="142" t="e">
        <f t="shared" ca="1" si="109"/>
        <v>#N/A</v>
      </c>
      <c r="Q32" s="142" t="e">
        <f t="shared" ca="1" si="109"/>
        <v>#N/A</v>
      </c>
      <c r="R32" s="142" t="e">
        <f t="shared" ca="1" si="109"/>
        <v>#N/A</v>
      </c>
      <c r="S32" s="142" t="e">
        <f t="shared" ca="1" si="109"/>
        <v>#N/A</v>
      </c>
      <c r="T32" s="142" t="e">
        <f t="shared" ca="1" si="99"/>
        <v>#N/A</v>
      </c>
      <c r="U32" s="142" t="e">
        <f t="shared" ca="1" si="99"/>
        <v>#N/A</v>
      </c>
      <c r="V32" s="142" t="e">
        <f t="shared" ca="1" si="99"/>
        <v>#N/A</v>
      </c>
      <c r="W32" s="142" t="e">
        <f t="shared" ca="1" si="99"/>
        <v>#N/A</v>
      </c>
      <c r="X32" s="142" t="e">
        <f t="shared" ca="1" si="99"/>
        <v>#N/A</v>
      </c>
      <c r="Y32" s="142" t="e">
        <f t="shared" ca="1" si="99"/>
        <v>#N/A</v>
      </c>
      <c r="Z32" s="142" t="e">
        <f t="shared" ca="1" si="99"/>
        <v>#N/A</v>
      </c>
      <c r="AA32" s="142" t="e">
        <f t="shared" ca="1" si="99"/>
        <v>#N/A</v>
      </c>
      <c r="AB32" s="142" t="e">
        <f t="shared" ca="1" si="99"/>
        <v>#N/A</v>
      </c>
      <c r="AC32" s="142" t="e">
        <f t="shared" ca="1" si="99"/>
        <v>#N/A</v>
      </c>
      <c r="AD32" s="142" t="e">
        <f t="shared" ca="1" si="99"/>
        <v>#N/A</v>
      </c>
      <c r="AE32" s="142" t="e">
        <f t="shared" ca="1" si="99"/>
        <v>#N/A</v>
      </c>
      <c r="AF32" s="142" t="e">
        <f t="shared" ca="1" si="99"/>
        <v>#N/A</v>
      </c>
      <c r="AG32" s="142" t="e">
        <f t="shared" ca="1" si="99"/>
        <v>#N/A</v>
      </c>
      <c r="AH32" s="142" t="e">
        <f t="shared" ca="1" si="99"/>
        <v>#N/A</v>
      </c>
      <c r="AI32" s="142" t="e">
        <f t="shared" ca="1" si="110"/>
        <v>#N/A</v>
      </c>
      <c r="AJ32" s="142" t="e">
        <f t="shared" ca="1" si="110"/>
        <v>#N/A</v>
      </c>
      <c r="AK32" s="142" t="e">
        <f t="shared" ca="1" si="110"/>
        <v>#N/A</v>
      </c>
      <c r="AL32" s="142" t="e">
        <f t="shared" ca="1" si="110"/>
        <v>#N/A</v>
      </c>
      <c r="AM32" s="142" t="e">
        <f t="shared" ca="1" si="110"/>
        <v>#N/A</v>
      </c>
      <c r="AN32" s="142" t="e">
        <f t="shared" ca="1" si="110"/>
        <v>#N/A</v>
      </c>
      <c r="AO32" s="142" t="e">
        <f t="shared" ca="1" si="110"/>
        <v>#N/A</v>
      </c>
      <c r="AP32" s="142" t="e">
        <f t="shared" ca="1" si="110"/>
        <v>#N/A</v>
      </c>
      <c r="AQ32" s="142" t="e">
        <f t="shared" ca="1" si="110"/>
        <v>#N/A</v>
      </c>
      <c r="AR32" s="142" t="e">
        <f t="shared" ca="1" si="110"/>
        <v>#N/A</v>
      </c>
      <c r="AS32" s="142" t="e">
        <f t="shared" ca="1" si="110"/>
        <v>#N/A</v>
      </c>
      <c r="AT32" s="142" t="e">
        <f t="shared" ca="1" si="110"/>
        <v>#N/A</v>
      </c>
      <c r="AU32" s="142" t="e">
        <f t="shared" ca="1" si="110"/>
        <v>#N/A</v>
      </c>
      <c r="AV32" s="142" t="e">
        <f t="shared" ca="1" si="110"/>
        <v>#N/A</v>
      </c>
      <c r="AW32" s="142" t="e">
        <f t="shared" ca="1" si="110"/>
        <v>#N/A</v>
      </c>
      <c r="AX32" s="142" t="e">
        <f t="shared" ca="1" si="110"/>
        <v>#N/A</v>
      </c>
      <c r="AY32" s="142" t="e">
        <f t="shared" ca="1" si="100"/>
        <v>#N/A</v>
      </c>
      <c r="AZ32" s="142" t="e">
        <f t="shared" ca="1" si="100"/>
        <v>#N/A</v>
      </c>
      <c r="BA32" s="142" t="e">
        <f t="shared" ca="1" si="100"/>
        <v>#N/A</v>
      </c>
      <c r="BB32" s="142" t="str">
        <f t="shared" ca="1" si="12"/>
        <v/>
      </c>
      <c r="BC32" s="142" t="str">
        <f t="shared" ref="BC32" ca="1" si="223">IFERROR(VALUE(G32)*IF(RTF_unit="K",1,IF(RTF_unit="lb",1/1000,IF(RTF_unit="T",2,1))),"")</f>
        <v/>
      </c>
      <c r="BD32" s="142" t="str">
        <f t="shared" ref="BD32" ca="1" si="224">IFERROR(VALUE(H32)*IF(RTF_unit="K",1,IF(RTF_unit="lb",1/1000,IF(RTF_unit="T",2,1))),"")</f>
        <v/>
      </c>
      <c r="BE32" s="142" t="str">
        <f t="shared" ref="BE32" ca="1" si="225">IFERROR(VALUE(I32)*IF(RTF_unit="K",1,IF(RTF_unit="lb",1/1000,IF(RTF_unit="T",2,1))),"")</f>
        <v/>
      </c>
      <c r="BF32" s="20" t="str">
        <f t="shared" ca="1" si="16"/>
        <v/>
      </c>
      <c r="BG32" s="142" t="str">
        <f t="shared" ca="1" si="18"/>
        <v/>
      </c>
      <c r="BH32" s="20"/>
      <c r="BI32" s="158" t="str">
        <f t="shared" ca="1" si="50"/>
        <v/>
      </c>
      <c r="BJ32" s="142" t="str">
        <f t="shared" ca="1" si="25"/>
        <v/>
      </c>
      <c r="BK32" s="142" t="str">
        <f t="shared" ca="1" si="51"/>
        <v/>
      </c>
      <c r="BL32" s="142" t="str">
        <f t="shared" ref="BL32" ca="1" si="226">IFERROR(INDEX($D$2:$BA$203,$A$41-1+$BI32,$A$27-3)*IF(RTF_unit="K",1,IF(RTF_unit="lb",1/1000,IF(RTF_unit="T",2,1))),"")</f>
        <v/>
      </c>
      <c r="BM32" s="142" t="str">
        <f t="shared" ref="BM32" ca="1" si="227">IFERROR(INDEX($D$2:$BA$203,$A$41-1+$BI32,$A$27-1)*IF(RTF_unit="K",1,IF(RTF_unit="lb",1/1000,IF(RTF_unit="T",2,1))),"")</f>
        <v/>
      </c>
      <c r="BN32" s="142" t="str">
        <f t="shared" ref="BN32" ca="1" si="228">IFERROR(INDEX($D$2:$BA$203,$A$41-1+$BI32,$A$27-2)*IF(RTF_unit="K",1,IF(RTF_unit="lb",1/1000,IF(RTF_unit="T",2,1))),"")</f>
        <v/>
      </c>
      <c r="BO32" s="142" t="str">
        <f t="shared" ref="BO32" ca="1" si="229">IFERROR(INDEX($D$2:$BA$203,$A$41-1+$BI32,$A$27)*IF(RTF_unit_Moment="kip-ft",1,IF(RTF_unit_Moment="kip-in",1/12,IF(RTF_unit_Moment="lb-ft",1/1000,IF(RTF_unit_Moment="lb-in",1/12000,1)))),"")</f>
        <v/>
      </c>
      <c r="BP32" s="142" t="str">
        <f t="shared" ref="BP32" ca="1" si="230">IFERROR(INDEX($D$2:$BA$203,$A$41-1+$BI32,$A$30)*IF(RTF_unit_Moment="kip-ft",1,IF(RTF_unit_Moment="kip-in",1/12,IF(RTF_unit_Moment="lb-ft",1/1000,IF(RTF_unit_Moment="lb-in",1/12000,1)))),"")</f>
        <v/>
      </c>
      <c r="BQ32" s="142" t="str">
        <f t="shared" ca="1" si="57"/>
        <v/>
      </c>
      <c r="BR32" s="142" t="str">
        <f t="shared" ca="1" si="58"/>
        <v/>
      </c>
      <c r="BT32" s="142" t="str">
        <f t="array" aca="1" ref="BT32" ca="1">IFERROR(INDEX($BB$1:$BB$502,SMALL(IF($BB$1:$BB$502&lt;&gt;"",ROW($BB$1:$BB$502)),ROW(25:25))),"")</f>
        <v/>
      </c>
      <c r="BU32" s="156" t="str">
        <f t="shared" ca="1" si="19"/>
        <v/>
      </c>
      <c r="BV32" s="142" t="str">
        <f t="shared" ca="1" si="31"/>
        <v/>
      </c>
      <c r="BW32" s="142" t="str">
        <f t="shared" ca="1" si="31"/>
        <v/>
      </c>
      <c r="BX32" s="142" t="str">
        <f t="shared" ca="1" si="31"/>
        <v/>
      </c>
      <c r="BY32" s="142" t="str">
        <f t="shared" ca="1" si="32"/>
        <v/>
      </c>
      <c r="BZ32" s="142" t="str">
        <f t="shared" ca="1" si="21"/>
        <v/>
      </c>
      <c r="CA32" s="142" t="str">
        <f t="shared" ca="1" si="33"/>
        <v/>
      </c>
      <c r="CB32" s="142" t="str">
        <f t="shared" ca="1" si="34"/>
        <v/>
      </c>
      <c r="CC32" s="142" t="str">
        <f t="shared" ca="1" si="35"/>
        <v/>
      </c>
      <c r="CD32" s="142" t="str">
        <f t="shared" ca="1" si="36"/>
        <v/>
      </c>
      <c r="CE32" s="142" t="str">
        <f t="shared" ca="1" si="37"/>
        <v/>
      </c>
      <c r="CF32" s="142" t="str">
        <f t="shared" ca="1" si="38"/>
        <v/>
      </c>
      <c r="CG32" s="142" t="str">
        <f t="shared" ca="1" si="39"/>
        <v/>
      </c>
      <c r="CH32" s="142" t="str">
        <f ca="1">IFERROR(TRIM(IFERROR(IF(ISNUMBER(MATCH(IF($CF31="Radius",LEFT($CF32,FIND(" (",$CF32,1)),IF(LEFT($CF32,FIND(" (",$CF32,1))=LEFT($CF31,FIND(" (",$CF31,1)),"",LEFT($CF32,FIND(" (",$CF32,1)))),$CH$8:$CH31,0))=FALSE,IF($CF31="Radius",LEFT($CF32,FIND(" (",$CF32,1)),IF(LEFT($CF32,FIND(" (",$CF32,1))=LEFT($CF31,FIND(" (",$CF31,1)),"",LEFT($CF32,FIND(" (",$CF32,1)))),""),"")),"")</f>
        <v/>
      </c>
      <c r="CI32" s="142" t="str">
        <f t="array" aca="1" ref="CI32" ca="1">IFERROR(IF($CH32="","",IF(MAX((Selection_Radius=$CH32)*Selection_Resultant)=0,"",MAX((Selection_Radius=$CH32)*Selection_Resultant))),"")</f>
        <v/>
      </c>
      <c r="CJ32" s="142" t="str">
        <f t="shared" ca="1" si="40"/>
        <v/>
      </c>
      <c r="CK32" s="142" t="str">
        <f t="array" aca="1" ref="CK32" ca="1">IFERROR(INDEX($CJ$1:$CJ$502,SMALL(IF($CJ$1:$CJ$502&lt;&gt;"",ROW($CJ$1:$CJ$502)),ROW(25:25))),"")</f>
        <v/>
      </c>
      <c r="CL32" s="142" t="str">
        <f t="shared" ca="1" si="41"/>
        <v/>
      </c>
      <c r="CM32" s="142" t="str">
        <f t="shared" ca="1" si="42"/>
        <v/>
      </c>
      <c r="CN32" s="142" t="str" cm="1">
        <f t="array" aca="1" ref="CN32" ca="1">IF(CM32="","",INDEX(INDIRECT("$CM$9:$CM$" &amp; ROW(GuyAnchorReactionCount) + GuyAnchorReactionCount),ROWS($CM32:INDIRECT("$CM$" &amp; ROW(GuyAnchorReactionCount) + GuyAnchorReactionCount))))</f>
        <v/>
      </c>
      <c r="CP32" s="145" t="str">
        <f t="shared" ca="1" si="43"/>
        <v/>
      </c>
      <c r="CQ32" s="145" t="str">
        <f t="shared" ca="1" si="44"/>
        <v/>
      </c>
      <c r="CR32" s="145" t="str">
        <f t="shared" ca="1" si="45"/>
        <v/>
      </c>
      <c r="CS32" s="145" t="str">
        <f t="shared" ca="1" si="46"/>
        <v/>
      </c>
    </row>
    <row r="33" spans="1:97" x14ac:dyDescent="0.2">
      <c r="A33" s="150" t="e">
        <f ca="1">INDEX($D$2:$BA$201,$A$12,$A$15)</f>
        <v>#N/A</v>
      </c>
      <c r="C33" s="142">
        <f t="shared" si="17"/>
        <v>31</v>
      </c>
      <c r="D33" s="142" t="e">
        <f t="shared" ca="1" si="109"/>
        <v>#N/A</v>
      </c>
      <c r="E33" s="142" t="e">
        <f t="shared" ca="1" si="109"/>
        <v>#N/A</v>
      </c>
      <c r="F33" s="142" t="e">
        <f t="shared" ca="1" si="109"/>
        <v>#N/A</v>
      </c>
      <c r="G33" s="142" t="e">
        <f t="shared" ca="1" si="109"/>
        <v>#N/A</v>
      </c>
      <c r="H33" s="142" t="e">
        <f t="shared" ca="1" si="109"/>
        <v>#N/A</v>
      </c>
      <c r="I33" s="142" t="e">
        <f t="shared" ca="1" si="109"/>
        <v>#N/A</v>
      </c>
      <c r="J33" s="142" t="e">
        <f t="shared" ca="1" si="109"/>
        <v>#N/A</v>
      </c>
      <c r="K33" s="142" t="e">
        <f t="shared" ca="1" si="109"/>
        <v>#N/A</v>
      </c>
      <c r="L33" s="142" t="e">
        <f t="shared" ca="1" si="109"/>
        <v>#N/A</v>
      </c>
      <c r="M33" s="142" t="e">
        <f t="shared" ca="1" si="109"/>
        <v>#N/A</v>
      </c>
      <c r="N33" s="142" t="e">
        <f t="shared" ca="1" si="109"/>
        <v>#N/A</v>
      </c>
      <c r="O33" s="142" t="e">
        <f t="shared" ca="1" si="109"/>
        <v>#N/A</v>
      </c>
      <c r="P33" s="142" t="e">
        <f t="shared" ca="1" si="109"/>
        <v>#N/A</v>
      </c>
      <c r="Q33" s="142" t="e">
        <f t="shared" ca="1" si="109"/>
        <v>#N/A</v>
      </c>
      <c r="R33" s="142" t="e">
        <f t="shared" ca="1" si="109"/>
        <v>#N/A</v>
      </c>
      <c r="S33" s="142" t="e">
        <f t="shared" ref="S33:AH48" ca="1" si="231">TRIM(INDIRECT("'" &amp; "TNX Report" &amp; "'!" &amp; ADDRESS($A$9+$C33,S$1)))</f>
        <v>#N/A</v>
      </c>
      <c r="T33" s="142" t="e">
        <f t="shared" ca="1" si="231"/>
        <v>#N/A</v>
      </c>
      <c r="U33" s="142" t="e">
        <f t="shared" ca="1" si="231"/>
        <v>#N/A</v>
      </c>
      <c r="V33" s="142" t="e">
        <f t="shared" ca="1" si="231"/>
        <v>#N/A</v>
      </c>
      <c r="W33" s="142" t="e">
        <f t="shared" ca="1" si="231"/>
        <v>#N/A</v>
      </c>
      <c r="X33" s="142" t="e">
        <f t="shared" ca="1" si="231"/>
        <v>#N/A</v>
      </c>
      <c r="Y33" s="142" t="e">
        <f t="shared" ca="1" si="231"/>
        <v>#N/A</v>
      </c>
      <c r="Z33" s="142" t="e">
        <f t="shared" ca="1" si="231"/>
        <v>#N/A</v>
      </c>
      <c r="AA33" s="142" t="e">
        <f t="shared" ca="1" si="231"/>
        <v>#N/A</v>
      </c>
      <c r="AB33" s="142" t="e">
        <f t="shared" ca="1" si="231"/>
        <v>#N/A</v>
      </c>
      <c r="AC33" s="142" t="e">
        <f t="shared" ca="1" si="231"/>
        <v>#N/A</v>
      </c>
      <c r="AD33" s="142" t="e">
        <f t="shared" ca="1" si="231"/>
        <v>#N/A</v>
      </c>
      <c r="AE33" s="142" t="e">
        <f t="shared" ca="1" si="231"/>
        <v>#N/A</v>
      </c>
      <c r="AF33" s="142" t="e">
        <f t="shared" ca="1" si="231"/>
        <v>#N/A</v>
      </c>
      <c r="AG33" s="142" t="e">
        <f t="shared" ca="1" si="231"/>
        <v>#N/A</v>
      </c>
      <c r="AH33" s="142" t="e">
        <f t="shared" ca="1" si="231"/>
        <v>#N/A</v>
      </c>
      <c r="AI33" s="142" t="e">
        <f t="shared" ca="1" si="110"/>
        <v>#N/A</v>
      </c>
      <c r="AJ33" s="142" t="e">
        <f t="shared" ca="1" si="110"/>
        <v>#N/A</v>
      </c>
      <c r="AK33" s="142" t="e">
        <f t="shared" ca="1" si="110"/>
        <v>#N/A</v>
      </c>
      <c r="AL33" s="142" t="e">
        <f t="shared" ca="1" si="110"/>
        <v>#N/A</v>
      </c>
      <c r="AM33" s="142" t="e">
        <f t="shared" ca="1" si="110"/>
        <v>#N/A</v>
      </c>
      <c r="AN33" s="142" t="e">
        <f t="shared" ca="1" si="110"/>
        <v>#N/A</v>
      </c>
      <c r="AO33" s="142" t="e">
        <f t="shared" ca="1" si="110"/>
        <v>#N/A</v>
      </c>
      <c r="AP33" s="142" t="e">
        <f t="shared" ca="1" si="110"/>
        <v>#N/A</v>
      </c>
      <c r="AQ33" s="142" t="e">
        <f t="shared" ca="1" si="110"/>
        <v>#N/A</v>
      </c>
      <c r="AR33" s="142" t="e">
        <f t="shared" ca="1" si="110"/>
        <v>#N/A</v>
      </c>
      <c r="AS33" s="142" t="e">
        <f t="shared" ca="1" si="110"/>
        <v>#N/A</v>
      </c>
      <c r="AT33" s="142" t="e">
        <f t="shared" ca="1" si="110"/>
        <v>#N/A</v>
      </c>
      <c r="AU33" s="142" t="e">
        <f t="shared" ca="1" si="110"/>
        <v>#N/A</v>
      </c>
      <c r="AV33" s="142" t="e">
        <f t="shared" ca="1" si="110"/>
        <v>#N/A</v>
      </c>
      <c r="AW33" s="142" t="e">
        <f t="shared" ca="1" si="110"/>
        <v>#N/A</v>
      </c>
      <c r="AX33" s="142" t="e">
        <f t="shared" ref="AX33:BA48" ca="1" si="232">TRIM(INDIRECT("'" &amp; "TNX Report" &amp; "'!" &amp; ADDRESS($A$9+$C33,AX$1)))</f>
        <v>#N/A</v>
      </c>
      <c r="AY33" s="142" t="e">
        <f t="shared" ca="1" si="232"/>
        <v>#N/A</v>
      </c>
      <c r="AZ33" s="142" t="e">
        <f t="shared" ca="1" si="232"/>
        <v>#N/A</v>
      </c>
      <c r="BA33" s="142" t="e">
        <f t="shared" ca="1" si="232"/>
        <v>#N/A</v>
      </c>
      <c r="BB33" s="142" t="str">
        <f t="shared" ca="1" si="12"/>
        <v/>
      </c>
      <c r="BC33" s="142" t="str">
        <f t="shared" ref="BC33" ca="1" si="233">IFERROR(VALUE(G33)*IF(RTF_unit="K",1,IF(RTF_unit="lb",1/1000,IF(RTF_unit="T",2,1))),"")</f>
        <v/>
      </c>
      <c r="BD33" s="142" t="str">
        <f t="shared" ref="BD33" ca="1" si="234">IFERROR(VALUE(H33)*IF(RTF_unit="K",1,IF(RTF_unit="lb",1/1000,IF(RTF_unit="T",2,1))),"")</f>
        <v/>
      </c>
      <c r="BE33" s="142" t="str">
        <f t="shared" ref="BE33" ca="1" si="235">IFERROR(VALUE(I33)*IF(RTF_unit="K",1,IF(RTF_unit="lb",1/1000,IF(RTF_unit="T",2,1))),"")</f>
        <v/>
      </c>
      <c r="BF33" s="20" t="str">
        <f t="shared" ca="1" si="16"/>
        <v/>
      </c>
      <c r="BG33" s="142" t="str">
        <f t="shared" ca="1" si="18"/>
        <v/>
      </c>
      <c r="BH33" s="20"/>
      <c r="BI33" s="158" t="str">
        <f t="shared" ca="1" si="50"/>
        <v/>
      </c>
      <c r="BJ33" s="142" t="str">
        <f t="shared" ca="1" si="25"/>
        <v/>
      </c>
      <c r="BK33" s="142" t="str">
        <f t="shared" ca="1" si="51"/>
        <v/>
      </c>
      <c r="BL33" s="142" t="str">
        <f t="shared" ref="BL33" ca="1" si="236">IFERROR(INDEX($D$2:$BA$203,$A$41-1+$BI33,$A$27-3)*IF(RTF_unit="K",1,IF(RTF_unit="lb",1/1000,IF(RTF_unit="T",2,1))),"")</f>
        <v/>
      </c>
      <c r="BM33" s="142" t="str">
        <f t="shared" ref="BM33" ca="1" si="237">IFERROR(INDEX($D$2:$BA$203,$A$41-1+$BI33,$A$27-1)*IF(RTF_unit="K",1,IF(RTF_unit="lb",1/1000,IF(RTF_unit="T",2,1))),"")</f>
        <v/>
      </c>
      <c r="BN33" s="142" t="str">
        <f t="shared" ref="BN33" ca="1" si="238">IFERROR(INDEX($D$2:$BA$203,$A$41-1+$BI33,$A$27-2)*IF(RTF_unit="K",1,IF(RTF_unit="lb",1/1000,IF(RTF_unit="T",2,1))),"")</f>
        <v/>
      </c>
      <c r="BO33" s="142" t="str">
        <f t="shared" ref="BO33" ca="1" si="239">IFERROR(INDEX($D$2:$BA$203,$A$41-1+$BI33,$A$27)*IF(RTF_unit_Moment="kip-ft",1,IF(RTF_unit_Moment="kip-in",1/12,IF(RTF_unit_Moment="lb-ft",1/1000,IF(RTF_unit_Moment="lb-in",1/12000,1)))),"")</f>
        <v/>
      </c>
      <c r="BP33" s="142" t="str">
        <f t="shared" ref="BP33" ca="1" si="240">IFERROR(INDEX($D$2:$BA$203,$A$41-1+$BI33,$A$30)*IF(RTF_unit_Moment="kip-ft",1,IF(RTF_unit_Moment="kip-in",1/12,IF(RTF_unit_Moment="lb-ft",1/1000,IF(RTF_unit_Moment="lb-in",1/12000,1)))),"")</f>
        <v/>
      </c>
      <c r="BQ33" s="142" t="str">
        <f t="shared" ca="1" si="57"/>
        <v/>
      </c>
      <c r="BR33" s="142" t="str">
        <f t="shared" ca="1" si="58"/>
        <v/>
      </c>
      <c r="BT33" s="142" t="str">
        <f t="array" aca="1" ref="BT33" ca="1">IFERROR(INDEX($BB$1:$BB$502,SMALL(IF($BB$1:$BB$502&lt;&gt;"",ROW($BB$1:$BB$502)),ROW(26:26))),"")</f>
        <v/>
      </c>
      <c r="BU33" s="156" t="str">
        <f t="shared" ca="1" si="19"/>
        <v/>
      </c>
      <c r="BV33" s="142" t="str">
        <f t="shared" ca="1" si="31"/>
        <v/>
      </c>
      <c r="BW33" s="142" t="str">
        <f t="shared" ca="1" si="31"/>
        <v/>
      </c>
      <c r="BX33" s="142" t="str">
        <f t="shared" ca="1" si="31"/>
        <v/>
      </c>
      <c r="BY33" s="142" t="str">
        <f t="shared" ca="1" si="32"/>
        <v/>
      </c>
      <c r="BZ33" s="142" t="str">
        <f t="shared" ca="1" si="21"/>
        <v/>
      </c>
      <c r="CA33" s="142" t="str">
        <f t="shared" ca="1" si="33"/>
        <v/>
      </c>
      <c r="CB33" s="142" t="str">
        <f t="shared" ca="1" si="34"/>
        <v/>
      </c>
      <c r="CC33" s="142" t="str">
        <f t="shared" ca="1" si="35"/>
        <v/>
      </c>
      <c r="CD33" s="142" t="str">
        <f t="shared" ca="1" si="36"/>
        <v/>
      </c>
      <c r="CE33" s="142" t="str">
        <f t="shared" ca="1" si="37"/>
        <v/>
      </c>
      <c r="CF33" s="142" t="str">
        <f t="shared" ca="1" si="38"/>
        <v/>
      </c>
      <c r="CG33" s="142" t="str">
        <f t="shared" ca="1" si="39"/>
        <v/>
      </c>
      <c r="CH33" s="142" t="str">
        <f ca="1">IFERROR(TRIM(IFERROR(IF(ISNUMBER(MATCH(IF($CF32="Radius",LEFT($CF33,FIND(" (",$CF33,1)),IF(LEFT($CF33,FIND(" (",$CF33,1))=LEFT($CF32,FIND(" (",$CF32,1)),"",LEFT($CF33,FIND(" (",$CF33,1)))),$CH$8:$CH32,0))=FALSE,IF($CF32="Radius",LEFT($CF33,FIND(" (",$CF33,1)),IF(LEFT($CF33,FIND(" (",$CF33,1))=LEFT($CF32,FIND(" (",$CF32,1)),"",LEFT($CF33,FIND(" (",$CF33,1)))),""),"")),"")</f>
        <v/>
      </c>
      <c r="CI33" s="142" t="str">
        <f t="array" aca="1" ref="CI33" ca="1">IFERROR(IF($CH33="","",IF(MAX((Selection_Radius=$CH33)*Selection_Resultant)=0,"",MAX((Selection_Radius=$CH33)*Selection_Resultant))),"")</f>
        <v/>
      </c>
      <c r="CJ33" s="142" t="str">
        <f t="shared" ca="1" si="40"/>
        <v/>
      </c>
      <c r="CK33" s="142" t="str">
        <f t="array" aca="1" ref="CK33" ca="1">IFERROR(INDEX($CJ$1:$CJ$502,SMALL(IF($CJ$1:$CJ$502&lt;&gt;"",ROW($CJ$1:$CJ$502)),ROW(26:26))),"")</f>
        <v/>
      </c>
      <c r="CL33" s="142" t="str">
        <f t="shared" ca="1" si="41"/>
        <v/>
      </c>
      <c r="CM33" s="142" t="str">
        <f t="shared" ca="1" si="42"/>
        <v/>
      </c>
      <c r="CN33" s="142" t="str" cm="1">
        <f t="array" aca="1" ref="CN33" ca="1">IF(CM33="","",INDEX(INDIRECT("$CM$9:$CM$" &amp; ROW(GuyAnchorReactionCount) + GuyAnchorReactionCount),ROWS($CM33:INDIRECT("$CM$" &amp; ROW(GuyAnchorReactionCount) + GuyAnchorReactionCount))))</f>
        <v/>
      </c>
      <c r="CP33" s="145" t="str">
        <f t="shared" ca="1" si="43"/>
        <v/>
      </c>
      <c r="CQ33" s="145" t="str">
        <f t="shared" ca="1" si="44"/>
        <v/>
      </c>
      <c r="CR33" s="145" t="str">
        <f t="shared" ca="1" si="45"/>
        <v/>
      </c>
      <c r="CS33" s="145" t="str">
        <f t="shared" ca="1" si="46"/>
        <v/>
      </c>
    </row>
    <row r="34" spans="1:97" x14ac:dyDescent="0.2">
      <c r="A34" s="159" t="s">
        <v>181</v>
      </c>
      <c r="C34" s="142">
        <f t="shared" si="17"/>
        <v>32</v>
      </c>
      <c r="D34" s="142" t="e">
        <f t="shared" ref="D34:S49" ca="1" si="241">TRIM(INDIRECT("'" &amp; "TNX Report" &amp; "'!" &amp; ADDRESS($A$9+$C34,D$1)))</f>
        <v>#N/A</v>
      </c>
      <c r="E34" s="142" t="e">
        <f t="shared" ca="1" si="241"/>
        <v>#N/A</v>
      </c>
      <c r="F34" s="142" t="e">
        <f t="shared" ca="1" si="241"/>
        <v>#N/A</v>
      </c>
      <c r="G34" s="142" t="e">
        <f t="shared" ca="1" si="241"/>
        <v>#N/A</v>
      </c>
      <c r="H34" s="142" t="e">
        <f t="shared" ca="1" si="241"/>
        <v>#N/A</v>
      </c>
      <c r="I34" s="142" t="e">
        <f t="shared" ca="1" si="241"/>
        <v>#N/A</v>
      </c>
      <c r="J34" s="142" t="e">
        <f t="shared" ca="1" si="241"/>
        <v>#N/A</v>
      </c>
      <c r="K34" s="142" t="e">
        <f t="shared" ca="1" si="241"/>
        <v>#N/A</v>
      </c>
      <c r="L34" s="142" t="e">
        <f t="shared" ca="1" si="241"/>
        <v>#N/A</v>
      </c>
      <c r="M34" s="142" t="e">
        <f t="shared" ca="1" si="241"/>
        <v>#N/A</v>
      </c>
      <c r="N34" s="142" t="e">
        <f t="shared" ca="1" si="241"/>
        <v>#N/A</v>
      </c>
      <c r="O34" s="142" t="e">
        <f t="shared" ca="1" si="241"/>
        <v>#N/A</v>
      </c>
      <c r="P34" s="142" t="e">
        <f t="shared" ca="1" si="241"/>
        <v>#N/A</v>
      </c>
      <c r="Q34" s="142" t="e">
        <f t="shared" ca="1" si="241"/>
        <v>#N/A</v>
      </c>
      <c r="R34" s="142" t="e">
        <f t="shared" ca="1" si="241"/>
        <v>#N/A</v>
      </c>
      <c r="S34" s="142" t="e">
        <f t="shared" ca="1" si="241"/>
        <v>#N/A</v>
      </c>
      <c r="T34" s="142" t="e">
        <f t="shared" ca="1" si="231"/>
        <v>#N/A</v>
      </c>
      <c r="U34" s="142" t="e">
        <f t="shared" ca="1" si="231"/>
        <v>#N/A</v>
      </c>
      <c r="V34" s="142" t="e">
        <f t="shared" ca="1" si="231"/>
        <v>#N/A</v>
      </c>
      <c r="W34" s="142" t="e">
        <f t="shared" ca="1" si="231"/>
        <v>#N/A</v>
      </c>
      <c r="X34" s="142" t="e">
        <f t="shared" ca="1" si="231"/>
        <v>#N/A</v>
      </c>
      <c r="Y34" s="142" t="e">
        <f t="shared" ca="1" si="231"/>
        <v>#N/A</v>
      </c>
      <c r="Z34" s="142" t="e">
        <f t="shared" ca="1" si="231"/>
        <v>#N/A</v>
      </c>
      <c r="AA34" s="142" t="e">
        <f t="shared" ca="1" si="231"/>
        <v>#N/A</v>
      </c>
      <c r="AB34" s="142" t="e">
        <f t="shared" ca="1" si="231"/>
        <v>#N/A</v>
      </c>
      <c r="AC34" s="142" t="e">
        <f t="shared" ca="1" si="231"/>
        <v>#N/A</v>
      </c>
      <c r="AD34" s="142" t="e">
        <f t="shared" ca="1" si="231"/>
        <v>#N/A</v>
      </c>
      <c r="AE34" s="142" t="e">
        <f t="shared" ca="1" si="231"/>
        <v>#N/A</v>
      </c>
      <c r="AF34" s="142" t="e">
        <f t="shared" ca="1" si="231"/>
        <v>#N/A</v>
      </c>
      <c r="AG34" s="142" t="e">
        <f t="shared" ca="1" si="231"/>
        <v>#N/A</v>
      </c>
      <c r="AH34" s="142" t="e">
        <f t="shared" ca="1" si="231"/>
        <v>#N/A</v>
      </c>
      <c r="AI34" s="142" t="e">
        <f t="shared" ref="AI34:AX49" ca="1" si="242">TRIM(INDIRECT("'" &amp; "TNX Report" &amp; "'!" &amp; ADDRESS($A$9+$C34,AI$1)))</f>
        <v>#N/A</v>
      </c>
      <c r="AJ34" s="142" t="e">
        <f t="shared" ca="1" si="242"/>
        <v>#N/A</v>
      </c>
      <c r="AK34" s="142" t="e">
        <f t="shared" ca="1" si="242"/>
        <v>#N/A</v>
      </c>
      <c r="AL34" s="142" t="e">
        <f t="shared" ca="1" si="242"/>
        <v>#N/A</v>
      </c>
      <c r="AM34" s="142" t="e">
        <f t="shared" ca="1" si="242"/>
        <v>#N/A</v>
      </c>
      <c r="AN34" s="142" t="e">
        <f t="shared" ca="1" si="242"/>
        <v>#N/A</v>
      </c>
      <c r="AO34" s="142" t="e">
        <f t="shared" ca="1" si="242"/>
        <v>#N/A</v>
      </c>
      <c r="AP34" s="142" t="e">
        <f t="shared" ca="1" si="242"/>
        <v>#N/A</v>
      </c>
      <c r="AQ34" s="142" t="e">
        <f t="shared" ca="1" si="242"/>
        <v>#N/A</v>
      </c>
      <c r="AR34" s="142" t="e">
        <f t="shared" ca="1" si="242"/>
        <v>#N/A</v>
      </c>
      <c r="AS34" s="142" t="e">
        <f t="shared" ca="1" si="242"/>
        <v>#N/A</v>
      </c>
      <c r="AT34" s="142" t="e">
        <f t="shared" ca="1" si="242"/>
        <v>#N/A</v>
      </c>
      <c r="AU34" s="142" t="e">
        <f t="shared" ca="1" si="242"/>
        <v>#N/A</v>
      </c>
      <c r="AV34" s="142" t="e">
        <f t="shared" ca="1" si="242"/>
        <v>#N/A</v>
      </c>
      <c r="AW34" s="142" t="e">
        <f t="shared" ca="1" si="242"/>
        <v>#N/A</v>
      </c>
      <c r="AX34" s="142" t="e">
        <f t="shared" ca="1" si="242"/>
        <v>#N/A</v>
      </c>
      <c r="AY34" s="142" t="e">
        <f t="shared" ca="1" si="232"/>
        <v>#N/A</v>
      </c>
      <c r="AZ34" s="142" t="e">
        <f t="shared" ca="1" si="232"/>
        <v>#N/A</v>
      </c>
      <c r="BA34" s="142" t="e">
        <f t="shared" ca="1" si="232"/>
        <v>#N/A</v>
      </c>
      <c r="BB34" s="142" t="str">
        <f t="shared" ca="1" si="12"/>
        <v/>
      </c>
      <c r="BC34" s="142" t="str">
        <f t="shared" ref="BC34" ca="1" si="243">IFERROR(VALUE(G34)*IF(RTF_unit="K",1,IF(RTF_unit="lb",1/1000,IF(RTF_unit="T",2,1))),"")</f>
        <v/>
      </c>
      <c r="BD34" s="142" t="str">
        <f t="shared" ref="BD34" ca="1" si="244">IFERROR(VALUE(H34)*IF(RTF_unit="K",1,IF(RTF_unit="lb",1/1000,IF(RTF_unit="T",2,1))),"")</f>
        <v/>
      </c>
      <c r="BE34" s="142" t="str">
        <f t="shared" ref="BE34" ca="1" si="245">IFERROR(VALUE(I34)*IF(RTF_unit="K",1,IF(RTF_unit="lb",1/1000,IF(RTF_unit="T",2,1))),"")</f>
        <v/>
      </c>
      <c r="BF34" s="20" t="str">
        <f t="shared" ca="1" si="16"/>
        <v/>
      </c>
      <c r="BG34" s="142" t="str">
        <f t="shared" ca="1" si="18"/>
        <v/>
      </c>
      <c r="BH34" s="20"/>
      <c r="BI34" s="158" t="str">
        <f t="shared" ca="1" si="50"/>
        <v/>
      </c>
      <c r="BJ34" s="142" t="str">
        <f t="shared" ca="1" si="25"/>
        <v/>
      </c>
      <c r="BK34" s="142" t="str">
        <f t="shared" ca="1" si="51"/>
        <v/>
      </c>
      <c r="BL34" s="142" t="str">
        <f t="shared" ref="BL34" ca="1" si="246">IFERROR(INDEX($D$2:$BA$203,$A$41-1+$BI34,$A$27-3)*IF(RTF_unit="K",1,IF(RTF_unit="lb",1/1000,IF(RTF_unit="T",2,1))),"")</f>
        <v/>
      </c>
      <c r="BM34" s="142" t="str">
        <f t="shared" ref="BM34" ca="1" si="247">IFERROR(INDEX($D$2:$BA$203,$A$41-1+$BI34,$A$27-1)*IF(RTF_unit="K",1,IF(RTF_unit="lb",1/1000,IF(RTF_unit="T",2,1))),"")</f>
        <v/>
      </c>
      <c r="BN34" s="142" t="str">
        <f t="shared" ref="BN34" ca="1" si="248">IFERROR(INDEX($D$2:$BA$203,$A$41-1+$BI34,$A$27-2)*IF(RTF_unit="K",1,IF(RTF_unit="lb",1/1000,IF(RTF_unit="T",2,1))),"")</f>
        <v/>
      </c>
      <c r="BO34" s="142" t="str">
        <f t="shared" ref="BO34" ca="1" si="249">IFERROR(INDEX($D$2:$BA$203,$A$41-1+$BI34,$A$27)*IF(RTF_unit_Moment="kip-ft",1,IF(RTF_unit_Moment="kip-in",1/12,IF(RTF_unit_Moment="lb-ft",1/1000,IF(RTF_unit_Moment="lb-in",1/12000,1)))),"")</f>
        <v/>
      </c>
      <c r="BP34" s="142" t="str">
        <f t="shared" ref="BP34" ca="1" si="250">IFERROR(INDEX($D$2:$BA$203,$A$41-1+$BI34,$A$30)*IF(RTF_unit_Moment="kip-ft",1,IF(RTF_unit_Moment="kip-in",1/12,IF(RTF_unit_Moment="lb-ft",1/1000,IF(RTF_unit_Moment="lb-in",1/12000,1)))),"")</f>
        <v/>
      </c>
      <c r="BQ34" s="142" t="str">
        <f t="shared" ca="1" si="57"/>
        <v/>
      </c>
      <c r="BR34" s="142" t="str">
        <f t="shared" ca="1" si="58"/>
        <v/>
      </c>
      <c r="BT34" s="142" t="str">
        <f t="array" aca="1" ref="BT34" ca="1">IFERROR(INDEX($BB$1:$BB$502,SMALL(IF($BB$1:$BB$502&lt;&gt;"",ROW($BB$1:$BB$502)),ROW(27:27))),"")</f>
        <v/>
      </c>
      <c r="BU34" s="156" t="str">
        <f t="shared" ca="1" si="19"/>
        <v/>
      </c>
      <c r="BV34" s="142" t="str">
        <f t="shared" ca="1" si="31"/>
        <v/>
      </c>
      <c r="BW34" s="142" t="str">
        <f t="shared" ca="1" si="31"/>
        <v/>
      </c>
      <c r="BX34" s="142" t="str">
        <f t="shared" ca="1" si="31"/>
        <v/>
      </c>
      <c r="BY34" s="142" t="str">
        <f t="shared" ca="1" si="32"/>
        <v/>
      </c>
      <c r="BZ34" s="142" t="str">
        <f t="shared" ca="1" si="21"/>
        <v/>
      </c>
      <c r="CA34" s="142" t="str">
        <f t="shared" ca="1" si="33"/>
        <v/>
      </c>
      <c r="CB34" s="142" t="str">
        <f t="shared" ca="1" si="34"/>
        <v/>
      </c>
      <c r="CC34" s="142" t="str">
        <f t="shared" ca="1" si="35"/>
        <v/>
      </c>
      <c r="CD34" s="142" t="str">
        <f t="shared" ca="1" si="36"/>
        <v/>
      </c>
      <c r="CE34" s="142" t="str">
        <f t="shared" ca="1" si="37"/>
        <v/>
      </c>
      <c r="CF34" s="142" t="str">
        <f t="shared" ca="1" si="38"/>
        <v/>
      </c>
      <c r="CG34" s="142" t="str">
        <f t="shared" ca="1" si="39"/>
        <v/>
      </c>
      <c r="CH34" s="142" t="str">
        <f ca="1">IFERROR(TRIM(IFERROR(IF(ISNUMBER(MATCH(IF($CF33="Radius",LEFT($CF34,FIND(" (",$CF34,1)),IF(LEFT($CF34,FIND(" (",$CF34,1))=LEFT($CF33,FIND(" (",$CF33,1)),"",LEFT($CF34,FIND(" (",$CF34,1)))),$CH$8:$CH33,0))=FALSE,IF($CF33="Radius",LEFT($CF34,FIND(" (",$CF34,1)),IF(LEFT($CF34,FIND(" (",$CF34,1))=LEFT($CF33,FIND(" (",$CF33,1)),"",LEFT($CF34,FIND(" (",$CF34,1)))),""),"")),"")</f>
        <v/>
      </c>
      <c r="CI34" s="142" t="str">
        <f t="array" aca="1" ref="CI34" ca="1">IFERROR(IF($CH34="","",IF(MAX((Selection_Radius=$CH34)*Selection_Resultant)=0,"",MAX((Selection_Radius=$CH34)*Selection_Resultant))),"")</f>
        <v/>
      </c>
      <c r="CJ34" s="142" t="str">
        <f t="shared" ca="1" si="40"/>
        <v/>
      </c>
      <c r="CK34" s="142" t="str">
        <f t="array" aca="1" ref="CK34" ca="1">IFERROR(INDEX($CJ$1:$CJ$502,SMALL(IF($CJ$1:$CJ$502&lt;&gt;"",ROW($CJ$1:$CJ$502)),ROW(27:27))),"")</f>
        <v/>
      </c>
      <c r="CL34" s="142" t="str">
        <f t="shared" ca="1" si="41"/>
        <v/>
      </c>
      <c r="CM34" s="142" t="str">
        <f t="shared" ca="1" si="42"/>
        <v/>
      </c>
      <c r="CN34" s="142" t="str" cm="1">
        <f t="array" aca="1" ref="CN34" ca="1">IF(CM34="","",INDEX(INDIRECT("$CM$9:$CM$" &amp; ROW(GuyAnchorReactionCount) + GuyAnchorReactionCount),ROWS($CM34:INDIRECT("$CM$" &amp; ROW(GuyAnchorReactionCount) + GuyAnchorReactionCount))))</f>
        <v/>
      </c>
      <c r="CP34" s="145" t="str">
        <f t="shared" ca="1" si="43"/>
        <v/>
      </c>
      <c r="CQ34" s="145" t="str">
        <f t="shared" ca="1" si="44"/>
        <v/>
      </c>
      <c r="CR34" s="145" t="str">
        <f t="shared" ca="1" si="45"/>
        <v/>
      </c>
      <c r="CS34" s="145" t="str">
        <f t="shared" ca="1" si="46"/>
        <v/>
      </c>
    </row>
    <row r="35" spans="1:97" x14ac:dyDescent="0.2">
      <c r="C35" s="142">
        <f t="shared" si="17"/>
        <v>33</v>
      </c>
      <c r="D35" s="142" t="e">
        <f t="shared" ca="1" si="241"/>
        <v>#N/A</v>
      </c>
      <c r="E35" s="142" t="e">
        <f t="shared" ca="1" si="241"/>
        <v>#N/A</v>
      </c>
      <c r="F35" s="142" t="e">
        <f t="shared" ca="1" si="241"/>
        <v>#N/A</v>
      </c>
      <c r="G35" s="142" t="e">
        <f t="shared" ca="1" si="241"/>
        <v>#N/A</v>
      </c>
      <c r="H35" s="142" t="e">
        <f t="shared" ca="1" si="241"/>
        <v>#N/A</v>
      </c>
      <c r="I35" s="142" t="e">
        <f t="shared" ca="1" si="241"/>
        <v>#N/A</v>
      </c>
      <c r="J35" s="142" t="e">
        <f t="shared" ca="1" si="241"/>
        <v>#N/A</v>
      </c>
      <c r="K35" s="142" t="e">
        <f t="shared" ca="1" si="241"/>
        <v>#N/A</v>
      </c>
      <c r="L35" s="142" t="e">
        <f t="shared" ca="1" si="241"/>
        <v>#N/A</v>
      </c>
      <c r="M35" s="142" t="e">
        <f t="shared" ca="1" si="241"/>
        <v>#N/A</v>
      </c>
      <c r="N35" s="142" t="e">
        <f t="shared" ca="1" si="241"/>
        <v>#N/A</v>
      </c>
      <c r="O35" s="142" t="e">
        <f t="shared" ca="1" si="241"/>
        <v>#N/A</v>
      </c>
      <c r="P35" s="142" t="e">
        <f t="shared" ca="1" si="241"/>
        <v>#N/A</v>
      </c>
      <c r="Q35" s="142" t="e">
        <f t="shared" ca="1" si="241"/>
        <v>#N/A</v>
      </c>
      <c r="R35" s="142" t="e">
        <f t="shared" ca="1" si="241"/>
        <v>#N/A</v>
      </c>
      <c r="S35" s="142" t="e">
        <f t="shared" ca="1" si="241"/>
        <v>#N/A</v>
      </c>
      <c r="T35" s="142" t="e">
        <f t="shared" ca="1" si="231"/>
        <v>#N/A</v>
      </c>
      <c r="U35" s="142" t="e">
        <f t="shared" ca="1" si="231"/>
        <v>#N/A</v>
      </c>
      <c r="V35" s="142" t="e">
        <f t="shared" ca="1" si="231"/>
        <v>#N/A</v>
      </c>
      <c r="W35" s="142" t="e">
        <f t="shared" ca="1" si="231"/>
        <v>#N/A</v>
      </c>
      <c r="X35" s="142" t="e">
        <f t="shared" ca="1" si="231"/>
        <v>#N/A</v>
      </c>
      <c r="Y35" s="142" t="e">
        <f t="shared" ca="1" si="231"/>
        <v>#N/A</v>
      </c>
      <c r="Z35" s="142" t="e">
        <f t="shared" ca="1" si="231"/>
        <v>#N/A</v>
      </c>
      <c r="AA35" s="142" t="e">
        <f t="shared" ca="1" si="231"/>
        <v>#N/A</v>
      </c>
      <c r="AB35" s="142" t="e">
        <f t="shared" ca="1" si="231"/>
        <v>#N/A</v>
      </c>
      <c r="AC35" s="142" t="e">
        <f t="shared" ca="1" si="231"/>
        <v>#N/A</v>
      </c>
      <c r="AD35" s="142" t="e">
        <f t="shared" ca="1" si="231"/>
        <v>#N/A</v>
      </c>
      <c r="AE35" s="142" t="e">
        <f t="shared" ca="1" si="231"/>
        <v>#N/A</v>
      </c>
      <c r="AF35" s="142" t="e">
        <f t="shared" ca="1" si="231"/>
        <v>#N/A</v>
      </c>
      <c r="AG35" s="142" t="e">
        <f t="shared" ca="1" si="231"/>
        <v>#N/A</v>
      </c>
      <c r="AH35" s="142" t="e">
        <f t="shared" ca="1" si="231"/>
        <v>#N/A</v>
      </c>
      <c r="AI35" s="142" t="e">
        <f t="shared" ca="1" si="242"/>
        <v>#N/A</v>
      </c>
      <c r="AJ35" s="142" t="e">
        <f t="shared" ca="1" si="242"/>
        <v>#N/A</v>
      </c>
      <c r="AK35" s="142" t="e">
        <f t="shared" ca="1" si="242"/>
        <v>#N/A</v>
      </c>
      <c r="AL35" s="142" t="e">
        <f t="shared" ca="1" si="242"/>
        <v>#N/A</v>
      </c>
      <c r="AM35" s="142" t="e">
        <f t="shared" ca="1" si="242"/>
        <v>#N/A</v>
      </c>
      <c r="AN35" s="142" t="e">
        <f t="shared" ca="1" si="242"/>
        <v>#N/A</v>
      </c>
      <c r="AO35" s="142" t="e">
        <f t="shared" ca="1" si="242"/>
        <v>#N/A</v>
      </c>
      <c r="AP35" s="142" t="e">
        <f t="shared" ca="1" si="242"/>
        <v>#N/A</v>
      </c>
      <c r="AQ35" s="142" t="e">
        <f t="shared" ca="1" si="242"/>
        <v>#N/A</v>
      </c>
      <c r="AR35" s="142" t="e">
        <f t="shared" ca="1" si="242"/>
        <v>#N/A</v>
      </c>
      <c r="AS35" s="142" t="e">
        <f t="shared" ca="1" si="242"/>
        <v>#N/A</v>
      </c>
      <c r="AT35" s="142" t="e">
        <f t="shared" ca="1" si="242"/>
        <v>#N/A</v>
      </c>
      <c r="AU35" s="142" t="e">
        <f t="shared" ca="1" si="242"/>
        <v>#N/A</v>
      </c>
      <c r="AV35" s="142" t="e">
        <f t="shared" ca="1" si="242"/>
        <v>#N/A</v>
      </c>
      <c r="AW35" s="142" t="e">
        <f t="shared" ca="1" si="242"/>
        <v>#N/A</v>
      </c>
      <c r="AX35" s="142" t="e">
        <f t="shared" ca="1" si="242"/>
        <v>#N/A</v>
      </c>
      <c r="AY35" s="142" t="e">
        <f t="shared" ca="1" si="232"/>
        <v>#N/A</v>
      </c>
      <c r="AZ35" s="142" t="e">
        <f t="shared" ca="1" si="232"/>
        <v>#N/A</v>
      </c>
      <c r="BA35" s="142" t="e">
        <f t="shared" ca="1" si="232"/>
        <v>#N/A</v>
      </c>
      <c r="BB35" s="142" t="str">
        <f t="shared" ca="1" si="12"/>
        <v/>
      </c>
      <c r="BC35" s="142" t="str">
        <f t="shared" ref="BC35" ca="1" si="251">IFERROR(VALUE(G35)*IF(RTF_unit="K",1,IF(RTF_unit="lb",1/1000,IF(RTF_unit="T",2,1))),"")</f>
        <v/>
      </c>
      <c r="BD35" s="142" t="str">
        <f t="shared" ref="BD35" ca="1" si="252">IFERROR(VALUE(H35)*IF(RTF_unit="K",1,IF(RTF_unit="lb",1/1000,IF(RTF_unit="T",2,1))),"")</f>
        <v/>
      </c>
      <c r="BE35" s="142" t="str">
        <f t="shared" ref="BE35" ca="1" si="253">IFERROR(VALUE(I35)*IF(RTF_unit="K",1,IF(RTF_unit="lb",1/1000,IF(RTF_unit="T",2,1))),"")</f>
        <v/>
      </c>
      <c r="BF35" s="20" t="str">
        <f t="shared" ca="1" si="16"/>
        <v/>
      </c>
      <c r="BG35" s="142" t="str">
        <f t="shared" ca="1" si="18"/>
        <v/>
      </c>
      <c r="BH35" s="20"/>
      <c r="BI35" s="158" t="str">
        <f t="shared" ca="1" si="50"/>
        <v/>
      </c>
      <c r="BJ35" s="142" t="str">
        <f t="shared" ca="1" si="25"/>
        <v/>
      </c>
      <c r="BK35" s="142" t="str">
        <f t="shared" ca="1" si="51"/>
        <v/>
      </c>
      <c r="BL35" s="142" t="str">
        <f t="shared" ref="BL35" ca="1" si="254">IFERROR(INDEX($D$2:$BA$203,$A$41-1+$BI35,$A$27-3)*IF(RTF_unit="K",1,IF(RTF_unit="lb",1/1000,IF(RTF_unit="T",2,1))),"")</f>
        <v/>
      </c>
      <c r="BM35" s="142" t="str">
        <f t="shared" ref="BM35" ca="1" si="255">IFERROR(INDEX($D$2:$BA$203,$A$41-1+$BI35,$A$27-1)*IF(RTF_unit="K",1,IF(RTF_unit="lb",1/1000,IF(RTF_unit="T",2,1))),"")</f>
        <v/>
      </c>
      <c r="BN35" s="142" t="str">
        <f t="shared" ref="BN35" ca="1" si="256">IFERROR(INDEX($D$2:$BA$203,$A$41-1+$BI35,$A$27-2)*IF(RTF_unit="K",1,IF(RTF_unit="lb",1/1000,IF(RTF_unit="T",2,1))),"")</f>
        <v/>
      </c>
      <c r="BO35" s="142" t="str">
        <f t="shared" ref="BO35" ca="1" si="257">IFERROR(INDEX($D$2:$BA$203,$A$41-1+$BI35,$A$27)*IF(RTF_unit_Moment="kip-ft",1,IF(RTF_unit_Moment="kip-in",1/12,IF(RTF_unit_Moment="lb-ft",1/1000,IF(RTF_unit_Moment="lb-in",1/12000,1)))),"")</f>
        <v/>
      </c>
      <c r="BP35" s="142" t="str">
        <f t="shared" ref="BP35" ca="1" si="258">IFERROR(INDEX($D$2:$BA$203,$A$41-1+$BI35,$A$30)*IF(RTF_unit_Moment="kip-ft",1,IF(RTF_unit_Moment="kip-in",1/12,IF(RTF_unit_Moment="lb-ft",1/1000,IF(RTF_unit_Moment="lb-in",1/12000,1)))),"")</f>
        <v/>
      </c>
      <c r="BQ35" s="142" t="str">
        <f t="shared" ca="1" si="57"/>
        <v/>
      </c>
      <c r="BR35" s="142" t="str">
        <f t="shared" ca="1" si="58"/>
        <v/>
      </c>
      <c r="BT35" s="142" t="str">
        <f t="array" aca="1" ref="BT35" ca="1">IFERROR(INDEX($BB$1:$BB$502,SMALL(IF($BB$1:$BB$502&lt;&gt;"",ROW($BB$1:$BB$502)),ROW(28:28))),"")</f>
        <v/>
      </c>
      <c r="BU35" s="156" t="str">
        <f t="shared" ca="1" si="19"/>
        <v/>
      </c>
      <c r="BV35" s="142" t="str">
        <f t="shared" ca="1" si="31"/>
        <v/>
      </c>
      <c r="BW35" s="142" t="str">
        <f t="shared" ca="1" si="31"/>
        <v/>
      </c>
      <c r="BX35" s="142" t="str">
        <f t="shared" ca="1" si="31"/>
        <v/>
      </c>
      <c r="BY35" s="142" t="str">
        <f t="shared" ca="1" si="32"/>
        <v/>
      </c>
      <c r="BZ35" s="142" t="str">
        <f t="shared" ca="1" si="21"/>
        <v/>
      </c>
      <c r="CA35" s="142" t="str">
        <f t="shared" ca="1" si="33"/>
        <v/>
      </c>
      <c r="CB35" s="142" t="str">
        <f t="shared" ca="1" si="34"/>
        <v/>
      </c>
      <c r="CC35" s="142" t="str">
        <f t="shared" ca="1" si="35"/>
        <v/>
      </c>
      <c r="CD35" s="142" t="str">
        <f t="shared" ca="1" si="36"/>
        <v/>
      </c>
      <c r="CE35" s="142" t="str">
        <f t="shared" ca="1" si="37"/>
        <v/>
      </c>
      <c r="CF35" s="142" t="str">
        <f t="shared" ca="1" si="38"/>
        <v/>
      </c>
      <c r="CG35" s="142" t="str">
        <f t="shared" ca="1" si="39"/>
        <v/>
      </c>
      <c r="CH35" s="142" t="str">
        <f ca="1">IFERROR(TRIM(IFERROR(IF(ISNUMBER(MATCH(IF($CF34="Radius",LEFT($CF35,FIND(" (",$CF35,1)),IF(LEFT($CF35,FIND(" (",$CF35,1))=LEFT($CF34,FIND(" (",$CF34,1)),"",LEFT($CF35,FIND(" (",$CF35,1)))),$CH$8:$CH34,0))=FALSE,IF($CF34="Radius",LEFT($CF35,FIND(" (",$CF35,1)),IF(LEFT($CF35,FIND(" (",$CF35,1))=LEFT($CF34,FIND(" (",$CF34,1)),"",LEFT($CF35,FIND(" (",$CF35,1)))),""),"")),"")</f>
        <v/>
      </c>
      <c r="CI35" s="142" t="str">
        <f t="array" aca="1" ref="CI35" ca="1">IFERROR(IF($CH35="","",IF(MAX((Selection_Radius=$CH35)*Selection_Resultant)=0,"",MAX((Selection_Radius=$CH35)*Selection_Resultant))),"")</f>
        <v/>
      </c>
      <c r="CJ35" s="142" t="str">
        <f t="shared" ca="1" si="40"/>
        <v/>
      </c>
      <c r="CK35" s="142" t="str">
        <f t="array" aca="1" ref="CK35" ca="1">IFERROR(INDEX($CJ$1:$CJ$502,SMALL(IF($CJ$1:$CJ$502&lt;&gt;"",ROW($CJ$1:$CJ$502)),ROW(28:28))),"")</f>
        <v/>
      </c>
      <c r="CL35" s="142" t="str">
        <f t="shared" ca="1" si="41"/>
        <v/>
      </c>
      <c r="CM35" s="142" t="str">
        <f t="shared" ca="1" si="42"/>
        <v/>
      </c>
      <c r="CN35" s="142" t="str" cm="1">
        <f t="array" aca="1" ref="CN35" ca="1">IF(CM35="","",INDEX(INDIRECT("$CM$9:$CM$" &amp; ROW(GuyAnchorReactionCount) + GuyAnchorReactionCount),ROWS($CM35:INDIRECT("$CM$" &amp; ROW(GuyAnchorReactionCount) + GuyAnchorReactionCount))))</f>
        <v/>
      </c>
      <c r="CP35" s="145" t="str">
        <f t="shared" ca="1" si="43"/>
        <v/>
      </c>
      <c r="CQ35" s="145" t="str">
        <f t="shared" ca="1" si="44"/>
        <v/>
      </c>
      <c r="CR35" s="145" t="str">
        <f t="shared" ca="1" si="45"/>
        <v/>
      </c>
      <c r="CS35" s="145" t="str">
        <f t="shared" ca="1" si="46"/>
        <v/>
      </c>
    </row>
    <row r="36" spans="1:97" x14ac:dyDescent="0.2">
      <c r="A36" s="160" t="s">
        <v>182</v>
      </c>
      <c r="C36" s="142">
        <f t="shared" si="17"/>
        <v>34</v>
      </c>
      <c r="D36" s="142" t="e">
        <f t="shared" ca="1" si="241"/>
        <v>#N/A</v>
      </c>
      <c r="E36" s="142" t="e">
        <f t="shared" ca="1" si="241"/>
        <v>#N/A</v>
      </c>
      <c r="F36" s="142" t="e">
        <f t="shared" ca="1" si="241"/>
        <v>#N/A</v>
      </c>
      <c r="G36" s="142" t="e">
        <f t="shared" ca="1" si="241"/>
        <v>#N/A</v>
      </c>
      <c r="H36" s="142" t="e">
        <f t="shared" ca="1" si="241"/>
        <v>#N/A</v>
      </c>
      <c r="I36" s="142" t="e">
        <f t="shared" ca="1" si="241"/>
        <v>#N/A</v>
      </c>
      <c r="J36" s="142" t="e">
        <f t="shared" ca="1" si="241"/>
        <v>#N/A</v>
      </c>
      <c r="K36" s="142" t="e">
        <f t="shared" ca="1" si="241"/>
        <v>#N/A</v>
      </c>
      <c r="L36" s="142" t="e">
        <f t="shared" ca="1" si="241"/>
        <v>#N/A</v>
      </c>
      <c r="M36" s="142" t="e">
        <f t="shared" ca="1" si="241"/>
        <v>#N/A</v>
      </c>
      <c r="N36" s="142" t="e">
        <f t="shared" ca="1" si="241"/>
        <v>#N/A</v>
      </c>
      <c r="O36" s="142" t="e">
        <f t="shared" ca="1" si="241"/>
        <v>#N/A</v>
      </c>
      <c r="P36" s="142" t="e">
        <f t="shared" ca="1" si="241"/>
        <v>#N/A</v>
      </c>
      <c r="Q36" s="142" t="e">
        <f t="shared" ca="1" si="241"/>
        <v>#N/A</v>
      </c>
      <c r="R36" s="142" t="e">
        <f t="shared" ca="1" si="241"/>
        <v>#N/A</v>
      </c>
      <c r="S36" s="142" t="e">
        <f t="shared" ca="1" si="241"/>
        <v>#N/A</v>
      </c>
      <c r="T36" s="142" t="e">
        <f t="shared" ca="1" si="231"/>
        <v>#N/A</v>
      </c>
      <c r="U36" s="142" t="e">
        <f t="shared" ca="1" si="231"/>
        <v>#N/A</v>
      </c>
      <c r="V36" s="142" t="e">
        <f t="shared" ca="1" si="231"/>
        <v>#N/A</v>
      </c>
      <c r="W36" s="142" t="e">
        <f t="shared" ca="1" si="231"/>
        <v>#N/A</v>
      </c>
      <c r="X36" s="142" t="e">
        <f t="shared" ca="1" si="231"/>
        <v>#N/A</v>
      </c>
      <c r="Y36" s="142" t="e">
        <f t="shared" ca="1" si="231"/>
        <v>#N/A</v>
      </c>
      <c r="Z36" s="142" t="e">
        <f t="shared" ca="1" si="231"/>
        <v>#N/A</v>
      </c>
      <c r="AA36" s="142" t="e">
        <f t="shared" ca="1" si="231"/>
        <v>#N/A</v>
      </c>
      <c r="AB36" s="142" t="e">
        <f t="shared" ca="1" si="231"/>
        <v>#N/A</v>
      </c>
      <c r="AC36" s="142" t="e">
        <f t="shared" ca="1" si="231"/>
        <v>#N/A</v>
      </c>
      <c r="AD36" s="142" t="e">
        <f t="shared" ca="1" si="231"/>
        <v>#N/A</v>
      </c>
      <c r="AE36" s="142" t="e">
        <f t="shared" ca="1" si="231"/>
        <v>#N/A</v>
      </c>
      <c r="AF36" s="142" t="e">
        <f t="shared" ca="1" si="231"/>
        <v>#N/A</v>
      </c>
      <c r="AG36" s="142" t="e">
        <f t="shared" ca="1" si="231"/>
        <v>#N/A</v>
      </c>
      <c r="AH36" s="142" t="e">
        <f t="shared" ca="1" si="231"/>
        <v>#N/A</v>
      </c>
      <c r="AI36" s="142" t="e">
        <f t="shared" ca="1" si="242"/>
        <v>#N/A</v>
      </c>
      <c r="AJ36" s="142" t="e">
        <f t="shared" ca="1" si="242"/>
        <v>#N/A</v>
      </c>
      <c r="AK36" s="142" t="e">
        <f t="shared" ca="1" si="242"/>
        <v>#N/A</v>
      </c>
      <c r="AL36" s="142" t="e">
        <f t="shared" ca="1" si="242"/>
        <v>#N/A</v>
      </c>
      <c r="AM36" s="142" t="e">
        <f t="shared" ca="1" si="242"/>
        <v>#N/A</v>
      </c>
      <c r="AN36" s="142" t="e">
        <f t="shared" ca="1" si="242"/>
        <v>#N/A</v>
      </c>
      <c r="AO36" s="142" t="e">
        <f t="shared" ca="1" si="242"/>
        <v>#N/A</v>
      </c>
      <c r="AP36" s="142" t="e">
        <f t="shared" ca="1" si="242"/>
        <v>#N/A</v>
      </c>
      <c r="AQ36" s="142" t="e">
        <f t="shared" ca="1" si="242"/>
        <v>#N/A</v>
      </c>
      <c r="AR36" s="142" t="e">
        <f t="shared" ca="1" si="242"/>
        <v>#N/A</v>
      </c>
      <c r="AS36" s="142" t="e">
        <f t="shared" ca="1" si="242"/>
        <v>#N/A</v>
      </c>
      <c r="AT36" s="142" t="e">
        <f t="shared" ca="1" si="242"/>
        <v>#N/A</v>
      </c>
      <c r="AU36" s="142" t="e">
        <f t="shared" ca="1" si="242"/>
        <v>#N/A</v>
      </c>
      <c r="AV36" s="142" t="e">
        <f t="shared" ca="1" si="242"/>
        <v>#N/A</v>
      </c>
      <c r="AW36" s="142" t="e">
        <f t="shared" ca="1" si="242"/>
        <v>#N/A</v>
      </c>
      <c r="AX36" s="142" t="e">
        <f t="shared" ca="1" si="242"/>
        <v>#N/A</v>
      </c>
      <c r="AY36" s="142" t="e">
        <f t="shared" ca="1" si="232"/>
        <v>#N/A</v>
      </c>
      <c r="AZ36" s="142" t="e">
        <f t="shared" ca="1" si="232"/>
        <v>#N/A</v>
      </c>
      <c r="BA36" s="142" t="e">
        <f t="shared" ca="1" si="232"/>
        <v>#N/A</v>
      </c>
      <c r="BB36" s="142" t="str">
        <f t="shared" ca="1" si="12"/>
        <v/>
      </c>
      <c r="BC36" s="142" t="str">
        <f t="shared" ref="BC36" ca="1" si="259">IFERROR(VALUE(G36)*IF(RTF_unit="K",1,IF(RTF_unit="lb",1/1000,IF(RTF_unit="T",2,1))),"")</f>
        <v/>
      </c>
      <c r="BD36" s="142" t="str">
        <f t="shared" ref="BD36" ca="1" si="260">IFERROR(VALUE(H36)*IF(RTF_unit="K",1,IF(RTF_unit="lb",1/1000,IF(RTF_unit="T",2,1))),"")</f>
        <v/>
      </c>
      <c r="BE36" s="142" t="str">
        <f t="shared" ref="BE36" ca="1" si="261">IFERROR(VALUE(I36)*IF(RTF_unit="K",1,IF(RTF_unit="lb",1/1000,IF(RTF_unit="T",2,1))),"")</f>
        <v/>
      </c>
      <c r="BF36" s="20" t="str">
        <f t="shared" ca="1" si="16"/>
        <v/>
      </c>
      <c r="BG36" s="142" t="str">
        <f t="shared" ca="1" si="18"/>
        <v/>
      </c>
      <c r="BH36" s="20"/>
      <c r="BI36" s="158" t="str">
        <f t="shared" ca="1" si="50"/>
        <v/>
      </c>
      <c r="BJ36" s="142" t="str">
        <f t="shared" ca="1" si="25"/>
        <v/>
      </c>
      <c r="BK36" s="142" t="str">
        <f t="shared" ca="1" si="51"/>
        <v/>
      </c>
      <c r="BL36" s="142" t="str">
        <f t="shared" ref="BL36" ca="1" si="262">IFERROR(INDEX($D$2:$BA$203,$A$41-1+$BI36,$A$27-3)*IF(RTF_unit="K",1,IF(RTF_unit="lb",1/1000,IF(RTF_unit="T",2,1))),"")</f>
        <v/>
      </c>
      <c r="BM36" s="142" t="str">
        <f t="shared" ref="BM36" ca="1" si="263">IFERROR(INDEX($D$2:$BA$203,$A$41-1+$BI36,$A$27-1)*IF(RTF_unit="K",1,IF(RTF_unit="lb",1/1000,IF(RTF_unit="T",2,1))),"")</f>
        <v/>
      </c>
      <c r="BN36" s="142" t="str">
        <f t="shared" ref="BN36" ca="1" si="264">IFERROR(INDEX($D$2:$BA$203,$A$41-1+$BI36,$A$27-2)*IF(RTF_unit="K",1,IF(RTF_unit="lb",1/1000,IF(RTF_unit="T",2,1))),"")</f>
        <v/>
      </c>
      <c r="BO36" s="142" t="str">
        <f t="shared" ref="BO36" ca="1" si="265">IFERROR(INDEX($D$2:$BA$203,$A$41-1+$BI36,$A$27)*IF(RTF_unit_Moment="kip-ft",1,IF(RTF_unit_Moment="kip-in",1/12,IF(RTF_unit_Moment="lb-ft",1/1000,IF(RTF_unit_Moment="lb-in",1/12000,1)))),"")</f>
        <v/>
      </c>
      <c r="BP36" s="142" t="str">
        <f t="shared" ref="BP36" ca="1" si="266">IFERROR(INDEX($D$2:$BA$203,$A$41-1+$BI36,$A$30)*IF(RTF_unit_Moment="kip-ft",1,IF(RTF_unit_Moment="kip-in",1/12,IF(RTF_unit_Moment="lb-ft",1/1000,IF(RTF_unit_Moment="lb-in",1/12000,1)))),"")</f>
        <v/>
      </c>
      <c r="BQ36" s="142" t="str">
        <f t="shared" ca="1" si="57"/>
        <v/>
      </c>
      <c r="BR36" s="142" t="str">
        <f t="shared" ca="1" si="58"/>
        <v/>
      </c>
      <c r="BT36" s="142" t="str">
        <f t="array" aca="1" ref="BT36" ca="1">IFERROR(INDEX($BB$1:$BB$502,SMALL(IF($BB$1:$BB$502&lt;&gt;"",ROW($BB$1:$BB$502)),ROW(29:29))),"")</f>
        <v/>
      </c>
      <c r="BU36" s="156" t="str">
        <f t="shared" ca="1" si="19"/>
        <v/>
      </c>
      <c r="BV36" s="142" t="str">
        <f t="shared" ca="1" si="31"/>
        <v/>
      </c>
      <c r="BW36" s="142" t="str">
        <f t="shared" ca="1" si="31"/>
        <v/>
      </c>
      <c r="BX36" s="142" t="str">
        <f t="shared" ca="1" si="31"/>
        <v/>
      </c>
      <c r="BY36" s="142" t="str">
        <f t="shared" ca="1" si="32"/>
        <v/>
      </c>
      <c r="BZ36" s="142" t="str">
        <f t="shared" ca="1" si="21"/>
        <v/>
      </c>
      <c r="CA36" s="142" t="str">
        <f t="shared" ca="1" si="33"/>
        <v/>
      </c>
      <c r="CB36" s="142" t="str">
        <f t="shared" ca="1" si="34"/>
        <v/>
      </c>
      <c r="CC36" s="142" t="str">
        <f t="shared" ca="1" si="35"/>
        <v/>
      </c>
      <c r="CD36" s="142" t="str">
        <f t="shared" ca="1" si="36"/>
        <v/>
      </c>
      <c r="CE36" s="142" t="str">
        <f t="shared" ca="1" si="37"/>
        <v/>
      </c>
      <c r="CF36" s="142" t="str">
        <f t="shared" ca="1" si="38"/>
        <v/>
      </c>
      <c r="CG36" s="142" t="str">
        <f t="shared" ca="1" si="39"/>
        <v/>
      </c>
      <c r="CH36" s="142" t="str">
        <f ca="1">IFERROR(TRIM(IFERROR(IF(ISNUMBER(MATCH(IF($CF35="Radius",LEFT($CF36,FIND(" (",$CF36,1)),IF(LEFT($CF36,FIND(" (",$CF36,1))=LEFT($CF35,FIND(" (",$CF35,1)),"",LEFT($CF36,FIND(" (",$CF36,1)))),$CH$8:$CH35,0))=FALSE,IF($CF35="Radius",LEFT($CF36,FIND(" (",$CF36,1)),IF(LEFT($CF36,FIND(" (",$CF36,1))=LEFT($CF35,FIND(" (",$CF35,1)),"",LEFT($CF36,FIND(" (",$CF36,1)))),""),"")),"")</f>
        <v/>
      </c>
      <c r="CI36" s="142" t="str">
        <f t="array" aca="1" ref="CI36" ca="1">IFERROR(IF($CH36="","",IF(MAX((Selection_Radius=$CH36)*Selection_Resultant)=0,"",MAX((Selection_Radius=$CH36)*Selection_Resultant))),"")</f>
        <v/>
      </c>
      <c r="CJ36" s="142" t="str">
        <f t="shared" ca="1" si="40"/>
        <v/>
      </c>
      <c r="CK36" s="142" t="str">
        <f t="array" aca="1" ref="CK36" ca="1">IFERROR(INDEX($CJ$1:$CJ$502,SMALL(IF($CJ$1:$CJ$502&lt;&gt;"",ROW($CJ$1:$CJ$502)),ROW(29:29))),"")</f>
        <v/>
      </c>
      <c r="CL36" s="142" t="str">
        <f t="shared" ca="1" si="41"/>
        <v/>
      </c>
      <c r="CM36" s="142" t="str">
        <f t="shared" ca="1" si="42"/>
        <v/>
      </c>
      <c r="CN36" s="142" t="str" cm="1">
        <f t="array" aca="1" ref="CN36" ca="1">IF(CM36="","",INDEX(INDIRECT("$CM$9:$CM$" &amp; ROW(GuyAnchorReactionCount) + GuyAnchorReactionCount),ROWS($CM36:INDIRECT("$CM$" &amp; ROW(GuyAnchorReactionCount) + GuyAnchorReactionCount))))</f>
        <v/>
      </c>
      <c r="CP36" s="145" t="str">
        <f t="shared" ca="1" si="43"/>
        <v/>
      </c>
      <c r="CQ36" s="145" t="str">
        <f t="shared" ca="1" si="44"/>
        <v/>
      </c>
      <c r="CR36" s="145" t="str">
        <f t="shared" ca="1" si="45"/>
        <v/>
      </c>
      <c r="CS36" s="145" t="str">
        <f t="shared" ca="1" si="46"/>
        <v/>
      </c>
    </row>
    <row r="37" spans="1:97" x14ac:dyDescent="0.2">
      <c r="A37" s="150" t="e">
        <f ca="1">INDEX($D$2:$BA$201,$A$24,$A$27)</f>
        <v>#N/A</v>
      </c>
      <c r="C37" s="142">
        <f t="shared" si="17"/>
        <v>35</v>
      </c>
      <c r="D37" s="142" t="e">
        <f t="shared" ca="1" si="241"/>
        <v>#N/A</v>
      </c>
      <c r="E37" s="142" t="e">
        <f t="shared" ca="1" si="241"/>
        <v>#N/A</v>
      </c>
      <c r="F37" s="142" t="e">
        <f t="shared" ca="1" si="241"/>
        <v>#N/A</v>
      </c>
      <c r="G37" s="142" t="e">
        <f t="shared" ca="1" si="241"/>
        <v>#N/A</v>
      </c>
      <c r="H37" s="142" t="e">
        <f t="shared" ca="1" si="241"/>
        <v>#N/A</v>
      </c>
      <c r="I37" s="142" t="e">
        <f t="shared" ca="1" si="241"/>
        <v>#N/A</v>
      </c>
      <c r="J37" s="142" t="e">
        <f t="shared" ca="1" si="241"/>
        <v>#N/A</v>
      </c>
      <c r="K37" s="142" t="e">
        <f t="shared" ca="1" si="241"/>
        <v>#N/A</v>
      </c>
      <c r="L37" s="142" t="e">
        <f t="shared" ca="1" si="241"/>
        <v>#N/A</v>
      </c>
      <c r="M37" s="142" t="e">
        <f t="shared" ca="1" si="241"/>
        <v>#N/A</v>
      </c>
      <c r="N37" s="142" t="e">
        <f t="shared" ca="1" si="241"/>
        <v>#N/A</v>
      </c>
      <c r="O37" s="142" t="e">
        <f t="shared" ca="1" si="241"/>
        <v>#N/A</v>
      </c>
      <c r="P37" s="142" t="e">
        <f t="shared" ca="1" si="241"/>
        <v>#N/A</v>
      </c>
      <c r="Q37" s="142" t="e">
        <f t="shared" ca="1" si="241"/>
        <v>#N/A</v>
      </c>
      <c r="R37" s="142" t="e">
        <f t="shared" ca="1" si="241"/>
        <v>#N/A</v>
      </c>
      <c r="S37" s="142" t="e">
        <f t="shared" ca="1" si="241"/>
        <v>#N/A</v>
      </c>
      <c r="T37" s="142" t="e">
        <f t="shared" ca="1" si="231"/>
        <v>#N/A</v>
      </c>
      <c r="U37" s="142" t="e">
        <f t="shared" ca="1" si="231"/>
        <v>#N/A</v>
      </c>
      <c r="V37" s="142" t="e">
        <f t="shared" ca="1" si="231"/>
        <v>#N/A</v>
      </c>
      <c r="W37" s="142" t="e">
        <f t="shared" ca="1" si="231"/>
        <v>#N/A</v>
      </c>
      <c r="X37" s="142" t="e">
        <f t="shared" ca="1" si="231"/>
        <v>#N/A</v>
      </c>
      <c r="Y37" s="142" t="e">
        <f t="shared" ca="1" si="231"/>
        <v>#N/A</v>
      </c>
      <c r="Z37" s="142" t="e">
        <f t="shared" ca="1" si="231"/>
        <v>#N/A</v>
      </c>
      <c r="AA37" s="142" t="e">
        <f t="shared" ca="1" si="231"/>
        <v>#N/A</v>
      </c>
      <c r="AB37" s="142" t="e">
        <f t="shared" ca="1" si="231"/>
        <v>#N/A</v>
      </c>
      <c r="AC37" s="142" t="e">
        <f t="shared" ca="1" si="231"/>
        <v>#N/A</v>
      </c>
      <c r="AD37" s="142" t="e">
        <f t="shared" ca="1" si="231"/>
        <v>#N/A</v>
      </c>
      <c r="AE37" s="142" t="e">
        <f t="shared" ca="1" si="231"/>
        <v>#N/A</v>
      </c>
      <c r="AF37" s="142" t="e">
        <f t="shared" ca="1" si="231"/>
        <v>#N/A</v>
      </c>
      <c r="AG37" s="142" t="e">
        <f t="shared" ca="1" si="231"/>
        <v>#N/A</v>
      </c>
      <c r="AH37" s="142" t="e">
        <f t="shared" ca="1" si="231"/>
        <v>#N/A</v>
      </c>
      <c r="AI37" s="142" t="e">
        <f t="shared" ca="1" si="242"/>
        <v>#N/A</v>
      </c>
      <c r="AJ37" s="142" t="e">
        <f t="shared" ca="1" si="242"/>
        <v>#N/A</v>
      </c>
      <c r="AK37" s="142" t="e">
        <f t="shared" ca="1" si="242"/>
        <v>#N/A</v>
      </c>
      <c r="AL37" s="142" t="e">
        <f t="shared" ca="1" si="242"/>
        <v>#N/A</v>
      </c>
      <c r="AM37" s="142" t="e">
        <f t="shared" ca="1" si="242"/>
        <v>#N/A</v>
      </c>
      <c r="AN37" s="142" t="e">
        <f t="shared" ca="1" si="242"/>
        <v>#N/A</v>
      </c>
      <c r="AO37" s="142" t="e">
        <f t="shared" ca="1" si="242"/>
        <v>#N/A</v>
      </c>
      <c r="AP37" s="142" t="e">
        <f t="shared" ca="1" si="242"/>
        <v>#N/A</v>
      </c>
      <c r="AQ37" s="142" t="e">
        <f t="shared" ca="1" si="242"/>
        <v>#N/A</v>
      </c>
      <c r="AR37" s="142" t="e">
        <f t="shared" ca="1" si="242"/>
        <v>#N/A</v>
      </c>
      <c r="AS37" s="142" t="e">
        <f t="shared" ca="1" si="242"/>
        <v>#N/A</v>
      </c>
      <c r="AT37" s="142" t="e">
        <f t="shared" ca="1" si="242"/>
        <v>#N/A</v>
      </c>
      <c r="AU37" s="142" t="e">
        <f t="shared" ca="1" si="242"/>
        <v>#N/A</v>
      </c>
      <c r="AV37" s="142" t="e">
        <f t="shared" ca="1" si="242"/>
        <v>#N/A</v>
      </c>
      <c r="AW37" s="142" t="e">
        <f t="shared" ca="1" si="242"/>
        <v>#N/A</v>
      </c>
      <c r="AX37" s="142" t="e">
        <f t="shared" ca="1" si="242"/>
        <v>#N/A</v>
      </c>
      <c r="AY37" s="142" t="e">
        <f t="shared" ca="1" si="232"/>
        <v>#N/A</v>
      </c>
      <c r="AZ37" s="142" t="e">
        <f t="shared" ca="1" si="232"/>
        <v>#N/A</v>
      </c>
      <c r="BA37" s="142" t="e">
        <f t="shared" ca="1" si="232"/>
        <v>#N/A</v>
      </c>
      <c r="BB37" s="142" t="str">
        <f t="shared" ca="1" si="12"/>
        <v/>
      </c>
      <c r="BC37" s="142" t="str">
        <f t="shared" ref="BC37" ca="1" si="267">IFERROR(VALUE(G37)*IF(RTF_unit="K",1,IF(RTF_unit="lb",1/1000,IF(RTF_unit="T",2,1))),"")</f>
        <v/>
      </c>
      <c r="BD37" s="142" t="str">
        <f t="shared" ref="BD37" ca="1" si="268">IFERROR(VALUE(H37)*IF(RTF_unit="K",1,IF(RTF_unit="lb",1/1000,IF(RTF_unit="T",2,1))),"")</f>
        <v/>
      </c>
      <c r="BE37" s="142" t="str">
        <f t="shared" ref="BE37" ca="1" si="269">IFERROR(VALUE(I37)*IF(RTF_unit="K",1,IF(RTF_unit="lb",1/1000,IF(RTF_unit="T",2,1))),"")</f>
        <v/>
      </c>
      <c r="BF37" s="20" t="str">
        <f t="shared" ca="1" si="16"/>
        <v/>
      </c>
      <c r="BG37" s="142" t="str">
        <f t="shared" ca="1" si="18"/>
        <v/>
      </c>
      <c r="BH37" s="20"/>
      <c r="BI37" s="158" t="str">
        <f t="shared" ca="1" si="50"/>
        <v/>
      </c>
      <c r="BJ37" s="142" t="str">
        <f t="shared" ca="1" si="25"/>
        <v/>
      </c>
      <c r="BK37" s="142" t="str">
        <f t="shared" ca="1" si="51"/>
        <v/>
      </c>
      <c r="BL37" s="142" t="str">
        <f t="shared" ref="BL37" ca="1" si="270">IFERROR(INDEX($D$2:$BA$203,$A$41-1+$BI37,$A$27-3)*IF(RTF_unit="K",1,IF(RTF_unit="lb",1/1000,IF(RTF_unit="T",2,1))),"")</f>
        <v/>
      </c>
      <c r="BM37" s="142" t="str">
        <f t="shared" ref="BM37" ca="1" si="271">IFERROR(INDEX($D$2:$BA$203,$A$41-1+$BI37,$A$27-1)*IF(RTF_unit="K",1,IF(RTF_unit="lb",1/1000,IF(RTF_unit="T",2,1))),"")</f>
        <v/>
      </c>
      <c r="BN37" s="142" t="str">
        <f t="shared" ref="BN37" ca="1" si="272">IFERROR(INDEX($D$2:$BA$203,$A$41-1+$BI37,$A$27-2)*IF(RTF_unit="K",1,IF(RTF_unit="lb",1/1000,IF(RTF_unit="T",2,1))),"")</f>
        <v/>
      </c>
      <c r="BO37" s="142" t="str">
        <f t="shared" ref="BO37" ca="1" si="273">IFERROR(INDEX($D$2:$BA$203,$A$41-1+$BI37,$A$27)*IF(RTF_unit_Moment="kip-ft",1,IF(RTF_unit_Moment="kip-in",1/12,IF(RTF_unit_Moment="lb-ft",1/1000,IF(RTF_unit_Moment="lb-in",1/12000,1)))),"")</f>
        <v/>
      </c>
      <c r="BP37" s="142" t="str">
        <f t="shared" ref="BP37" ca="1" si="274">IFERROR(INDEX($D$2:$BA$203,$A$41-1+$BI37,$A$30)*IF(RTF_unit_Moment="kip-ft",1,IF(RTF_unit_Moment="kip-in",1/12,IF(RTF_unit_Moment="lb-ft",1/1000,IF(RTF_unit_Moment="lb-in",1/12000,1)))),"")</f>
        <v/>
      </c>
      <c r="BQ37" s="142" t="str">
        <f t="shared" ca="1" si="57"/>
        <v/>
      </c>
      <c r="BR37" s="142" t="str">
        <f t="shared" ca="1" si="58"/>
        <v/>
      </c>
      <c r="BT37" s="142" t="str">
        <f t="array" aca="1" ref="BT37" ca="1">IFERROR(INDEX($BB$1:$BB$502,SMALL(IF($BB$1:$BB$502&lt;&gt;"",ROW($BB$1:$BB$502)),ROW(30:30))),"")</f>
        <v/>
      </c>
      <c r="BU37" s="156" t="str">
        <f t="shared" ca="1" si="19"/>
        <v/>
      </c>
      <c r="BV37" s="142" t="str">
        <f t="shared" ca="1" si="31"/>
        <v/>
      </c>
      <c r="BW37" s="142" t="str">
        <f t="shared" ca="1" si="31"/>
        <v/>
      </c>
      <c r="BX37" s="142" t="str">
        <f t="shared" ca="1" si="31"/>
        <v/>
      </c>
      <c r="BY37" s="142" t="str">
        <f t="shared" ca="1" si="32"/>
        <v/>
      </c>
      <c r="BZ37" s="142" t="str">
        <f t="shared" ca="1" si="21"/>
        <v/>
      </c>
      <c r="CA37" s="142" t="str">
        <f t="shared" ca="1" si="33"/>
        <v/>
      </c>
      <c r="CB37" s="142" t="str">
        <f t="shared" ca="1" si="34"/>
        <v/>
      </c>
      <c r="CC37" s="142" t="str">
        <f t="shared" ca="1" si="35"/>
        <v/>
      </c>
      <c r="CD37" s="142" t="str">
        <f t="shared" ca="1" si="36"/>
        <v/>
      </c>
      <c r="CE37" s="142" t="str">
        <f t="shared" ca="1" si="37"/>
        <v/>
      </c>
      <c r="CF37" s="142" t="str">
        <f t="shared" ca="1" si="38"/>
        <v/>
      </c>
      <c r="CG37" s="142" t="str">
        <f t="shared" ca="1" si="39"/>
        <v/>
      </c>
      <c r="CH37" s="142" t="str">
        <f ca="1">IFERROR(TRIM(IFERROR(IF(ISNUMBER(MATCH(IF($CF36="Radius",LEFT($CF37,FIND(" (",$CF37,1)),IF(LEFT($CF37,FIND(" (",$CF37,1))=LEFT($CF36,FIND(" (",$CF36,1)),"",LEFT($CF37,FIND(" (",$CF37,1)))),$CH$8:$CH36,0))=FALSE,IF($CF36="Radius",LEFT($CF37,FIND(" (",$CF37,1)),IF(LEFT($CF37,FIND(" (",$CF37,1))=LEFT($CF36,FIND(" (",$CF36,1)),"",LEFT($CF37,FIND(" (",$CF37,1)))),""),"")),"")</f>
        <v/>
      </c>
      <c r="CI37" s="142" t="str">
        <f t="array" aca="1" ref="CI37" ca="1">IFERROR(IF($CH37="","",IF(MAX((Selection_Radius=$CH37)*Selection_Resultant)=0,"",MAX((Selection_Radius=$CH37)*Selection_Resultant))),"")</f>
        <v/>
      </c>
      <c r="CJ37" s="142" t="str">
        <f t="shared" ca="1" si="40"/>
        <v/>
      </c>
      <c r="CK37" s="142" t="str">
        <f t="array" aca="1" ref="CK37" ca="1">IFERROR(INDEX($CJ$1:$CJ$502,SMALL(IF($CJ$1:$CJ$502&lt;&gt;"",ROW($CJ$1:$CJ$502)),ROW(30:30))),"")</f>
        <v/>
      </c>
      <c r="CL37" s="142" t="str">
        <f t="shared" ca="1" si="41"/>
        <v/>
      </c>
      <c r="CM37" s="142" t="str">
        <f t="shared" ca="1" si="42"/>
        <v/>
      </c>
      <c r="CN37" s="142" t="str" cm="1">
        <f t="array" aca="1" ref="CN37" ca="1">IF(CM37="","",INDEX(INDIRECT("$CM$9:$CM$" &amp; ROW(GuyAnchorReactionCount) + GuyAnchorReactionCount),ROWS($CM37:INDIRECT("$CM$" &amp; ROW(GuyAnchorReactionCount) + GuyAnchorReactionCount))))</f>
        <v/>
      </c>
      <c r="CP37" s="145" t="str">
        <f t="shared" ca="1" si="43"/>
        <v/>
      </c>
      <c r="CQ37" s="145" t="str">
        <f t="shared" ca="1" si="44"/>
        <v/>
      </c>
      <c r="CR37" s="145" t="str">
        <f t="shared" ca="1" si="45"/>
        <v/>
      </c>
      <c r="CS37" s="145" t="str">
        <f t="shared" ca="1" si="46"/>
        <v/>
      </c>
    </row>
    <row r="38" spans="1:97" x14ac:dyDescent="0.2">
      <c r="A38" s="159" t="s">
        <v>183</v>
      </c>
      <c r="C38" s="142">
        <f t="shared" si="17"/>
        <v>36</v>
      </c>
      <c r="D38" s="142" t="e">
        <f t="shared" ca="1" si="241"/>
        <v>#N/A</v>
      </c>
      <c r="E38" s="142" t="e">
        <f t="shared" ca="1" si="241"/>
        <v>#N/A</v>
      </c>
      <c r="F38" s="142" t="e">
        <f t="shared" ca="1" si="241"/>
        <v>#N/A</v>
      </c>
      <c r="G38" s="142" t="e">
        <f t="shared" ca="1" si="241"/>
        <v>#N/A</v>
      </c>
      <c r="H38" s="142" t="e">
        <f t="shared" ca="1" si="241"/>
        <v>#N/A</v>
      </c>
      <c r="I38" s="142" t="e">
        <f t="shared" ca="1" si="241"/>
        <v>#N/A</v>
      </c>
      <c r="J38" s="142" t="e">
        <f t="shared" ca="1" si="241"/>
        <v>#N/A</v>
      </c>
      <c r="K38" s="142" t="e">
        <f t="shared" ca="1" si="241"/>
        <v>#N/A</v>
      </c>
      <c r="L38" s="142" t="e">
        <f t="shared" ca="1" si="241"/>
        <v>#N/A</v>
      </c>
      <c r="M38" s="142" t="e">
        <f t="shared" ca="1" si="241"/>
        <v>#N/A</v>
      </c>
      <c r="N38" s="142" t="e">
        <f t="shared" ca="1" si="241"/>
        <v>#N/A</v>
      </c>
      <c r="O38" s="142" t="e">
        <f t="shared" ca="1" si="241"/>
        <v>#N/A</v>
      </c>
      <c r="P38" s="142" t="e">
        <f t="shared" ca="1" si="241"/>
        <v>#N/A</v>
      </c>
      <c r="Q38" s="142" t="e">
        <f t="shared" ca="1" si="241"/>
        <v>#N/A</v>
      </c>
      <c r="R38" s="142" t="e">
        <f t="shared" ca="1" si="241"/>
        <v>#N/A</v>
      </c>
      <c r="S38" s="142" t="e">
        <f t="shared" ca="1" si="241"/>
        <v>#N/A</v>
      </c>
      <c r="T38" s="142" t="e">
        <f t="shared" ca="1" si="231"/>
        <v>#N/A</v>
      </c>
      <c r="U38" s="142" t="e">
        <f t="shared" ca="1" si="231"/>
        <v>#N/A</v>
      </c>
      <c r="V38" s="142" t="e">
        <f t="shared" ca="1" si="231"/>
        <v>#N/A</v>
      </c>
      <c r="W38" s="142" t="e">
        <f t="shared" ca="1" si="231"/>
        <v>#N/A</v>
      </c>
      <c r="X38" s="142" t="e">
        <f t="shared" ca="1" si="231"/>
        <v>#N/A</v>
      </c>
      <c r="Y38" s="142" t="e">
        <f t="shared" ca="1" si="231"/>
        <v>#N/A</v>
      </c>
      <c r="Z38" s="142" t="e">
        <f t="shared" ca="1" si="231"/>
        <v>#N/A</v>
      </c>
      <c r="AA38" s="142" t="e">
        <f t="shared" ca="1" si="231"/>
        <v>#N/A</v>
      </c>
      <c r="AB38" s="142" t="e">
        <f t="shared" ca="1" si="231"/>
        <v>#N/A</v>
      </c>
      <c r="AC38" s="142" t="e">
        <f t="shared" ca="1" si="231"/>
        <v>#N/A</v>
      </c>
      <c r="AD38" s="142" t="e">
        <f t="shared" ca="1" si="231"/>
        <v>#N/A</v>
      </c>
      <c r="AE38" s="142" t="e">
        <f t="shared" ca="1" si="231"/>
        <v>#N/A</v>
      </c>
      <c r="AF38" s="142" t="e">
        <f t="shared" ca="1" si="231"/>
        <v>#N/A</v>
      </c>
      <c r="AG38" s="142" t="e">
        <f t="shared" ca="1" si="231"/>
        <v>#N/A</v>
      </c>
      <c r="AH38" s="142" t="e">
        <f t="shared" ca="1" si="231"/>
        <v>#N/A</v>
      </c>
      <c r="AI38" s="142" t="e">
        <f t="shared" ca="1" si="242"/>
        <v>#N/A</v>
      </c>
      <c r="AJ38" s="142" t="e">
        <f t="shared" ca="1" si="242"/>
        <v>#N/A</v>
      </c>
      <c r="AK38" s="142" t="e">
        <f t="shared" ca="1" si="242"/>
        <v>#N/A</v>
      </c>
      <c r="AL38" s="142" t="e">
        <f t="shared" ca="1" si="242"/>
        <v>#N/A</v>
      </c>
      <c r="AM38" s="142" t="e">
        <f t="shared" ca="1" si="242"/>
        <v>#N/A</v>
      </c>
      <c r="AN38" s="142" t="e">
        <f t="shared" ca="1" si="242"/>
        <v>#N/A</v>
      </c>
      <c r="AO38" s="142" t="e">
        <f t="shared" ca="1" si="242"/>
        <v>#N/A</v>
      </c>
      <c r="AP38" s="142" t="e">
        <f t="shared" ca="1" si="242"/>
        <v>#N/A</v>
      </c>
      <c r="AQ38" s="142" t="e">
        <f t="shared" ca="1" si="242"/>
        <v>#N/A</v>
      </c>
      <c r="AR38" s="142" t="e">
        <f t="shared" ca="1" si="242"/>
        <v>#N/A</v>
      </c>
      <c r="AS38" s="142" t="e">
        <f t="shared" ca="1" si="242"/>
        <v>#N/A</v>
      </c>
      <c r="AT38" s="142" t="e">
        <f t="shared" ca="1" si="242"/>
        <v>#N/A</v>
      </c>
      <c r="AU38" s="142" t="e">
        <f t="shared" ca="1" si="242"/>
        <v>#N/A</v>
      </c>
      <c r="AV38" s="142" t="e">
        <f t="shared" ca="1" si="242"/>
        <v>#N/A</v>
      </c>
      <c r="AW38" s="142" t="e">
        <f t="shared" ca="1" si="242"/>
        <v>#N/A</v>
      </c>
      <c r="AX38" s="142" t="e">
        <f t="shared" ca="1" si="242"/>
        <v>#N/A</v>
      </c>
      <c r="AY38" s="142" t="e">
        <f t="shared" ca="1" si="232"/>
        <v>#N/A</v>
      </c>
      <c r="AZ38" s="142" t="e">
        <f t="shared" ca="1" si="232"/>
        <v>#N/A</v>
      </c>
      <c r="BA38" s="142" t="e">
        <f t="shared" ca="1" si="232"/>
        <v>#N/A</v>
      </c>
      <c r="BB38" s="142" t="str">
        <f t="shared" ca="1" si="12"/>
        <v/>
      </c>
      <c r="BC38" s="142" t="str">
        <f t="shared" ref="BC38" ca="1" si="275">IFERROR(VALUE(G38)*IF(RTF_unit="K",1,IF(RTF_unit="lb",1/1000,IF(RTF_unit="T",2,1))),"")</f>
        <v/>
      </c>
      <c r="BD38" s="142" t="str">
        <f t="shared" ref="BD38" ca="1" si="276">IFERROR(VALUE(H38)*IF(RTF_unit="K",1,IF(RTF_unit="lb",1/1000,IF(RTF_unit="T",2,1))),"")</f>
        <v/>
      </c>
      <c r="BE38" s="142" t="str">
        <f t="shared" ref="BE38" ca="1" si="277">IFERROR(VALUE(I38)*IF(RTF_unit="K",1,IF(RTF_unit="lb",1/1000,IF(RTF_unit="T",2,1))),"")</f>
        <v/>
      </c>
      <c r="BF38" s="20" t="str">
        <f t="shared" ca="1" si="16"/>
        <v/>
      </c>
      <c r="BG38" s="142" t="str">
        <f t="shared" ca="1" si="18"/>
        <v/>
      </c>
      <c r="BH38" s="20"/>
      <c r="BI38" s="158" t="str">
        <f t="shared" ca="1" si="50"/>
        <v/>
      </c>
      <c r="BJ38" s="142" t="str">
        <f t="shared" ca="1" si="25"/>
        <v/>
      </c>
      <c r="BK38" s="142" t="str">
        <f t="shared" ca="1" si="51"/>
        <v/>
      </c>
      <c r="BL38" s="142" t="str">
        <f t="shared" ref="BL38" ca="1" si="278">IFERROR(INDEX($D$2:$BA$203,$A$41-1+$BI38,$A$27-3)*IF(RTF_unit="K",1,IF(RTF_unit="lb",1/1000,IF(RTF_unit="T",2,1))),"")</f>
        <v/>
      </c>
      <c r="BM38" s="142" t="str">
        <f t="shared" ref="BM38" ca="1" si="279">IFERROR(INDEX($D$2:$BA$203,$A$41-1+$BI38,$A$27-1)*IF(RTF_unit="K",1,IF(RTF_unit="lb",1/1000,IF(RTF_unit="T",2,1))),"")</f>
        <v/>
      </c>
      <c r="BN38" s="142" t="str">
        <f t="shared" ref="BN38" ca="1" si="280">IFERROR(INDEX($D$2:$BA$203,$A$41-1+$BI38,$A$27-2)*IF(RTF_unit="K",1,IF(RTF_unit="lb",1/1000,IF(RTF_unit="T",2,1))),"")</f>
        <v/>
      </c>
      <c r="BO38" s="142" t="str">
        <f t="shared" ref="BO38" ca="1" si="281">IFERROR(INDEX($D$2:$BA$203,$A$41-1+$BI38,$A$27)*IF(RTF_unit_Moment="kip-ft",1,IF(RTF_unit_Moment="kip-in",1/12,IF(RTF_unit_Moment="lb-ft",1/1000,IF(RTF_unit_Moment="lb-in",1/12000,1)))),"")</f>
        <v/>
      </c>
      <c r="BP38" s="142" t="str">
        <f t="shared" ref="BP38" ca="1" si="282">IFERROR(INDEX($D$2:$BA$203,$A$41-1+$BI38,$A$30)*IF(RTF_unit_Moment="kip-ft",1,IF(RTF_unit_Moment="kip-in",1/12,IF(RTF_unit_Moment="lb-ft",1/1000,IF(RTF_unit_Moment="lb-in",1/12000,1)))),"")</f>
        <v/>
      </c>
      <c r="BQ38" s="142" t="str">
        <f t="shared" ca="1" si="57"/>
        <v/>
      </c>
      <c r="BR38" s="142" t="str">
        <f t="shared" ca="1" si="58"/>
        <v/>
      </c>
      <c r="BT38" s="142" t="str">
        <f t="array" aca="1" ref="BT38" ca="1">IFERROR(INDEX($BB$1:$BB$502,SMALL(IF($BB$1:$BB$502&lt;&gt;"",ROW($BB$1:$BB$502)),ROW(31:31))),"")</f>
        <v/>
      </c>
      <c r="BU38" s="156" t="str">
        <f t="shared" ca="1" si="19"/>
        <v/>
      </c>
      <c r="BV38" s="142" t="str">
        <f t="shared" ca="1" si="31"/>
        <v/>
      </c>
      <c r="BW38" s="142" t="str">
        <f t="shared" ca="1" si="31"/>
        <v/>
      </c>
      <c r="BX38" s="142" t="str">
        <f t="shared" ca="1" si="31"/>
        <v/>
      </c>
      <c r="BY38" s="142" t="str">
        <f t="shared" ca="1" si="32"/>
        <v/>
      </c>
      <c r="BZ38" s="142" t="str">
        <f t="shared" ca="1" si="21"/>
        <v/>
      </c>
      <c r="CA38" s="142" t="str">
        <f t="shared" ca="1" si="33"/>
        <v/>
      </c>
      <c r="CB38" s="142" t="str">
        <f t="shared" ca="1" si="34"/>
        <v/>
      </c>
      <c r="CC38" s="142" t="str">
        <f t="shared" ca="1" si="35"/>
        <v/>
      </c>
      <c r="CD38" s="142" t="str">
        <f t="shared" ca="1" si="36"/>
        <v/>
      </c>
      <c r="CE38" s="142" t="str">
        <f t="shared" ca="1" si="37"/>
        <v/>
      </c>
      <c r="CF38" s="142" t="str">
        <f t="shared" ca="1" si="38"/>
        <v/>
      </c>
      <c r="CG38" s="142" t="str">
        <f t="shared" ca="1" si="39"/>
        <v/>
      </c>
      <c r="CH38" s="142" t="str">
        <f ca="1">IFERROR(TRIM(IFERROR(IF(ISNUMBER(MATCH(IF($CF37="Radius",LEFT($CF38,FIND(" (",$CF38,1)),IF(LEFT($CF38,FIND(" (",$CF38,1))=LEFT($CF37,FIND(" (",$CF37,1)),"",LEFT($CF38,FIND(" (",$CF38,1)))),$CH$8:$CH37,0))=FALSE,IF($CF37="Radius",LEFT($CF38,FIND(" (",$CF38,1)),IF(LEFT($CF38,FIND(" (",$CF38,1))=LEFT($CF37,FIND(" (",$CF37,1)),"",LEFT($CF38,FIND(" (",$CF38,1)))),""),"")),"")</f>
        <v/>
      </c>
      <c r="CI38" s="142" t="str">
        <f t="array" aca="1" ref="CI38" ca="1">IFERROR(IF($CH38="","",IF(MAX((Selection_Radius=$CH38)*Selection_Resultant)=0,"",MAX((Selection_Radius=$CH38)*Selection_Resultant))),"")</f>
        <v/>
      </c>
      <c r="CJ38" s="142" t="str">
        <f t="shared" ca="1" si="40"/>
        <v/>
      </c>
      <c r="CK38" s="142" t="str">
        <f t="array" aca="1" ref="CK38" ca="1">IFERROR(INDEX($CJ$1:$CJ$502,SMALL(IF($CJ$1:$CJ$502&lt;&gt;"",ROW($CJ$1:$CJ$502)),ROW(31:31))),"")</f>
        <v/>
      </c>
      <c r="CL38" s="142" t="str">
        <f t="shared" ca="1" si="41"/>
        <v/>
      </c>
      <c r="CM38" s="142" t="str">
        <f t="shared" ca="1" si="42"/>
        <v/>
      </c>
      <c r="CN38" s="142" t="str" cm="1">
        <f t="array" aca="1" ref="CN38" ca="1">IF(CM38="","",INDEX(INDIRECT("$CM$9:$CM$" &amp; ROW(GuyAnchorReactionCount) + GuyAnchorReactionCount),ROWS($CM38:INDIRECT("$CM$" &amp; ROW(GuyAnchorReactionCount) + GuyAnchorReactionCount))))</f>
        <v/>
      </c>
      <c r="CP38" s="145" t="str">
        <f t="shared" ca="1" si="43"/>
        <v/>
      </c>
      <c r="CQ38" s="145" t="str">
        <f t="shared" ca="1" si="44"/>
        <v/>
      </c>
      <c r="CR38" s="145" t="str">
        <f t="shared" ca="1" si="45"/>
        <v/>
      </c>
      <c r="CS38" s="145" t="str">
        <f t="shared" ca="1" si="46"/>
        <v/>
      </c>
    </row>
    <row r="39" spans="1:97" x14ac:dyDescent="0.2">
      <c r="C39" s="142">
        <f t="shared" si="17"/>
        <v>37</v>
      </c>
      <c r="D39" s="142" t="e">
        <f t="shared" ca="1" si="241"/>
        <v>#N/A</v>
      </c>
      <c r="E39" s="142" t="e">
        <f t="shared" ca="1" si="241"/>
        <v>#N/A</v>
      </c>
      <c r="F39" s="142" t="e">
        <f t="shared" ca="1" si="241"/>
        <v>#N/A</v>
      </c>
      <c r="G39" s="142" t="e">
        <f t="shared" ca="1" si="241"/>
        <v>#N/A</v>
      </c>
      <c r="H39" s="142" t="e">
        <f t="shared" ca="1" si="241"/>
        <v>#N/A</v>
      </c>
      <c r="I39" s="142" t="e">
        <f t="shared" ca="1" si="241"/>
        <v>#N/A</v>
      </c>
      <c r="J39" s="142" t="e">
        <f t="shared" ca="1" si="241"/>
        <v>#N/A</v>
      </c>
      <c r="K39" s="142" t="e">
        <f t="shared" ca="1" si="241"/>
        <v>#N/A</v>
      </c>
      <c r="L39" s="142" t="e">
        <f t="shared" ca="1" si="241"/>
        <v>#N/A</v>
      </c>
      <c r="M39" s="142" t="e">
        <f t="shared" ca="1" si="241"/>
        <v>#N/A</v>
      </c>
      <c r="N39" s="142" t="e">
        <f t="shared" ca="1" si="241"/>
        <v>#N/A</v>
      </c>
      <c r="O39" s="142" t="e">
        <f t="shared" ca="1" si="241"/>
        <v>#N/A</v>
      </c>
      <c r="P39" s="142" t="e">
        <f t="shared" ca="1" si="241"/>
        <v>#N/A</v>
      </c>
      <c r="Q39" s="142" t="e">
        <f t="shared" ca="1" si="241"/>
        <v>#N/A</v>
      </c>
      <c r="R39" s="142" t="e">
        <f t="shared" ca="1" si="241"/>
        <v>#N/A</v>
      </c>
      <c r="S39" s="142" t="e">
        <f t="shared" ca="1" si="241"/>
        <v>#N/A</v>
      </c>
      <c r="T39" s="142" t="e">
        <f t="shared" ca="1" si="231"/>
        <v>#N/A</v>
      </c>
      <c r="U39" s="142" t="e">
        <f t="shared" ca="1" si="231"/>
        <v>#N/A</v>
      </c>
      <c r="V39" s="142" t="e">
        <f t="shared" ca="1" si="231"/>
        <v>#N/A</v>
      </c>
      <c r="W39" s="142" t="e">
        <f t="shared" ca="1" si="231"/>
        <v>#N/A</v>
      </c>
      <c r="X39" s="142" t="e">
        <f t="shared" ca="1" si="231"/>
        <v>#N/A</v>
      </c>
      <c r="Y39" s="142" t="e">
        <f t="shared" ca="1" si="231"/>
        <v>#N/A</v>
      </c>
      <c r="Z39" s="142" t="e">
        <f t="shared" ca="1" si="231"/>
        <v>#N/A</v>
      </c>
      <c r="AA39" s="142" t="e">
        <f t="shared" ca="1" si="231"/>
        <v>#N/A</v>
      </c>
      <c r="AB39" s="142" t="e">
        <f t="shared" ca="1" si="231"/>
        <v>#N/A</v>
      </c>
      <c r="AC39" s="142" t="e">
        <f t="shared" ca="1" si="231"/>
        <v>#N/A</v>
      </c>
      <c r="AD39" s="142" t="e">
        <f t="shared" ca="1" si="231"/>
        <v>#N/A</v>
      </c>
      <c r="AE39" s="142" t="e">
        <f t="shared" ca="1" si="231"/>
        <v>#N/A</v>
      </c>
      <c r="AF39" s="142" t="e">
        <f t="shared" ca="1" si="231"/>
        <v>#N/A</v>
      </c>
      <c r="AG39" s="142" t="e">
        <f t="shared" ca="1" si="231"/>
        <v>#N/A</v>
      </c>
      <c r="AH39" s="142" t="e">
        <f t="shared" ca="1" si="231"/>
        <v>#N/A</v>
      </c>
      <c r="AI39" s="142" t="e">
        <f t="shared" ca="1" si="242"/>
        <v>#N/A</v>
      </c>
      <c r="AJ39" s="142" t="e">
        <f t="shared" ca="1" si="242"/>
        <v>#N/A</v>
      </c>
      <c r="AK39" s="142" t="e">
        <f t="shared" ca="1" si="242"/>
        <v>#N/A</v>
      </c>
      <c r="AL39" s="142" t="e">
        <f t="shared" ca="1" si="242"/>
        <v>#N/A</v>
      </c>
      <c r="AM39" s="142" t="e">
        <f t="shared" ca="1" si="242"/>
        <v>#N/A</v>
      </c>
      <c r="AN39" s="142" t="e">
        <f t="shared" ca="1" si="242"/>
        <v>#N/A</v>
      </c>
      <c r="AO39" s="142" t="e">
        <f t="shared" ca="1" si="242"/>
        <v>#N/A</v>
      </c>
      <c r="AP39" s="142" t="e">
        <f t="shared" ca="1" si="242"/>
        <v>#N/A</v>
      </c>
      <c r="AQ39" s="142" t="e">
        <f t="shared" ca="1" si="242"/>
        <v>#N/A</v>
      </c>
      <c r="AR39" s="142" t="e">
        <f t="shared" ca="1" si="242"/>
        <v>#N/A</v>
      </c>
      <c r="AS39" s="142" t="e">
        <f t="shared" ca="1" si="242"/>
        <v>#N/A</v>
      </c>
      <c r="AT39" s="142" t="e">
        <f t="shared" ca="1" si="242"/>
        <v>#N/A</v>
      </c>
      <c r="AU39" s="142" t="e">
        <f t="shared" ca="1" si="242"/>
        <v>#N/A</v>
      </c>
      <c r="AV39" s="142" t="e">
        <f t="shared" ca="1" si="242"/>
        <v>#N/A</v>
      </c>
      <c r="AW39" s="142" t="e">
        <f t="shared" ca="1" si="242"/>
        <v>#N/A</v>
      </c>
      <c r="AX39" s="142" t="e">
        <f t="shared" ca="1" si="242"/>
        <v>#N/A</v>
      </c>
      <c r="AY39" s="142" t="e">
        <f t="shared" ca="1" si="232"/>
        <v>#N/A</v>
      </c>
      <c r="AZ39" s="142" t="e">
        <f t="shared" ca="1" si="232"/>
        <v>#N/A</v>
      </c>
      <c r="BA39" s="142" t="e">
        <f t="shared" ca="1" si="232"/>
        <v>#N/A</v>
      </c>
      <c r="BB39" s="142" t="str">
        <f t="shared" ca="1" si="12"/>
        <v/>
      </c>
      <c r="BC39" s="142" t="str">
        <f t="shared" ref="BC39" ca="1" si="283">IFERROR(VALUE(G39)*IF(RTF_unit="K",1,IF(RTF_unit="lb",1/1000,IF(RTF_unit="T",2,1))),"")</f>
        <v/>
      </c>
      <c r="BD39" s="142" t="str">
        <f t="shared" ref="BD39" ca="1" si="284">IFERROR(VALUE(H39)*IF(RTF_unit="K",1,IF(RTF_unit="lb",1/1000,IF(RTF_unit="T",2,1))),"")</f>
        <v/>
      </c>
      <c r="BE39" s="142" t="str">
        <f t="shared" ref="BE39" ca="1" si="285">IFERROR(VALUE(I39)*IF(RTF_unit="K",1,IF(RTF_unit="lb",1/1000,IF(RTF_unit="T",2,1))),"")</f>
        <v/>
      </c>
      <c r="BF39" s="20" t="str">
        <f t="shared" ca="1" si="16"/>
        <v/>
      </c>
      <c r="BG39" s="142" t="str">
        <f t="shared" ca="1" si="18"/>
        <v/>
      </c>
      <c r="BH39" s="20"/>
      <c r="BI39" s="158" t="str">
        <f t="shared" ca="1" si="50"/>
        <v/>
      </c>
      <c r="BJ39" s="142" t="str">
        <f t="shared" ca="1" si="25"/>
        <v/>
      </c>
      <c r="BK39" s="142" t="str">
        <f t="shared" ca="1" si="51"/>
        <v/>
      </c>
      <c r="BL39" s="142" t="str">
        <f t="shared" ref="BL39" ca="1" si="286">IFERROR(INDEX($D$2:$BA$203,$A$41-1+$BI39,$A$27-3)*IF(RTF_unit="K",1,IF(RTF_unit="lb",1/1000,IF(RTF_unit="T",2,1))),"")</f>
        <v/>
      </c>
      <c r="BM39" s="142" t="str">
        <f t="shared" ref="BM39" ca="1" si="287">IFERROR(INDEX($D$2:$BA$203,$A$41-1+$BI39,$A$27-1)*IF(RTF_unit="K",1,IF(RTF_unit="lb",1/1000,IF(RTF_unit="T",2,1))),"")</f>
        <v/>
      </c>
      <c r="BN39" s="142" t="str">
        <f t="shared" ref="BN39" ca="1" si="288">IFERROR(INDEX($D$2:$BA$203,$A$41-1+$BI39,$A$27-2)*IF(RTF_unit="K",1,IF(RTF_unit="lb",1/1000,IF(RTF_unit="T",2,1))),"")</f>
        <v/>
      </c>
      <c r="BO39" s="142" t="str">
        <f t="shared" ref="BO39" ca="1" si="289">IFERROR(INDEX($D$2:$BA$203,$A$41-1+$BI39,$A$27)*IF(RTF_unit_Moment="kip-ft",1,IF(RTF_unit_Moment="kip-in",1/12,IF(RTF_unit_Moment="lb-ft",1/1000,IF(RTF_unit_Moment="lb-in",1/12000,1)))),"")</f>
        <v/>
      </c>
      <c r="BP39" s="142" t="str">
        <f t="shared" ref="BP39" ca="1" si="290">IFERROR(INDEX($D$2:$BA$203,$A$41-1+$BI39,$A$30)*IF(RTF_unit_Moment="kip-ft",1,IF(RTF_unit_Moment="kip-in",1/12,IF(RTF_unit_Moment="lb-ft",1/1000,IF(RTF_unit_Moment="lb-in",1/12000,1)))),"")</f>
        <v/>
      </c>
      <c r="BQ39" s="142" t="str">
        <f t="shared" ca="1" si="57"/>
        <v/>
      </c>
      <c r="BR39" s="142" t="str">
        <f t="shared" ca="1" si="58"/>
        <v/>
      </c>
      <c r="BT39" s="142" t="str">
        <f t="array" aca="1" ref="BT39" ca="1">IFERROR(INDEX($BB$1:$BB$502,SMALL(IF($BB$1:$BB$502&lt;&gt;"",ROW($BB$1:$BB$502)),ROW(32:32))),"")</f>
        <v/>
      </c>
      <c r="BU39" s="156" t="str">
        <f t="shared" ca="1" si="19"/>
        <v/>
      </c>
      <c r="BV39" s="142" t="str">
        <f t="shared" ca="1" si="31"/>
        <v/>
      </c>
      <c r="BW39" s="142" t="str">
        <f t="shared" ca="1" si="31"/>
        <v/>
      </c>
      <c r="BX39" s="142" t="str">
        <f t="shared" ca="1" si="31"/>
        <v/>
      </c>
      <c r="BY39" s="142" t="str">
        <f t="shared" ca="1" si="32"/>
        <v/>
      </c>
      <c r="BZ39" s="142" t="str">
        <f t="shared" ca="1" si="21"/>
        <v/>
      </c>
      <c r="CA39" s="142" t="str">
        <f t="shared" ca="1" si="33"/>
        <v/>
      </c>
      <c r="CB39" s="142" t="str">
        <f t="shared" ca="1" si="34"/>
        <v/>
      </c>
      <c r="CC39" s="142" t="str">
        <f t="shared" ca="1" si="35"/>
        <v/>
      </c>
      <c r="CD39" s="142" t="str">
        <f t="shared" ca="1" si="36"/>
        <v/>
      </c>
      <c r="CE39" s="142" t="str">
        <f t="shared" ca="1" si="37"/>
        <v/>
      </c>
      <c r="CF39" s="142" t="str">
        <f t="shared" ca="1" si="38"/>
        <v/>
      </c>
      <c r="CG39" s="142" t="str">
        <f t="shared" ca="1" si="39"/>
        <v/>
      </c>
      <c r="CH39" s="142" t="str">
        <f ca="1">IFERROR(TRIM(IFERROR(IF(ISNUMBER(MATCH(IF($CF38="Radius",LEFT($CF39,FIND(" (",$CF39,1)),IF(LEFT($CF39,FIND(" (",$CF39,1))=LEFT($CF38,FIND(" (",$CF38,1)),"",LEFT($CF39,FIND(" (",$CF39,1)))),$CH$8:$CH38,0))=FALSE,IF($CF38="Radius",LEFT($CF39,FIND(" (",$CF39,1)),IF(LEFT($CF39,FIND(" (",$CF39,1))=LEFT($CF38,FIND(" (",$CF38,1)),"",LEFT($CF39,FIND(" (",$CF39,1)))),""),"")),"")</f>
        <v/>
      </c>
      <c r="CI39" s="142" t="str">
        <f t="array" aca="1" ref="CI39" ca="1">IFERROR(IF($CH39="","",IF(MAX((Selection_Radius=$CH39)*Selection_Resultant)=0,"",MAX((Selection_Radius=$CH39)*Selection_Resultant))),"")</f>
        <v/>
      </c>
      <c r="CJ39" s="142" t="str">
        <f t="shared" ca="1" si="40"/>
        <v/>
      </c>
      <c r="CK39" s="142" t="str">
        <f t="array" aca="1" ref="CK39" ca="1">IFERROR(INDEX($CJ$1:$CJ$502,SMALL(IF($CJ$1:$CJ$502&lt;&gt;"",ROW($CJ$1:$CJ$502)),ROW(32:32))),"")</f>
        <v/>
      </c>
      <c r="CL39" s="142" t="str">
        <f t="shared" ca="1" si="41"/>
        <v/>
      </c>
      <c r="CM39" s="142" t="str">
        <f t="shared" ca="1" si="42"/>
        <v/>
      </c>
      <c r="CN39" s="142" t="str" cm="1">
        <f t="array" aca="1" ref="CN39" ca="1">IF(CM39="","",INDEX(INDIRECT("$CM$9:$CM$" &amp; ROW(GuyAnchorReactionCount) + GuyAnchorReactionCount),ROWS($CM39:INDIRECT("$CM$" &amp; ROW(GuyAnchorReactionCount) + GuyAnchorReactionCount))))</f>
        <v/>
      </c>
      <c r="CP39" s="145" t="str">
        <f t="shared" ca="1" si="43"/>
        <v/>
      </c>
      <c r="CQ39" s="145" t="str">
        <f t="shared" ca="1" si="44"/>
        <v/>
      </c>
      <c r="CR39" s="145" t="str">
        <f t="shared" ca="1" si="45"/>
        <v/>
      </c>
      <c r="CS39" s="145" t="str">
        <f t="shared" ca="1" si="46"/>
        <v/>
      </c>
    </row>
    <row r="40" spans="1:97" x14ac:dyDescent="0.2">
      <c r="A40" s="153" t="s">
        <v>184</v>
      </c>
      <c r="C40" s="142">
        <f t="shared" si="17"/>
        <v>38</v>
      </c>
      <c r="D40" s="142" t="e">
        <f t="shared" ca="1" si="241"/>
        <v>#N/A</v>
      </c>
      <c r="E40" s="142" t="e">
        <f t="shared" ca="1" si="241"/>
        <v>#N/A</v>
      </c>
      <c r="F40" s="142" t="e">
        <f t="shared" ca="1" si="241"/>
        <v>#N/A</v>
      </c>
      <c r="G40" s="142" t="e">
        <f t="shared" ca="1" si="241"/>
        <v>#N/A</v>
      </c>
      <c r="H40" s="142" t="e">
        <f t="shared" ca="1" si="241"/>
        <v>#N/A</v>
      </c>
      <c r="I40" s="142" t="e">
        <f t="shared" ca="1" si="241"/>
        <v>#N/A</v>
      </c>
      <c r="J40" s="142" t="e">
        <f t="shared" ca="1" si="241"/>
        <v>#N/A</v>
      </c>
      <c r="K40" s="142" t="e">
        <f t="shared" ca="1" si="241"/>
        <v>#N/A</v>
      </c>
      <c r="L40" s="142" t="e">
        <f t="shared" ca="1" si="241"/>
        <v>#N/A</v>
      </c>
      <c r="M40" s="142" t="e">
        <f t="shared" ca="1" si="241"/>
        <v>#N/A</v>
      </c>
      <c r="N40" s="142" t="e">
        <f t="shared" ca="1" si="241"/>
        <v>#N/A</v>
      </c>
      <c r="O40" s="142" t="e">
        <f t="shared" ca="1" si="241"/>
        <v>#N/A</v>
      </c>
      <c r="P40" s="142" t="e">
        <f t="shared" ca="1" si="241"/>
        <v>#N/A</v>
      </c>
      <c r="Q40" s="142" t="e">
        <f t="shared" ca="1" si="241"/>
        <v>#N/A</v>
      </c>
      <c r="R40" s="142" t="e">
        <f t="shared" ca="1" si="241"/>
        <v>#N/A</v>
      </c>
      <c r="S40" s="142" t="e">
        <f t="shared" ca="1" si="241"/>
        <v>#N/A</v>
      </c>
      <c r="T40" s="142" t="e">
        <f t="shared" ca="1" si="231"/>
        <v>#N/A</v>
      </c>
      <c r="U40" s="142" t="e">
        <f t="shared" ca="1" si="231"/>
        <v>#N/A</v>
      </c>
      <c r="V40" s="142" t="e">
        <f t="shared" ca="1" si="231"/>
        <v>#N/A</v>
      </c>
      <c r="W40" s="142" t="e">
        <f t="shared" ca="1" si="231"/>
        <v>#N/A</v>
      </c>
      <c r="X40" s="142" t="e">
        <f t="shared" ca="1" si="231"/>
        <v>#N/A</v>
      </c>
      <c r="Y40" s="142" t="e">
        <f t="shared" ca="1" si="231"/>
        <v>#N/A</v>
      </c>
      <c r="Z40" s="142" t="e">
        <f t="shared" ca="1" si="231"/>
        <v>#N/A</v>
      </c>
      <c r="AA40" s="142" t="e">
        <f t="shared" ca="1" si="231"/>
        <v>#N/A</v>
      </c>
      <c r="AB40" s="142" t="e">
        <f t="shared" ca="1" si="231"/>
        <v>#N/A</v>
      </c>
      <c r="AC40" s="142" t="e">
        <f t="shared" ca="1" si="231"/>
        <v>#N/A</v>
      </c>
      <c r="AD40" s="142" t="e">
        <f t="shared" ca="1" si="231"/>
        <v>#N/A</v>
      </c>
      <c r="AE40" s="142" t="e">
        <f t="shared" ca="1" si="231"/>
        <v>#N/A</v>
      </c>
      <c r="AF40" s="142" t="e">
        <f t="shared" ca="1" si="231"/>
        <v>#N/A</v>
      </c>
      <c r="AG40" s="142" t="e">
        <f t="shared" ca="1" si="231"/>
        <v>#N/A</v>
      </c>
      <c r="AH40" s="142" t="e">
        <f t="shared" ca="1" si="231"/>
        <v>#N/A</v>
      </c>
      <c r="AI40" s="142" t="e">
        <f t="shared" ca="1" si="242"/>
        <v>#N/A</v>
      </c>
      <c r="AJ40" s="142" t="e">
        <f t="shared" ca="1" si="242"/>
        <v>#N/A</v>
      </c>
      <c r="AK40" s="142" t="e">
        <f t="shared" ca="1" si="242"/>
        <v>#N/A</v>
      </c>
      <c r="AL40" s="142" t="e">
        <f t="shared" ca="1" si="242"/>
        <v>#N/A</v>
      </c>
      <c r="AM40" s="142" t="e">
        <f t="shared" ca="1" si="242"/>
        <v>#N/A</v>
      </c>
      <c r="AN40" s="142" t="e">
        <f t="shared" ca="1" si="242"/>
        <v>#N/A</v>
      </c>
      <c r="AO40" s="142" t="e">
        <f t="shared" ca="1" si="242"/>
        <v>#N/A</v>
      </c>
      <c r="AP40" s="142" t="e">
        <f t="shared" ca="1" si="242"/>
        <v>#N/A</v>
      </c>
      <c r="AQ40" s="142" t="e">
        <f t="shared" ca="1" si="242"/>
        <v>#N/A</v>
      </c>
      <c r="AR40" s="142" t="e">
        <f t="shared" ca="1" si="242"/>
        <v>#N/A</v>
      </c>
      <c r="AS40" s="142" t="e">
        <f t="shared" ca="1" si="242"/>
        <v>#N/A</v>
      </c>
      <c r="AT40" s="142" t="e">
        <f t="shared" ca="1" si="242"/>
        <v>#N/A</v>
      </c>
      <c r="AU40" s="142" t="e">
        <f t="shared" ca="1" si="242"/>
        <v>#N/A</v>
      </c>
      <c r="AV40" s="142" t="e">
        <f t="shared" ca="1" si="242"/>
        <v>#N/A</v>
      </c>
      <c r="AW40" s="142" t="e">
        <f t="shared" ca="1" si="242"/>
        <v>#N/A</v>
      </c>
      <c r="AX40" s="142" t="e">
        <f t="shared" ca="1" si="242"/>
        <v>#N/A</v>
      </c>
      <c r="AY40" s="142" t="e">
        <f t="shared" ca="1" si="232"/>
        <v>#N/A</v>
      </c>
      <c r="AZ40" s="142" t="e">
        <f t="shared" ca="1" si="232"/>
        <v>#N/A</v>
      </c>
      <c r="BA40" s="142" t="e">
        <f t="shared" ca="1" si="232"/>
        <v>#N/A</v>
      </c>
      <c r="BB40" s="142" t="str">
        <f t="shared" ca="1" si="12"/>
        <v/>
      </c>
      <c r="BC40" s="142" t="str">
        <f t="shared" ref="BC40" ca="1" si="291">IFERROR(VALUE(G40)*IF(RTF_unit="K",1,IF(RTF_unit="lb",1/1000,IF(RTF_unit="T",2,1))),"")</f>
        <v/>
      </c>
      <c r="BD40" s="142" t="str">
        <f t="shared" ref="BD40" ca="1" si="292">IFERROR(VALUE(H40)*IF(RTF_unit="K",1,IF(RTF_unit="lb",1/1000,IF(RTF_unit="T",2,1))),"")</f>
        <v/>
      </c>
      <c r="BE40" s="142" t="str">
        <f t="shared" ref="BE40" ca="1" si="293">IFERROR(VALUE(I40)*IF(RTF_unit="K",1,IF(RTF_unit="lb",1/1000,IF(RTF_unit="T",2,1))),"")</f>
        <v/>
      </c>
      <c r="BF40" s="20" t="str">
        <f t="shared" ca="1" si="16"/>
        <v/>
      </c>
      <c r="BG40" s="142" t="str">
        <f t="shared" ca="1" si="18"/>
        <v/>
      </c>
      <c r="BH40" s="20"/>
      <c r="BI40" s="158" t="str">
        <f t="shared" ca="1" si="50"/>
        <v/>
      </c>
      <c r="BJ40" s="142" t="str">
        <f t="shared" ca="1" si="25"/>
        <v/>
      </c>
      <c r="BK40" s="142" t="str">
        <f t="shared" ca="1" si="51"/>
        <v/>
      </c>
      <c r="BL40" s="142" t="str">
        <f t="shared" ref="BL40" ca="1" si="294">IFERROR(INDEX($D$2:$BA$203,$A$41-1+$BI40,$A$27-3)*IF(RTF_unit="K",1,IF(RTF_unit="lb",1/1000,IF(RTF_unit="T",2,1))),"")</f>
        <v/>
      </c>
      <c r="BM40" s="142" t="str">
        <f t="shared" ref="BM40" ca="1" si="295">IFERROR(INDEX($D$2:$BA$203,$A$41-1+$BI40,$A$27-1)*IF(RTF_unit="K",1,IF(RTF_unit="lb",1/1000,IF(RTF_unit="T",2,1))),"")</f>
        <v/>
      </c>
      <c r="BN40" s="142" t="str">
        <f t="shared" ref="BN40" ca="1" si="296">IFERROR(INDEX($D$2:$BA$203,$A$41-1+$BI40,$A$27-2)*IF(RTF_unit="K",1,IF(RTF_unit="lb",1/1000,IF(RTF_unit="T",2,1))),"")</f>
        <v/>
      </c>
      <c r="BO40" s="142" t="str">
        <f t="shared" ref="BO40" ca="1" si="297">IFERROR(INDEX($D$2:$BA$203,$A$41-1+$BI40,$A$27)*IF(RTF_unit_Moment="kip-ft",1,IF(RTF_unit_Moment="kip-in",1/12,IF(RTF_unit_Moment="lb-ft",1/1000,IF(RTF_unit_Moment="lb-in",1/12000,1)))),"")</f>
        <v/>
      </c>
      <c r="BP40" s="142" t="str">
        <f t="shared" ref="BP40" ca="1" si="298">IFERROR(INDEX($D$2:$BA$203,$A$41-1+$BI40,$A$30)*IF(RTF_unit_Moment="kip-ft",1,IF(RTF_unit_Moment="kip-in",1/12,IF(RTF_unit_Moment="lb-ft",1/1000,IF(RTF_unit_Moment="lb-in",1/12000,1)))),"")</f>
        <v/>
      </c>
      <c r="BQ40" s="142" t="str">
        <f t="shared" ca="1" si="57"/>
        <v/>
      </c>
      <c r="BR40" s="142" t="str">
        <f t="shared" ca="1" si="58"/>
        <v/>
      </c>
      <c r="BT40" s="142" t="str">
        <f t="array" aca="1" ref="BT40" ca="1">IFERROR(INDEX($BB$1:$BB$502,SMALL(IF($BB$1:$BB$502&lt;&gt;"",ROW($BB$1:$BB$502)),ROW(33:33))),"")</f>
        <v/>
      </c>
      <c r="BU40" s="156" t="str">
        <f t="shared" ca="1" si="19"/>
        <v/>
      </c>
      <c r="BV40" s="142" t="str">
        <f t="shared" ca="1" si="31"/>
        <v/>
      </c>
      <c r="BW40" s="142" t="str">
        <f t="shared" ca="1" si="31"/>
        <v/>
      </c>
      <c r="BX40" s="142" t="str">
        <f t="shared" ca="1" si="31"/>
        <v/>
      </c>
      <c r="BY40" s="142" t="str">
        <f t="shared" ca="1" si="32"/>
        <v/>
      </c>
      <c r="BZ40" s="142" t="str">
        <f t="shared" ca="1" si="21"/>
        <v/>
      </c>
      <c r="CA40" s="142" t="str">
        <f t="shared" ca="1" si="33"/>
        <v/>
      </c>
      <c r="CB40" s="142" t="str">
        <f t="shared" ca="1" si="34"/>
        <v/>
      </c>
      <c r="CC40" s="142" t="str">
        <f t="shared" ca="1" si="35"/>
        <v/>
      </c>
      <c r="CD40" s="142" t="str">
        <f t="shared" ca="1" si="36"/>
        <v/>
      </c>
      <c r="CE40" s="142" t="str">
        <f t="shared" ca="1" si="37"/>
        <v/>
      </c>
      <c r="CF40" s="142" t="str">
        <f t="shared" ca="1" si="38"/>
        <v/>
      </c>
      <c r="CG40" s="142" t="str">
        <f t="shared" ca="1" si="39"/>
        <v/>
      </c>
      <c r="CH40" s="142" t="str">
        <f ca="1">IFERROR(TRIM(IFERROR(IF(ISNUMBER(MATCH(IF($CF39="Radius",LEFT($CF40,FIND(" (",$CF40,1)),IF(LEFT($CF40,FIND(" (",$CF40,1))=LEFT($CF39,FIND(" (",$CF39,1)),"",LEFT($CF40,FIND(" (",$CF40,1)))),$CH$8:$CH39,0))=FALSE,IF($CF39="Radius",LEFT($CF40,FIND(" (",$CF40,1)),IF(LEFT($CF40,FIND(" (",$CF40,1))=LEFT($CF39,FIND(" (",$CF39,1)),"",LEFT($CF40,FIND(" (",$CF40,1)))),""),"")),"")</f>
        <v/>
      </c>
      <c r="CI40" s="142" t="str">
        <f t="array" aca="1" ref="CI40" ca="1">IFERROR(IF($CH40="","",IF(MAX((Selection_Radius=$CH40)*Selection_Resultant)=0,"",MAX((Selection_Radius=$CH40)*Selection_Resultant))),"")</f>
        <v/>
      </c>
      <c r="CJ40" s="142" t="str">
        <f t="shared" ca="1" si="40"/>
        <v/>
      </c>
      <c r="CK40" s="142" t="str">
        <f t="array" aca="1" ref="CK40" ca="1">IFERROR(INDEX($CJ$1:$CJ$502,SMALL(IF($CJ$1:$CJ$502&lt;&gt;"",ROW($CJ$1:$CJ$502)),ROW(33:33))),"")</f>
        <v/>
      </c>
      <c r="CL40" s="142" t="str">
        <f t="shared" ca="1" si="41"/>
        <v/>
      </c>
      <c r="CM40" s="142" t="str">
        <f t="shared" ca="1" si="42"/>
        <v/>
      </c>
      <c r="CN40" s="142" t="str" cm="1">
        <f t="array" aca="1" ref="CN40" ca="1">IF(CM40="","",INDEX(INDIRECT("$CM$9:$CM$" &amp; ROW(GuyAnchorReactionCount) + GuyAnchorReactionCount),ROWS($CM40:INDIRECT("$CM$" &amp; ROW(GuyAnchorReactionCount) + GuyAnchorReactionCount))))</f>
        <v/>
      </c>
      <c r="CP40" s="145" t="str">
        <f t="shared" ca="1" si="43"/>
        <v/>
      </c>
      <c r="CQ40" s="145" t="str">
        <f t="shared" ca="1" si="44"/>
        <v/>
      </c>
      <c r="CR40" s="145" t="str">
        <f t="shared" ca="1" si="45"/>
        <v/>
      </c>
      <c r="CS40" s="145" t="str">
        <f t="shared" ca="1" si="46"/>
        <v/>
      </c>
    </row>
    <row r="41" spans="1:97" x14ac:dyDescent="0.2">
      <c r="A41" s="27" t="e">
        <f ca="1">ROW(INDEX(D:D,MATCH("*" &amp; A40 &amp; "*",D:D,0)))</f>
        <v>#N/A</v>
      </c>
      <c r="B41" s="13" t="s">
        <v>117</v>
      </c>
      <c r="C41" s="142">
        <f t="shared" si="17"/>
        <v>39</v>
      </c>
      <c r="D41" s="142" t="e">
        <f t="shared" ca="1" si="241"/>
        <v>#N/A</v>
      </c>
      <c r="E41" s="142" t="e">
        <f t="shared" ca="1" si="241"/>
        <v>#N/A</v>
      </c>
      <c r="F41" s="142" t="e">
        <f t="shared" ca="1" si="241"/>
        <v>#N/A</v>
      </c>
      <c r="G41" s="142" t="e">
        <f t="shared" ca="1" si="241"/>
        <v>#N/A</v>
      </c>
      <c r="H41" s="142" t="e">
        <f t="shared" ca="1" si="241"/>
        <v>#N/A</v>
      </c>
      <c r="I41" s="142" t="e">
        <f t="shared" ca="1" si="241"/>
        <v>#N/A</v>
      </c>
      <c r="J41" s="142" t="e">
        <f t="shared" ca="1" si="241"/>
        <v>#N/A</v>
      </c>
      <c r="K41" s="142" t="e">
        <f t="shared" ca="1" si="241"/>
        <v>#N/A</v>
      </c>
      <c r="L41" s="142" t="e">
        <f t="shared" ca="1" si="241"/>
        <v>#N/A</v>
      </c>
      <c r="M41" s="142" t="e">
        <f t="shared" ca="1" si="241"/>
        <v>#N/A</v>
      </c>
      <c r="N41" s="142" t="e">
        <f t="shared" ca="1" si="241"/>
        <v>#N/A</v>
      </c>
      <c r="O41" s="142" t="e">
        <f t="shared" ca="1" si="241"/>
        <v>#N/A</v>
      </c>
      <c r="P41" s="142" t="e">
        <f t="shared" ca="1" si="241"/>
        <v>#N/A</v>
      </c>
      <c r="Q41" s="142" t="e">
        <f t="shared" ca="1" si="241"/>
        <v>#N/A</v>
      </c>
      <c r="R41" s="142" t="e">
        <f t="shared" ca="1" si="241"/>
        <v>#N/A</v>
      </c>
      <c r="S41" s="142" t="e">
        <f t="shared" ca="1" si="241"/>
        <v>#N/A</v>
      </c>
      <c r="T41" s="142" t="e">
        <f t="shared" ca="1" si="231"/>
        <v>#N/A</v>
      </c>
      <c r="U41" s="142" t="e">
        <f t="shared" ca="1" si="231"/>
        <v>#N/A</v>
      </c>
      <c r="V41" s="142" t="e">
        <f t="shared" ca="1" si="231"/>
        <v>#N/A</v>
      </c>
      <c r="W41" s="142" t="e">
        <f t="shared" ca="1" si="231"/>
        <v>#N/A</v>
      </c>
      <c r="X41" s="142" t="e">
        <f t="shared" ca="1" si="231"/>
        <v>#N/A</v>
      </c>
      <c r="Y41" s="142" t="e">
        <f t="shared" ca="1" si="231"/>
        <v>#N/A</v>
      </c>
      <c r="Z41" s="142" t="e">
        <f t="shared" ca="1" si="231"/>
        <v>#N/A</v>
      </c>
      <c r="AA41" s="142" t="e">
        <f t="shared" ca="1" si="231"/>
        <v>#N/A</v>
      </c>
      <c r="AB41" s="142" t="e">
        <f t="shared" ca="1" si="231"/>
        <v>#N/A</v>
      </c>
      <c r="AC41" s="142" t="e">
        <f t="shared" ca="1" si="231"/>
        <v>#N/A</v>
      </c>
      <c r="AD41" s="142" t="e">
        <f t="shared" ca="1" si="231"/>
        <v>#N/A</v>
      </c>
      <c r="AE41" s="142" t="e">
        <f t="shared" ca="1" si="231"/>
        <v>#N/A</v>
      </c>
      <c r="AF41" s="142" t="e">
        <f t="shared" ca="1" si="231"/>
        <v>#N/A</v>
      </c>
      <c r="AG41" s="142" t="e">
        <f t="shared" ca="1" si="231"/>
        <v>#N/A</v>
      </c>
      <c r="AH41" s="142" t="e">
        <f t="shared" ca="1" si="231"/>
        <v>#N/A</v>
      </c>
      <c r="AI41" s="142" t="e">
        <f t="shared" ca="1" si="242"/>
        <v>#N/A</v>
      </c>
      <c r="AJ41" s="142" t="e">
        <f t="shared" ca="1" si="242"/>
        <v>#N/A</v>
      </c>
      <c r="AK41" s="142" t="e">
        <f t="shared" ca="1" si="242"/>
        <v>#N/A</v>
      </c>
      <c r="AL41" s="142" t="e">
        <f t="shared" ca="1" si="242"/>
        <v>#N/A</v>
      </c>
      <c r="AM41" s="142" t="e">
        <f t="shared" ca="1" si="242"/>
        <v>#N/A</v>
      </c>
      <c r="AN41" s="142" t="e">
        <f t="shared" ca="1" si="242"/>
        <v>#N/A</v>
      </c>
      <c r="AO41" s="142" t="e">
        <f t="shared" ca="1" si="242"/>
        <v>#N/A</v>
      </c>
      <c r="AP41" s="142" t="e">
        <f t="shared" ca="1" si="242"/>
        <v>#N/A</v>
      </c>
      <c r="AQ41" s="142" t="e">
        <f t="shared" ca="1" si="242"/>
        <v>#N/A</v>
      </c>
      <c r="AR41" s="142" t="e">
        <f t="shared" ca="1" si="242"/>
        <v>#N/A</v>
      </c>
      <c r="AS41" s="142" t="e">
        <f t="shared" ca="1" si="242"/>
        <v>#N/A</v>
      </c>
      <c r="AT41" s="142" t="e">
        <f t="shared" ca="1" si="242"/>
        <v>#N/A</v>
      </c>
      <c r="AU41" s="142" t="e">
        <f t="shared" ca="1" si="242"/>
        <v>#N/A</v>
      </c>
      <c r="AV41" s="142" t="e">
        <f t="shared" ca="1" si="242"/>
        <v>#N/A</v>
      </c>
      <c r="AW41" s="142" t="e">
        <f t="shared" ca="1" si="242"/>
        <v>#N/A</v>
      </c>
      <c r="AX41" s="142" t="e">
        <f t="shared" ca="1" si="242"/>
        <v>#N/A</v>
      </c>
      <c r="AY41" s="142" t="e">
        <f t="shared" ca="1" si="232"/>
        <v>#N/A</v>
      </c>
      <c r="AZ41" s="142" t="e">
        <f t="shared" ca="1" si="232"/>
        <v>#N/A</v>
      </c>
      <c r="BA41" s="142" t="e">
        <f t="shared" ca="1" si="232"/>
        <v>#N/A</v>
      </c>
      <c r="BB41" s="142" t="str">
        <f t="shared" ca="1" si="12"/>
        <v/>
      </c>
      <c r="BC41" s="142" t="str">
        <f t="shared" ref="BC41" ca="1" si="299">IFERROR(VALUE(G41)*IF(RTF_unit="K",1,IF(RTF_unit="lb",1/1000,IF(RTF_unit="T",2,1))),"")</f>
        <v/>
      </c>
      <c r="BD41" s="142" t="str">
        <f t="shared" ref="BD41" ca="1" si="300">IFERROR(VALUE(H41)*IF(RTF_unit="K",1,IF(RTF_unit="lb",1/1000,IF(RTF_unit="T",2,1))),"")</f>
        <v/>
      </c>
      <c r="BE41" s="142" t="str">
        <f t="shared" ref="BE41" ca="1" si="301">IFERROR(VALUE(I41)*IF(RTF_unit="K",1,IF(RTF_unit="lb",1/1000,IF(RTF_unit="T",2,1))),"")</f>
        <v/>
      </c>
      <c r="BF41" s="20" t="str">
        <f t="shared" ca="1" si="16"/>
        <v/>
      </c>
      <c r="BG41" s="142" t="str">
        <f t="shared" ca="1" si="18"/>
        <v/>
      </c>
      <c r="BH41" s="20"/>
      <c r="BI41" s="158" t="str">
        <f t="shared" ca="1" si="50"/>
        <v/>
      </c>
      <c r="BJ41" s="142" t="str">
        <f t="shared" ca="1" si="25"/>
        <v/>
      </c>
      <c r="BK41" s="142" t="str">
        <f t="shared" ca="1" si="51"/>
        <v/>
      </c>
      <c r="BL41" s="142" t="str">
        <f t="shared" ref="BL41" ca="1" si="302">IFERROR(INDEX($D$2:$BA$203,$A$41-1+$BI41,$A$27-3)*IF(RTF_unit="K",1,IF(RTF_unit="lb",1/1000,IF(RTF_unit="T",2,1))),"")</f>
        <v/>
      </c>
      <c r="BM41" s="142" t="str">
        <f t="shared" ref="BM41" ca="1" si="303">IFERROR(INDEX($D$2:$BA$203,$A$41-1+$BI41,$A$27-1)*IF(RTF_unit="K",1,IF(RTF_unit="lb",1/1000,IF(RTF_unit="T",2,1))),"")</f>
        <v/>
      </c>
      <c r="BN41" s="142" t="str">
        <f t="shared" ref="BN41" ca="1" si="304">IFERROR(INDEX($D$2:$BA$203,$A$41-1+$BI41,$A$27-2)*IF(RTF_unit="K",1,IF(RTF_unit="lb",1/1000,IF(RTF_unit="T",2,1))),"")</f>
        <v/>
      </c>
      <c r="BO41" s="142" t="str">
        <f t="shared" ref="BO41" ca="1" si="305">IFERROR(INDEX($D$2:$BA$203,$A$41-1+$BI41,$A$27)*IF(RTF_unit_Moment="kip-ft",1,IF(RTF_unit_Moment="kip-in",1/12,IF(RTF_unit_Moment="lb-ft",1/1000,IF(RTF_unit_Moment="lb-in",1/12000,1)))),"")</f>
        <v/>
      </c>
      <c r="BP41" s="142" t="str">
        <f t="shared" ref="BP41" ca="1" si="306">IFERROR(INDEX($D$2:$BA$203,$A$41-1+$BI41,$A$30)*IF(RTF_unit_Moment="kip-ft",1,IF(RTF_unit_Moment="kip-in",1/12,IF(RTF_unit_Moment="lb-ft",1/1000,IF(RTF_unit_Moment="lb-in",1/12000,1)))),"")</f>
        <v/>
      </c>
      <c r="BQ41" s="142" t="str">
        <f t="shared" ca="1" si="57"/>
        <v/>
      </c>
      <c r="BR41" s="142" t="str">
        <f t="shared" ca="1" si="58"/>
        <v/>
      </c>
      <c r="BT41" s="142" t="str">
        <f t="array" aca="1" ref="BT41" ca="1">IFERROR(INDEX($BB$1:$BB$502,SMALL(IF($BB$1:$BB$502&lt;&gt;"",ROW($BB$1:$BB$502)),ROW(34:34))),"")</f>
        <v/>
      </c>
      <c r="BU41" s="156" t="str">
        <f t="shared" ca="1" si="19"/>
        <v/>
      </c>
      <c r="BV41" s="142" t="str">
        <f t="shared" ca="1" si="31"/>
        <v/>
      </c>
      <c r="BW41" s="142" t="str">
        <f t="shared" ca="1" si="31"/>
        <v/>
      </c>
      <c r="BX41" s="142" t="str">
        <f t="shared" ca="1" si="31"/>
        <v/>
      </c>
      <c r="BY41" s="142" t="str">
        <f t="shared" ca="1" si="32"/>
        <v/>
      </c>
      <c r="BZ41" s="142" t="str">
        <f t="shared" ca="1" si="21"/>
        <v/>
      </c>
      <c r="CA41" s="142" t="str">
        <f t="shared" ca="1" si="33"/>
        <v/>
      </c>
      <c r="CB41" s="142" t="str">
        <f t="shared" ca="1" si="34"/>
        <v/>
      </c>
      <c r="CC41" s="142" t="str">
        <f t="shared" ca="1" si="35"/>
        <v/>
      </c>
      <c r="CD41" s="142" t="str">
        <f t="shared" ca="1" si="36"/>
        <v/>
      </c>
      <c r="CE41" s="142" t="str">
        <f t="shared" ca="1" si="37"/>
        <v/>
      </c>
      <c r="CF41" s="142" t="str">
        <f t="shared" ca="1" si="38"/>
        <v/>
      </c>
      <c r="CG41" s="142" t="str">
        <f t="shared" ca="1" si="39"/>
        <v/>
      </c>
      <c r="CH41" s="142" t="str">
        <f ca="1">IFERROR(TRIM(IFERROR(IF(ISNUMBER(MATCH(IF($CF40="Radius",LEFT($CF41,FIND(" (",$CF41,1)),IF(LEFT($CF41,FIND(" (",$CF41,1))=LEFT($CF40,FIND(" (",$CF40,1)),"",LEFT($CF41,FIND(" (",$CF41,1)))),$CH$8:$CH40,0))=FALSE,IF($CF40="Radius",LEFT($CF41,FIND(" (",$CF41,1)),IF(LEFT($CF41,FIND(" (",$CF41,1))=LEFT($CF40,FIND(" (",$CF40,1)),"",LEFT($CF41,FIND(" (",$CF41,1)))),""),"")),"")</f>
        <v/>
      </c>
      <c r="CI41" s="142" t="str">
        <f t="array" aca="1" ref="CI41" ca="1">IFERROR(IF($CH41="","",IF(MAX((Selection_Radius=$CH41)*Selection_Resultant)=0,"",MAX((Selection_Radius=$CH41)*Selection_Resultant))),"")</f>
        <v/>
      </c>
      <c r="CJ41" s="142" t="str">
        <f t="shared" ca="1" si="40"/>
        <v/>
      </c>
      <c r="CK41" s="142" t="str">
        <f t="array" aca="1" ref="CK41" ca="1">IFERROR(INDEX($CJ$1:$CJ$502,SMALL(IF($CJ$1:$CJ$502&lt;&gt;"",ROW($CJ$1:$CJ$502)),ROW(34:34))),"")</f>
        <v/>
      </c>
      <c r="CL41" s="142" t="str">
        <f t="shared" ca="1" si="41"/>
        <v/>
      </c>
      <c r="CM41" s="142" t="str">
        <f t="shared" ca="1" si="42"/>
        <v/>
      </c>
      <c r="CN41" s="142" t="str" cm="1">
        <f t="array" aca="1" ref="CN41" ca="1">IF(CM41="","",INDEX(INDIRECT("$CM$9:$CM$" &amp; ROW(GuyAnchorReactionCount) + GuyAnchorReactionCount),ROWS($CM41:INDIRECT("$CM$" &amp; ROW(GuyAnchorReactionCount) + GuyAnchorReactionCount))))</f>
        <v/>
      </c>
      <c r="CP41" s="145" t="str">
        <f t="shared" ca="1" si="43"/>
        <v/>
      </c>
      <c r="CQ41" s="145" t="str">
        <f t="shared" ca="1" si="44"/>
        <v/>
      </c>
      <c r="CR41" s="145" t="str">
        <f t="shared" ca="1" si="45"/>
        <v/>
      </c>
      <c r="CS41" s="145" t="str">
        <f t="shared" ca="1" si="46"/>
        <v/>
      </c>
    </row>
    <row r="42" spans="1:97" x14ac:dyDescent="0.2">
      <c r="C42" s="142">
        <f t="shared" si="17"/>
        <v>40</v>
      </c>
      <c r="D42" s="142" t="e">
        <f t="shared" ca="1" si="241"/>
        <v>#N/A</v>
      </c>
      <c r="E42" s="142" t="e">
        <f t="shared" ca="1" si="241"/>
        <v>#N/A</v>
      </c>
      <c r="F42" s="142" t="e">
        <f t="shared" ca="1" si="241"/>
        <v>#N/A</v>
      </c>
      <c r="G42" s="142" t="e">
        <f t="shared" ca="1" si="241"/>
        <v>#N/A</v>
      </c>
      <c r="H42" s="142" t="e">
        <f t="shared" ca="1" si="241"/>
        <v>#N/A</v>
      </c>
      <c r="I42" s="142" t="e">
        <f t="shared" ca="1" si="241"/>
        <v>#N/A</v>
      </c>
      <c r="J42" s="142" t="e">
        <f t="shared" ca="1" si="241"/>
        <v>#N/A</v>
      </c>
      <c r="K42" s="142" t="e">
        <f t="shared" ca="1" si="241"/>
        <v>#N/A</v>
      </c>
      <c r="L42" s="142" t="e">
        <f t="shared" ca="1" si="241"/>
        <v>#N/A</v>
      </c>
      <c r="M42" s="142" t="e">
        <f t="shared" ca="1" si="241"/>
        <v>#N/A</v>
      </c>
      <c r="N42" s="142" t="e">
        <f t="shared" ca="1" si="241"/>
        <v>#N/A</v>
      </c>
      <c r="O42" s="142" t="e">
        <f t="shared" ca="1" si="241"/>
        <v>#N/A</v>
      </c>
      <c r="P42" s="142" t="e">
        <f t="shared" ca="1" si="241"/>
        <v>#N/A</v>
      </c>
      <c r="Q42" s="142" t="e">
        <f t="shared" ca="1" si="241"/>
        <v>#N/A</v>
      </c>
      <c r="R42" s="142" t="e">
        <f t="shared" ca="1" si="241"/>
        <v>#N/A</v>
      </c>
      <c r="S42" s="142" t="e">
        <f t="shared" ca="1" si="241"/>
        <v>#N/A</v>
      </c>
      <c r="T42" s="142" t="e">
        <f t="shared" ca="1" si="231"/>
        <v>#N/A</v>
      </c>
      <c r="U42" s="142" t="e">
        <f t="shared" ca="1" si="231"/>
        <v>#N/A</v>
      </c>
      <c r="V42" s="142" t="e">
        <f t="shared" ca="1" si="231"/>
        <v>#N/A</v>
      </c>
      <c r="W42" s="142" t="e">
        <f t="shared" ca="1" si="231"/>
        <v>#N/A</v>
      </c>
      <c r="X42" s="142" t="e">
        <f t="shared" ca="1" si="231"/>
        <v>#N/A</v>
      </c>
      <c r="Y42" s="142" t="e">
        <f t="shared" ca="1" si="231"/>
        <v>#N/A</v>
      </c>
      <c r="Z42" s="142" t="e">
        <f t="shared" ca="1" si="231"/>
        <v>#N/A</v>
      </c>
      <c r="AA42" s="142" t="e">
        <f t="shared" ca="1" si="231"/>
        <v>#N/A</v>
      </c>
      <c r="AB42" s="142" t="e">
        <f t="shared" ca="1" si="231"/>
        <v>#N/A</v>
      </c>
      <c r="AC42" s="142" t="e">
        <f t="shared" ca="1" si="231"/>
        <v>#N/A</v>
      </c>
      <c r="AD42" s="142" t="e">
        <f t="shared" ca="1" si="231"/>
        <v>#N/A</v>
      </c>
      <c r="AE42" s="142" t="e">
        <f t="shared" ca="1" si="231"/>
        <v>#N/A</v>
      </c>
      <c r="AF42" s="142" t="e">
        <f t="shared" ca="1" si="231"/>
        <v>#N/A</v>
      </c>
      <c r="AG42" s="142" t="e">
        <f t="shared" ca="1" si="231"/>
        <v>#N/A</v>
      </c>
      <c r="AH42" s="142" t="e">
        <f t="shared" ca="1" si="231"/>
        <v>#N/A</v>
      </c>
      <c r="AI42" s="142" t="e">
        <f t="shared" ca="1" si="242"/>
        <v>#N/A</v>
      </c>
      <c r="AJ42" s="142" t="e">
        <f t="shared" ca="1" si="242"/>
        <v>#N/A</v>
      </c>
      <c r="AK42" s="142" t="e">
        <f t="shared" ca="1" si="242"/>
        <v>#N/A</v>
      </c>
      <c r="AL42" s="142" t="e">
        <f t="shared" ca="1" si="242"/>
        <v>#N/A</v>
      </c>
      <c r="AM42" s="142" t="e">
        <f t="shared" ca="1" si="242"/>
        <v>#N/A</v>
      </c>
      <c r="AN42" s="142" t="e">
        <f t="shared" ca="1" si="242"/>
        <v>#N/A</v>
      </c>
      <c r="AO42" s="142" t="e">
        <f t="shared" ca="1" si="242"/>
        <v>#N/A</v>
      </c>
      <c r="AP42" s="142" t="e">
        <f t="shared" ca="1" si="242"/>
        <v>#N/A</v>
      </c>
      <c r="AQ42" s="142" t="e">
        <f t="shared" ca="1" si="242"/>
        <v>#N/A</v>
      </c>
      <c r="AR42" s="142" t="e">
        <f t="shared" ca="1" si="242"/>
        <v>#N/A</v>
      </c>
      <c r="AS42" s="142" t="e">
        <f t="shared" ca="1" si="242"/>
        <v>#N/A</v>
      </c>
      <c r="AT42" s="142" t="e">
        <f t="shared" ca="1" si="242"/>
        <v>#N/A</v>
      </c>
      <c r="AU42" s="142" t="e">
        <f t="shared" ca="1" si="242"/>
        <v>#N/A</v>
      </c>
      <c r="AV42" s="142" t="e">
        <f t="shared" ca="1" si="242"/>
        <v>#N/A</v>
      </c>
      <c r="AW42" s="142" t="e">
        <f t="shared" ca="1" si="242"/>
        <v>#N/A</v>
      </c>
      <c r="AX42" s="142" t="e">
        <f t="shared" ca="1" si="242"/>
        <v>#N/A</v>
      </c>
      <c r="AY42" s="142" t="e">
        <f t="shared" ca="1" si="232"/>
        <v>#N/A</v>
      </c>
      <c r="AZ42" s="142" t="e">
        <f t="shared" ca="1" si="232"/>
        <v>#N/A</v>
      </c>
      <c r="BA42" s="142" t="e">
        <f t="shared" ca="1" si="232"/>
        <v>#N/A</v>
      </c>
      <c r="BB42" s="142" t="str">
        <f t="shared" ca="1" si="12"/>
        <v/>
      </c>
      <c r="BC42" s="142" t="str">
        <f t="shared" ref="BC42" ca="1" si="307">IFERROR(VALUE(G42)*IF(RTF_unit="K",1,IF(RTF_unit="lb",1/1000,IF(RTF_unit="T",2,1))),"")</f>
        <v/>
      </c>
      <c r="BD42" s="142" t="str">
        <f t="shared" ref="BD42" ca="1" si="308">IFERROR(VALUE(H42)*IF(RTF_unit="K",1,IF(RTF_unit="lb",1/1000,IF(RTF_unit="T",2,1))),"")</f>
        <v/>
      </c>
      <c r="BE42" s="142" t="str">
        <f t="shared" ref="BE42" ca="1" si="309">IFERROR(VALUE(I42)*IF(RTF_unit="K",1,IF(RTF_unit="lb",1/1000,IF(RTF_unit="T",2,1))),"")</f>
        <v/>
      </c>
      <c r="BF42" s="20" t="str">
        <f t="shared" ca="1" si="16"/>
        <v/>
      </c>
      <c r="BG42" s="142" t="str">
        <f t="shared" ca="1" si="18"/>
        <v/>
      </c>
      <c r="BH42" s="20"/>
      <c r="BI42" s="158" t="str">
        <f t="shared" ca="1" si="50"/>
        <v/>
      </c>
      <c r="BJ42" s="142" t="str">
        <f t="shared" ca="1" si="25"/>
        <v/>
      </c>
      <c r="BK42" s="142" t="str">
        <f t="shared" ca="1" si="51"/>
        <v/>
      </c>
      <c r="BL42" s="142" t="str">
        <f t="shared" ref="BL42" ca="1" si="310">IFERROR(INDEX($D$2:$BA$203,$A$41-1+$BI42,$A$27-3)*IF(RTF_unit="K",1,IF(RTF_unit="lb",1/1000,IF(RTF_unit="T",2,1))),"")</f>
        <v/>
      </c>
      <c r="BM42" s="142" t="str">
        <f t="shared" ref="BM42" ca="1" si="311">IFERROR(INDEX($D$2:$BA$203,$A$41-1+$BI42,$A$27-1)*IF(RTF_unit="K",1,IF(RTF_unit="lb",1/1000,IF(RTF_unit="T",2,1))),"")</f>
        <v/>
      </c>
      <c r="BN42" s="142" t="str">
        <f t="shared" ref="BN42" ca="1" si="312">IFERROR(INDEX($D$2:$BA$203,$A$41-1+$BI42,$A$27-2)*IF(RTF_unit="K",1,IF(RTF_unit="lb",1/1000,IF(RTF_unit="T",2,1))),"")</f>
        <v/>
      </c>
      <c r="BO42" s="142" t="str">
        <f t="shared" ref="BO42" ca="1" si="313">IFERROR(INDEX($D$2:$BA$203,$A$41-1+$BI42,$A$27)*IF(RTF_unit_Moment="kip-ft",1,IF(RTF_unit_Moment="kip-in",1/12,IF(RTF_unit_Moment="lb-ft",1/1000,IF(RTF_unit_Moment="lb-in",1/12000,1)))),"")</f>
        <v/>
      </c>
      <c r="BP42" s="142" t="str">
        <f t="shared" ref="BP42" ca="1" si="314">IFERROR(INDEX($D$2:$BA$203,$A$41-1+$BI42,$A$30)*IF(RTF_unit_Moment="kip-ft",1,IF(RTF_unit_Moment="kip-in",1/12,IF(RTF_unit_Moment="lb-ft",1/1000,IF(RTF_unit_Moment="lb-in",1/12000,1)))),"")</f>
        <v/>
      </c>
      <c r="BQ42" s="142" t="str">
        <f t="shared" ca="1" si="57"/>
        <v/>
      </c>
      <c r="BR42" s="142" t="str">
        <f t="shared" ca="1" si="58"/>
        <v/>
      </c>
      <c r="BT42" s="142" t="str">
        <f t="array" aca="1" ref="BT42" ca="1">IFERROR(INDEX($BB$1:$BB$502,SMALL(IF($BB$1:$BB$502&lt;&gt;"",ROW($BB$1:$BB$502)),ROW(35:35))),"")</f>
        <v/>
      </c>
      <c r="BU42" s="156" t="str">
        <f t="shared" ca="1" si="19"/>
        <v/>
      </c>
      <c r="BV42" s="142" t="str">
        <f t="shared" ca="1" si="31"/>
        <v/>
      </c>
      <c r="BW42" s="142" t="str">
        <f t="shared" ca="1" si="31"/>
        <v/>
      </c>
      <c r="BX42" s="142" t="str">
        <f t="shared" ca="1" si="31"/>
        <v/>
      </c>
      <c r="BY42" s="142" t="str">
        <f t="shared" ca="1" si="32"/>
        <v/>
      </c>
      <c r="BZ42" s="142" t="str">
        <f t="shared" ca="1" si="21"/>
        <v/>
      </c>
      <c r="CA42" s="142" t="str">
        <f t="shared" ca="1" si="33"/>
        <v/>
      </c>
      <c r="CB42" s="142" t="str">
        <f t="shared" ca="1" si="34"/>
        <v/>
      </c>
      <c r="CC42" s="142" t="str">
        <f t="shared" ca="1" si="35"/>
        <v/>
      </c>
      <c r="CD42" s="142" t="str">
        <f t="shared" ca="1" si="36"/>
        <v/>
      </c>
      <c r="CE42" s="142" t="str">
        <f t="shared" ca="1" si="37"/>
        <v/>
      </c>
      <c r="CF42" s="142" t="str">
        <f t="shared" ca="1" si="38"/>
        <v/>
      </c>
      <c r="CG42" s="142" t="str">
        <f t="shared" ca="1" si="39"/>
        <v/>
      </c>
      <c r="CH42" s="142" t="str">
        <f ca="1">IFERROR(TRIM(IFERROR(IF(ISNUMBER(MATCH(IF($CF41="Radius",LEFT($CF42,FIND(" (",$CF42,1)),IF(LEFT($CF42,FIND(" (",$CF42,1))=LEFT($CF41,FIND(" (",$CF41,1)),"",LEFT($CF42,FIND(" (",$CF42,1)))),$CH$8:$CH41,0))=FALSE,IF($CF41="Radius",LEFT($CF42,FIND(" (",$CF42,1)),IF(LEFT($CF42,FIND(" (",$CF42,1))=LEFT($CF41,FIND(" (",$CF41,1)),"",LEFT($CF42,FIND(" (",$CF42,1)))),""),"")),"")</f>
        <v/>
      </c>
      <c r="CI42" s="142" t="str">
        <f t="array" aca="1" ref="CI42" ca="1">IFERROR(IF($CH42="","",IF(MAX((Selection_Radius=$CH42)*Selection_Resultant)=0,"",MAX((Selection_Radius=$CH42)*Selection_Resultant))),"")</f>
        <v/>
      </c>
      <c r="CJ42" s="142" t="str">
        <f t="shared" ca="1" si="40"/>
        <v/>
      </c>
      <c r="CK42" s="142" t="str">
        <f t="array" aca="1" ref="CK42" ca="1">IFERROR(INDEX($CJ$1:$CJ$502,SMALL(IF($CJ$1:$CJ$502&lt;&gt;"",ROW($CJ$1:$CJ$502)),ROW(35:35))),"")</f>
        <v/>
      </c>
      <c r="CL42" s="142" t="str">
        <f t="shared" ca="1" si="41"/>
        <v/>
      </c>
      <c r="CM42" s="142" t="str">
        <f t="shared" ca="1" si="42"/>
        <v/>
      </c>
      <c r="CN42" s="142" t="str" cm="1">
        <f t="array" aca="1" ref="CN42" ca="1">IF(CM42="","",INDEX(INDIRECT("$CM$9:$CM$" &amp; ROW(GuyAnchorReactionCount) + GuyAnchorReactionCount),ROWS($CM42:INDIRECT("$CM$" &amp; ROW(GuyAnchorReactionCount) + GuyAnchorReactionCount))))</f>
        <v/>
      </c>
      <c r="CP42" s="145" t="str">
        <f t="shared" ca="1" si="43"/>
        <v/>
      </c>
      <c r="CQ42" s="145" t="str">
        <f t="shared" ca="1" si="44"/>
        <v/>
      </c>
      <c r="CR42" s="145" t="str">
        <f t="shared" ca="1" si="45"/>
        <v/>
      </c>
      <c r="CS42" s="145" t="str">
        <f t="shared" ca="1" si="46"/>
        <v/>
      </c>
    </row>
    <row r="43" spans="1:97" x14ac:dyDescent="0.2">
      <c r="A43" s="160" t="s">
        <v>185</v>
      </c>
      <c r="C43" s="142">
        <f t="shared" si="17"/>
        <v>41</v>
      </c>
      <c r="D43" s="142" t="e">
        <f t="shared" ca="1" si="241"/>
        <v>#N/A</v>
      </c>
      <c r="E43" s="142" t="e">
        <f t="shared" ca="1" si="241"/>
        <v>#N/A</v>
      </c>
      <c r="F43" s="142" t="e">
        <f t="shared" ca="1" si="241"/>
        <v>#N/A</v>
      </c>
      <c r="G43" s="142" t="e">
        <f t="shared" ca="1" si="241"/>
        <v>#N/A</v>
      </c>
      <c r="H43" s="142" t="e">
        <f t="shared" ca="1" si="241"/>
        <v>#N/A</v>
      </c>
      <c r="I43" s="142" t="e">
        <f t="shared" ca="1" si="241"/>
        <v>#N/A</v>
      </c>
      <c r="J43" s="142" t="e">
        <f t="shared" ca="1" si="241"/>
        <v>#N/A</v>
      </c>
      <c r="K43" s="142" t="e">
        <f t="shared" ca="1" si="241"/>
        <v>#N/A</v>
      </c>
      <c r="L43" s="142" t="e">
        <f t="shared" ca="1" si="241"/>
        <v>#N/A</v>
      </c>
      <c r="M43" s="142" t="e">
        <f t="shared" ca="1" si="241"/>
        <v>#N/A</v>
      </c>
      <c r="N43" s="142" t="e">
        <f t="shared" ca="1" si="241"/>
        <v>#N/A</v>
      </c>
      <c r="O43" s="142" t="e">
        <f t="shared" ca="1" si="241"/>
        <v>#N/A</v>
      </c>
      <c r="P43" s="142" t="e">
        <f t="shared" ca="1" si="241"/>
        <v>#N/A</v>
      </c>
      <c r="Q43" s="142" t="e">
        <f t="shared" ca="1" si="241"/>
        <v>#N/A</v>
      </c>
      <c r="R43" s="142" t="e">
        <f t="shared" ca="1" si="241"/>
        <v>#N/A</v>
      </c>
      <c r="S43" s="142" t="e">
        <f t="shared" ca="1" si="241"/>
        <v>#N/A</v>
      </c>
      <c r="T43" s="142" t="e">
        <f t="shared" ca="1" si="231"/>
        <v>#N/A</v>
      </c>
      <c r="U43" s="142" t="e">
        <f t="shared" ca="1" si="231"/>
        <v>#N/A</v>
      </c>
      <c r="V43" s="142" t="e">
        <f t="shared" ca="1" si="231"/>
        <v>#N/A</v>
      </c>
      <c r="W43" s="142" t="e">
        <f t="shared" ca="1" si="231"/>
        <v>#N/A</v>
      </c>
      <c r="X43" s="142" t="e">
        <f t="shared" ca="1" si="231"/>
        <v>#N/A</v>
      </c>
      <c r="Y43" s="142" t="e">
        <f t="shared" ca="1" si="231"/>
        <v>#N/A</v>
      </c>
      <c r="Z43" s="142" t="e">
        <f t="shared" ca="1" si="231"/>
        <v>#N/A</v>
      </c>
      <c r="AA43" s="142" t="e">
        <f t="shared" ca="1" si="231"/>
        <v>#N/A</v>
      </c>
      <c r="AB43" s="142" t="e">
        <f t="shared" ca="1" si="231"/>
        <v>#N/A</v>
      </c>
      <c r="AC43" s="142" t="e">
        <f t="shared" ca="1" si="231"/>
        <v>#N/A</v>
      </c>
      <c r="AD43" s="142" t="e">
        <f t="shared" ca="1" si="231"/>
        <v>#N/A</v>
      </c>
      <c r="AE43" s="142" t="e">
        <f t="shared" ca="1" si="231"/>
        <v>#N/A</v>
      </c>
      <c r="AF43" s="142" t="e">
        <f t="shared" ca="1" si="231"/>
        <v>#N/A</v>
      </c>
      <c r="AG43" s="142" t="e">
        <f t="shared" ca="1" si="231"/>
        <v>#N/A</v>
      </c>
      <c r="AH43" s="142" t="e">
        <f t="shared" ca="1" si="231"/>
        <v>#N/A</v>
      </c>
      <c r="AI43" s="142" t="e">
        <f t="shared" ca="1" si="242"/>
        <v>#N/A</v>
      </c>
      <c r="AJ43" s="142" t="e">
        <f t="shared" ca="1" si="242"/>
        <v>#N/A</v>
      </c>
      <c r="AK43" s="142" t="e">
        <f t="shared" ca="1" si="242"/>
        <v>#N/A</v>
      </c>
      <c r="AL43" s="142" t="e">
        <f t="shared" ca="1" si="242"/>
        <v>#N/A</v>
      </c>
      <c r="AM43" s="142" t="e">
        <f t="shared" ca="1" si="242"/>
        <v>#N/A</v>
      </c>
      <c r="AN43" s="142" t="e">
        <f t="shared" ca="1" si="242"/>
        <v>#N/A</v>
      </c>
      <c r="AO43" s="142" t="e">
        <f t="shared" ca="1" si="242"/>
        <v>#N/A</v>
      </c>
      <c r="AP43" s="142" t="e">
        <f t="shared" ca="1" si="242"/>
        <v>#N/A</v>
      </c>
      <c r="AQ43" s="142" t="e">
        <f t="shared" ca="1" si="242"/>
        <v>#N/A</v>
      </c>
      <c r="AR43" s="142" t="e">
        <f t="shared" ca="1" si="242"/>
        <v>#N/A</v>
      </c>
      <c r="AS43" s="142" t="e">
        <f t="shared" ca="1" si="242"/>
        <v>#N/A</v>
      </c>
      <c r="AT43" s="142" t="e">
        <f t="shared" ca="1" si="242"/>
        <v>#N/A</v>
      </c>
      <c r="AU43" s="142" t="e">
        <f t="shared" ca="1" si="242"/>
        <v>#N/A</v>
      </c>
      <c r="AV43" s="142" t="e">
        <f t="shared" ca="1" si="242"/>
        <v>#N/A</v>
      </c>
      <c r="AW43" s="142" t="e">
        <f t="shared" ca="1" si="242"/>
        <v>#N/A</v>
      </c>
      <c r="AX43" s="142" t="e">
        <f t="shared" ca="1" si="242"/>
        <v>#N/A</v>
      </c>
      <c r="AY43" s="142" t="e">
        <f t="shared" ca="1" si="232"/>
        <v>#N/A</v>
      </c>
      <c r="AZ43" s="142" t="e">
        <f t="shared" ca="1" si="232"/>
        <v>#N/A</v>
      </c>
      <c r="BA43" s="142" t="e">
        <f t="shared" ca="1" si="232"/>
        <v>#N/A</v>
      </c>
      <c r="BB43" s="142" t="str">
        <f t="shared" ca="1" si="12"/>
        <v/>
      </c>
      <c r="BC43" s="142" t="str">
        <f t="shared" ref="BC43" ca="1" si="315">IFERROR(VALUE(G43)*IF(RTF_unit="K",1,IF(RTF_unit="lb",1/1000,IF(RTF_unit="T",2,1))),"")</f>
        <v/>
      </c>
      <c r="BD43" s="142" t="str">
        <f t="shared" ref="BD43" ca="1" si="316">IFERROR(VALUE(H43)*IF(RTF_unit="K",1,IF(RTF_unit="lb",1/1000,IF(RTF_unit="T",2,1))),"")</f>
        <v/>
      </c>
      <c r="BE43" s="142" t="str">
        <f t="shared" ref="BE43" ca="1" si="317">IFERROR(VALUE(I43)*IF(RTF_unit="K",1,IF(RTF_unit="lb",1/1000,IF(RTF_unit="T",2,1))),"")</f>
        <v/>
      </c>
      <c r="BF43" s="20" t="str">
        <f t="shared" ca="1" si="16"/>
        <v/>
      </c>
      <c r="BG43" s="142" t="str">
        <f t="shared" ca="1" si="18"/>
        <v/>
      </c>
      <c r="BH43" s="20"/>
      <c r="BI43" s="158" t="str">
        <f t="shared" ca="1" si="50"/>
        <v/>
      </c>
      <c r="BJ43" s="142" t="str">
        <f t="shared" ca="1" si="25"/>
        <v/>
      </c>
      <c r="BK43" s="142" t="str">
        <f t="shared" ca="1" si="51"/>
        <v/>
      </c>
      <c r="BL43" s="142" t="str">
        <f t="shared" ref="BL43" ca="1" si="318">IFERROR(INDEX($D$2:$BA$203,$A$41-1+$BI43,$A$27-3)*IF(RTF_unit="K",1,IF(RTF_unit="lb",1/1000,IF(RTF_unit="T",2,1))),"")</f>
        <v/>
      </c>
      <c r="BM43" s="142" t="str">
        <f t="shared" ref="BM43" ca="1" si="319">IFERROR(INDEX($D$2:$BA$203,$A$41-1+$BI43,$A$27-1)*IF(RTF_unit="K",1,IF(RTF_unit="lb",1/1000,IF(RTF_unit="T",2,1))),"")</f>
        <v/>
      </c>
      <c r="BN43" s="142" t="str">
        <f t="shared" ref="BN43" ca="1" si="320">IFERROR(INDEX($D$2:$BA$203,$A$41-1+$BI43,$A$27-2)*IF(RTF_unit="K",1,IF(RTF_unit="lb",1/1000,IF(RTF_unit="T",2,1))),"")</f>
        <v/>
      </c>
      <c r="BO43" s="142" t="str">
        <f t="shared" ref="BO43" ca="1" si="321">IFERROR(INDEX($D$2:$BA$203,$A$41-1+$BI43,$A$27)*IF(RTF_unit_Moment="kip-ft",1,IF(RTF_unit_Moment="kip-in",1/12,IF(RTF_unit_Moment="lb-ft",1/1000,IF(RTF_unit_Moment="lb-in",1/12000,1)))),"")</f>
        <v/>
      </c>
      <c r="BP43" s="142" t="str">
        <f t="shared" ref="BP43" ca="1" si="322">IFERROR(INDEX($D$2:$BA$203,$A$41-1+$BI43,$A$30)*IF(RTF_unit_Moment="kip-ft",1,IF(RTF_unit_Moment="kip-in",1/12,IF(RTF_unit_Moment="lb-ft",1/1000,IF(RTF_unit_Moment="lb-in",1/12000,1)))),"")</f>
        <v/>
      </c>
      <c r="BQ43" s="142" t="str">
        <f t="shared" ca="1" si="57"/>
        <v/>
      </c>
      <c r="BR43" s="142" t="str">
        <f t="shared" ca="1" si="58"/>
        <v/>
      </c>
      <c r="BT43" s="142" t="str">
        <f t="array" aca="1" ref="BT43" ca="1">IFERROR(INDEX($BB$1:$BB$502,SMALL(IF($BB$1:$BB$502&lt;&gt;"",ROW($BB$1:$BB$502)),ROW(36:36))),"")</f>
        <v/>
      </c>
      <c r="BU43" s="156" t="str">
        <f t="shared" ca="1" si="19"/>
        <v/>
      </c>
      <c r="BV43" s="142" t="str">
        <f t="shared" ca="1" si="31"/>
        <v/>
      </c>
      <c r="BW43" s="142" t="str">
        <f t="shared" ca="1" si="31"/>
        <v/>
      </c>
      <c r="BX43" s="142" t="str">
        <f t="shared" ca="1" si="31"/>
        <v/>
      </c>
      <c r="BY43" s="142" t="str">
        <f t="shared" ca="1" si="32"/>
        <v/>
      </c>
      <c r="BZ43" s="142" t="str">
        <f t="shared" ca="1" si="21"/>
        <v/>
      </c>
      <c r="CA43" s="142" t="str">
        <f t="shared" ca="1" si="33"/>
        <v/>
      </c>
      <c r="CB43" s="142" t="str">
        <f t="shared" ca="1" si="34"/>
        <v/>
      </c>
      <c r="CC43" s="142" t="str">
        <f t="shared" ca="1" si="35"/>
        <v/>
      </c>
      <c r="CD43" s="142" t="str">
        <f t="shared" ca="1" si="36"/>
        <v/>
      </c>
      <c r="CE43" s="142" t="str">
        <f t="shared" ca="1" si="37"/>
        <v/>
      </c>
      <c r="CF43" s="142" t="str">
        <f t="shared" ca="1" si="38"/>
        <v/>
      </c>
      <c r="CG43" s="142" t="str">
        <f t="shared" ca="1" si="39"/>
        <v/>
      </c>
      <c r="CH43" s="142" t="str">
        <f ca="1">IFERROR(TRIM(IFERROR(IF(ISNUMBER(MATCH(IF($CF42="Radius",LEFT($CF43,FIND(" (",$CF43,1)),IF(LEFT($CF43,FIND(" (",$CF43,1))=LEFT($CF42,FIND(" (",$CF42,1)),"",LEFT($CF43,FIND(" (",$CF43,1)))),$CH$8:$CH42,0))=FALSE,IF($CF42="Radius",LEFT($CF43,FIND(" (",$CF43,1)),IF(LEFT($CF43,FIND(" (",$CF43,1))=LEFT($CF42,FIND(" (",$CF42,1)),"",LEFT($CF43,FIND(" (",$CF43,1)))),""),"")),"")</f>
        <v/>
      </c>
      <c r="CI43" s="142" t="str">
        <f t="array" aca="1" ref="CI43" ca="1">IFERROR(IF($CH43="","",IF(MAX((Selection_Radius=$CH43)*Selection_Resultant)=0,"",MAX((Selection_Radius=$CH43)*Selection_Resultant))),"")</f>
        <v/>
      </c>
      <c r="CJ43" s="142" t="str">
        <f t="shared" ca="1" si="40"/>
        <v/>
      </c>
      <c r="CK43" s="142" t="str">
        <f t="array" aca="1" ref="CK43" ca="1">IFERROR(INDEX($CJ$1:$CJ$502,SMALL(IF($CJ$1:$CJ$502&lt;&gt;"",ROW($CJ$1:$CJ$502)),ROW(36:36))),"")</f>
        <v/>
      </c>
      <c r="CL43" s="142" t="str">
        <f t="shared" ca="1" si="41"/>
        <v/>
      </c>
      <c r="CM43" s="142" t="str">
        <f t="shared" ca="1" si="42"/>
        <v/>
      </c>
      <c r="CN43" s="142" t="str" cm="1">
        <f t="array" aca="1" ref="CN43" ca="1">IF(CM43="","",INDEX(INDIRECT("$CM$9:$CM$" &amp; ROW(GuyAnchorReactionCount) + GuyAnchorReactionCount),ROWS($CM43:INDIRECT("$CM$" &amp; ROW(GuyAnchorReactionCount) + GuyAnchorReactionCount))))</f>
        <v/>
      </c>
      <c r="CP43" s="145" t="str">
        <f t="shared" ca="1" si="43"/>
        <v/>
      </c>
      <c r="CQ43" s="145" t="str">
        <f t="shared" ca="1" si="44"/>
        <v/>
      </c>
      <c r="CR43" s="145" t="str">
        <f t="shared" ca="1" si="45"/>
        <v/>
      </c>
      <c r="CS43" s="145" t="str">
        <f t="shared" ca="1" si="46"/>
        <v/>
      </c>
    </row>
    <row r="44" spans="1:97" x14ac:dyDescent="0.2">
      <c r="A44" s="27" t="e">
        <f ca="1">ROW(INDEX(INDIRECT(CONCATENATE("$D$" &amp; $A$41 &amp; ":$D$500")),MATCH("",INDIRECT(CONCATENATE("$D$" &amp; $A$41 &amp; ":$D$500")),0)))</f>
        <v>#N/A</v>
      </c>
      <c r="B44" s="13" t="s">
        <v>117</v>
      </c>
      <c r="C44" s="142">
        <f t="shared" si="17"/>
        <v>42</v>
      </c>
      <c r="D44" s="142" t="e">
        <f t="shared" ca="1" si="241"/>
        <v>#N/A</v>
      </c>
      <c r="E44" s="142" t="e">
        <f t="shared" ca="1" si="241"/>
        <v>#N/A</v>
      </c>
      <c r="F44" s="142" t="e">
        <f t="shared" ca="1" si="241"/>
        <v>#N/A</v>
      </c>
      <c r="G44" s="142" t="e">
        <f t="shared" ca="1" si="241"/>
        <v>#N/A</v>
      </c>
      <c r="H44" s="142" t="e">
        <f t="shared" ca="1" si="241"/>
        <v>#N/A</v>
      </c>
      <c r="I44" s="142" t="e">
        <f t="shared" ca="1" si="241"/>
        <v>#N/A</v>
      </c>
      <c r="J44" s="142" t="e">
        <f t="shared" ca="1" si="241"/>
        <v>#N/A</v>
      </c>
      <c r="K44" s="142" t="e">
        <f t="shared" ca="1" si="241"/>
        <v>#N/A</v>
      </c>
      <c r="L44" s="142" t="e">
        <f t="shared" ca="1" si="241"/>
        <v>#N/A</v>
      </c>
      <c r="M44" s="142" t="e">
        <f t="shared" ca="1" si="241"/>
        <v>#N/A</v>
      </c>
      <c r="N44" s="142" t="e">
        <f t="shared" ca="1" si="241"/>
        <v>#N/A</v>
      </c>
      <c r="O44" s="142" t="e">
        <f t="shared" ca="1" si="241"/>
        <v>#N/A</v>
      </c>
      <c r="P44" s="142" t="e">
        <f t="shared" ca="1" si="241"/>
        <v>#N/A</v>
      </c>
      <c r="Q44" s="142" t="e">
        <f t="shared" ca="1" si="241"/>
        <v>#N/A</v>
      </c>
      <c r="R44" s="142" t="e">
        <f t="shared" ca="1" si="241"/>
        <v>#N/A</v>
      </c>
      <c r="S44" s="142" t="e">
        <f t="shared" ca="1" si="241"/>
        <v>#N/A</v>
      </c>
      <c r="T44" s="142" t="e">
        <f t="shared" ca="1" si="231"/>
        <v>#N/A</v>
      </c>
      <c r="U44" s="142" t="e">
        <f t="shared" ca="1" si="231"/>
        <v>#N/A</v>
      </c>
      <c r="V44" s="142" t="e">
        <f t="shared" ca="1" si="231"/>
        <v>#N/A</v>
      </c>
      <c r="W44" s="142" t="e">
        <f t="shared" ca="1" si="231"/>
        <v>#N/A</v>
      </c>
      <c r="X44" s="142" t="e">
        <f t="shared" ca="1" si="231"/>
        <v>#N/A</v>
      </c>
      <c r="Y44" s="142" t="e">
        <f t="shared" ca="1" si="231"/>
        <v>#N/A</v>
      </c>
      <c r="Z44" s="142" t="e">
        <f t="shared" ca="1" si="231"/>
        <v>#N/A</v>
      </c>
      <c r="AA44" s="142" t="e">
        <f t="shared" ca="1" si="231"/>
        <v>#N/A</v>
      </c>
      <c r="AB44" s="142" t="e">
        <f t="shared" ca="1" si="231"/>
        <v>#N/A</v>
      </c>
      <c r="AC44" s="142" t="e">
        <f t="shared" ca="1" si="231"/>
        <v>#N/A</v>
      </c>
      <c r="AD44" s="142" t="e">
        <f t="shared" ca="1" si="231"/>
        <v>#N/A</v>
      </c>
      <c r="AE44" s="142" t="e">
        <f t="shared" ca="1" si="231"/>
        <v>#N/A</v>
      </c>
      <c r="AF44" s="142" t="e">
        <f t="shared" ca="1" si="231"/>
        <v>#N/A</v>
      </c>
      <c r="AG44" s="142" t="e">
        <f t="shared" ca="1" si="231"/>
        <v>#N/A</v>
      </c>
      <c r="AH44" s="142" t="e">
        <f t="shared" ca="1" si="231"/>
        <v>#N/A</v>
      </c>
      <c r="AI44" s="142" t="e">
        <f t="shared" ca="1" si="242"/>
        <v>#N/A</v>
      </c>
      <c r="AJ44" s="142" t="e">
        <f t="shared" ca="1" si="242"/>
        <v>#N/A</v>
      </c>
      <c r="AK44" s="142" t="e">
        <f t="shared" ca="1" si="242"/>
        <v>#N/A</v>
      </c>
      <c r="AL44" s="142" t="e">
        <f t="shared" ca="1" si="242"/>
        <v>#N/A</v>
      </c>
      <c r="AM44" s="142" t="e">
        <f t="shared" ca="1" si="242"/>
        <v>#N/A</v>
      </c>
      <c r="AN44" s="142" t="e">
        <f t="shared" ca="1" si="242"/>
        <v>#N/A</v>
      </c>
      <c r="AO44" s="142" t="e">
        <f t="shared" ca="1" si="242"/>
        <v>#N/A</v>
      </c>
      <c r="AP44" s="142" t="e">
        <f t="shared" ca="1" si="242"/>
        <v>#N/A</v>
      </c>
      <c r="AQ44" s="142" t="e">
        <f t="shared" ca="1" si="242"/>
        <v>#N/A</v>
      </c>
      <c r="AR44" s="142" t="e">
        <f t="shared" ca="1" si="242"/>
        <v>#N/A</v>
      </c>
      <c r="AS44" s="142" t="e">
        <f t="shared" ca="1" si="242"/>
        <v>#N/A</v>
      </c>
      <c r="AT44" s="142" t="e">
        <f t="shared" ca="1" si="242"/>
        <v>#N/A</v>
      </c>
      <c r="AU44" s="142" t="e">
        <f t="shared" ca="1" si="242"/>
        <v>#N/A</v>
      </c>
      <c r="AV44" s="142" t="e">
        <f t="shared" ca="1" si="242"/>
        <v>#N/A</v>
      </c>
      <c r="AW44" s="142" t="e">
        <f t="shared" ca="1" si="242"/>
        <v>#N/A</v>
      </c>
      <c r="AX44" s="142" t="e">
        <f t="shared" ca="1" si="242"/>
        <v>#N/A</v>
      </c>
      <c r="AY44" s="142" t="e">
        <f t="shared" ca="1" si="232"/>
        <v>#N/A</v>
      </c>
      <c r="AZ44" s="142" t="e">
        <f t="shared" ca="1" si="232"/>
        <v>#N/A</v>
      </c>
      <c r="BA44" s="142" t="e">
        <f t="shared" ca="1" si="232"/>
        <v>#N/A</v>
      </c>
      <c r="BB44" s="142" t="str">
        <f t="shared" ca="1" si="12"/>
        <v/>
      </c>
      <c r="BC44" s="142" t="str">
        <f t="shared" ref="BC44" ca="1" si="323">IFERROR(VALUE(G44)*IF(RTF_unit="K",1,IF(RTF_unit="lb",1/1000,IF(RTF_unit="T",2,1))),"")</f>
        <v/>
      </c>
      <c r="BD44" s="142" t="str">
        <f t="shared" ref="BD44" ca="1" si="324">IFERROR(VALUE(H44)*IF(RTF_unit="K",1,IF(RTF_unit="lb",1/1000,IF(RTF_unit="T",2,1))),"")</f>
        <v/>
      </c>
      <c r="BE44" s="142" t="str">
        <f t="shared" ref="BE44" ca="1" si="325">IFERROR(VALUE(I44)*IF(RTF_unit="K",1,IF(RTF_unit="lb",1/1000,IF(RTF_unit="T",2,1))),"")</f>
        <v/>
      </c>
      <c r="BF44" s="20" t="str">
        <f t="shared" ca="1" si="16"/>
        <v/>
      </c>
      <c r="BG44" s="142" t="str">
        <f t="shared" ca="1" si="18"/>
        <v/>
      </c>
      <c r="BH44" s="20"/>
      <c r="BI44" s="158" t="str">
        <f t="shared" ca="1" si="50"/>
        <v/>
      </c>
      <c r="BJ44" s="142" t="str">
        <f t="shared" ca="1" si="25"/>
        <v/>
      </c>
      <c r="BK44" s="142" t="str">
        <f t="shared" ca="1" si="51"/>
        <v/>
      </c>
      <c r="BL44" s="142" t="str">
        <f t="shared" ref="BL44" ca="1" si="326">IFERROR(INDEX($D$2:$BA$203,$A$41-1+$BI44,$A$27-3)*IF(RTF_unit="K",1,IF(RTF_unit="lb",1/1000,IF(RTF_unit="T",2,1))),"")</f>
        <v/>
      </c>
      <c r="BM44" s="142" t="str">
        <f t="shared" ref="BM44" ca="1" si="327">IFERROR(INDEX($D$2:$BA$203,$A$41-1+$BI44,$A$27-1)*IF(RTF_unit="K",1,IF(RTF_unit="lb",1/1000,IF(RTF_unit="T",2,1))),"")</f>
        <v/>
      </c>
      <c r="BN44" s="142" t="str">
        <f t="shared" ref="BN44" ca="1" si="328">IFERROR(INDEX($D$2:$BA$203,$A$41-1+$BI44,$A$27-2)*IF(RTF_unit="K",1,IF(RTF_unit="lb",1/1000,IF(RTF_unit="T",2,1))),"")</f>
        <v/>
      </c>
      <c r="BO44" s="142" t="str">
        <f t="shared" ref="BO44" ca="1" si="329">IFERROR(INDEX($D$2:$BA$203,$A$41-1+$BI44,$A$27)*IF(RTF_unit_Moment="kip-ft",1,IF(RTF_unit_Moment="kip-in",1/12,IF(RTF_unit_Moment="lb-ft",1/1000,IF(RTF_unit_Moment="lb-in",1/12000,1)))),"")</f>
        <v/>
      </c>
      <c r="BP44" s="142" t="str">
        <f t="shared" ref="BP44" ca="1" si="330">IFERROR(INDEX($D$2:$BA$203,$A$41-1+$BI44,$A$30)*IF(RTF_unit_Moment="kip-ft",1,IF(RTF_unit_Moment="kip-in",1/12,IF(RTF_unit_Moment="lb-ft",1/1000,IF(RTF_unit_Moment="lb-in",1/12000,1)))),"")</f>
        <v/>
      </c>
      <c r="BQ44" s="142" t="str">
        <f t="shared" ca="1" si="57"/>
        <v/>
      </c>
      <c r="BR44" s="142" t="str">
        <f t="shared" ca="1" si="58"/>
        <v/>
      </c>
      <c r="BT44" s="142" t="str">
        <f t="array" aca="1" ref="BT44" ca="1">IFERROR(INDEX($BB$1:$BB$502,SMALL(IF($BB$1:$BB$502&lt;&gt;"",ROW($BB$1:$BB$502)),ROW(37:37))),"")</f>
        <v/>
      </c>
      <c r="BU44" s="156" t="str">
        <f t="shared" ca="1" si="19"/>
        <v/>
      </c>
      <c r="BV44" s="142" t="str">
        <f t="shared" ca="1" si="31"/>
        <v/>
      </c>
      <c r="BW44" s="142" t="str">
        <f t="shared" ca="1" si="31"/>
        <v/>
      </c>
      <c r="BX44" s="142" t="str">
        <f t="shared" ca="1" si="31"/>
        <v/>
      </c>
      <c r="BY44" s="142" t="str">
        <f t="shared" ca="1" si="32"/>
        <v/>
      </c>
      <c r="BZ44" s="142" t="str">
        <f t="shared" ca="1" si="21"/>
        <v/>
      </c>
      <c r="CA44" s="142" t="str">
        <f t="shared" ca="1" si="33"/>
        <v/>
      </c>
      <c r="CB44" s="142" t="str">
        <f t="shared" ca="1" si="34"/>
        <v/>
      </c>
      <c r="CC44" s="142" t="str">
        <f t="shared" ca="1" si="35"/>
        <v/>
      </c>
      <c r="CD44" s="142" t="str">
        <f t="shared" ca="1" si="36"/>
        <v/>
      </c>
      <c r="CE44" s="142" t="str">
        <f t="shared" ca="1" si="37"/>
        <v/>
      </c>
      <c r="CF44" s="142" t="str">
        <f t="shared" ca="1" si="38"/>
        <v/>
      </c>
      <c r="CG44" s="142" t="str">
        <f t="shared" ca="1" si="39"/>
        <v/>
      </c>
      <c r="CH44" s="142" t="str">
        <f ca="1">IFERROR(TRIM(IFERROR(IF(ISNUMBER(MATCH(IF($CF43="Radius",LEFT($CF44,FIND(" (",$CF44,1)),IF(LEFT($CF44,FIND(" (",$CF44,1))=LEFT($CF43,FIND(" (",$CF43,1)),"",LEFT($CF44,FIND(" (",$CF44,1)))),$CH$8:$CH43,0))=FALSE,IF($CF43="Radius",LEFT($CF44,FIND(" (",$CF44,1)),IF(LEFT($CF44,FIND(" (",$CF44,1))=LEFT($CF43,FIND(" (",$CF43,1)),"",LEFT($CF44,FIND(" (",$CF44,1)))),""),"")),"")</f>
        <v/>
      </c>
      <c r="CI44" s="142" t="str">
        <f t="array" aca="1" ref="CI44" ca="1">IFERROR(IF($CH44="","",IF(MAX((Selection_Radius=$CH44)*Selection_Resultant)=0,"",MAX((Selection_Radius=$CH44)*Selection_Resultant))),"")</f>
        <v/>
      </c>
      <c r="CJ44" s="142" t="str">
        <f t="shared" ca="1" si="40"/>
        <v/>
      </c>
      <c r="CK44" s="142" t="str">
        <f t="array" aca="1" ref="CK44" ca="1">IFERROR(INDEX($CJ$1:$CJ$502,SMALL(IF($CJ$1:$CJ$502&lt;&gt;"",ROW($CJ$1:$CJ$502)),ROW(37:37))),"")</f>
        <v/>
      </c>
      <c r="CL44" s="142" t="str">
        <f t="shared" ca="1" si="41"/>
        <v/>
      </c>
      <c r="CM44" s="142" t="str">
        <f t="shared" ca="1" si="42"/>
        <v/>
      </c>
      <c r="CN44" s="142" t="str" cm="1">
        <f t="array" aca="1" ref="CN44" ca="1">IF(CM44="","",INDEX(INDIRECT("$CM$9:$CM$" &amp; ROW(GuyAnchorReactionCount) + GuyAnchorReactionCount),ROWS($CM44:INDIRECT("$CM$" &amp; ROW(GuyAnchorReactionCount) + GuyAnchorReactionCount))))</f>
        <v/>
      </c>
      <c r="CP44" s="145" t="str">
        <f t="shared" ca="1" si="43"/>
        <v/>
      </c>
      <c r="CQ44" s="145" t="str">
        <f t="shared" ca="1" si="44"/>
        <v/>
      </c>
      <c r="CR44" s="145" t="str">
        <f t="shared" ca="1" si="45"/>
        <v/>
      </c>
      <c r="CS44" s="145" t="str">
        <f t="shared" ca="1" si="46"/>
        <v/>
      </c>
    </row>
    <row r="45" spans="1:97" x14ac:dyDescent="0.2">
      <c r="C45" s="142">
        <f t="shared" si="17"/>
        <v>43</v>
      </c>
      <c r="D45" s="142" t="e">
        <f t="shared" ca="1" si="241"/>
        <v>#N/A</v>
      </c>
      <c r="E45" s="142" t="e">
        <f t="shared" ca="1" si="241"/>
        <v>#N/A</v>
      </c>
      <c r="F45" s="142" t="e">
        <f t="shared" ca="1" si="241"/>
        <v>#N/A</v>
      </c>
      <c r="G45" s="142" t="e">
        <f t="shared" ca="1" si="241"/>
        <v>#N/A</v>
      </c>
      <c r="H45" s="142" t="e">
        <f t="shared" ca="1" si="241"/>
        <v>#N/A</v>
      </c>
      <c r="I45" s="142" t="e">
        <f t="shared" ca="1" si="241"/>
        <v>#N/A</v>
      </c>
      <c r="J45" s="142" t="e">
        <f t="shared" ca="1" si="241"/>
        <v>#N/A</v>
      </c>
      <c r="K45" s="142" t="e">
        <f t="shared" ca="1" si="241"/>
        <v>#N/A</v>
      </c>
      <c r="L45" s="142" t="e">
        <f t="shared" ca="1" si="241"/>
        <v>#N/A</v>
      </c>
      <c r="M45" s="142" t="e">
        <f t="shared" ca="1" si="241"/>
        <v>#N/A</v>
      </c>
      <c r="N45" s="142" t="e">
        <f t="shared" ca="1" si="241"/>
        <v>#N/A</v>
      </c>
      <c r="O45" s="142" t="e">
        <f t="shared" ca="1" si="241"/>
        <v>#N/A</v>
      </c>
      <c r="P45" s="142" t="e">
        <f t="shared" ca="1" si="241"/>
        <v>#N/A</v>
      </c>
      <c r="Q45" s="142" t="e">
        <f t="shared" ca="1" si="241"/>
        <v>#N/A</v>
      </c>
      <c r="R45" s="142" t="e">
        <f t="shared" ca="1" si="241"/>
        <v>#N/A</v>
      </c>
      <c r="S45" s="142" t="e">
        <f t="shared" ca="1" si="241"/>
        <v>#N/A</v>
      </c>
      <c r="T45" s="142" t="e">
        <f t="shared" ca="1" si="231"/>
        <v>#N/A</v>
      </c>
      <c r="U45" s="142" t="e">
        <f t="shared" ca="1" si="231"/>
        <v>#N/A</v>
      </c>
      <c r="V45" s="142" t="e">
        <f t="shared" ca="1" si="231"/>
        <v>#N/A</v>
      </c>
      <c r="W45" s="142" t="e">
        <f t="shared" ca="1" si="231"/>
        <v>#N/A</v>
      </c>
      <c r="X45" s="142" t="e">
        <f t="shared" ca="1" si="231"/>
        <v>#N/A</v>
      </c>
      <c r="Y45" s="142" t="e">
        <f t="shared" ca="1" si="231"/>
        <v>#N/A</v>
      </c>
      <c r="Z45" s="142" t="e">
        <f t="shared" ca="1" si="231"/>
        <v>#N/A</v>
      </c>
      <c r="AA45" s="142" t="e">
        <f t="shared" ca="1" si="231"/>
        <v>#N/A</v>
      </c>
      <c r="AB45" s="142" t="e">
        <f t="shared" ca="1" si="231"/>
        <v>#N/A</v>
      </c>
      <c r="AC45" s="142" t="e">
        <f t="shared" ca="1" si="231"/>
        <v>#N/A</v>
      </c>
      <c r="AD45" s="142" t="e">
        <f t="shared" ca="1" si="231"/>
        <v>#N/A</v>
      </c>
      <c r="AE45" s="142" t="e">
        <f t="shared" ca="1" si="231"/>
        <v>#N/A</v>
      </c>
      <c r="AF45" s="142" t="e">
        <f t="shared" ca="1" si="231"/>
        <v>#N/A</v>
      </c>
      <c r="AG45" s="142" t="e">
        <f t="shared" ca="1" si="231"/>
        <v>#N/A</v>
      </c>
      <c r="AH45" s="142" t="e">
        <f t="shared" ca="1" si="231"/>
        <v>#N/A</v>
      </c>
      <c r="AI45" s="142" t="e">
        <f t="shared" ca="1" si="242"/>
        <v>#N/A</v>
      </c>
      <c r="AJ45" s="142" t="e">
        <f t="shared" ca="1" si="242"/>
        <v>#N/A</v>
      </c>
      <c r="AK45" s="142" t="e">
        <f t="shared" ca="1" si="242"/>
        <v>#N/A</v>
      </c>
      <c r="AL45" s="142" t="e">
        <f t="shared" ca="1" si="242"/>
        <v>#N/A</v>
      </c>
      <c r="AM45" s="142" t="e">
        <f t="shared" ca="1" si="242"/>
        <v>#N/A</v>
      </c>
      <c r="AN45" s="142" t="e">
        <f t="shared" ca="1" si="242"/>
        <v>#N/A</v>
      </c>
      <c r="AO45" s="142" t="e">
        <f t="shared" ca="1" si="242"/>
        <v>#N/A</v>
      </c>
      <c r="AP45" s="142" t="e">
        <f t="shared" ca="1" si="242"/>
        <v>#N/A</v>
      </c>
      <c r="AQ45" s="142" t="e">
        <f t="shared" ca="1" si="242"/>
        <v>#N/A</v>
      </c>
      <c r="AR45" s="142" t="e">
        <f t="shared" ca="1" si="242"/>
        <v>#N/A</v>
      </c>
      <c r="AS45" s="142" t="e">
        <f t="shared" ca="1" si="242"/>
        <v>#N/A</v>
      </c>
      <c r="AT45" s="142" t="e">
        <f t="shared" ca="1" si="242"/>
        <v>#N/A</v>
      </c>
      <c r="AU45" s="142" t="e">
        <f t="shared" ca="1" si="242"/>
        <v>#N/A</v>
      </c>
      <c r="AV45" s="142" t="e">
        <f t="shared" ca="1" si="242"/>
        <v>#N/A</v>
      </c>
      <c r="AW45" s="142" t="e">
        <f t="shared" ca="1" si="242"/>
        <v>#N/A</v>
      </c>
      <c r="AX45" s="142" t="e">
        <f t="shared" ca="1" si="242"/>
        <v>#N/A</v>
      </c>
      <c r="AY45" s="142" t="e">
        <f t="shared" ca="1" si="232"/>
        <v>#N/A</v>
      </c>
      <c r="AZ45" s="142" t="e">
        <f t="shared" ca="1" si="232"/>
        <v>#N/A</v>
      </c>
      <c r="BA45" s="142" t="e">
        <f t="shared" ca="1" si="232"/>
        <v>#N/A</v>
      </c>
      <c r="BB45" s="142" t="str">
        <f t="shared" ca="1" si="12"/>
        <v/>
      </c>
      <c r="BC45" s="142" t="str">
        <f t="shared" ref="BC45" ca="1" si="331">IFERROR(VALUE(G45)*IF(RTF_unit="K",1,IF(RTF_unit="lb",1/1000,IF(RTF_unit="T",2,1))),"")</f>
        <v/>
      </c>
      <c r="BD45" s="142" t="str">
        <f t="shared" ref="BD45" ca="1" si="332">IFERROR(VALUE(H45)*IF(RTF_unit="K",1,IF(RTF_unit="lb",1/1000,IF(RTF_unit="T",2,1))),"")</f>
        <v/>
      </c>
      <c r="BE45" s="142" t="str">
        <f t="shared" ref="BE45" ca="1" si="333">IFERROR(VALUE(I45)*IF(RTF_unit="K",1,IF(RTF_unit="lb",1/1000,IF(RTF_unit="T",2,1))),"")</f>
        <v/>
      </c>
      <c r="BF45" s="20" t="str">
        <f t="shared" ca="1" si="16"/>
        <v/>
      </c>
      <c r="BG45" s="142" t="str">
        <f t="shared" ca="1" si="18"/>
        <v/>
      </c>
      <c r="BH45" s="20"/>
      <c r="BI45" s="158" t="str">
        <f t="shared" ca="1" si="50"/>
        <v/>
      </c>
      <c r="BJ45" s="142" t="str">
        <f t="shared" ca="1" si="25"/>
        <v/>
      </c>
      <c r="BK45" s="142" t="str">
        <f t="shared" ca="1" si="51"/>
        <v/>
      </c>
      <c r="BL45" s="142" t="str">
        <f t="shared" ref="BL45" ca="1" si="334">IFERROR(INDEX($D$2:$BA$203,$A$41-1+$BI45,$A$27-3)*IF(RTF_unit="K",1,IF(RTF_unit="lb",1/1000,IF(RTF_unit="T",2,1))),"")</f>
        <v/>
      </c>
      <c r="BM45" s="142" t="str">
        <f t="shared" ref="BM45" ca="1" si="335">IFERROR(INDEX($D$2:$BA$203,$A$41-1+$BI45,$A$27-1)*IF(RTF_unit="K",1,IF(RTF_unit="lb",1/1000,IF(RTF_unit="T",2,1))),"")</f>
        <v/>
      </c>
      <c r="BN45" s="142" t="str">
        <f t="shared" ref="BN45" ca="1" si="336">IFERROR(INDEX($D$2:$BA$203,$A$41-1+$BI45,$A$27-2)*IF(RTF_unit="K",1,IF(RTF_unit="lb",1/1000,IF(RTF_unit="T",2,1))),"")</f>
        <v/>
      </c>
      <c r="BO45" s="142" t="str">
        <f t="shared" ref="BO45" ca="1" si="337">IFERROR(INDEX($D$2:$BA$203,$A$41-1+$BI45,$A$27)*IF(RTF_unit_Moment="kip-ft",1,IF(RTF_unit_Moment="kip-in",1/12,IF(RTF_unit_Moment="lb-ft",1/1000,IF(RTF_unit_Moment="lb-in",1/12000,1)))),"")</f>
        <v/>
      </c>
      <c r="BP45" s="142" t="str">
        <f t="shared" ref="BP45" ca="1" si="338">IFERROR(INDEX($D$2:$BA$203,$A$41-1+$BI45,$A$30)*IF(RTF_unit_Moment="kip-ft",1,IF(RTF_unit_Moment="kip-in",1/12,IF(RTF_unit_Moment="lb-ft",1/1000,IF(RTF_unit_Moment="lb-in",1/12000,1)))),"")</f>
        <v/>
      </c>
      <c r="BQ45" s="142" t="str">
        <f t="shared" ca="1" si="57"/>
        <v/>
      </c>
      <c r="BR45" s="142" t="str">
        <f t="shared" ca="1" si="58"/>
        <v/>
      </c>
      <c r="BT45" s="142" t="str">
        <f t="array" aca="1" ref="BT45" ca="1">IFERROR(INDEX($BB$1:$BB$502,SMALL(IF($BB$1:$BB$502&lt;&gt;"",ROW($BB$1:$BB$502)),ROW(38:38))),"")</f>
        <v/>
      </c>
      <c r="BU45" s="156" t="str">
        <f t="shared" ca="1" si="19"/>
        <v/>
      </c>
      <c r="BV45" s="142" t="str">
        <f t="shared" ca="1" si="31"/>
        <v/>
      </c>
      <c r="BW45" s="142" t="str">
        <f t="shared" ca="1" si="31"/>
        <v/>
      </c>
      <c r="BX45" s="142" t="str">
        <f t="shared" ca="1" si="31"/>
        <v/>
      </c>
      <c r="BY45" s="142" t="str">
        <f t="shared" ca="1" si="32"/>
        <v/>
      </c>
      <c r="BZ45" s="142" t="str">
        <f t="shared" ca="1" si="21"/>
        <v/>
      </c>
      <c r="CA45" s="142" t="str">
        <f t="shared" ca="1" si="33"/>
        <v/>
      </c>
      <c r="CB45" s="142" t="str">
        <f t="shared" ca="1" si="34"/>
        <v/>
      </c>
      <c r="CC45" s="142" t="str">
        <f t="shared" ca="1" si="35"/>
        <v/>
      </c>
      <c r="CD45" s="142" t="str">
        <f t="shared" ca="1" si="36"/>
        <v/>
      </c>
      <c r="CE45" s="142" t="str">
        <f t="shared" ca="1" si="37"/>
        <v/>
      </c>
      <c r="CF45" s="142" t="str">
        <f t="shared" ca="1" si="38"/>
        <v/>
      </c>
      <c r="CG45" s="142" t="str">
        <f t="shared" ca="1" si="39"/>
        <v/>
      </c>
      <c r="CH45" s="142" t="str">
        <f ca="1">IFERROR(TRIM(IFERROR(IF(ISNUMBER(MATCH(IF($CF44="Radius",LEFT($CF45,FIND(" (",$CF45,1)),IF(LEFT($CF45,FIND(" (",$CF45,1))=LEFT($CF44,FIND(" (",$CF44,1)),"",LEFT($CF45,FIND(" (",$CF45,1)))),$CH$8:$CH44,0))=FALSE,IF($CF44="Radius",LEFT($CF45,FIND(" (",$CF45,1)),IF(LEFT($CF45,FIND(" (",$CF45,1))=LEFT($CF44,FIND(" (",$CF44,1)),"",LEFT($CF45,FIND(" (",$CF45,1)))),""),"")),"")</f>
        <v/>
      </c>
      <c r="CI45" s="142" t="str">
        <f t="array" aca="1" ref="CI45" ca="1">IFERROR(IF($CH45="","",IF(MAX((Selection_Radius=$CH45)*Selection_Resultant)=0,"",MAX((Selection_Radius=$CH45)*Selection_Resultant))),"")</f>
        <v/>
      </c>
      <c r="CJ45" s="142" t="str">
        <f t="shared" ca="1" si="40"/>
        <v/>
      </c>
      <c r="CK45" s="142" t="str">
        <f t="array" aca="1" ref="CK45" ca="1">IFERROR(INDEX($CJ$1:$CJ$502,SMALL(IF($CJ$1:$CJ$502&lt;&gt;"",ROW($CJ$1:$CJ$502)),ROW(38:38))),"")</f>
        <v/>
      </c>
      <c r="CL45" s="142" t="str">
        <f t="shared" ca="1" si="41"/>
        <v/>
      </c>
      <c r="CM45" s="142" t="str">
        <f t="shared" ca="1" si="42"/>
        <v/>
      </c>
      <c r="CN45" s="142" t="str" cm="1">
        <f t="array" aca="1" ref="CN45" ca="1">IF(CM45="","",INDEX(INDIRECT("$CM$9:$CM$" &amp; ROW(GuyAnchorReactionCount) + GuyAnchorReactionCount),ROWS($CM45:INDIRECT("$CM$" &amp; ROW(GuyAnchorReactionCount) + GuyAnchorReactionCount))))</f>
        <v/>
      </c>
      <c r="CP45" s="145" t="str">
        <f t="shared" ca="1" si="43"/>
        <v/>
      </c>
      <c r="CQ45" s="145" t="str">
        <f t="shared" ca="1" si="44"/>
        <v/>
      </c>
      <c r="CR45" s="145" t="str">
        <f t="shared" ca="1" si="45"/>
        <v/>
      </c>
      <c r="CS45" s="145" t="str">
        <f t="shared" ca="1" si="46"/>
        <v/>
      </c>
    </row>
    <row r="46" spans="1:97" x14ac:dyDescent="0.2">
      <c r="A46" s="160" t="s">
        <v>186</v>
      </c>
      <c r="C46" s="142">
        <f t="shared" si="17"/>
        <v>44</v>
      </c>
      <c r="D46" s="142" t="e">
        <f t="shared" ca="1" si="241"/>
        <v>#N/A</v>
      </c>
      <c r="E46" s="142" t="e">
        <f t="shared" ca="1" si="241"/>
        <v>#N/A</v>
      </c>
      <c r="F46" s="142" t="e">
        <f t="shared" ca="1" si="241"/>
        <v>#N/A</v>
      </c>
      <c r="G46" s="142" t="e">
        <f t="shared" ca="1" si="241"/>
        <v>#N/A</v>
      </c>
      <c r="H46" s="142" t="e">
        <f t="shared" ca="1" si="241"/>
        <v>#N/A</v>
      </c>
      <c r="I46" s="142" t="e">
        <f t="shared" ca="1" si="241"/>
        <v>#N/A</v>
      </c>
      <c r="J46" s="142" t="e">
        <f t="shared" ca="1" si="241"/>
        <v>#N/A</v>
      </c>
      <c r="K46" s="142" t="e">
        <f t="shared" ca="1" si="241"/>
        <v>#N/A</v>
      </c>
      <c r="L46" s="142" t="e">
        <f t="shared" ca="1" si="241"/>
        <v>#N/A</v>
      </c>
      <c r="M46" s="142" t="e">
        <f t="shared" ca="1" si="241"/>
        <v>#N/A</v>
      </c>
      <c r="N46" s="142" t="e">
        <f t="shared" ca="1" si="241"/>
        <v>#N/A</v>
      </c>
      <c r="O46" s="142" t="e">
        <f t="shared" ca="1" si="241"/>
        <v>#N/A</v>
      </c>
      <c r="P46" s="142" t="e">
        <f t="shared" ca="1" si="241"/>
        <v>#N/A</v>
      </c>
      <c r="Q46" s="142" t="e">
        <f t="shared" ca="1" si="241"/>
        <v>#N/A</v>
      </c>
      <c r="R46" s="142" t="e">
        <f t="shared" ca="1" si="241"/>
        <v>#N/A</v>
      </c>
      <c r="S46" s="142" t="e">
        <f t="shared" ca="1" si="241"/>
        <v>#N/A</v>
      </c>
      <c r="T46" s="142" t="e">
        <f t="shared" ca="1" si="231"/>
        <v>#N/A</v>
      </c>
      <c r="U46" s="142" t="e">
        <f t="shared" ca="1" si="231"/>
        <v>#N/A</v>
      </c>
      <c r="V46" s="142" t="e">
        <f t="shared" ca="1" si="231"/>
        <v>#N/A</v>
      </c>
      <c r="W46" s="142" t="e">
        <f t="shared" ca="1" si="231"/>
        <v>#N/A</v>
      </c>
      <c r="X46" s="142" t="e">
        <f t="shared" ca="1" si="231"/>
        <v>#N/A</v>
      </c>
      <c r="Y46" s="142" t="e">
        <f t="shared" ca="1" si="231"/>
        <v>#N/A</v>
      </c>
      <c r="Z46" s="142" t="e">
        <f t="shared" ca="1" si="231"/>
        <v>#N/A</v>
      </c>
      <c r="AA46" s="142" t="e">
        <f t="shared" ca="1" si="231"/>
        <v>#N/A</v>
      </c>
      <c r="AB46" s="142" t="e">
        <f t="shared" ca="1" si="231"/>
        <v>#N/A</v>
      </c>
      <c r="AC46" s="142" t="e">
        <f t="shared" ca="1" si="231"/>
        <v>#N/A</v>
      </c>
      <c r="AD46" s="142" t="e">
        <f t="shared" ca="1" si="231"/>
        <v>#N/A</v>
      </c>
      <c r="AE46" s="142" t="e">
        <f t="shared" ca="1" si="231"/>
        <v>#N/A</v>
      </c>
      <c r="AF46" s="142" t="e">
        <f t="shared" ca="1" si="231"/>
        <v>#N/A</v>
      </c>
      <c r="AG46" s="142" t="e">
        <f t="shared" ca="1" si="231"/>
        <v>#N/A</v>
      </c>
      <c r="AH46" s="142" t="e">
        <f t="shared" ca="1" si="231"/>
        <v>#N/A</v>
      </c>
      <c r="AI46" s="142" t="e">
        <f t="shared" ca="1" si="242"/>
        <v>#N/A</v>
      </c>
      <c r="AJ46" s="142" t="e">
        <f t="shared" ca="1" si="242"/>
        <v>#N/A</v>
      </c>
      <c r="AK46" s="142" t="e">
        <f t="shared" ca="1" si="242"/>
        <v>#N/A</v>
      </c>
      <c r="AL46" s="142" t="e">
        <f t="shared" ca="1" si="242"/>
        <v>#N/A</v>
      </c>
      <c r="AM46" s="142" t="e">
        <f t="shared" ca="1" si="242"/>
        <v>#N/A</v>
      </c>
      <c r="AN46" s="142" t="e">
        <f t="shared" ca="1" si="242"/>
        <v>#N/A</v>
      </c>
      <c r="AO46" s="142" t="e">
        <f t="shared" ca="1" si="242"/>
        <v>#N/A</v>
      </c>
      <c r="AP46" s="142" t="e">
        <f t="shared" ca="1" si="242"/>
        <v>#N/A</v>
      </c>
      <c r="AQ46" s="142" t="e">
        <f t="shared" ca="1" si="242"/>
        <v>#N/A</v>
      </c>
      <c r="AR46" s="142" t="e">
        <f t="shared" ca="1" si="242"/>
        <v>#N/A</v>
      </c>
      <c r="AS46" s="142" t="e">
        <f t="shared" ca="1" si="242"/>
        <v>#N/A</v>
      </c>
      <c r="AT46" s="142" t="e">
        <f t="shared" ca="1" si="242"/>
        <v>#N/A</v>
      </c>
      <c r="AU46" s="142" t="e">
        <f t="shared" ca="1" si="242"/>
        <v>#N/A</v>
      </c>
      <c r="AV46" s="142" t="e">
        <f t="shared" ca="1" si="242"/>
        <v>#N/A</v>
      </c>
      <c r="AW46" s="142" t="e">
        <f t="shared" ca="1" si="242"/>
        <v>#N/A</v>
      </c>
      <c r="AX46" s="142" t="e">
        <f t="shared" ca="1" si="242"/>
        <v>#N/A</v>
      </c>
      <c r="AY46" s="142" t="e">
        <f t="shared" ca="1" si="232"/>
        <v>#N/A</v>
      </c>
      <c r="AZ46" s="142" t="e">
        <f t="shared" ca="1" si="232"/>
        <v>#N/A</v>
      </c>
      <c r="BA46" s="142" t="e">
        <f t="shared" ca="1" si="232"/>
        <v>#N/A</v>
      </c>
      <c r="BB46" s="142" t="str">
        <f t="shared" ca="1" si="12"/>
        <v/>
      </c>
      <c r="BC46" s="142" t="str">
        <f t="shared" ref="BC46" ca="1" si="339">IFERROR(VALUE(G46)*IF(RTF_unit="K",1,IF(RTF_unit="lb",1/1000,IF(RTF_unit="T",2,1))),"")</f>
        <v/>
      </c>
      <c r="BD46" s="142" t="str">
        <f t="shared" ref="BD46" ca="1" si="340">IFERROR(VALUE(H46)*IF(RTF_unit="K",1,IF(RTF_unit="lb",1/1000,IF(RTF_unit="T",2,1))),"")</f>
        <v/>
      </c>
      <c r="BE46" s="142" t="str">
        <f t="shared" ref="BE46" ca="1" si="341">IFERROR(VALUE(I46)*IF(RTF_unit="K",1,IF(RTF_unit="lb",1/1000,IF(RTF_unit="T",2,1))),"")</f>
        <v/>
      </c>
      <c r="BF46" s="20" t="str">
        <f t="shared" ca="1" si="16"/>
        <v/>
      </c>
      <c r="BG46" s="142" t="str">
        <f t="shared" ca="1" si="18"/>
        <v/>
      </c>
      <c r="BH46" s="20"/>
      <c r="BI46" s="158" t="str">
        <f t="shared" ca="1" si="50"/>
        <v/>
      </c>
      <c r="BJ46" s="142" t="str">
        <f t="shared" ca="1" si="25"/>
        <v/>
      </c>
      <c r="BK46" s="142" t="str">
        <f t="shared" ca="1" si="51"/>
        <v/>
      </c>
      <c r="BL46" s="142" t="str">
        <f t="shared" ref="BL46" ca="1" si="342">IFERROR(INDEX($D$2:$BA$203,$A$41-1+$BI46,$A$27-3)*IF(RTF_unit="K",1,IF(RTF_unit="lb",1/1000,IF(RTF_unit="T",2,1))),"")</f>
        <v/>
      </c>
      <c r="BM46" s="142" t="str">
        <f t="shared" ref="BM46" ca="1" si="343">IFERROR(INDEX($D$2:$BA$203,$A$41-1+$BI46,$A$27-1)*IF(RTF_unit="K",1,IF(RTF_unit="lb",1/1000,IF(RTF_unit="T",2,1))),"")</f>
        <v/>
      </c>
      <c r="BN46" s="142" t="str">
        <f t="shared" ref="BN46" ca="1" si="344">IFERROR(INDEX($D$2:$BA$203,$A$41-1+$BI46,$A$27-2)*IF(RTF_unit="K",1,IF(RTF_unit="lb",1/1000,IF(RTF_unit="T",2,1))),"")</f>
        <v/>
      </c>
      <c r="BO46" s="142" t="str">
        <f t="shared" ref="BO46" ca="1" si="345">IFERROR(INDEX($D$2:$BA$203,$A$41-1+$BI46,$A$27)*IF(RTF_unit_Moment="kip-ft",1,IF(RTF_unit_Moment="kip-in",1/12,IF(RTF_unit_Moment="lb-ft",1/1000,IF(RTF_unit_Moment="lb-in",1/12000,1)))),"")</f>
        <v/>
      </c>
      <c r="BP46" s="142" t="str">
        <f t="shared" ref="BP46" ca="1" si="346">IFERROR(INDEX($D$2:$BA$203,$A$41-1+$BI46,$A$30)*IF(RTF_unit_Moment="kip-ft",1,IF(RTF_unit_Moment="kip-in",1/12,IF(RTF_unit_Moment="lb-ft",1/1000,IF(RTF_unit_Moment="lb-in",1/12000,1)))),"")</f>
        <v/>
      </c>
      <c r="BQ46" s="142" t="str">
        <f t="shared" ca="1" si="57"/>
        <v/>
      </c>
      <c r="BR46" s="142" t="str">
        <f t="shared" ca="1" si="58"/>
        <v/>
      </c>
      <c r="BT46" s="142" t="str">
        <f t="array" aca="1" ref="BT46" ca="1">IFERROR(INDEX($BB$1:$BB$502,SMALL(IF($BB$1:$BB$502&lt;&gt;"",ROW($BB$1:$BB$502)),ROW(39:39))),"")</f>
        <v/>
      </c>
      <c r="BU46" s="156" t="str">
        <f t="shared" ca="1" si="19"/>
        <v/>
      </c>
      <c r="BV46" s="142" t="str">
        <f t="shared" ca="1" si="31"/>
        <v/>
      </c>
      <c r="BW46" s="142" t="str">
        <f t="shared" ca="1" si="31"/>
        <v/>
      </c>
      <c r="BX46" s="142" t="str">
        <f t="shared" ca="1" si="31"/>
        <v/>
      </c>
      <c r="BY46" s="142" t="str">
        <f t="shared" ca="1" si="32"/>
        <v/>
      </c>
      <c r="BZ46" s="142" t="str">
        <f t="shared" ca="1" si="21"/>
        <v/>
      </c>
      <c r="CA46" s="142" t="str">
        <f t="shared" ca="1" si="33"/>
        <v/>
      </c>
      <c r="CB46" s="142" t="str">
        <f t="shared" ca="1" si="34"/>
        <v/>
      </c>
      <c r="CC46" s="142" t="str">
        <f t="shared" ca="1" si="35"/>
        <v/>
      </c>
      <c r="CD46" s="142" t="str">
        <f t="shared" ca="1" si="36"/>
        <v/>
      </c>
      <c r="CE46" s="142" t="str">
        <f t="shared" ca="1" si="37"/>
        <v/>
      </c>
      <c r="CF46" s="142" t="str">
        <f t="shared" ca="1" si="38"/>
        <v/>
      </c>
      <c r="CG46" s="142" t="str">
        <f t="shared" ca="1" si="39"/>
        <v/>
      </c>
      <c r="CH46" s="142" t="str">
        <f ca="1">IFERROR(TRIM(IFERROR(IF(ISNUMBER(MATCH(IF($CF45="Radius",LEFT($CF46,FIND(" (",$CF46,1)),IF(LEFT($CF46,FIND(" (",$CF46,1))=LEFT($CF45,FIND(" (",$CF45,1)),"",LEFT($CF46,FIND(" (",$CF46,1)))),$CH$8:$CH45,0))=FALSE,IF($CF45="Radius",LEFT($CF46,FIND(" (",$CF46,1)),IF(LEFT($CF46,FIND(" (",$CF46,1))=LEFT($CF45,FIND(" (",$CF45,1)),"",LEFT($CF46,FIND(" (",$CF46,1)))),""),"")),"")</f>
        <v/>
      </c>
      <c r="CI46" s="142" t="str">
        <f t="array" aca="1" ref="CI46" ca="1">IFERROR(IF($CH46="","",IF(MAX((Selection_Radius=$CH46)*Selection_Resultant)=0,"",MAX((Selection_Radius=$CH46)*Selection_Resultant))),"")</f>
        <v/>
      </c>
      <c r="CJ46" s="142" t="str">
        <f t="shared" ca="1" si="40"/>
        <v/>
      </c>
      <c r="CK46" s="142" t="str">
        <f t="array" aca="1" ref="CK46" ca="1">IFERROR(INDEX($CJ$1:$CJ$502,SMALL(IF($CJ$1:$CJ$502&lt;&gt;"",ROW($CJ$1:$CJ$502)),ROW(39:39))),"")</f>
        <v/>
      </c>
      <c r="CL46" s="142" t="str">
        <f t="shared" ca="1" si="41"/>
        <v/>
      </c>
      <c r="CM46" s="142" t="str">
        <f t="shared" ca="1" si="42"/>
        <v/>
      </c>
      <c r="CN46" s="142" t="str" cm="1">
        <f t="array" aca="1" ref="CN46" ca="1">IF(CM46="","",INDEX(INDIRECT("$CM$9:$CM$" &amp; ROW(GuyAnchorReactionCount) + GuyAnchorReactionCount),ROWS($CM46:INDIRECT("$CM$" &amp; ROW(GuyAnchorReactionCount) + GuyAnchorReactionCount))))</f>
        <v/>
      </c>
      <c r="CP46" s="145" t="str">
        <f t="shared" ca="1" si="43"/>
        <v/>
      </c>
      <c r="CQ46" s="145" t="str">
        <f t="shared" ca="1" si="44"/>
        <v/>
      </c>
      <c r="CR46" s="145" t="str">
        <f t="shared" ca="1" si="45"/>
        <v/>
      </c>
      <c r="CS46" s="145" t="str">
        <f t="shared" ca="1" si="46"/>
        <v/>
      </c>
    </row>
    <row r="47" spans="1:97" x14ac:dyDescent="0.2">
      <c r="A47" s="27"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142">
        <f t="shared" si="17"/>
        <v>45</v>
      </c>
      <c r="D47" s="142" t="e">
        <f t="shared" ca="1" si="241"/>
        <v>#N/A</v>
      </c>
      <c r="E47" s="142" t="e">
        <f t="shared" ca="1" si="241"/>
        <v>#N/A</v>
      </c>
      <c r="F47" s="142" t="e">
        <f t="shared" ca="1" si="241"/>
        <v>#N/A</v>
      </c>
      <c r="G47" s="142" t="e">
        <f t="shared" ca="1" si="241"/>
        <v>#N/A</v>
      </c>
      <c r="H47" s="142" t="e">
        <f t="shared" ca="1" si="241"/>
        <v>#N/A</v>
      </c>
      <c r="I47" s="142" t="e">
        <f t="shared" ca="1" si="241"/>
        <v>#N/A</v>
      </c>
      <c r="J47" s="142" t="e">
        <f t="shared" ca="1" si="241"/>
        <v>#N/A</v>
      </c>
      <c r="K47" s="142" t="e">
        <f t="shared" ca="1" si="241"/>
        <v>#N/A</v>
      </c>
      <c r="L47" s="142" t="e">
        <f t="shared" ca="1" si="241"/>
        <v>#N/A</v>
      </c>
      <c r="M47" s="142" t="e">
        <f t="shared" ca="1" si="241"/>
        <v>#N/A</v>
      </c>
      <c r="N47" s="142" t="e">
        <f t="shared" ca="1" si="241"/>
        <v>#N/A</v>
      </c>
      <c r="O47" s="142" t="e">
        <f t="shared" ca="1" si="241"/>
        <v>#N/A</v>
      </c>
      <c r="P47" s="142" t="e">
        <f t="shared" ca="1" si="241"/>
        <v>#N/A</v>
      </c>
      <c r="Q47" s="142" t="e">
        <f t="shared" ca="1" si="241"/>
        <v>#N/A</v>
      </c>
      <c r="R47" s="142" t="e">
        <f t="shared" ca="1" si="241"/>
        <v>#N/A</v>
      </c>
      <c r="S47" s="142" t="e">
        <f t="shared" ca="1" si="241"/>
        <v>#N/A</v>
      </c>
      <c r="T47" s="142" t="e">
        <f t="shared" ca="1" si="231"/>
        <v>#N/A</v>
      </c>
      <c r="U47" s="142" t="e">
        <f t="shared" ca="1" si="231"/>
        <v>#N/A</v>
      </c>
      <c r="V47" s="142" t="e">
        <f t="shared" ca="1" si="231"/>
        <v>#N/A</v>
      </c>
      <c r="W47" s="142" t="e">
        <f t="shared" ca="1" si="231"/>
        <v>#N/A</v>
      </c>
      <c r="X47" s="142" t="e">
        <f t="shared" ca="1" si="231"/>
        <v>#N/A</v>
      </c>
      <c r="Y47" s="142" t="e">
        <f t="shared" ca="1" si="231"/>
        <v>#N/A</v>
      </c>
      <c r="Z47" s="142" t="e">
        <f t="shared" ca="1" si="231"/>
        <v>#N/A</v>
      </c>
      <c r="AA47" s="142" t="e">
        <f t="shared" ca="1" si="231"/>
        <v>#N/A</v>
      </c>
      <c r="AB47" s="142" t="e">
        <f t="shared" ca="1" si="231"/>
        <v>#N/A</v>
      </c>
      <c r="AC47" s="142" t="e">
        <f t="shared" ca="1" si="231"/>
        <v>#N/A</v>
      </c>
      <c r="AD47" s="142" t="e">
        <f t="shared" ca="1" si="231"/>
        <v>#N/A</v>
      </c>
      <c r="AE47" s="142" t="e">
        <f t="shared" ca="1" si="231"/>
        <v>#N/A</v>
      </c>
      <c r="AF47" s="142" t="e">
        <f t="shared" ca="1" si="231"/>
        <v>#N/A</v>
      </c>
      <c r="AG47" s="142" t="e">
        <f t="shared" ca="1" si="231"/>
        <v>#N/A</v>
      </c>
      <c r="AH47" s="142" t="e">
        <f t="shared" ca="1" si="231"/>
        <v>#N/A</v>
      </c>
      <c r="AI47" s="142" t="e">
        <f t="shared" ca="1" si="242"/>
        <v>#N/A</v>
      </c>
      <c r="AJ47" s="142" t="e">
        <f t="shared" ca="1" si="242"/>
        <v>#N/A</v>
      </c>
      <c r="AK47" s="142" t="e">
        <f t="shared" ca="1" si="242"/>
        <v>#N/A</v>
      </c>
      <c r="AL47" s="142" t="e">
        <f t="shared" ca="1" si="242"/>
        <v>#N/A</v>
      </c>
      <c r="AM47" s="142" t="e">
        <f t="shared" ca="1" si="242"/>
        <v>#N/A</v>
      </c>
      <c r="AN47" s="142" t="e">
        <f t="shared" ca="1" si="242"/>
        <v>#N/A</v>
      </c>
      <c r="AO47" s="142" t="e">
        <f t="shared" ca="1" si="242"/>
        <v>#N/A</v>
      </c>
      <c r="AP47" s="142" t="e">
        <f t="shared" ca="1" si="242"/>
        <v>#N/A</v>
      </c>
      <c r="AQ47" s="142" t="e">
        <f t="shared" ca="1" si="242"/>
        <v>#N/A</v>
      </c>
      <c r="AR47" s="142" t="e">
        <f t="shared" ca="1" si="242"/>
        <v>#N/A</v>
      </c>
      <c r="AS47" s="142" t="e">
        <f t="shared" ca="1" si="242"/>
        <v>#N/A</v>
      </c>
      <c r="AT47" s="142" t="e">
        <f t="shared" ca="1" si="242"/>
        <v>#N/A</v>
      </c>
      <c r="AU47" s="142" t="e">
        <f t="shared" ca="1" si="242"/>
        <v>#N/A</v>
      </c>
      <c r="AV47" s="142" t="e">
        <f t="shared" ca="1" si="242"/>
        <v>#N/A</v>
      </c>
      <c r="AW47" s="142" t="e">
        <f t="shared" ca="1" si="242"/>
        <v>#N/A</v>
      </c>
      <c r="AX47" s="142" t="e">
        <f t="shared" ca="1" si="242"/>
        <v>#N/A</v>
      </c>
      <c r="AY47" s="142" t="e">
        <f t="shared" ca="1" si="232"/>
        <v>#N/A</v>
      </c>
      <c r="AZ47" s="142" t="e">
        <f t="shared" ca="1" si="232"/>
        <v>#N/A</v>
      </c>
      <c r="BA47" s="142" t="e">
        <f t="shared" ca="1" si="232"/>
        <v>#N/A</v>
      </c>
      <c r="BB47" s="142" t="str">
        <f t="shared" ca="1" si="12"/>
        <v/>
      </c>
      <c r="BC47" s="142" t="str">
        <f t="shared" ref="BC47" ca="1" si="347">IFERROR(VALUE(G47)*IF(RTF_unit="K",1,IF(RTF_unit="lb",1/1000,IF(RTF_unit="T",2,1))),"")</f>
        <v/>
      </c>
      <c r="BD47" s="142" t="str">
        <f t="shared" ref="BD47" ca="1" si="348">IFERROR(VALUE(H47)*IF(RTF_unit="K",1,IF(RTF_unit="lb",1/1000,IF(RTF_unit="T",2,1))),"")</f>
        <v/>
      </c>
      <c r="BE47" s="142" t="str">
        <f t="shared" ref="BE47" ca="1" si="349">IFERROR(VALUE(I47)*IF(RTF_unit="K",1,IF(RTF_unit="lb",1/1000,IF(RTF_unit="T",2,1))),"")</f>
        <v/>
      </c>
      <c r="BF47" s="20" t="str">
        <f t="shared" ca="1" si="16"/>
        <v/>
      </c>
      <c r="BG47" s="142" t="str">
        <f t="shared" ca="1" si="18"/>
        <v/>
      </c>
      <c r="BH47" s="20"/>
      <c r="BI47" s="158" t="str">
        <f t="shared" ca="1" si="50"/>
        <v/>
      </c>
      <c r="BJ47" s="142" t="str">
        <f t="shared" ca="1" si="25"/>
        <v/>
      </c>
      <c r="BK47" s="142" t="str">
        <f t="shared" ca="1" si="51"/>
        <v/>
      </c>
      <c r="BL47" s="142" t="str">
        <f t="shared" ref="BL47" ca="1" si="350">IFERROR(INDEX($D$2:$BA$203,$A$41-1+$BI47,$A$27-3)*IF(RTF_unit="K",1,IF(RTF_unit="lb",1/1000,IF(RTF_unit="T",2,1))),"")</f>
        <v/>
      </c>
      <c r="BM47" s="142" t="str">
        <f t="shared" ref="BM47" ca="1" si="351">IFERROR(INDEX($D$2:$BA$203,$A$41-1+$BI47,$A$27-1)*IF(RTF_unit="K",1,IF(RTF_unit="lb",1/1000,IF(RTF_unit="T",2,1))),"")</f>
        <v/>
      </c>
      <c r="BN47" s="142" t="str">
        <f t="shared" ref="BN47" ca="1" si="352">IFERROR(INDEX($D$2:$BA$203,$A$41-1+$BI47,$A$27-2)*IF(RTF_unit="K",1,IF(RTF_unit="lb",1/1000,IF(RTF_unit="T",2,1))),"")</f>
        <v/>
      </c>
      <c r="BO47" s="142" t="str">
        <f t="shared" ref="BO47" ca="1" si="353">IFERROR(INDEX($D$2:$BA$203,$A$41-1+$BI47,$A$27)*IF(RTF_unit_Moment="kip-ft",1,IF(RTF_unit_Moment="kip-in",1/12,IF(RTF_unit_Moment="lb-ft",1/1000,IF(RTF_unit_Moment="lb-in",1/12000,1)))),"")</f>
        <v/>
      </c>
      <c r="BP47" s="142" t="str">
        <f t="shared" ref="BP47" ca="1" si="354">IFERROR(INDEX($D$2:$BA$203,$A$41-1+$BI47,$A$30)*IF(RTF_unit_Moment="kip-ft",1,IF(RTF_unit_Moment="kip-in",1/12,IF(RTF_unit_Moment="lb-ft",1/1000,IF(RTF_unit_Moment="lb-in",1/12000,1)))),"")</f>
        <v/>
      </c>
      <c r="BQ47" s="142" t="str">
        <f t="shared" ca="1" si="57"/>
        <v/>
      </c>
      <c r="BR47" s="142" t="str">
        <f t="shared" ca="1" si="58"/>
        <v/>
      </c>
      <c r="BT47" s="142" t="str">
        <f t="array" aca="1" ref="BT47" ca="1">IFERROR(INDEX($BB$1:$BB$502,SMALL(IF($BB$1:$BB$502&lt;&gt;"",ROW($BB$1:$BB$502)),ROW(40:40))),"")</f>
        <v/>
      </c>
      <c r="BU47" s="156" t="str">
        <f t="shared" ca="1" si="19"/>
        <v/>
      </c>
      <c r="BV47" s="142" t="str">
        <f t="shared" ca="1" si="31"/>
        <v/>
      </c>
      <c r="BW47" s="142" t="str">
        <f t="shared" ca="1" si="31"/>
        <v/>
      </c>
      <c r="BX47" s="142" t="str">
        <f t="shared" ca="1" si="31"/>
        <v/>
      </c>
      <c r="BY47" s="142" t="str">
        <f t="shared" ca="1" si="32"/>
        <v/>
      </c>
      <c r="BZ47" s="142" t="str">
        <f t="shared" ca="1" si="21"/>
        <v/>
      </c>
      <c r="CA47" s="142" t="str">
        <f t="shared" ca="1" si="33"/>
        <v/>
      </c>
      <c r="CB47" s="142" t="str">
        <f t="shared" ca="1" si="34"/>
        <v/>
      </c>
      <c r="CC47" s="142" t="str">
        <f t="shared" ca="1" si="35"/>
        <v/>
      </c>
      <c r="CD47" s="142" t="str">
        <f t="shared" ca="1" si="36"/>
        <v/>
      </c>
      <c r="CE47" s="142" t="str">
        <f t="shared" ca="1" si="37"/>
        <v/>
      </c>
      <c r="CF47" s="142" t="str">
        <f t="shared" ca="1" si="38"/>
        <v/>
      </c>
      <c r="CG47" s="142" t="str">
        <f t="shared" ca="1" si="39"/>
        <v/>
      </c>
      <c r="CH47" s="142" t="str">
        <f ca="1">IFERROR(TRIM(IFERROR(IF(ISNUMBER(MATCH(IF($CF46="Radius",LEFT($CF47,FIND(" (",$CF47,1)),IF(LEFT($CF47,FIND(" (",$CF47,1))=LEFT($CF46,FIND(" (",$CF46,1)),"",LEFT($CF47,FIND(" (",$CF47,1)))),$CH$8:$CH46,0))=FALSE,IF($CF46="Radius",LEFT($CF47,FIND(" (",$CF47,1)),IF(LEFT($CF47,FIND(" (",$CF47,1))=LEFT($CF46,FIND(" (",$CF46,1)),"",LEFT($CF47,FIND(" (",$CF47,1)))),""),"")),"")</f>
        <v/>
      </c>
      <c r="CI47" s="142" t="str">
        <f t="array" aca="1" ref="CI47" ca="1">IFERROR(IF($CH47="","",IF(MAX((Selection_Radius=$CH47)*Selection_Resultant)=0,"",MAX((Selection_Radius=$CH47)*Selection_Resultant))),"")</f>
        <v/>
      </c>
      <c r="CJ47" s="142" t="str">
        <f t="shared" ca="1" si="40"/>
        <v/>
      </c>
      <c r="CK47" s="142" t="str">
        <f t="array" aca="1" ref="CK47" ca="1">IFERROR(INDEX($CJ$1:$CJ$502,SMALL(IF($CJ$1:$CJ$502&lt;&gt;"",ROW($CJ$1:$CJ$502)),ROW(40:40))),"")</f>
        <v/>
      </c>
      <c r="CL47" s="142" t="str">
        <f t="shared" ca="1" si="41"/>
        <v/>
      </c>
      <c r="CM47" s="142" t="str">
        <f t="shared" ca="1" si="42"/>
        <v/>
      </c>
      <c r="CN47" s="142" t="str" cm="1">
        <f t="array" aca="1" ref="CN47" ca="1">IF(CM47="","",INDEX(INDIRECT("$CM$9:$CM$" &amp; ROW(GuyAnchorReactionCount) + GuyAnchorReactionCount),ROWS($CM47:INDIRECT("$CM$" &amp; ROW(GuyAnchorReactionCount) + GuyAnchorReactionCount))))</f>
        <v/>
      </c>
      <c r="CP47" s="145" t="str">
        <f t="shared" ca="1" si="43"/>
        <v/>
      </c>
      <c r="CQ47" s="145" t="str">
        <f t="shared" ca="1" si="44"/>
        <v/>
      </c>
      <c r="CR47" s="145" t="str">
        <f t="shared" ca="1" si="45"/>
        <v/>
      </c>
      <c r="CS47" s="145" t="str">
        <f t="shared" ca="1" si="46"/>
        <v/>
      </c>
    </row>
    <row r="48" spans="1:97" x14ac:dyDescent="0.2">
      <c r="A48" s="27" t="e">
        <f>IFERROR(ROW(INDEX('TNX Report'!A:A,MATCH("The tower is a" &amp; "*",'TNX Report'!A:A,0),1)),ROW(INDEX('TNX Report'!A:A,MATCH("The main tower is a"&amp;"*",'TNX Report'!A:A,0),1)))</f>
        <v>#N/A</v>
      </c>
      <c r="B48" s="13" t="s">
        <v>117</v>
      </c>
      <c r="C48" s="142">
        <f t="shared" si="17"/>
        <v>46</v>
      </c>
      <c r="D48" s="142" t="e">
        <f t="shared" ca="1" si="241"/>
        <v>#N/A</v>
      </c>
      <c r="E48" s="142" t="e">
        <f t="shared" ca="1" si="241"/>
        <v>#N/A</v>
      </c>
      <c r="F48" s="142" t="e">
        <f t="shared" ca="1" si="241"/>
        <v>#N/A</v>
      </c>
      <c r="G48" s="142" t="e">
        <f t="shared" ca="1" si="241"/>
        <v>#N/A</v>
      </c>
      <c r="H48" s="142" t="e">
        <f t="shared" ca="1" si="241"/>
        <v>#N/A</v>
      </c>
      <c r="I48" s="142" t="e">
        <f t="shared" ca="1" si="241"/>
        <v>#N/A</v>
      </c>
      <c r="J48" s="142" t="e">
        <f t="shared" ca="1" si="241"/>
        <v>#N/A</v>
      </c>
      <c r="K48" s="142" t="e">
        <f t="shared" ca="1" si="241"/>
        <v>#N/A</v>
      </c>
      <c r="L48" s="142" t="e">
        <f t="shared" ca="1" si="241"/>
        <v>#N/A</v>
      </c>
      <c r="M48" s="142" t="e">
        <f t="shared" ca="1" si="241"/>
        <v>#N/A</v>
      </c>
      <c r="N48" s="142" t="e">
        <f t="shared" ca="1" si="241"/>
        <v>#N/A</v>
      </c>
      <c r="O48" s="142" t="e">
        <f t="shared" ca="1" si="241"/>
        <v>#N/A</v>
      </c>
      <c r="P48" s="142" t="e">
        <f t="shared" ca="1" si="241"/>
        <v>#N/A</v>
      </c>
      <c r="Q48" s="142" t="e">
        <f t="shared" ca="1" si="241"/>
        <v>#N/A</v>
      </c>
      <c r="R48" s="142" t="e">
        <f t="shared" ca="1" si="241"/>
        <v>#N/A</v>
      </c>
      <c r="S48" s="142" t="e">
        <f t="shared" ca="1" si="241"/>
        <v>#N/A</v>
      </c>
      <c r="T48" s="142" t="e">
        <f t="shared" ca="1" si="231"/>
        <v>#N/A</v>
      </c>
      <c r="U48" s="142" t="e">
        <f t="shared" ca="1" si="231"/>
        <v>#N/A</v>
      </c>
      <c r="V48" s="142" t="e">
        <f t="shared" ca="1" si="231"/>
        <v>#N/A</v>
      </c>
      <c r="W48" s="142" t="e">
        <f t="shared" ca="1" si="231"/>
        <v>#N/A</v>
      </c>
      <c r="X48" s="142" t="e">
        <f t="shared" ca="1" si="231"/>
        <v>#N/A</v>
      </c>
      <c r="Y48" s="142" t="e">
        <f t="shared" ca="1" si="231"/>
        <v>#N/A</v>
      </c>
      <c r="Z48" s="142" t="e">
        <f t="shared" ca="1" si="231"/>
        <v>#N/A</v>
      </c>
      <c r="AA48" s="142" t="e">
        <f t="shared" ca="1" si="231"/>
        <v>#N/A</v>
      </c>
      <c r="AB48" s="142" t="e">
        <f t="shared" ca="1" si="231"/>
        <v>#N/A</v>
      </c>
      <c r="AC48" s="142" t="e">
        <f t="shared" ca="1" si="231"/>
        <v>#N/A</v>
      </c>
      <c r="AD48" s="142" t="e">
        <f t="shared" ca="1" si="231"/>
        <v>#N/A</v>
      </c>
      <c r="AE48" s="142" t="e">
        <f t="shared" ca="1" si="231"/>
        <v>#N/A</v>
      </c>
      <c r="AF48" s="142" t="e">
        <f t="shared" ca="1" si="231"/>
        <v>#N/A</v>
      </c>
      <c r="AG48" s="142" t="e">
        <f t="shared" ca="1" si="231"/>
        <v>#N/A</v>
      </c>
      <c r="AH48" s="142" t="e">
        <f t="shared" ca="1" si="231"/>
        <v>#N/A</v>
      </c>
      <c r="AI48" s="142" t="e">
        <f t="shared" ca="1" si="242"/>
        <v>#N/A</v>
      </c>
      <c r="AJ48" s="142" t="e">
        <f t="shared" ca="1" si="242"/>
        <v>#N/A</v>
      </c>
      <c r="AK48" s="142" t="e">
        <f t="shared" ca="1" si="242"/>
        <v>#N/A</v>
      </c>
      <c r="AL48" s="142" t="e">
        <f t="shared" ca="1" si="242"/>
        <v>#N/A</v>
      </c>
      <c r="AM48" s="142" t="e">
        <f t="shared" ca="1" si="242"/>
        <v>#N/A</v>
      </c>
      <c r="AN48" s="142" t="e">
        <f t="shared" ca="1" si="242"/>
        <v>#N/A</v>
      </c>
      <c r="AO48" s="142" t="e">
        <f t="shared" ca="1" si="242"/>
        <v>#N/A</v>
      </c>
      <c r="AP48" s="142" t="e">
        <f t="shared" ca="1" si="242"/>
        <v>#N/A</v>
      </c>
      <c r="AQ48" s="142" t="e">
        <f t="shared" ca="1" si="242"/>
        <v>#N/A</v>
      </c>
      <c r="AR48" s="142" t="e">
        <f t="shared" ca="1" si="242"/>
        <v>#N/A</v>
      </c>
      <c r="AS48" s="142" t="e">
        <f t="shared" ca="1" si="242"/>
        <v>#N/A</v>
      </c>
      <c r="AT48" s="142" t="e">
        <f t="shared" ca="1" si="242"/>
        <v>#N/A</v>
      </c>
      <c r="AU48" s="142" t="e">
        <f t="shared" ca="1" si="242"/>
        <v>#N/A</v>
      </c>
      <c r="AV48" s="142" t="e">
        <f t="shared" ca="1" si="242"/>
        <v>#N/A</v>
      </c>
      <c r="AW48" s="142" t="e">
        <f t="shared" ca="1" si="242"/>
        <v>#N/A</v>
      </c>
      <c r="AX48" s="142" t="e">
        <f t="shared" ca="1" si="242"/>
        <v>#N/A</v>
      </c>
      <c r="AY48" s="142" t="e">
        <f t="shared" ca="1" si="232"/>
        <v>#N/A</v>
      </c>
      <c r="AZ48" s="142" t="e">
        <f t="shared" ca="1" si="232"/>
        <v>#N/A</v>
      </c>
      <c r="BA48" s="142" t="e">
        <f t="shared" ca="1" si="232"/>
        <v>#N/A</v>
      </c>
      <c r="BB48" s="142" t="str">
        <f t="shared" ca="1" si="12"/>
        <v/>
      </c>
      <c r="BC48" s="142" t="str">
        <f t="shared" ref="BC48" ca="1" si="355">IFERROR(VALUE(G48)*IF(RTF_unit="K",1,IF(RTF_unit="lb",1/1000,IF(RTF_unit="T",2,1))),"")</f>
        <v/>
      </c>
      <c r="BD48" s="142" t="str">
        <f t="shared" ref="BD48" ca="1" si="356">IFERROR(VALUE(H48)*IF(RTF_unit="K",1,IF(RTF_unit="lb",1/1000,IF(RTF_unit="T",2,1))),"")</f>
        <v/>
      </c>
      <c r="BE48" s="142" t="str">
        <f t="shared" ref="BE48" ca="1" si="357">IFERROR(VALUE(I48)*IF(RTF_unit="K",1,IF(RTF_unit="lb",1/1000,IF(RTF_unit="T",2,1))),"")</f>
        <v/>
      </c>
      <c r="BF48" s="20" t="str">
        <f t="shared" ca="1" si="16"/>
        <v/>
      </c>
      <c r="BG48" s="142" t="str">
        <f t="shared" ca="1" si="18"/>
        <v/>
      </c>
      <c r="BH48" s="20"/>
      <c r="BI48" s="158" t="str">
        <f t="shared" ca="1" si="50"/>
        <v/>
      </c>
      <c r="BJ48" s="142" t="str">
        <f t="shared" ca="1" si="25"/>
        <v/>
      </c>
      <c r="BK48" s="142" t="str">
        <f t="shared" ca="1" si="51"/>
        <v/>
      </c>
      <c r="BL48" s="142" t="str">
        <f t="shared" ref="BL48" ca="1" si="358">IFERROR(INDEX($D$2:$BA$203,$A$41-1+$BI48,$A$27-3)*IF(RTF_unit="K",1,IF(RTF_unit="lb",1/1000,IF(RTF_unit="T",2,1))),"")</f>
        <v/>
      </c>
      <c r="BM48" s="142" t="str">
        <f t="shared" ref="BM48" ca="1" si="359">IFERROR(INDEX($D$2:$BA$203,$A$41-1+$BI48,$A$27-1)*IF(RTF_unit="K",1,IF(RTF_unit="lb",1/1000,IF(RTF_unit="T",2,1))),"")</f>
        <v/>
      </c>
      <c r="BN48" s="142" t="str">
        <f t="shared" ref="BN48" ca="1" si="360">IFERROR(INDEX($D$2:$BA$203,$A$41-1+$BI48,$A$27-2)*IF(RTF_unit="K",1,IF(RTF_unit="lb",1/1000,IF(RTF_unit="T",2,1))),"")</f>
        <v/>
      </c>
      <c r="BO48" s="142" t="str">
        <f t="shared" ref="BO48" ca="1" si="361">IFERROR(INDEX($D$2:$BA$203,$A$41-1+$BI48,$A$27)*IF(RTF_unit_Moment="kip-ft",1,IF(RTF_unit_Moment="kip-in",1/12,IF(RTF_unit_Moment="lb-ft",1/1000,IF(RTF_unit_Moment="lb-in",1/12000,1)))),"")</f>
        <v/>
      </c>
      <c r="BP48" s="142" t="str">
        <f t="shared" ref="BP48" ca="1" si="362">IFERROR(INDEX($D$2:$BA$203,$A$41-1+$BI48,$A$30)*IF(RTF_unit_Moment="kip-ft",1,IF(RTF_unit_Moment="kip-in",1/12,IF(RTF_unit_Moment="lb-ft",1/1000,IF(RTF_unit_Moment="lb-in",1/12000,1)))),"")</f>
        <v/>
      </c>
      <c r="BQ48" s="142" t="str">
        <f t="shared" ca="1" si="57"/>
        <v/>
      </c>
      <c r="BR48" s="142" t="str">
        <f t="shared" ca="1" si="58"/>
        <v/>
      </c>
      <c r="BT48" s="142" t="str">
        <f t="array" aca="1" ref="BT48" ca="1">IFERROR(INDEX($BB$1:$BB$502,SMALL(IF($BB$1:$BB$502&lt;&gt;"",ROW($BB$1:$BB$502)),ROW(41:41))),"")</f>
        <v/>
      </c>
      <c r="BU48" s="156" t="str">
        <f t="shared" ca="1" si="19"/>
        <v/>
      </c>
      <c r="BV48" s="142" t="str">
        <f t="shared" ca="1" si="31"/>
        <v/>
      </c>
      <c r="BW48" s="142" t="str">
        <f t="shared" ca="1" si="31"/>
        <v/>
      </c>
      <c r="BX48" s="142" t="str">
        <f t="shared" ca="1" si="31"/>
        <v/>
      </c>
      <c r="BY48" s="142" t="str">
        <f t="shared" ca="1" si="32"/>
        <v/>
      </c>
      <c r="BZ48" s="142" t="str">
        <f t="shared" ca="1" si="21"/>
        <v/>
      </c>
      <c r="CA48" s="142" t="str">
        <f t="shared" ca="1" si="33"/>
        <v/>
      </c>
      <c r="CB48" s="142" t="str">
        <f t="shared" ca="1" si="34"/>
        <v/>
      </c>
      <c r="CC48" s="142" t="str">
        <f t="shared" ca="1" si="35"/>
        <v/>
      </c>
      <c r="CD48" s="142" t="str">
        <f t="shared" ca="1" si="36"/>
        <v/>
      </c>
      <c r="CE48" s="142" t="str">
        <f t="shared" ca="1" si="37"/>
        <v/>
      </c>
      <c r="CF48" s="142" t="str">
        <f t="shared" ca="1" si="38"/>
        <v/>
      </c>
      <c r="CG48" s="142" t="str">
        <f t="shared" ca="1" si="39"/>
        <v/>
      </c>
      <c r="CH48" s="142" t="str">
        <f ca="1">IFERROR(TRIM(IFERROR(IF(ISNUMBER(MATCH(IF($CF47="Radius",LEFT($CF48,FIND(" (",$CF48,1)),IF(LEFT($CF48,FIND(" (",$CF48,1))=LEFT($CF47,FIND(" (",$CF47,1)),"",LEFT($CF48,FIND(" (",$CF48,1)))),$CH$8:$CH47,0))=FALSE,IF($CF47="Radius",LEFT($CF48,FIND(" (",$CF48,1)),IF(LEFT($CF48,FIND(" (",$CF48,1))=LEFT($CF47,FIND(" (",$CF47,1)),"",LEFT($CF48,FIND(" (",$CF48,1)))),""),"")),"")</f>
        <v/>
      </c>
      <c r="CI48" s="142" t="str">
        <f t="array" aca="1" ref="CI48" ca="1">IFERROR(IF($CH48="","",IF(MAX((Selection_Radius=$CH48)*Selection_Resultant)=0,"",MAX((Selection_Radius=$CH48)*Selection_Resultant))),"")</f>
        <v/>
      </c>
      <c r="CJ48" s="142" t="str">
        <f t="shared" ca="1" si="40"/>
        <v/>
      </c>
      <c r="CK48" s="142" t="str">
        <f t="array" aca="1" ref="CK48" ca="1">IFERROR(INDEX($CJ$1:$CJ$502,SMALL(IF($CJ$1:$CJ$502&lt;&gt;"",ROW($CJ$1:$CJ$502)),ROW(41:41))),"")</f>
        <v/>
      </c>
      <c r="CL48" s="142" t="str">
        <f t="shared" ca="1" si="41"/>
        <v/>
      </c>
      <c r="CM48" s="142" t="str">
        <f t="shared" ca="1" si="42"/>
        <v/>
      </c>
      <c r="CN48" s="142" t="str" cm="1">
        <f t="array" aca="1" ref="CN48" ca="1">IF(CM48="","",INDEX(INDIRECT("$CM$9:$CM$" &amp; ROW(GuyAnchorReactionCount) + GuyAnchorReactionCount),ROWS($CM48:INDIRECT("$CM$" &amp; ROW(GuyAnchorReactionCount) + GuyAnchorReactionCount))))</f>
        <v/>
      </c>
      <c r="CP48" s="145" t="str">
        <f t="shared" ca="1" si="43"/>
        <v/>
      </c>
      <c r="CQ48" s="145" t="str">
        <f t="shared" ca="1" si="44"/>
        <v/>
      </c>
      <c r="CR48" s="145" t="str">
        <f t="shared" ca="1" si="45"/>
        <v/>
      </c>
      <c r="CS48" s="145" t="str">
        <f t="shared" ca="1" si="46"/>
        <v/>
      </c>
    </row>
    <row r="49" spans="1:97" x14ac:dyDescent="0.2">
      <c r="C49" s="142">
        <f t="shared" si="17"/>
        <v>47</v>
      </c>
      <c r="D49" s="142" t="e">
        <f t="shared" ca="1" si="241"/>
        <v>#N/A</v>
      </c>
      <c r="E49" s="142" t="e">
        <f t="shared" ca="1" si="241"/>
        <v>#N/A</v>
      </c>
      <c r="F49" s="142" t="e">
        <f t="shared" ca="1" si="241"/>
        <v>#N/A</v>
      </c>
      <c r="G49" s="142" t="e">
        <f t="shared" ca="1" si="241"/>
        <v>#N/A</v>
      </c>
      <c r="H49" s="142" t="e">
        <f t="shared" ca="1" si="241"/>
        <v>#N/A</v>
      </c>
      <c r="I49" s="142" t="e">
        <f t="shared" ca="1" si="241"/>
        <v>#N/A</v>
      </c>
      <c r="J49" s="142" t="e">
        <f t="shared" ca="1" si="241"/>
        <v>#N/A</v>
      </c>
      <c r="K49" s="142" t="e">
        <f t="shared" ca="1" si="241"/>
        <v>#N/A</v>
      </c>
      <c r="L49" s="142" t="e">
        <f t="shared" ca="1" si="241"/>
        <v>#N/A</v>
      </c>
      <c r="M49" s="142" t="e">
        <f t="shared" ca="1" si="241"/>
        <v>#N/A</v>
      </c>
      <c r="N49" s="142" t="e">
        <f t="shared" ca="1" si="241"/>
        <v>#N/A</v>
      </c>
      <c r="O49" s="142" t="e">
        <f t="shared" ca="1" si="241"/>
        <v>#N/A</v>
      </c>
      <c r="P49" s="142" t="e">
        <f t="shared" ca="1" si="241"/>
        <v>#N/A</v>
      </c>
      <c r="Q49" s="142" t="e">
        <f t="shared" ca="1" si="241"/>
        <v>#N/A</v>
      </c>
      <c r="R49" s="142" t="e">
        <f t="shared" ca="1" si="241"/>
        <v>#N/A</v>
      </c>
      <c r="S49" s="142" t="e">
        <f t="shared" ref="S49:AH64" ca="1" si="363">TRIM(INDIRECT("'" &amp; "TNX Report" &amp; "'!" &amp; ADDRESS($A$9+$C49,S$1)))</f>
        <v>#N/A</v>
      </c>
      <c r="T49" s="142" t="e">
        <f t="shared" ca="1" si="363"/>
        <v>#N/A</v>
      </c>
      <c r="U49" s="142" t="e">
        <f t="shared" ca="1" si="363"/>
        <v>#N/A</v>
      </c>
      <c r="V49" s="142" t="e">
        <f t="shared" ca="1" si="363"/>
        <v>#N/A</v>
      </c>
      <c r="W49" s="142" t="e">
        <f t="shared" ca="1" si="363"/>
        <v>#N/A</v>
      </c>
      <c r="X49" s="142" t="e">
        <f t="shared" ca="1" si="363"/>
        <v>#N/A</v>
      </c>
      <c r="Y49" s="142" t="e">
        <f t="shared" ca="1" si="363"/>
        <v>#N/A</v>
      </c>
      <c r="Z49" s="142" t="e">
        <f t="shared" ca="1" si="363"/>
        <v>#N/A</v>
      </c>
      <c r="AA49" s="142" t="e">
        <f t="shared" ca="1" si="363"/>
        <v>#N/A</v>
      </c>
      <c r="AB49" s="142" t="e">
        <f t="shared" ca="1" si="363"/>
        <v>#N/A</v>
      </c>
      <c r="AC49" s="142" t="e">
        <f t="shared" ca="1" si="363"/>
        <v>#N/A</v>
      </c>
      <c r="AD49" s="142" t="e">
        <f t="shared" ca="1" si="363"/>
        <v>#N/A</v>
      </c>
      <c r="AE49" s="142" t="e">
        <f t="shared" ca="1" si="363"/>
        <v>#N/A</v>
      </c>
      <c r="AF49" s="142" t="e">
        <f t="shared" ca="1" si="363"/>
        <v>#N/A</v>
      </c>
      <c r="AG49" s="142" t="e">
        <f t="shared" ca="1" si="363"/>
        <v>#N/A</v>
      </c>
      <c r="AH49" s="142" t="e">
        <f t="shared" ca="1" si="363"/>
        <v>#N/A</v>
      </c>
      <c r="AI49" s="142" t="e">
        <f t="shared" ca="1" si="242"/>
        <v>#N/A</v>
      </c>
      <c r="AJ49" s="142" t="e">
        <f t="shared" ca="1" si="242"/>
        <v>#N/A</v>
      </c>
      <c r="AK49" s="142" t="e">
        <f t="shared" ca="1" si="242"/>
        <v>#N/A</v>
      </c>
      <c r="AL49" s="142" t="e">
        <f t="shared" ca="1" si="242"/>
        <v>#N/A</v>
      </c>
      <c r="AM49" s="142" t="e">
        <f t="shared" ca="1" si="242"/>
        <v>#N/A</v>
      </c>
      <c r="AN49" s="142" t="e">
        <f t="shared" ca="1" si="242"/>
        <v>#N/A</v>
      </c>
      <c r="AO49" s="142" t="e">
        <f t="shared" ca="1" si="242"/>
        <v>#N/A</v>
      </c>
      <c r="AP49" s="142" t="e">
        <f t="shared" ca="1" si="242"/>
        <v>#N/A</v>
      </c>
      <c r="AQ49" s="142" t="e">
        <f t="shared" ca="1" si="242"/>
        <v>#N/A</v>
      </c>
      <c r="AR49" s="142" t="e">
        <f t="shared" ca="1" si="242"/>
        <v>#N/A</v>
      </c>
      <c r="AS49" s="142" t="e">
        <f t="shared" ca="1" si="242"/>
        <v>#N/A</v>
      </c>
      <c r="AT49" s="142" t="e">
        <f t="shared" ca="1" si="242"/>
        <v>#N/A</v>
      </c>
      <c r="AU49" s="142" t="e">
        <f t="shared" ca="1" si="242"/>
        <v>#N/A</v>
      </c>
      <c r="AV49" s="142" t="e">
        <f t="shared" ca="1" si="242"/>
        <v>#N/A</v>
      </c>
      <c r="AW49" s="142" t="e">
        <f t="shared" ca="1" si="242"/>
        <v>#N/A</v>
      </c>
      <c r="AX49" s="142" t="e">
        <f t="shared" ref="AX49:BA64" ca="1" si="364">TRIM(INDIRECT("'" &amp; "TNX Report" &amp; "'!" &amp; ADDRESS($A$9+$C49,AX$1)))</f>
        <v>#N/A</v>
      </c>
      <c r="AY49" s="142" t="e">
        <f t="shared" ca="1" si="364"/>
        <v>#N/A</v>
      </c>
      <c r="AZ49" s="142" t="e">
        <f t="shared" ca="1" si="364"/>
        <v>#N/A</v>
      </c>
      <c r="BA49" s="142" t="e">
        <f t="shared" ca="1" si="364"/>
        <v>#N/A</v>
      </c>
      <c r="BB49" s="142" t="str">
        <f t="shared" ca="1" si="12"/>
        <v/>
      </c>
      <c r="BC49" s="142" t="str">
        <f t="shared" ref="BC49" ca="1" si="365">IFERROR(VALUE(G49)*IF(RTF_unit="K",1,IF(RTF_unit="lb",1/1000,IF(RTF_unit="T",2,1))),"")</f>
        <v/>
      </c>
      <c r="BD49" s="142" t="str">
        <f t="shared" ref="BD49" ca="1" si="366">IFERROR(VALUE(H49)*IF(RTF_unit="K",1,IF(RTF_unit="lb",1/1000,IF(RTF_unit="T",2,1))),"")</f>
        <v/>
      </c>
      <c r="BE49" s="142" t="str">
        <f t="shared" ref="BE49" ca="1" si="367">IFERROR(VALUE(I49)*IF(RTF_unit="K",1,IF(RTF_unit="lb",1/1000,IF(RTF_unit="T",2,1))),"")</f>
        <v/>
      </c>
      <c r="BF49" s="20" t="str">
        <f t="shared" ca="1" si="16"/>
        <v/>
      </c>
      <c r="BG49" s="142" t="str">
        <f t="shared" ca="1" si="18"/>
        <v/>
      </c>
      <c r="BH49" s="20"/>
      <c r="BI49" s="158" t="str">
        <f t="shared" ca="1" si="50"/>
        <v/>
      </c>
      <c r="BJ49" s="142" t="str">
        <f t="shared" ca="1" si="25"/>
        <v/>
      </c>
      <c r="BK49" s="142" t="str">
        <f t="shared" ca="1" si="51"/>
        <v/>
      </c>
      <c r="BL49" s="142" t="str">
        <f t="shared" ref="BL49" ca="1" si="368">IFERROR(INDEX($D$2:$BA$203,$A$41-1+$BI49,$A$27-3)*IF(RTF_unit="K",1,IF(RTF_unit="lb",1/1000,IF(RTF_unit="T",2,1))),"")</f>
        <v/>
      </c>
      <c r="BM49" s="142" t="str">
        <f t="shared" ref="BM49" ca="1" si="369">IFERROR(INDEX($D$2:$BA$203,$A$41-1+$BI49,$A$27-1)*IF(RTF_unit="K",1,IF(RTF_unit="lb",1/1000,IF(RTF_unit="T",2,1))),"")</f>
        <v/>
      </c>
      <c r="BN49" s="142" t="str">
        <f t="shared" ref="BN49" ca="1" si="370">IFERROR(INDEX($D$2:$BA$203,$A$41-1+$BI49,$A$27-2)*IF(RTF_unit="K",1,IF(RTF_unit="lb",1/1000,IF(RTF_unit="T",2,1))),"")</f>
        <v/>
      </c>
      <c r="BO49" s="142" t="str">
        <f t="shared" ref="BO49" ca="1" si="371">IFERROR(INDEX($D$2:$BA$203,$A$41-1+$BI49,$A$27)*IF(RTF_unit_Moment="kip-ft",1,IF(RTF_unit_Moment="kip-in",1/12,IF(RTF_unit_Moment="lb-ft",1/1000,IF(RTF_unit_Moment="lb-in",1/12000,1)))),"")</f>
        <v/>
      </c>
      <c r="BP49" s="142" t="str">
        <f t="shared" ref="BP49" ca="1" si="372">IFERROR(INDEX($D$2:$BA$203,$A$41-1+$BI49,$A$30)*IF(RTF_unit_Moment="kip-ft",1,IF(RTF_unit_Moment="kip-in",1/12,IF(RTF_unit_Moment="lb-ft",1/1000,IF(RTF_unit_Moment="lb-in",1/12000,1)))),"")</f>
        <v/>
      </c>
      <c r="BQ49" s="142" t="str">
        <f t="shared" ca="1" si="57"/>
        <v/>
      </c>
      <c r="BR49" s="142" t="str">
        <f t="shared" ca="1" si="58"/>
        <v/>
      </c>
      <c r="BT49" s="142" t="str">
        <f t="array" aca="1" ref="BT49" ca="1">IFERROR(INDEX($BB$1:$BB$502,SMALL(IF($BB$1:$BB$502&lt;&gt;"",ROW($BB$1:$BB$502)),ROW(42:42))),"")</f>
        <v/>
      </c>
      <c r="BU49" s="156" t="str">
        <f t="shared" ca="1" si="19"/>
        <v/>
      </c>
      <c r="BV49" s="142" t="str">
        <f t="shared" ca="1" si="31"/>
        <v/>
      </c>
      <c r="BW49" s="142" t="str">
        <f t="shared" ca="1" si="31"/>
        <v/>
      </c>
      <c r="BX49" s="142" t="str">
        <f t="shared" ca="1" si="31"/>
        <v/>
      </c>
      <c r="BY49" s="142" t="str">
        <f t="shared" ca="1" si="32"/>
        <v/>
      </c>
      <c r="BZ49" s="142" t="str">
        <f t="shared" ca="1" si="21"/>
        <v/>
      </c>
      <c r="CA49" s="142" t="str">
        <f t="shared" ca="1" si="33"/>
        <v/>
      </c>
      <c r="CB49" s="142" t="str">
        <f t="shared" ca="1" si="34"/>
        <v/>
      </c>
      <c r="CC49" s="142" t="str">
        <f t="shared" ca="1" si="35"/>
        <v/>
      </c>
      <c r="CD49" s="142" t="str">
        <f t="shared" ca="1" si="36"/>
        <v/>
      </c>
      <c r="CE49" s="142" t="str">
        <f t="shared" ca="1" si="37"/>
        <v/>
      </c>
      <c r="CF49" s="142" t="str">
        <f t="shared" ca="1" si="38"/>
        <v/>
      </c>
      <c r="CG49" s="142" t="str">
        <f t="shared" ca="1" si="39"/>
        <v/>
      </c>
      <c r="CH49" s="142" t="str">
        <f ca="1">IFERROR(TRIM(IFERROR(IF(ISNUMBER(MATCH(IF($CF48="Radius",LEFT($CF49,FIND(" (",$CF49,1)),IF(LEFT($CF49,FIND(" (",$CF49,1))=LEFT($CF48,FIND(" (",$CF48,1)),"",LEFT($CF49,FIND(" (",$CF49,1)))),$CH$8:$CH48,0))=FALSE,IF($CF48="Radius",LEFT($CF49,FIND(" (",$CF49,1)),IF(LEFT($CF49,FIND(" (",$CF49,1))=LEFT($CF48,FIND(" (",$CF48,1)),"",LEFT($CF49,FIND(" (",$CF49,1)))),""),"")),"")</f>
        <v/>
      </c>
      <c r="CI49" s="142" t="str">
        <f t="array" aca="1" ref="CI49" ca="1">IFERROR(IF($CH49="","",IF(MAX((Selection_Radius=$CH49)*Selection_Resultant)=0,"",MAX((Selection_Radius=$CH49)*Selection_Resultant))),"")</f>
        <v/>
      </c>
      <c r="CJ49" s="142" t="str">
        <f t="shared" ca="1" si="40"/>
        <v/>
      </c>
      <c r="CK49" s="142" t="str">
        <f t="array" aca="1" ref="CK49" ca="1">IFERROR(INDEX($CJ$1:$CJ$502,SMALL(IF($CJ$1:$CJ$502&lt;&gt;"",ROW($CJ$1:$CJ$502)),ROW(42:42))),"")</f>
        <v/>
      </c>
      <c r="CL49" s="142" t="str">
        <f t="shared" ca="1" si="41"/>
        <v/>
      </c>
      <c r="CM49" s="142" t="str">
        <f t="shared" ca="1" si="42"/>
        <v/>
      </c>
      <c r="CN49" s="142" t="str" cm="1">
        <f t="array" aca="1" ref="CN49" ca="1">IF(CM49="","",INDEX(INDIRECT("$CM$9:$CM$" &amp; ROW(GuyAnchorReactionCount) + GuyAnchorReactionCount),ROWS($CM49:INDIRECT("$CM$" &amp; ROW(GuyAnchorReactionCount) + GuyAnchorReactionCount))))</f>
        <v/>
      </c>
      <c r="CP49" s="145" t="str">
        <f t="shared" ca="1" si="43"/>
        <v/>
      </c>
      <c r="CQ49" s="145" t="str">
        <f t="shared" ca="1" si="44"/>
        <v/>
      </c>
      <c r="CR49" s="145" t="str">
        <f t="shared" ca="1" si="45"/>
        <v/>
      </c>
      <c r="CS49" s="145" t="str">
        <f t="shared" ca="1" si="46"/>
        <v/>
      </c>
    </row>
    <row r="50" spans="1:97" x14ac:dyDescent="0.2">
      <c r="A50" s="160" t="s">
        <v>187</v>
      </c>
      <c r="C50" s="142">
        <f t="shared" si="17"/>
        <v>48</v>
      </c>
      <c r="D50" s="142" t="e">
        <f t="shared" ref="D50:S65" ca="1" si="373">TRIM(INDIRECT("'" &amp; "TNX Report" &amp; "'!" &amp; ADDRESS($A$9+$C50,D$1)))</f>
        <v>#N/A</v>
      </c>
      <c r="E50" s="142" t="e">
        <f t="shared" ca="1" si="373"/>
        <v>#N/A</v>
      </c>
      <c r="F50" s="142" t="e">
        <f t="shared" ca="1" si="373"/>
        <v>#N/A</v>
      </c>
      <c r="G50" s="142" t="e">
        <f t="shared" ca="1" si="373"/>
        <v>#N/A</v>
      </c>
      <c r="H50" s="142" t="e">
        <f t="shared" ca="1" si="373"/>
        <v>#N/A</v>
      </c>
      <c r="I50" s="142" t="e">
        <f t="shared" ca="1" si="373"/>
        <v>#N/A</v>
      </c>
      <c r="J50" s="142" t="e">
        <f t="shared" ca="1" si="373"/>
        <v>#N/A</v>
      </c>
      <c r="K50" s="142" t="e">
        <f t="shared" ca="1" si="373"/>
        <v>#N/A</v>
      </c>
      <c r="L50" s="142" t="e">
        <f t="shared" ca="1" si="373"/>
        <v>#N/A</v>
      </c>
      <c r="M50" s="142" t="e">
        <f t="shared" ca="1" si="373"/>
        <v>#N/A</v>
      </c>
      <c r="N50" s="142" t="e">
        <f t="shared" ca="1" si="373"/>
        <v>#N/A</v>
      </c>
      <c r="O50" s="142" t="e">
        <f t="shared" ca="1" si="373"/>
        <v>#N/A</v>
      </c>
      <c r="P50" s="142" t="e">
        <f t="shared" ca="1" si="373"/>
        <v>#N/A</v>
      </c>
      <c r="Q50" s="142" t="e">
        <f t="shared" ca="1" si="373"/>
        <v>#N/A</v>
      </c>
      <c r="R50" s="142" t="e">
        <f t="shared" ca="1" si="373"/>
        <v>#N/A</v>
      </c>
      <c r="S50" s="142" t="e">
        <f t="shared" ca="1" si="373"/>
        <v>#N/A</v>
      </c>
      <c r="T50" s="142" t="e">
        <f t="shared" ca="1" si="363"/>
        <v>#N/A</v>
      </c>
      <c r="U50" s="142" t="e">
        <f t="shared" ca="1" si="363"/>
        <v>#N/A</v>
      </c>
      <c r="V50" s="142" t="e">
        <f t="shared" ca="1" si="363"/>
        <v>#N/A</v>
      </c>
      <c r="W50" s="142" t="e">
        <f t="shared" ca="1" si="363"/>
        <v>#N/A</v>
      </c>
      <c r="X50" s="142" t="e">
        <f t="shared" ca="1" si="363"/>
        <v>#N/A</v>
      </c>
      <c r="Y50" s="142" t="e">
        <f t="shared" ca="1" si="363"/>
        <v>#N/A</v>
      </c>
      <c r="Z50" s="142" t="e">
        <f t="shared" ca="1" si="363"/>
        <v>#N/A</v>
      </c>
      <c r="AA50" s="142" t="e">
        <f t="shared" ca="1" si="363"/>
        <v>#N/A</v>
      </c>
      <c r="AB50" s="142" t="e">
        <f t="shared" ca="1" si="363"/>
        <v>#N/A</v>
      </c>
      <c r="AC50" s="142" t="e">
        <f t="shared" ca="1" si="363"/>
        <v>#N/A</v>
      </c>
      <c r="AD50" s="142" t="e">
        <f t="shared" ca="1" si="363"/>
        <v>#N/A</v>
      </c>
      <c r="AE50" s="142" t="e">
        <f t="shared" ca="1" si="363"/>
        <v>#N/A</v>
      </c>
      <c r="AF50" s="142" t="e">
        <f t="shared" ca="1" si="363"/>
        <v>#N/A</v>
      </c>
      <c r="AG50" s="142" t="e">
        <f t="shared" ca="1" si="363"/>
        <v>#N/A</v>
      </c>
      <c r="AH50" s="142" t="e">
        <f t="shared" ca="1" si="363"/>
        <v>#N/A</v>
      </c>
      <c r="AI50" s="142" t="e">
        <f t="shared" ref="AI50:AX65" ca="1" si="374">TRIM(INDIRECT("'" &amp; "TNX Report" &amp; "'!" &amp; ADDRESS($A$9+$C50,AI$1)))</f>
        <v>#N/A</v>
      </c>
      <c r="AJ50" s="142" t="e">
        <f t="shared" ca="1" si="374"/>
        <v>#N/A</v>
      </c>
      <c r="AK50" s="142" t="e">
        <f t="shared" ca="1" si="374"/>
        <v>#N/A</v>
      </c>
      <c r="AL50" s="142" t="e">
        <f t="shared" ca="1" si="374"/>
        <v>#N/A</v>
      </c>
      <c r="AM50" s="142" t="e">
        <f t="shared" ca="1" si="374"/>
        <v>#N/A</v>
      </c>
      <c r="AN50" s="142" t="e">
        <f t="shared" ca="1" si="374"/>
        <v>#N/A</v>
      </c>
      <c r="AO50" s="142" t="e">
        <f t="shared" ca="1" si="374"/>
        <v>#N/A</v>
      </c>
      <c r="AP50" s="142" t="e">
        <f t="shared" ca="1" si="374"/>
        <v>#N/A</v>
      </c>
      <c r="AQ50" s="142" t="e">
        <f t="shared" ca="1" si="374"/>
        <v>#N/A</v>
      </c>
      <c r="AR50" s="142" t="e">
        <f t="shared" ca="1" si="374"/>
        <v>#N/A</v>
      </c>
      <c r="AS50" s="142" t="e">
        <f t="shared" ca="1" si="374"/>
        <v>#N/A</v>
      </c>
      <c r="AT50" s="142" t="e">
        <f t="shared" ca="1" si="374"/>
        <v>#N/A</v>
      </c>
      <c r="AU50" s="142" t="e">
        <f t="shared" ca="1" si="374"/>
        <v>#N/A</v>
      </c>
      <c r="AV50" s="142" t="e">
        <f t="shared" ca="1" si="374"/>
        <v>#N/A</v>
      </c>
      <c r="AW50" s="142" t="e">
        <f t="shared" ca="1" si="374"/>
        <v>#N/A</v>
      </c>
      <c r="AX50" s="142" t="e">
        <f t="shared" ca="1" si="374"/>
        <v>#N/A</v>
      </c>
      <c r="AY50" s="142" t="e">
        <f t="shared" ca="1" si="364"/>
        <v>#N/A</v>
      </c>
      <c r="AZ50" s="142" t="e">
        <f t="shared" ca="1" si="364"/>
        <v>#N/A</v>
      </c>
      <c r="BA50" s="142" t="e">
        <f t="shared" ca="1" si="364"/>
        <v>#N/A</v>
      </c>
      <c r="BB50" s="142" t="str">
        <f t="shared" ca="1" si="12"/>
        <v/>
      </c>
      <c r="BC50" s="142" t="str">
        <f t="shared" ref="BC50" ca="1" si="375">IFERROR(VALUE(G50)*IF(RTF_unit="K",1,IF(RTF_unit="lb",1/1000,IF(RTF_unit="T",2,1))),"")</f>
        <v/>
      </c>
      <c r="BD50" s="142" t="str">
        <f t="shared" ref="BD50" ca="1" si="376">IFERROR(VALUE(H50)*IF(RTF_unit="K",1,IF(RTF_unit="lb",1/1000,IF(RTF_unit="T",2,1))),"")</f>
        <v/>
      </c>
      <c r="BE50" s="142" t="str">
        <f t="shared" ref="BE50" ca="1" si="377">IFERROR(VALUE(I50)*IF(RTF_unit="K",1,IF(RTF_unit="lb",1/1000,IF(RTF_unit="T",2,1))),"")</f>
        <v/>
      </c>
      <c r="BF50" s="20" t="str">
        <f t="shared" ca="1" si="16"/>
        <v/>
      </c>
      <c r="BG50" s="142" t="str">
        <f t="shared" ca="1" si="18"/>
        <v/>
      </c>
      <c r="BH50" s="20"/>
      <c r="BI50" s="158" t="str">
        <f t="shared" ca="1" si="50"/>
        <v/>
      </c>
      <c r="BJ50" s="142" t="str">
        <f t="shared" ca="1" si="25"/>
        <v/>
      </c>
      <c r="BK50" s="142" t="str">
        <f t="shared" ca="1" si="51"/>
        <v/>
      </c>
      <c r="BL50" s="142" t="str">
        <f t="shared" ref="BL50" ca="1" si="378">IFERROR(INDEX($D$2:$BA$203,$A$41-1+$BI50,$A$27-3)*IF(RTF_unit="K",1,IF(RTF_unit="lb",1/1000,IF(RTF_unit="T",2,1))),"")</f>
        <v/>
      </c>
      <c r="BM50" s="142" t="str">
        <f t="shared" ref="BM50" ca="1" si="379">IFERROR(INDEX($D$2:$BA$203,$A$41-1+$BI50,$A$27-1)*IF(RTF_unit="K",1,IF(RTF_unit="lb",1/1000,IF(RTF_unit="T",2,1))),"")</f>
        <v/>
      </c>
      <c r="BN50" s="142" t="str">
        <f t="shared" ref="BN50" ca="1" si="380">IFERROR(INDEX($D$2:$BA$203,$A$41-1+$BI50,$A$27-2)*IF(RTF_unit="K",1,IF(RTF_unit="lb",1/1000,IF(RTF_unit="T",2,1))),"")</f>
        <v/>
      </c>
      <c r="BO50" s="142" t="str">
        <f t="shared" ref="BO50" ca="1" si="381">IFERROR(INDEX($D$2:$BA$203,$A$41-1+$BI50,$A$27)*IF(RTF_unit_Moment="kip-ft",1,IF(RTF_unit_Moment="kip-in",1/12,IF(RTF_unit_Moment="lb-ft",1/1000,IF(RTF_unit_Moment="lb-in",1/12000,1)))),"")</f>
        <v/>
      </c>
      <c r="BP50" s="142" t="str">
        <f t="shared" ref="BP50" ca="1" si="382">IFERROR(INDEX($D$2:$BA$203,$A$41-1+$BI50,$A$30)*IF(RTF_unit_Moment="kip-ft",1,IF(RTF_unit_Moment="kip-in",1/12,IF(RTF_unit_Moment="lb-ft",1/1000,IF(RTF_unit_Moment="lb-in",1/12000,1)))),"")</f>
        <v/>
      </c>
      <c r="BQ50" s="142" t="str">
        <f t="shared" ca="1" si="57"/>
        <v/>
      </c>
      <c r="BR50" s="142" t="str">
        <f t="shared" ca="1" si="58"/>
        <v/>
      </c>
      <c r="BT50" s="142" t="str">
        <f t="array" aca="1" ref="BT50" ca="1">IFERROR(INDEX($BB$1:$BB$502,SMALL(IF($BB$1:$BB$502&lt;&gt;"",ROW($BB$1:$BB$502)),ROW(43:43))),"")</f>
        <v/>
      </c>
      <c r="BU50" s="156" t="str">
        <f t="shared" ca="1" si="19"/>
        <v/>
      </c>
      <c r="BV50" s="142" t="str">
        <f t="shared" ca="1" si="31"/>
        <v/>
      </c>
      <c r="BW50" s="142" t="str">
        <f t="shared" ca="1" si="31"/>
        <v/>
      </c>
      <c r="BX50" s="142" t="str">
        <f t="shared" ca="1" si="31"/>
        <v/>
      </c>
      <c r="BY50" s="142" t="str">
        <f t="shared" ca="1" si="32"/>
        <v/>
      </c>
      <c r="BZ50" s="142" t="str">
        <f t="shared" ca="1" si="21"/>
        <v/>
      </c>
      <c r="CA50" s="142" t="str">
        <f t="shared" ca="1" si="33"/>
        <v/>
      </c>
      <c r="CB50" s="142" t="str">
        <f t="shared" ca="1" si="34"/>
        <v/>
      </c>
      <c r="CC50" s="142" t="str">
        <f t="shared" ca="1" si="35"/>
        <v/>
      </c>
      <c r="CD50" s="142" t="str">
        <f t="shared" ca="1" si="36"/>
        <v/>
      </c>
      <c r="CE50" s="142" t="str">
        <f t="shared" ca="1" si="37"/>
        <v/>
      </c>
      <c r="CF50" s="142" t="str">
        <f t="shared" ca="1" si="38"/>
        <v/>
      </c>
      <c r="CG50" s="142" t="str">
        <f t="shared" ca="1" si="39"/>
        <v/>
      </c>
      <c r="CH50" s="142" t="str">
        <f ca="1">IFERROR(TRIM(IFERROR(IF(ISNUMBER(MATCH(IF($CF49="Radius",LEFT($CF50,FIND(" (",$CF50,1)),IF(LEFT($CF50,FIND(" (",$CF50,1))=LEFT($CF49,FIND(" (",$CF49,1)),"",LEFT($CF50,FIND(" (",$CF50,1)))),$CH$8:$CH49,0))=FALSE,IF($CF49="Radius",LEFT($CF50,FIND(" (",$CF50,1)),IF(LEFT($CF50,FIND(" (",$CF50,1))=LEFT($CF49,FIND(" (",$CF49,1)),"",LEFT($CF50,FIND(" (",$CF50,1)))),""),"")),"")</f>
        <v/>
      </c>
      <c r="CI50" s="142" t="str">
        <f t="array" aca="1" ref="CI50" ca="1">IFERROR(IF($CH50="","",IF(MAX((Selection_Radius=$CH50)*Selection_Resultant)=0,"",MAX((Selection_Radius=$CH50)*Selection_Resultant))),"")</f>
        <v/>
      </c>
      <c r="CJ50" s="142" t="str">
        <f t="shared" ca="1" si="40"/>
        <v/>
      </c>
      <c r="CK50" s="142" t="str">
        <f t="array" aca="1" ref="CK50" ca="1">IFERROR(INDEX($CJ$1:$CJ$502,SMALL(IF($CJ$1:$CJ$502&lt;&gt;"",ROW($CJ$1:$CJ$502)),ROW(43:43))),"")</f>
        <v/>
      </c>
      <c r="CL50" s="142" t="str">
        <f t="shared" ca="1" si="41"/>
        <v/>
      </c>
      <c r="CM50" s="142" t="str">
        <f t="shared" ca="1" si="42"/>
        <v/>
      </c>
      <c r="CN50" s="142" t="str" cm="1">
        <f t="array" aca="1" ref="CN50" ca="1">IF(CM50="","",INDEX(INDIRECT("$CM$9:$CM$" &amp; ROW(GuyAnchorReactionCount) + GuyAnchorReactionCount),ROWS($CM50:INDIRECT("$CM$" &amp; ROW(GuyAnchorReactionCount) + GuyAnchorReactionCount))))</f>
        <v/>
      </c>
      <c r="CP50" s="145" t="str">
        <f t="shared" ca="1" si="43"/>
        <v/>
      </c>
      <c r="CQ50" s="145" t="str">
        <f t="shared" ca="1" si="44"/>
        <v/>
      </c>
      <c r="CR50" s="145" t="str">
        <f t="shared" ca="1" si="45"/>
        <v/>
      </c>
      <c r="CS50" s="145" t="str">
        <f t="shared" ca="1" si="46"/>
        <v/>
      </c>
    </row>
    <row r="51" spans="1:97" x14ac:dyDescent="0.2">
      <c r="A51" s="27"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42">
        <f t="shared" si="17"/>
        <v>49</v>
      </c>
      <c r="D51" s="142" t="e">
        <f t="shared" ca="1" si="373"/>
        <v>#N/A</v>
      </c>
      <c r="E51" s="142" t="e">
        <f t="shared" ca="1" si="373"/>
        <v>#N/A</v>
      </c>
      <c r="F51" s="142" t="e">
        <f t="shared" ca="1" si="373"/>
        <v>#N/A</v>
      </c>
      <c r="G51" s="142" t="e">
        <f t="shared" ca="1" si="373"/>
        <v>#N/A</v>
      </c>
      <c r="H51" s="142" t="e">
        <f t="shared" ca="1" si="373"/>
        <v>#N/A</v>
      </c>
      <c r="I51" s="142" t="e">
        <f t="shared" ca="1" si="373"/>
        <v>#N/A</v>
      </c>
      <c r="J51" s="142" t="e">
        <f t="shared" ca="1" si="373"/>
        <v>#N/A</v>
      </c>
      <c r="K51" s="142" t="e">
        <f t="shared" ca="1" si="373"/>
        <v>#N/A</v>
      </c>
      <c r="L51" s="142" t="e">
        <f t="shared" ca="1" si="373"/>
        <v>#N/A</v>
      </c>
      <c r="M51" s="142" t="e">
        <f t="shared" ca="1" si="373"/>
        <v>#N/A</v>
      </c>
      <c r="N51" s="142" t="e">
        <f t="shared" ca="1" si="373"/>
        <v>#N/A</v>
      </c>
      <c r="O51" s="142" t="e">
        <f t="shared" ca="1" si="373"/>
        <v>#N/A</v>
      </c>
      <c r="P51" s="142" t="e">
        <f t="shared" ca="1" si="373"/>
        <v>#N/A</v>
      </c>
      <c r="Q51" s="142" t="e">
        <f t="shared" ca="1" si="373"/>
        <v>#N/A</v>
      </c>
      <c r="R51" s="142" t="e">
        <f t="shared" ca="1" si="373"/>
        <v>#N/A</v>
      </c>
      <c r="S51" s="142" t="e">
        <f t="shared" ca="1" si="373"/>
        <v>#N/A</v>
      </c>
      <c r="T51" s="142" t="e">
        <f t="shared" ca="1" si="363"/>
        <v>#N/A</v>
      </c>
      <c r="U51" s="142" t="e">
        <f t="shared" ca="1" si="363"/>
        <v>#N/A</v>
      </c>
      <c r="V51" s="142" t="e">
        <f t="shared" ca="1" si="363"/>
        <v>#N/A</v>
      </c>
      <c r="W51" s="142" t="e">
        <f t="shared" ca="1" si="363"/>
        <v>#N/A</v>
      </c>
      <c r="X51" s="142" t="e">
        <f t="shared" ca="1" si="363"/>
        <v>#N/A</v>
      </c>
      <c r="Y51" s="142" t="e">
        <f t="shared" ca="1" si="363"/>
        <v>#N/A</v>
      </c>
      <c r="Z51" s="142" t="e">
        <f t="shared" ca="1" si="363"/>
        <v>#N/A</v>
      </c>
      <c r="AA51" s="142" t="e">
        <f t="shared" ca="1" si="363"/>
        <v>#N/A</v>
      </c>
      <c r="AB51" s="142" t="e">
        <f t="shared" ca="1" si="363"/>
        <v>#N/A</v>
      </c>
      <c r="AC51" s="142" t="e">
        <f t="shared" ca="1" si="363"/>
        <v>#N/A</v>
      </c>
      <c r="AD51" s="142" t="e">
        <f t="shared" ca="1" si="363"/>
        <v>#N/A</v>
      </c>
      <c r="AE51" s="142" t="e">
        <f t="shared" ca="1" si="363"/>
        <v>#N/A</v>
      </c>
      <c r="AF51" s="142" t="e">
        <f t="shared" ca="1" si="363"/>
        <v>#N/A</v>
      </c>
      <c r="AG51" s="142" t="e">
        <f t="shared" ca="1" si="363"/>
        <v>#N/A</v>
      </c>
      <c r="AH51" s="142" t="e">
        <f t="shared" ca="1" si="363"/>
        <v>#N/A</v>
      </c>
      <c r="AI51" s="142" t="e">
        <f t="shared" ca="1" si="374"/>
        <v>#N/A</v>
      </c>
      <c r="AJ51" s="142" t="e">
        <f t="shared" ca="1" si="374"/>
        <v>#N/A</v>
      </c>
      <c r="AK51" s="142" t="e">
        <f t="shared" ca="1" si="374"/>
        <v>#N/A</v>
      </c>
      <c r="AL51" s="142" t="e">
        <f t="shared" ca="1" si="374"/>
        <v>#N/A</v>
      </c>
      <c r="AM51" s="142" t="e">
        <f t="shared" ca="1" si="374"/>
        <v>#N/A</v>
      </c>
      <c r="AN51" s="142" t="e">
        <f t="shared" ca="1" si="374"/>
        <v>#N/A</v>
      </c>
      <c r="AO51" s="142" t="e">
        <f t="shared" ca="1" si="374"/>
        <v>#N/A</v>
      </c>
      <c r="AP51" s="142" t="e">
        <f t="shared" ca="1" si="374"/>
        <v>#N/A</v>
      </c>
      <c r="AQ51" s="142" t="e">
        <f t="shared" ca="1" si="374"/>
        <v>#N/A</v>
      </c>
      <c r="AR51" s="142" t="e">
        <f t="shared" ca="1" si="374"/>
        <v>#N/A</v>
      </c>
      <c r="AS51" s="142" t="e">
        <f t="shared" ca="1" si="374"/>
        <v>#N/A</v>
      </c>
      <c r="AT51" s="142" t="e">
        <f t="shared" ca="1" si="374"/>
        <v>#N/A</v>
      </c>
      <c r="AU51" s="142" t="e">
        <f t="shared" ca="1" si="374"/>
        <v>#N/A</v>
      </c>
      <c r="AV51" s="142" t="e">
        <f t="shared" ca="1" si="374"/>
        <v>#N/A</v>
      </c>
      <c r="AW51" s="142" t="e">
        <f t="shared" ca="1" si="374"/>
        <v>#N/A</v>
      </c>
      <c r="AX51" s="142" t="e">
        <f t="shared" ca="1" si="374"/>
        <v>#N/A</v>
      </c>
      <c r="AY51" s="142" t="e">
        <f t="shared" ca="1" si="364"/>
        <v>#N/A</v>
      </c>
      <c r="AZ51" s="142" t="e">
        <f t="shared" ca="1" si="364"/>
        <v>#N/A</v>
      </c>
      <c r="BA51" s="142" t="e">
        <f t="shared" ca="1" si="364"/>
        <v>#N/A</v>
      </c>
      <c r="BB51" s="142" t="str">
        <f t="shared" ca="1" si="12"/>
        <v/>
      </c>
      <c r="BC51" s="142" t="str">
        <f t="shared" ref="BC51" ca="1" si="383">IFERROR(VALUE(G51)*IF(RTF_unit="K",1,IF(RTF_unit="lb",1/1000,IF(RTF_unit="T",2,1))),"")</f>
        <v/>
      </c>
      <c r="BD51" s="142" t="str">
        <f t="shared" ref="BD51" ca="1" si="384">IFERROR(VALUE(H51)*IF(RTF_unit="K",1,IF(RTF_unit="lb",1/1000,IF(RTF_unit="T",2,1))),"")</f>
        <v/>
      </c>
      <c r="BE51" s="142" t="str">
        <f t="shared" ref="BE51" ca="1" si="385">IFERROR(VALUE(I51)*IF(RTF_unit="K",1,IF(RTF_unit="lb",1/1000,IF(RTF_unit="T",2,1))),"")</f>
        <v/>
      </c>
      <c r="BF51" s="20" t="str">
        <f t="shared" ca="1" si="16"/>
        <v/>
      </c>
      <c r="BG51" s="142" t="str">
        <f t="shared" ca="1" si="18"/>
        <v/>
      </c>
      <c r="BH51" s="20"/>
      <c r="BI51" s="158" t="str">
        <f t="shared" ca="1" si="50"/>
        <v/>
      </c>
      <c r="BJ51" s="142" t="str">
        <f t="shared" ca="1" si="25"/>
        <v/>
      </c>
      <c r="BK51" s="142" t="str">
        <f t="shared" ca="1" si="51"/>
        <v/>
      </c>
      <c r="BL51" s="142" t="str">
        <f t="shared" ref="BL51" ca="1" si="386">IFERROR(INDEX($D$2:$BA$203,$A$41-1+$BI51,$A$27-3)*IF(RTF_unit="K",1,IF(RTF_unit="lb",1/1000,IF(RTF_unit="T",2,1))),"")</f>
        <v/>
      </c>
      <c r="BM51" s="142" t="str">
        <f t="shared" ref="BM51" ca="1" si="387">IFERROR(INDEX($D$2:$BA$203,$A$41-1+$BI51,$A$27-1)*IF(RTF_unit="K",1,IF(RTF_unit="lb",1/1000,IF(RTF_unit="T",2,1))),"")</f>
        <v/>
      </c>
      <c r="BN51" s="142" t="str">
        <f t="shared" ref="BN51" ca="1" si="388">IFERROR(INDEX($D$2:$BA$203,$A$41-1+$BI51,$A$27-2)*IF(RTF_unit="K",1,IF(RTF_unit="lb",1/1000,IF(RTF_unit="T",2,1))),"")</f>
        <v/>
      </c>
      <c r="BO51" s="142" t="str">
        <f t="shared" ref="BO51" ca="1" si="389">IFERROR(INDEX($D$2:$BA$203,$A$41-1+$BI51,$A$27)*IF(RTF_unit_Moment="kip-ft",1,IF(RTF_unit_Moment="kip-in",1/12,IF(RTF_unit_Moment="lb-ft",1/1000,IF(RTF_unit_Moment="lb-in",1/12000,1)))),"")</f>
        <v/>
      </c>
      <c r="BP51" s="142" t="str">
        <f t="shared" ref="BP51" ca="1" si="390">IFERROR(INDEX($D$2:$BA$203,$A$41-1+$BI51,$A$30)*IF(RTF_unit_Moment="kip-ft",1,IF(RTF_unit_Moment="kip-in",1/12,IF(RTF_unit_Moment="lb-ft",1/1000,IF(RTF_unit_Moment="lb-in",1/12000,1)))),"")</f>
        <v/>
      </c>
      <c r="BQ51" s="142" t="str">
        <f t="shared" ca="1" si="57"/>
        <v/>
      </c>
      <c r="BR51" s="142" t="str">
        <f t="shared" ca="1" si="58"/>
        <v/>
      </c>
      <c r="BT51" s="142" t="str">
        <f t="array" aca="1" ref="BT51" ca="1">IFERROR(INDEX($BB$1:$BB$502,SMALL(IF($BB$1:$BB$502&lt;&gt;"",ROW($BB$1:$BB$502)),ROW(44:44))),"")</f>
        <v/>
      </c>
      <c r="BU51" s="156" t="str">
        <f t="shared" ca="1" si="19"/>
        <v/>
      </c>
      <c r="BV51" s="142" t="str">
        <f t="shared" ca="1" si="31"/>
        <v/>
      </c>
      <c r="BW51" s="142" t="str">
        <f t="shared" ca="1" si="31"/>
        <v/>
      </c>
      <c r="BX51" s="142" t="str">
        <f t="shared" ca="1" si="31"/>
        <v/>
      </c>
      <c r="BY51" s="142" t="str">
        <f t="shared" ca="1" si="32"/>
        <v/>
      </c>
      <c r="BZ51" s="142" t="str">
        <f t="shared" ca="1" si="21"/>
        <v/>
      </c>
      <c r="CA51" s="142" t="str">
        <f t="shared" ca="1" si="33"/>
        <v/>
      </c>
      <c r="CB51" s="142" t="str">
        <f t="shared" ca="1" si="34"/>
        <v/>
      </c>
      <c r="CC51" s="142" t="str">
        <f t="shared" ca="1" si="35"/>
        <v/>
      </c>
      <c r="CD51" s="142" t="str">
        <f t="shared" ca="1" si="36"/>
        <v/>
      </c>
      <c r="CE51" s="142" t="str">
        <f t="shared" ca="1" si="37"/>
        <v/>
      </c>
      <c r="CF51" s="142" t="str">
        <f t="shared" ca="1" si="38"/>
        <v/>
      </c>
      <c r="CG51" s="142" t="str">
        <f t="shared" ca="1" si="39"/>
        <v/>
      </c>
      <c r="CH51" s="142" t="str">
        <f ca="1">IFERROR(TRIM(IFERROR(IF(ISNUMBER(MATCH(IF($CF50="Radius",LEFT($CF51,FIND(" (",$CF51,1)),IF(LEFT($CF51,FIND(" (",$CF51,1))=LEFT($CF50,FIND(" (",$CF50,1)),"",LEFT($CF51,FIND(" (",$CF51,1)))),$CH$8:$CH50,0))=FALSE,IF($CF50="Radius",LEFT($CF51,FIND(" (",$CF51,1)),IF(LEFT($CF51,FIND(" (",$CF51,1))=LEFT($CF50,FIND(" (",$CF50,1)),"",LEFT($CF51,FIND(" (",$CF51,1)))),""),"")),"")</f>
        <v/>
      </c>
      <c r="CI51" s="142" t="str">
        <f t="array" aca="1" ref="CI51" ca="1">IFERROR(IF($CH51="","",IF(MAX((Selection_Radius=$CH51)*Selection_Resultant)=0,"",MAX((Selection_Radius=$CH51)*Selection_Resultant))),"")</f>
        <v/>
      </c>
      <c r="CJ51" s="142" t="str">
        <f t="shared" ca="1" si="40"/>
        <v/>
      </c>
      <c r="CK51" s="142" t="str">
        <f t="array" aca="1" ref="CK51" ca="1">IFERROR(INDEX($CJ$1:$CJ$502,SMALL(IF($CJ$1:$CJ$502&lt;&gt;"",ROW($CJ$1:$CJ$502)),ROW(44:44))),"")</f>
        <v/>
      </c>
      <c r="CL51" s="142" t="str">
        <f t="shared" ca="1" si="41"/>
        <v/>
      </c>
      <c r="CM51" s="142" t="str">
        <f t="shared" ca="1" si="42"/>
        <v/>
      </c>
      <c r="CN51" s="142" t="str" cm="1">
        <f t="array" aca="1" ref="CN51" ca="1">IF(CM51="","",INDEX(INDIRECT("$CM$9:$CM$" &amp; ROW(GuyAnchorReactionCount) + GuyAnchorReactionCount),ROWS($CM51:INDIRECT("$CM$" &amp; ROW(GuyAnchorReactionCount) + GuyAnchorReactionCount))))</f>
        <v/>
      </c>
      <c r="CP51" s="145" t="str">
        <f t="shared" ca="1" si="43"/>
        <v/>
      </c>
      <c r="CQ51" s="145" t="str">
        <f t="shared" ca="1" si="44"/>
        <v/>
      </c>
      <c r="CR51" s="145" t="str">
        <f t="shared" ca="1" si="45"/>
        <v/>
      </c>
      <c r="CS51" s="145" t="str">
        <f t="shared" ca="1" si="46"/>
        <v/>
      </c>
    </row>
    <row r="52" spans="1:97" x14ac:dyDescent="0.2">
      <c r="A52" s="27" t="str">
        <f>IFERROR(ROW(INDEX('TNX Report'!A:A,MATCH("The face width of the tower is" &amp; "*",'TNX Report'!A:A,0),1)),"")</f>
        <v/>
      </c>
      <c r="B52" s="13" t="s">
        <v>117</v>
      </c>
      <c r="C52" s="142">
        <f t="shared" si="17"/>
        <v>50</v>
      </c>
      <c r="D52" s="142" t="e">
        <f t="shared" ca="1" si="373"/>
        <v>#N/A</v>
      </c>
      <c r="E52" s="142" t="e">
        <f t="shared" ca="1" si="373"/>
        <v>#N/A</v>
      </c>
      <c r="F52" s="142" t="e">
        <f t="shared" ca="1" si="373"/>
        <v>#N/A</v>
      </c>
      <c r="G52" s="142" t="e">
        <f t="shared" ca="1" si="373"/>
        <v>#N/A</v>
      </c>
      <c r="H52" s="142" t="e">
        <f t="shared" ca="1" si="373"/>
        <v>#N/A</v>
      </c>
      <c r="I52" s="142" t="e">
        <f t="shared" ca="1" si="373"/>
        <v>#N/A</v>
      </c>
      <c r="J52" s="142" t="e">
        <f t="shared" ca="1" si="373"/>
        <v>#N/A</v>
      </c>
      <c r="K52" s="142" t="e">
        <f t="shared" ca="1" si="373"/>
        <v>#N/A</v>
      </c>
      <c r="L52" s="142" t="e">
        <f t="shared" ca="1" si="373"/>
        <v>#N/A</v>
      </c>
      <c r="M52" s="142" t="e">
        <f t="shared" ca="1" si="373"/>
        <v>#N/A</v>
      </c>
      <c r="N52" s="142" t="e">
        <f t="shared" ca="1" si="373"/>
        <v>#N/A</v>
      </c>
      <c r="O52" s="142" t="e">
        <f t="shared" ca="1" si="373"/>
        <v>#N/A</v>
      </c>
      <c r="P52" s="142" t="e">
        <f t="shared" ca="1" si="373"/>
        <v>#N/A</v>
      </c>
      <c r="Q52" s="142" t="e">
        <f t="shared" ca="1" si="373"/>
        <v>#N/A</v>
      </c>
      <c r="R52" s="142" t="e">
        <f t="shared" ca="1" si="373"/>
        <v>#N/A</v>
      </c>
      <c r="S52" s="142" t="e">
        <f t="shared" ca="1" si="373"/>
        <v>#N/A</v>
      </c>
      <c r="T52" s="142" t="e">
        <f t="shared" ca="1" si="363"/>
        <v>#N/A</v>
      </c>
      <c r="U52" s="142" t="e">
        <f t="shared" ca="1" si="363"/>
        <v>#N/A</v>
      </c>
      <c r="V52" s="142" t="e">
        <f t="shared" ca="1" si="363"/>
        <v>#N/A</v>
      </c>
      <c r="W52" s="142" t="e">
        <f t="shared" ca="1" si="363"/>
        <v>#N/A</v>
      </c>
      <c r="X52" s="142" t="e">
        <f t="shared" ca="1" si="363"/>
        <v>#N/A</v>
      </c>
      <c r="Y52" s="142" t="e">
        <f t="shared" ca="1" si="363"/>
        <v>#N/A</v>
      </c>
      <c r="Z52" s="142" t="e">
        <f t="shared" ca="1" si="363"/>
        <v>#N/A</v>
      </c>
      <c r="AA52" s="142" t="e">
        <f t="shared" ca="1" si="363"/>
        <v>#N/A</v>
      </c>
      <c r="AB52" s="142" t="e">
        <f t="shared" ca="1" si="363"/>
        <v>#N/A</v>
      </c>
      <c r="AC52" s="142" t="e">
        <f t="shared" ca="1" si="363"/>
        <v>#N/A</v>
      </c>
      <c r="AD52" s="142" t="e">
        <f t="shared" ca="1" si="363"/>
        <v>#N/A</v>
      </c>
      <c r="AE52" s="142" t="e">
        <f t="shared" ca="1" si="363"/>
        <v>#N/A</v>
      </c>
      <c r="AF52" s="142" t="e">
        <f t="shared" ca="1" si="363"/>
        <v>#N/A</v>
      </c>
      <c r="AG52" s="142" t="e">
        <f t="shared" ca="1" si="363"/>
        <v>#N/A</v>
      </c>
      <c r="AH52" s="142" t="e">
        <f t="shared" ca="1" si="363"/>
        <v>#N/A</v>
      </c>
      <c r="AI52" s="142" t="e">
        <f t="shared" ca="1" si="374"/>
        <v>#N/A</v>
      </c>
      <c r="AJ52" s="142" t="e">
        <f t="shared" ca="1" si="374"/>
        <v>#N/A</v>
      </c>
      <c r="AK52" s="142" t="e">
        <f t="shared" ca="1" si="374"/>
        <v>#N/A</v>
      </c>
      <c r="AL52" s="142" t="e">
        <f t="shared" ca="1" si="374"/>
        <v>#N/A</v>
      </c>
      <c r="AM52" s="142" t="e">
        <f t="shared" ca="1" si="374"/>
        <v>#N/A</v>
      </c>
      <c r="AN52" s="142" t="e">
        <f t="shared" ca="1" si="374"/>
        <v>#N/A</v>
      </c>
      <c r="AO52" s="142" t="e">
        <f t="shared" ca="1" si="374"/>
        <v>#N/A</v>
      </c>
      <c r="AP52" s="142" t="e">
        <f t="shared" ca="1" si="374"/>
        <v>#N/A</v>
      </c>
      <c r="AQ52" s="142" t="e">
        <f t="shared" ca="1" si="374"/>
        <v>#N/A</v>
      </c>
      <c r="AR52" s="142" t="e">
        <f t="shared" ca="1" si="374"/>
        <v>#N/A</v>
      </c>
      <c r="AS52" s="142" t="e">
        <f t="shared" ca="1" si="374"/>
        <v>#N/A</v>
      </c>
      <c r="AT52" s="142" t="e">
        <f t="shared" ca="1" si="374"/>
        <v>#N/A</v>
      </c>
      <c r="AU52" s="142" t="e">
        <f t="shared" ca="1" si="374"/>
        <v>#N/A</v>
      </c>
      <c r="AV52" s="142" t="e">
        <f t="shared" ca="1" si="374"/>
        <v>#N/A</v>
      </c>
      <c r="AW52" s="142" t="e">
        <f t="shared" ca="1" si="374"/>
        <v>#N/A</v>
      </c>
      <c r="AX52" s="142" t="e">
        <f t="shared" ca="1" si="374"/>
        <v>#N/A</v>
      </c>
      <c r="AY52" s="142" t="e">
        <f t="shared" ca="1" si="364"/>
        <v>#N/A</v>
      </c>
      <c r="AZ52" s="142" t="e">
        <f t="shared" ca="1" si="364"/>
        <v>#N/A</v>
      </c>
      <c r="BA52" s="142" t="e">
        <f t="shared" ca="1" si="364"/>
        <v>#N/A</v>
      </c>
      <c r="BB52" s="142" t="str">
        <f t="shared" ca="1" si="12"/>
        <v/>
      </c>
      <c r="BC52" s="142" t="str">
        <f t="shared" ref="BC52" ca="1" si="391">IFERROR(VALUE(G52)*IF(RTF_unit="K",1,IF(RTF_unit="lb",1/1000,IF(RTF_unit="T",2,1))),"")</f>
        <v/>
      </c>
      <c r="BD52" s="142" t="str">
        <f t="shared" ref="BD52" ca="1" si="392">IFERROR(VALUE(H52)*IF(RTF_unit="K",1,IF(RTF_unit="lb",1/1000,IF(RTF_unit="T",2,1))),"")</f>
        <v/>
      </c>
      <c r="BE52" s="142" t="str">
        <f t="shared" ref="BE52" ca="1" si="393">IFERROR(VALUE(I52)*IF(RTF_unit="K",1,IF(RTF_unit="lb",1/1000,IF(RTF_unit="T",2,1))),"")</f>
        <v/>
      </c>
      <c r="BF52" s="20" t="str">
        <f t="shared" ca="1" si="16"/>
        <v/>
      </c>
      <c r="BG52" s="142" t="str">
        <f t="shared" ca="1" si="18"/>
        <v/>
      </c>
      <c r="BH52" s="20"/>
      <c r="BI52" s="158" t="str">
        <f t="shared" ca="1" si="50"/>
        <v/>
      </c>
      <c r="BJ52" s="142" t="str">
        <f t="shared" ca="1" si="25"/>
        <v/>
      </c>
      <c r="BK52" s="142" t="str">
        <f t="shared" ca="1" si="51"/>
        <v/>
      </c>
      <c r="BL52" s="142" t="str">
        <f t="shared" ref="BL52" ca="1" si="394">IFERROR(INDEX($D$2:$BA$203,$A$41-1+$BI52,$A$27-3)*IF(RTF_unit="K",1,IF(RTF_unit="lb",1/1000,IF(RTF_unit="T",2,1))),"")</f>
        <v/>
      </c>
      <c r="BM52" s="142" t="str">
        <f t="shared" ref="BM52" ca="1" si="395">IFERROR(INDEX($D$2:$BA$203,$A$41-1+$BI52,$A$27-1)*IF(RTF_unit="K",1,IF(RTF_unit="lb",1/1000,IF(RTF_unit="T",2,1))),"")</f>
        <v/>
      </c>
      <c r="BN52" s="142" t="str">
        <f t="shared" ref="BN52" ca="1" si="396">IFERROR(INDEX($D$2:$BA$203,$A$41-1+$BI52,$A$27-2)*IF(RTF_unit="K",1,IF(RTF_unit="lb",1/1000,IF(RTF_unit="T",2,1))),"")</f>
        <v/>
      </c>
      <c r="BO52" s="142" t="str">
        <f t="shared" ref="BO52" ca="1" si="397">IFERROR(INDEX($D$2:$BA$203,$A$41-1+$BI52,$A$27)*IF(RTF_unit_Moment="kip-ft",1,IF(RTF_unit_Moment="kip-in",1/12,IF(RTF_unit_Moment="lb-ft",1/1000,IF(RTF_unit_Moment="lb-in",1/12000,1)))),"")</f>
        <v/>
      </c>
      <c r="BP52" s="142" t="str">
        <f t="shared" ref="BP52" ca="1" si="398">IFERROR(INDEX($D$2:$BA$203,$A$41-1+$BI52,$A$30)*IF(RTF_unit_Moment="kip-ft",1,IF(RTF_unit_Moment="kip-in",1/12,IF(RTF_unit_Moment="lb-ft",1/1000,IF(RTF_unit_Moment="lb-in",1/12000,1)))),"")</f>
        <v/>
      </c>
      <c r="BQ52" s="142" t="str">
        <f t="shared" ca="1" si="57"/>
        <v/>
      </c>
      <c r="BR52" s="142" t="str">
        <f t="shared" ca="1" si="58"/>
        <v/>
      </c>
      <c r="BT52" s="142" t="str">
        <f t="array" aca="1" ref="BT52" ca="1">IFERROR(INDEX($BB$1:$BB$502,SMALL(IF($BB$1:$BB$502&lt;&gt;"",ROW($BB$1:$BB$502)),ROW(45:45))),"")</f>
        <v/>
      </c>
      <c r="BU52" s="156" t="str">
        <f t="shared" ca="1" si="19"/>
        <v/>
      </c>
      <c r="BV52" s="142" t="str">
        <f t="shared" ca="1" si="31"/>
        <v/>
      </c>
      <c r="BW52" s="142" t="str">
        <f t="shared" ca="1" si="31"/>
        <v/>
      </c>
      <c r="BX52" s="142" t="str">
        <f t="shared" ca="1" si="31"/>
        <v/>
      </c>
      <c r="BY52" s="142" t="str">
        <f t="shared" ca="1" si="32"/>
        <v/>
      </c>
      <c r="BZ52" s="142" t="str">
        <f t="shared" ca="1" si="21"/>
        <v/>
      </c>
      <c r="CA52" s="142" t="str">
        <f t="shared" ca="1" si="33"/>
        <v/>
      </c>
      <c r="CB52" s="142" t="str">
        <f t="shared" ca="1" si="34"/>
        <v/>
      </c>
      <c r="CC52" s="142" t="str">
        <f t="shared" ca="1" si="35"/>
        <v/>
      </c>
      <c r="CD52" s="142" t="str">
        <f t="shared" ca="1" si="36"/>
        <v/>
      </c>
      <c r="CE52" s="142" t="str">
        <f t="shared" ca="1" si="37"/>
        <v/>
      </c>
      <c r="CF52" s="142" t="str">
        <f t="shared" ca="1" si="38"/>
        <v/>
      </c>
      <c r="CG52" s="142" t="str">
        <f t="shared" ca="1" si="39"/>
        <v/>
      </c>
      <c r="CH52" s="142" t="str">
        <f ca="1">IFERROR(TRIM(IFERROR(IF(ISNUMBER(MATCH(IF($CF51="Radius",LEFT($CF52,FIND(" (",$CF52,1)),IF(LEFT($CF52,FIND(" (",$CF52,1))=LEFT($CF51,FIND(" (",$CF51,1)),"",LEFT($CF52,FIND(" (",$CF52,1)))),$CH$8:$CH51,0))=FALSE,IF($CF51="Radius",LEFT($CF52,FIND(" (",$CF52,1)),IF(LEFT($CF52,FIND(" (",$CF52,1))=LEFT($CF51,FIND(" (",$CF51,1)),"",LEFT($CF52,FIND(" (",$CF52,1)))),""),"")),"")</f>
        <v/>
      </c>
      <c r="CI52" s="142" t="str">
        <f t="array" aca="1" ref="CI52" ca="1">IFERROR(IF($CH52="","",IF(MAX((Selection_Radius=$CH52)*Selection_Resultant)=0,"",MAX((Selection_Radius=$CH52)*Selection_Resultant))),"")</f>
        <v/>
      </c>
      <c r="CJ52" s="142" t="str">
        <f t="shared" ca="1" si="40"/>
        <v/>
      </c>
      <c r="CK52" s="142" t="str">
        <f t="array" aca="1" ref="CK52" ca="1">IFERROR(INDEX($CJ$1:$CJ$502,SMALL(IF($CJ$1:$CJ$502&lt;&gt;"",ROW($CJ$1:$CJ$502)),ROW(45:45))),"")</f>
        <v/>
      </c>
      <c r="CL52" s="142" t="str">
        <f t="shared" ca="1" si="41"/>
        <v/>
      </c>
      <c r="CM52" s="142" t="str">
        <f t="shared" ca="1" si="42"/>
        <v/>
      </c>
      <c r="CN52" s="142" t="str" cm="1">
        <f t="array" aca="1" ref="CN52" ca="1">IF(CM52="","",INDEX(INDIRECT("$CM$9:$CM$" &amp; ROW(GuyAnchorReactionCount) + GuyAnchorReactionCount),ROWS($CM52:INDIRECT("$CM$" &amp; ROW(GuyAnchorReactionCount) + GuyAnchorReactionCount))))</f>
        <v/>
      </c>
      <c r="CP52" s="145" t="str">
        <f t="shared" ca="1" si="43"/>
        <v/>
      </c>
      <c r="CQ52" s="145" t="str">
        <f t="shared" ca="1" si="44"/>
        <v/>
      </c>
      <c r="CR52" s="145" t="str">
        <f t="shared" ca="1" si="45"/>
        <v/>
      </c>
      <c r="CS52" s="145" t="str">
        <f t="shared" ca="1" si="46"/>
        <v/>
      </c>
    </row>
    <row r="53" spans="1:97" x14ac:dyDescent="0.2">
      <c r="C53" s="142">
        <f t="shared" si="17"/>
        <v>51</v>
      </c>
      <c r="D53" s="142" t="e">
        <f t="shared" ca="1" si="373"/>
        <v>#N/A</v>
      </c>
      <c r="E53" s="142" t="e">
        <f t="shared" ca="1" si="373"/>
        <v>#N/A</v>
      </c>
      <c r="F53" s="142" t="e">
        <f t="shared" ca="1" si="373"/>
        <v>#N/A</v>
      </c>
      <c r="G53" s="142" t="e">
        <f t="shared" ca="1" si="373"/>
        <v>#N/A</v>
      </c>
      <c r="H53" s="142" t="e">
        <f t="shared" ca="1" si="373"/>
        <v>#N/A</v>
      </c>
      <c r="I53" s="142" t="e">
        <f t="shared" ca="1" si="373"/>
        <v>#N/A</v>
      </c>
      <c r="J53" s="142" t="e">
        <f t="shared" ca="1" si="373"/>
        <v>#N/A</v>
      </c>
      <c r="K53" s="142" t="e">
        <f t="shared" ca="1" si="373"/>
        <v>#N/A</v>
      </c>
      <c r="L53" s="142" t="e">
        <f t="shared" ca="1" si="373"/>
        <v>#N/A</v>
      </c>
      <c r="M53" s="142" t="e">
        <f t="shared" ca="1" si="373"/>
        <v>#N/A</v>
      </c>
      <c r="N53" s="142" t="e">
        <f t="shared" ca="1" si="373"/>
        <v>#N/A</v>
      </c>
      <c r="O53" s="142" t="e">
        <f t="shared" ca="1" si="373"/>
        <v>#N/A</v>
      </c>
      <c r="P53" s="142" t="e">
        <f t="shared" ca="1" si="373"/>
        <v>#N/A</v>
      </c>
      <c r="Q53" s="142" t="e">
        <f t="shared" ca="1" si="373"/>
        <v>#N/A</v>
      </c>
      <c r="R53" s="142" t="e">
        <f t="shared" ca="1" si="373"/>
        <v>#N/A</v>
      </c>
      <c r="S53" s="142" t="e">
        <f t="shared" ca="1" si="373"/>
        <v>#N/A</v>
      </c>
      <c r="T53" s="142" t="e">
        <f t="shared" ca="1" si="363"/>
        <v>#N/A</v>
      </c>
      <c r="U53" s="142" t="e">
        <f t="shared" ca="1" si="363"/>
        <v>#N/A</v>
      </c>
      <c r="V53" s="142" t="e">
        <f t="shared" ca="1" si="363"/>
        <v>#N/A</v>
      </c>
      <c r="W53" s="142" t="e">
        <f t="shared" ca="1" si="363"/>
        <v>#N/A</v>
      </c>
      <c r="X53" s="142" t="e">
        <f t="shared" ca="1" si="363"/>
        <v>#N/A</v>
      </c>
      <c r="Y53" s="142" t="e">
        <f t="shared" ca="1" si="363"/>
        <v>#N/A</v>
      </c>
      <c r="Z53" s="142" t="e">
        <f t="shared" ca="1" si="363"/>
        <v>#N/A</v>
      </c>
      <c r="AA53" s="142" t="e">
        <f t="shared" ca="1" si="363"/>
        <v>#N/A</v>
      </c>
      <c r="AB53" s="142" t="e">
        <f t="shared" ca="1" si="363"/>
        <v>#N/A</v>
      </c>
      <c r="AC53" s="142" t="e">
        <f t="shared" ca="1" si="363"/>
        <v>#N/A</v>
      </c>
      <c r="AD53" s="142" t="e">
        <f t="shared" ca="1" si="363"/>
        <v>#N/A</v>
      </c>
      <c r="AE53" s="142" t="e">
        <f t="shared" ca="1" si="363"/>
        <v>#N/A</v>
      </c>
      <c r="AF53" s="142" t="e">
        <f t="shared" ca="1" si="363"/>
        <v>#N/A</v>
      </c>
      <c r="AG53" s="142" t="e">
        <f t="shared" ca="1" si="363"/>
        <v>#N/A</v>
      </c>
      <c r="AH53" s="142" t="e">
        <f t="shared" ca="1" si="363"/>
        <v>#N/A</v>
      </c>
      <c r="AI53" s="142" t="e">
        <f t="shared" ca="1" si="374"/>
        <v>#N/A</v>
      </c>
      <c r="AJ53" s="142" t="e">
        <f t="shared" ca="1" si="374"/>
        <v>#N/A</v>
      </c>
      <c r="AK53" s="142" t="e">
        <f t="shared" ca="1" si="374"/>
        <v>#N/A</v>
      </c>
      <c r="AL53" s="142" t="e">
        <f t="shared" ca="1" si="374"/>
        <v>#N/A</v>
      </c>
      <c r="AM53" s="142" t="e">
        <f t="shared" ca="1" si="374"/>
        <v>#N/A</v>
      </c>
      <c r="AN53" s="142" t="e">
        <f t="shared" ca="1" si="374"/>
        <v>#N/A</v>
      </c>
      <c r="AO53" s="142" t="e">
        <f t="shared" ca="1" si="374"/>
        <v>#N/A</v>
      </c>
      <c r="AP53" s="142" t="e">
        <f t="shared" ca="1" si="374"/>
        <v>#N/A</v>
      </c>
      <c r="AQ53" s="142" t="e">
        <f t="shared" ca="1" si="374"/>
        <v>#N/A</v>
      </c>
      <c r="AR53" s="142" t="e">
        <f t="shared" ca="1" si="374"/>
        <v>#N/A</v>
      </c>
      <c r="AS53" s="142" t="e">
        <f t="shared" ca="1" si="374"/>
        <v>#N/A</v>
      </c>
      <c r="AT53" s="142" t="e">
        <f t="shared" ca="1" si="374"/>
        <v>#N/A</v>
      </c>
      <c r="AU53" s="142" t="e">
        <f t="shared" ca="1" si="374"/>
        <v>#N/A</v>
      </c>
      <c r="AV53" s="142" t="e">
        <f t="shared" ca="1" si="374"/>
        <v>#N/A</v>
      </c>
      <c r="AW53" s="142" t="e">
        <f t="shared" ca="1" si="374"/>
        <v>#N/A</v>
      </c>
      <c r="AX53" s="142" t="e">
        <f t="shared" ca="1" si="374"/>
        <v>#N/A</v>
      </c>
      <c r="AY53" s="142" t="e">
        <f t="shared" ca="1" si="364"/>
        <v>#N/A</v>
      </c>
      <c r="AZ53" s="142" t="e">
        <f t="shared" ca="1" si="364"/>
        <v>#N/A</v>
      </c>
      <c r="BA53" s="142" t="e">
        <f t="shared" ca="1" si="364"/>
        <v>#N/A</v>
      </c>
      <c r="BB53" s="142" t="str">
        <f t="shared" ca="1" si="12"/>
        <v/>
      </c>
      <c r="BC53" s="142" t="str">
        <f t="shared" ref="BC53" ca="1" si="399">IFERROR(VALUE(G53)*IF(RTF_unit="K",1,IF(RTF_unit="lb",1/1000,IF(RTF_unit="T",2,1))),"")</f>
        <v/>
      </c>
      <c r="BD53" s="142" t="str">
        <f t="shared" ref="BD53" ca="1" si="400">IFERROR(VALUE(H53)*IF(RTF_unit="K",1,IF(RTF_unit="lb",1/1000,IF(RTF_unit="T",2,1))),"")</f>
        <v/>
      </c>
      <c r="BE53" s="142" t="str">
        <f t="shared" ref="BE53" ca="1" si="401">IFERROR(VALUE(I53)*IF(RTF_unit="K",1,IF(RTF_unit="lb",1/1000,IF(RTF_unit="T",2,1))),"")</f>
        <v/>
      </c>
      <c r="BF53" s="20" t="str">
        <f t="shared" ca="1" si="16"/>
        <v/>
      </c>
      <c r="BG53" s="142" t="str">
        <f t="shared" ca="1" si="18"/>
        <v/>
      </c>
      <c r="BH53" s="20"/>
      <c r="BI53" s="158" t="str">
        <f t="shared" ca="1" si="50"/>
        <v/>
      </c>
      <c r="BJ53" s="142" t="str">
        <f t="shared" ca="1" si="25"/>
        <v/>
      </c>
      <c r="BK53" s="142" t="str">
        <f t="shared" ca="1" si="51"/>
        <v/>
      </c>
      <c r="BL53" s="142" t="str">
        <f t="shared" ref="BL53" ca="1" si="402">IFERROR(INDEX($D$2:$BA$203,$A$41-1+$BI53,$A$27-3)*IF(RTF_unit="K",1,IF(RTF_unit="lb",1/1000,IF(RTF_unit="T",2,1))),"")</f>
        <v/>
      </c>
      <c r="BM53" s="142" t="str">
        <f t="shared" ref="BM53" ca="1" si="403">IFERROR(INDEX($D$2:$BA$203,$A$41-1+$BI53,$A$27-1)*IF(RTF_unit="K",1,IF(RTF_unit="lb",1/1000,IF(RTF_unit="T",2,1))),"")</f>
        <v/>
      </c>
      <c r="BN53" s="142" t="str">
        <f t="shared" ref="BN53" ca="1" si="404">IFERROR(INDEX($D$2:$BA$203,$A$41-1+$BI53,$A$27-2)*IF(RTF_unit="K",1,IF(RTF_unit="lb",1/1000,IF(RTF_unit="T",2,1))),"")</f>
        <v/>
      </c>
      <c r="BO53" s="142" t="str">
        <f t="shared" ref="BO53" ca="1" si="405">IFERROR(INDEX($D$2:$BA$203,$A$41-1+$BI53,$A$27)*IF(RTF_unit_Moment="kip-ft",1,IF(RTF_unit_Moment="kip-in",1/12,IF(RTF_unit_Moment="lb-ft",1/1000,IF(RTF_unit_Moment="lb-in",1/12000,1)))),"")</f>
        <v/>
      </c>
      <c r="BP53" s="142" t="str">
        <f t="shared" ref="BP53" ca="1" si="406">IFERROR(INDEX($D$2:$BA$203,$A$41-1+$BI53,$A$30)*IF(RTF_unit_Moment="kip-ft",1,IF(RTF_unit_Moment="kip-in",1/12,IF(RTF_unit_Moment="lb-ft",1/1000,IF(RTF_unit_Moment="lb-in",1/12000,1)))),"")</f>
        <v/>
      </c>
      <c r="BQ53" s="142" t="str">
        <f t="shared" ca="1" si="57"/>
        <v/>
      </c>
      <c r="BR53" s="142" t="str">
        <f t="shared" ca="1" si="58"/>
        <v/>
      </c>
      <c r="BT53" s="142" t="str">
        <f t="array" aca="1" ref="BT53" ca="1">IFERROR(INDEX($BB$1:$BB$502,SMALL(IF($BB$1:$BB$502&lt;&gt;"",ROW($BB$1:$BB$502)),ROW(46:46))),"")</f>
        <v/>
      </c>
      <c r="BU53" s="156" t="str">
        <f t="shared" ca="1" si="19"/>
        <v/>
      </c>
      <c r="BV53" s="142" t="str">
        <f t="shared" ca="1" si="31"/>
        <v/>
      </c>
      <c r="BW53" s="142" t="str">
        <f t="shared" ca="1" si="31"/>
        <v/>
      </c>
      <c r="BX53" s="142" t="str">
        <f t="shared" ca="1" si="31"/>
        <v/>
      </c>
      <c r="BY53" s="142" t="str">
        <f t="shared" ca="1" si="32"/>
        <v/>
      </c>
      <c r="BZ53" s="142" t="str">
        <f t="shared" ca="1" si="21"/>
        <v/>
      </c>
      <c r="CA53" s="142" t="str">
        <f t="shared" ca="1" si="33"/>
        <v/>
      </c>
      <c r="CB53" s="142" t="str">
        <f t="shared" ca="1" si="34"/>
        <v/>
      </c>
      <c r="CC53" s="142" t="str">
        <f t="shared" ca="1" si="35"/>
        <v/>
      </c>
      <c r="CD53" s="142" t="str">
        <f t="shared" ca="1" si="36"/>
        <v/>
      </c>
      <c r="CE53" s="142" t="str">
        <f t="shared" ca="1" si="37"/>
        <v/>
      </c>
      <c r="CF53" s="142" t="str">
        <f t="shared" ca="1" si="38"/>
        <v/>
      </c>
      <c r="CG53" s="142" t="str">
        <f t="shared" ca="1" si="39"/>
        <v/>
      </c>
      <c r="CH53" s="142" t="str">
        <f ca="1">IFERROR(TRIM(IFERROR(IF(ISNUMBER(MATCH(IF($CF52="Radius",LEFT($CF53,FIND(" (",$CF53,1)),IF(LEFT($CF53,FIND(" (",$CF53,1))=LEFT($CF52,FIND(" (",$CF52,1)),"",LEFT($CF53,FIND(" (",$CF53,1)))),$CH$8:$CH52,0))=FALSE,IF($CF52="Radius",LEFT($CF53,FIND(" (",$CF53,1)),IF(LEFT($CF53,FIND(" (",$CF53,1))=LEFT($CF52,FIND(" (",$CF52,1)),"",LEFT($CF53,FIND(" (",$CF53,1)))),""),"")),"")</f>
        <v/>
      </c>
      <c r="CI53" s="142" t="str">
        <f t="array" aca="1" ref="CI53" ca="1">IFERROR(IF($CH53="","",IF(MAX((Selection_Radius=$CH53)*Selection_Resultant)=0,"",MAX((Selection_Radius=$CH53)*Selection_Resultant))),"")</f>
        <v/>
      </c>
      <c r="CJ53" s="142" t="str">
        <f t="shared" ca="1" si="40"/>
        <v/>
      </c>
      <c r="CK53" s="142" t="str">
        <f t="array" aca="1" ref="CK53" ca="1">IFERROR(INDEX($CJ$1:$CJ$502,SMALL(IF($CJ$1:$CJ$502&lt;&gt;"",ROW($CJ$1:$CJ$502)),ROW(46:46))),"")</f>
        <v/>
      </c>
      <c r="CL53" s="142" t="str">
        <f t="shared" ca="1" si="41"/>
        <v/>
      </c>
      <c r="CM53" s="142" t="str">
        <f t="shared" ca="1" si="42"/>
        <v/>
      </c>
      <c r="CN53" s="142" t="str" cm="1">
        <f t="array" aca="1" ref="CN53" ca="1">IF(CM53="","",INDEX(INDIRECT("$CM$9:$CM$" &amp; ROW(GuyAnchorReactionCount) + GuyAnchorReactionCount),ROWS($CM53:INDIRECT("$CM$" &amp; ROW(GuyAnchorReactionCount) + GuyAnchorReactionCount))))</f>
        <v/>
      </c>
      <c r="CP53" s="145" t="str">
        <f t="shared" ca="1" si="43"/>
        <v/>
      </c>
      <c r="CQ53" s="145" t="str">
        <f t="shared" ca="1" si="44"/>
        <v/>
      </c>
      <c r="CR53" s="145" t="str">
        <f t="shared" ca="1" si="45"/>
        <v/>
      </c>
      <c r="CS53" s="145" t="str">
        <f t="shared" ca="1" si="46"/>
        <v/>
      </c>
    </row>
    <row r="54" spans="1:97" x14ac:dyDescent="0.2">
      <c r="A54" s="160" t="s">
        <v>188</v>
      </c>
      <c r="C54" s="142">
        <f t="shared" si="17"/>
        <v>52</v>
      </c>
      <c r="D54" s="142" t="e">
        <f t="shared" ca="1" si="373"/>
        <v>#N/A</v>
      </c>
      <c r="E54" s="142" t="e">
        <f t="shared" ca="1" si="373"/>
        <v>#N/A</v>
      </c>
      <c r="F54" s="142" t="e">
        <f t="shared" ca="1" si="373"/>
        <v>#N/A</v>
      </c>
      <c r="G54" s="142" t="e">
        <f t="shared" ca="1" si="373"/>
        <v>#N/A</v>
      </c>
      <c r="H54" s="142" t="e">
        <f t="shared" ca="1" si="373"/>
        <v>#N/A</v>
      </c>
      <c r="I54" s="142" t="e">
        <f t="shared" ca="1" si="373"/>
        <v>#N/A</v>
      </c>
      <c r="J54" s="142" t="e">
        <f t="shared" ca="1" si="373"/>
        <v>#N/A</v>
      </c>
      <c r="K54" s="142" t="e">
        <f t="shared" ca="1" si="373"/>
        <v>#N/A</v>
      </c>
      <c r="L54" s="142" t="e">
        <f t="shared" ca="1" si="373"/>
        <v>#N/A</v>
      </c>
      <c r="M54" s="142" t="e">
        <f t="shared" ca="1" si="373"/>
        <v>#N/A</v>
      </c>
      <c r="N54" s="142" t="e">
        <f t="shared" ca="1" si="373"/>
        <v>#N/A</v>
      </c>
      <c r="O54" s="142" t="e">
        <f t="shared" ca="1" si="373"/>
        <v>#N/A</v>
      </c>
      <c r="P54" s="142" t="e">
        <f t="shared" ca="1" si="373"/>
        <v>#N/A</v>
      </c>
      <c r="Q54" s="142" t="e">
        <f t="shared" ca="1" si="373"/>
        <v>#N/A</v>
      </c>
      <c r="R54" s="142" t="e">
        <f t="shared" ca="1" si="373"/>
        <v>#N/A</v>
      </c>
      <c r="S54" s="142" t="e">
        <f t="shared" ca="1" si="373"/>
        <v>#N/A</v>
      </c>
      <c r="T54" s="142" t="e">
        <f t="shared" ca="1" si="363"/>
        <v>#N/A</v>
      </c>
      <c r="U54" s="142" t="e">
        <f t="shared" ca="1" si="363"/>
        <v>#N/A</v>
      </c>
      <c r="V54" s="142" t="e">
        <f t="shared" ca="1" si="363"/>
        <v>#N/A</v>
      </c>
      <c r="W54" s="142" t="e">
        <f t="shared" ca="1" si="363"/>
        <v>#N/A</v>
      </c>
      <c r="X54" s="142" t="e">
        <f t="shared" ca="1" si="363"/>
        <v>#N/A</v>
      </c>
      <c r="Y54" s="142" t="e">
        <f t="shared" ca="1" si="363"/>
        <v>#N/A</v>
      </c>
      <c r="Z54" s="142" t="e">
        <f t="shared" ca="1" si="363"/>
        <v>#N/A</v>
      </c>
      <c r="AA54" s="142" t="e">
        <f t="shared" ca="1" si="363"/>
        <v>#N/A</v>
      </c>
      <c r="AB54" s="142" t="e">
        <f t="shared" ca="1" si="363"/>
        <v>#N/A</v>
      </c>
      <c r="AC54" s="142" t="e">
        <f t="shared" ca="1" si="363"/>
        <v>#N/A</v>
      </c>
      <c r="AD54" s="142" t="e">
        <f t="shared" ca="1" si="363"/>
        <v>#N/A</v>
      </c>
      <c r="AE54" s="142" t="e">
        <f t="shared" ca="1" si="363"/>
        <v>#N/A</v>
      </c>
      <c r="AF54" s="142" t="e">
        <f t="shared" ca="1" si="363"/>
        <v>#N/A</v>
      </c>
      <c r="AG54" s="142" t="e">
        <f t="shared" ca="1" si="363"/>
        <v>#N/A</v>
      </c>
      <c r="AH54" s="142" t="e">
        <f t="shared" ca="1" si="363"/>
        <v>#N/A</v>
      </c>
      <c r="AI54" s="142" t="e">
        <f t="shared" ca="1" si="374"/>
        <v>#N/A</v>
      </c>
      <c r="AJ54" s="142" t="e">
        <f t="shared" ca="1" si="374"/>
        <v>#N/A</v>
      </c>
      <c r="AK54" s="142" t="e">
        <f t="shared" ca="1" si="374"/>
        <v>#N/A</v>
      </c>
      <c r="AL54" s="142" t="e">
        <f t="shared" ca="1" si="374"/>
        <v>#N/A</v>
      </c>
      <c r="AM54" s="142" t="e">
        <f t="shared" ca="1" si="374"/>
        <v>#N/A</v>
      </c>
      <c r="AN54" s="142" t="e">
        <f t="shared" ca="1" si="374"/>
        <v>#N/A</v>
      </c>
      <c r="AO54" s="142" t="e">
        <f t="shared" ca="1" si="374"/>
        <v>#N/A</v>
      </c>
      <c r="AP54" s="142" t="e">
        <f t="shared" ca="1" si="374"/>
        <v>#N/A</v>
      </c>
      <c r="AQ54" s="142" t="e">
        <f t="shared" ca="1" si="374"/>
        <v>#N/A</v>
      </c>
      <c r="AR54" s="142" t="e">
        <f t="shared" ca="1" si="374"/>
        <v>#N/A</v>
      </c>
      <c r="AS54" s="142" t="e">
        <f t="shared" ca="1" si="374"/>
        <v>#N/A</v>
      </c>
      <c r="AT54" s="142" t="e">
        <f t="shared" ca="1" si="374"/>
        <v>#N/A</v>
      </c>
      <c r="AU54" s="142" t="e">
        <f t="shared" ca="1" si="374"/>
        <v>#N/A</v>
      </c>
      <c r="AV54" s="142" t="e">
        <f t="shared" ca="1" si="374"/>
        <v>#N/A</v>
      </c>
      <c r="AW54" s="142" t="e">
        <f t="shared" ca="1" si="374"/>
        <v>#N/A</v>
      </c>
      <c r="AX54" s="142" t="e">
        <f t="shared" ca="1" si="374"/>
        <v>#N/A</v>
      </c>
      <c r="AY54" s="142" t="e">
        <f t="shared" ca="1" si="364"/>
        <v>#N/A</v>
      </c>
      <c r="AZ54" s="142" t="e">
        <f t="shared" ca="1" si="364"/>
        <v>#N/A</v>
      </c>
      <c r="BA54" s="142" t="e">
        <f t="shared" ca="1" si="364"/>
        <v>#N/A</v>
      </c>
      <c r="BB54" s="142" t="str">
        <f t="shared" ca="1" si="12"/>
        <v/>
      </c>
      <c r="BC54" s="142" t="str">
        <f t="shared" ref="BC54" ca="1" si="407">IFERROR(VALUE(G54)*IF(RTF_unit="K",1,IF(RTF_unit="lb",1/1000,IF(RTF_unit="T",2,1))),"")</f>
        <v/>
      </c>
      <c r="BD54" s="142" t="str">
        <f t="shared" ref="BD54" ca="1" si="408">IFERROR(VALUE(H54)*IF(RTF_unit="K",1,IF(RTF_unit="lb",1/1000,IF(RTF_unit="T",2,1))),"")</f>
        <v/>
      </c>
      <c r="BE54" s="142" t="str">
        <f t="shared" ref="BE54" ca="1" si="409">IFERROR(VALUE(I54)*IF(RTF_unit="K",1,IF(RTF_unit="lb",1/1000,IF(RTF_unit="T",2,1))),"")</f>
        <v/>
      </c>
      <c r="BF54" s="20" t="str">
        <f t="shared" ca="1" si="16"/>
        <v/>
      </c>
      <c r="BG54" s="142" t="str">
        <f t="shared" ca="1" si="18"/>
        <v/>
      </c>
      <c r="BH54" s="20"/>
      <c r="BI54" s="158" t="str">
        <f t="shared" ca="1" si="50"/>
        <v/>
      </c>
      <c r="BJ54" s="142" t="str">
        <f t="shared" ca="1" si="25"/>
        <v/>
      </c>
      <c r="BK54" s="142" t="str">
        <f t="shared" ca="1" si="51"/>
        <v/>
      </c>
      <c r="BL54" s="142" t="str">
        <f t="shared" ref="BL54" ca="1" si="410">IFERROR(INDEX($D$2:$BA$203,$A$41-1+$BI54,$A$27-3)*IF(RTF_unit="K",1,IF(RTF_unit="lb",1/1000,IF(RTF_unit="T",2,1))),"")</f>
        <v/>
      </c>
      <c r="BM54" s="142" t="str">
        <f t="shared" ref="BM54" ca="1" si="411">IFERROR(INDEX($D$2:$BA$203,$A$41-1+$BI54,$A$27-1)*IF(RTF_unit="K",1,IF(RTF_unit="lb",1/1000,IF(RTF_unit="T",2,1))),"")</f>
        <v/>
      </c>
      <c r="BN54" s="142" t="str">
        <f t="shared" ref="BN54" ca="1" si="412">IFERROR(INDEX($D$2:$BA$203,$A$41-1+$BI54,$A$27-2)*IF(RTF_unit="K",1,IF(RTF_unit="lb",1/1000,IF(RTF_unit="T",2,1))),"")</f>
        <v/>
      </c>
      <c r="BO54" s="142" t="str">
        <f t="shared" ref="BO54" ca="1" si="413">IFERROR(INDEX($D$2:$BA$203,$A$41-1+$BI54,$A$27)*IF(RTF_unit_Moment="kip-ft",1,IF(RTF_unit_Moment="kip-in",1/12,IF(RTF_unit_Moment="lb-ft",1/1000,IF(RTF_unit_Moment="lb-in",1/12000,1)))),"")</f>
        <v/>
      </c>
      <c r="BP54" s="142" t="str">
        <f t="shared" ref="BP54" ca="1" si="414">IFERROR(INDEX($D$2:$BA$203,$A$41-1+$BI54,$A$30)*IF(RTF_unit_Moment="kip-ft",1,IF(RTF_unit_Moment="kip-in",1/12,IF(RTF_unit_Moment="lb-ft",1/1000,IF(RTF_unit_Moment="lb-in",1/12000,1)))),"")</f>
        <v/>
      </c>
      <c r="BQ54" s="142" t="str">
        <f t="shared" ca="1" si="57"/>
        <v/>
      </c>
      <c r="BR54" s="142" t="str">
        <f t="shared" ca="1" si="58"/>
        <v/>
      </c>
      <c r="BT54" s="142" t="str">
        <f t="array" aca="1" ref="BT54" ca="1">IFERROR(INDEX($BB$1:$BB$502,SMALL(IF($BB$1:$BB$502&lt;&gt;"",ROW($BB$1:$BB$502)),ROW(47:47))),"")</f>
        <v/>
      </c>
      <c r="BU54" s="156" t="str">
        <f t="shared" ca="1" si="19"/>
        <v/>
      </c>
      <c r="BV54" s="142" t="str">
        <f t="shared" ca="1" si="31"/>
        <v/>
      </c>
      <c r="BW54" s="142" t="str">
        <f t="shared" ca="1" si="31"/>
        <v/>
      </c>
      <c r="BX54" s="142" t="str">
        <f t="shared" ca="1" si="31"/>
        <v/>
      </c>
      <c r="BY54" s="142" t="str">
        <f t="shared" ca="1" si="32"/>
        <v/>
      </c>
      <c r="BZ54" s="142" t="str">
        <f t="shared" ca="1" si="21"/>
        <v/>
      </c>
      <c r="CA54" s="142" t="str">
        <f t="shared" ca="1" si="33"/>
        <v/>
      </c>
      <c r="CB54" s="142" t="str">
        <f t="shared" ca="1" si="34"/>
        <v/>
      </c>
      <c r="CC54" s="142" t="str">
        <f t="shared" ca="1" si="35"/>
        <v/>
      </c>
      <c r="CD54" s="142" t="str">
        <f t="shared" ca="1" si="36"/>
        <v/>
      </c>
      <c r="CE54" s="142" t="str">
        <f t="shared" ca="1" si="37"/>
        <v/>
      </c>
      <c r="CF54" s="142" t="str">
        <f t="shared" ca="1" si="38"/>
        <v/>
      </c>
      <c r="CG54" s="142" t="str">
        <f t="shared" ca="1" si="39"/>
        <v/>
      </c>
      <c r="CH54" s="142" t="str">
        <f ca="1">IFERROR(TRIM(IFERROR(IF(ISNUMBER(MATCH(IF($CF53="Radius",LEFT($CF54,FIND(" (",$CF54,1)),IF(LEFT($CF54,FIND(" (",$CF54,1))=LEFT($CF53,FIND(" (",$CF53,1)),"",LEFT($CF54,FIND(" (",$CF54,1)))),$CH$8:$CH53,0))=FALSE,IF($CF53="Radius",LEFT($CF54,FIND(" (",$CF54,1)),IF(LEFT($CF54,FIND(" (",$CF54,1))=LEFT($CF53,FIND(" (",$CF53,1)),"",LEFT($CF54,FIND(" (",$CF54,1)))),""),"")),"")</f>
        <v/>
      </c>
      <c r="CI54" s="142" t="str">
        <f t="array" aca="1" ref="CI54" ca="1">IFERROR(IF($CH54="","",IF(MAX((Selection_Radius=$CH54)*Selection_Resultant)=0,"",MAX((Selection_Radius=$CH54)*Selection_Resultant))),"")</f>
        <v/>
      </c>
      <c r="CJ54" s="142" t="str">
        <f t="shared" ca="1" si="40"/>
        <v/>
      </c>
      <c r="CK54" s="142" t="str">
        <f t="array" aca="1" ref="CK54" ca="1">IFERROR(INDEX($CJ$1:$CJ$502,SMALL(IF($CJ$1:$CJ$502&lt;&gt;"",ROW($CJ$1:$CJ$502)),ROW(47:47))),"")</f>
        <v/>
      </c>
      <c r="CL54" s="142" t="str">
        <f t="shared" ca="1" si="41"/>
        <v/>
      </c>
      <c r="CM54" s="142" t="str">
        <f t="shared" ca="1" si="42"/>
        <v/>
      </c>
      <c r="CN54" s="142" t="str" cm="1">
        <f t="array" aca="1" ref="CN54" ca="1">IF(CM54="","",INDEX(INDIRECT("$CM$9:$CM$" &amp; ROW(GuyAnchorReactionCount) + GuyAnchorReactionCount),ROWS($CM54:INDIRECT("$CM$" &amp; ROW(GuyAnchorReactionCount) + GuyAnchorReactionCount))))</f>
        <v/>
      </c>
      <c r="CP54" s="145" t="str">
        <f t="shared" ca="1" si="43"/>
        <v/>
      </c>
      <c r="CQ54" s="145" t="str">
        <f t="shared" ca="1" si="44"/>
        <v/>
      </c>
      <c r="CR54" s="145" t="str">
        <f t="shared" ca="1" si="45"/>
        <v/>
      </c>
      <c r="CS54" s="145" t="str">
        <f t="shared" ca="1" si="46"/>
        <v/>
      </c>
    </row>
    <row r="55" spans="1:97" x14ac:dyDescent="0.2">
      <c r="A55" s="21" t="e">
        <f>INDEX('TNX Report'!A:A,MATCH("The main tower is a" &amp; "*",'TNX Report'!A:A,0),1)</f>
        <v>#N/A</v>
      </c>
      <c r="C55" s="142">
        <f t="shared" si="17"/>
        <v>53</v>
      </c>
      <c r="D55" s="142" t="e">
        <f t="shared" ca="1" si="373"/>
        <v>#N/A</v>
      </c>
      <c r="E55" s="142" t="e">
        <f t="shared" ca="1" si="373"/>
        <v>#N/A</v>
      </c>
      <c r="F55" s="142" t="e">
        <f t="shared" ca="1" si="373"/>
        <v>#N/A</v>
      </c>
      <c r="G55" s="142" t="e">
        <f t="shared" ca="1" si="373"/>
        <v>#N/A</v>
      </c>
      <c r="H55" s="142" t="e">
        <f t="shared" ca="1" si="373"/>
        <v>#N/A</v>
      </c>
      <c r="I55" s="142" t="e">
        <f t="shared" ca="1" si="373"/>
        <v>#N/A</v>
      </c>
      <c r="J55" s="142" t="e">
        <f t="shared" ca="1" si="373"/>
        <v>#N/A</v>
      </c>
      <c r="K55" s="142" t="e">
        <f t="shared" ca="1" si="373"/>
        <v>#N/A</v>
      </c>
      <c r="L55" s="142" t="e">
        <f t="shared" ca="1" si="373"/>
        <v>#N/A</v>
      </c>
      <c r="M55" s="142" t="e">
        <f t="shared" ca="1" si="373"/>
        <v>#N/A</v>
      </c>
      <c r="N55" s="142" t="e">
        <f t="shared" ca="1" si="373"/>
        <v>#N/A</v>
      </c>
      <c r="O55" s="142" t="e">
        <f t="shared" ca="1" si="373"/>
        <v>#N/A</v>
      </c>
      <c r="P55" s="142" t="e">
        <f t="shared" ca="1" si="373"/>
        <v>#N/A</v>
      </c>
      <c r="Q55" s="142" t="e">
        <f t="shared" ca="1" si="373"/>
        <v>#N/A</v>
      </c>
      <c r="R55" s="142" t="e">
        <f t="shared" ca="1" si="373"/>
        <v>#N/A</v>
      </c>
      <c r="S55" s="142" t="e">
        <f t="shared" ca="1" si="373"/>
        <v>#N/A</v>
      </c>
      <c r="T55" s="142" t="e">
        <f t="shared" ca="1" si="363"/>
        <v>#N/A</v>
      </c>
      <c r="U55" s="142" t="e">
        <f t="shared" ca="1" si="363"/>
        <v>#N/A</v>
      </c>
      <c r="V55" s="142" t="e">
        <f t="shared" ca="1" si="363"/>
        <v>#N/A</v>
      </c>
      <c r="W55" s="142" t="e">
        <f t="shared" ca="1" si="363"/>
        <v>#N/A</v>
      </c>
      <c r="X55" s="142" t="e">
        <f t="shared" ca="1" si="363"/>
        <v>#N/A</v>
      </c>
      <c r="Y55" s="142" t="e">
        <f t="shared" ca="1" si="363"/>
        <v>#N/A</v>
      </c>
      <c r="Z55" s="142" t="e">
        <f t="shared" ca="1" si="363"/>
        <v>#N/A</v>
      </c>
      <c r="AA55" s="142" t="e">
        <f t="shared" ca="1" si="363"/>
        <v>#N/A</v>
      </c>
      <c r="AB55" s="142" t="e">
        <f t="shared" ca="1" si="363"/>
        <v>#N/A</v>
      </c>
      <c r="AC55" s="142" t="e">
        <f t="shared" ca="1" si="363"/>
        <v>#N/A</v>
      </c>
      <c r="AD55" s="142" t="e">
        <f t="shared" ca="1" si="363"/>
        <v>#N/A</v>
      </c>
      <c r="AE55" s="142" t="e">
        <f t="shared" ca="1" si="363"/>
        <v>#N/A</v>
      </c>
      <c r="AF55" s="142" t="e">
        <f t="shared" ca="1" si="363"/>
        <v>#N/A</v>
      </c>
      <c r="AG55" s="142" t="e">
        <f t="shared" ca="1" si="363"/>
        <v>#N/A</v>
      </c>
      <c r="AH55" s="142" t="e">
        <f t="shared" ca="1" si="363"/>
        <v>#N/A</v>
      </c>
      <c r="AI55" s="142" t="e">
        <f t="shared" ca="1" si="374"/>
        <v>#N/A</v>
      </c>
      <c r="AJ55" s="142" t="e">
        <f t="shared" ca="1" si="374"/>
        <v>#N/A</v>
      </c>
      <c r="AK55" s="142" t="e">
        <f t="shared" ca="1" si="374"/>
        <v>#N/A</v>
      </c>
      <c r="AL55" s="142" t="e">
        <f t="shared" ca="1" si="374"/>
        <v>#N/A</v>
      </c>
      <c r="AM55" s="142" t="e">
        <f t="shared" ca="1" si="374"/>
        <v>#N/A</v>
      </c>
      <c r="AN55" s="142" t="e">
        <f t="shared" ca="1" si="374"/>
        <v>#N/A</v>
      </c>
      <c r="AO55" s="142" t="e">
        <f t="shared" ca="1" si="374"/>
        <v>#N/A</v>
      </c>
      <c r="AP55" s="142" t="e">
        <f t="shared" ca="1" si="374"/>
        <v>#N/A</v>
      </c>
      <c r="AQ55" s="142" t="e">
        <f t="shared" ca="1" si="374"/>
        <v>#N/A</v>
      </c>
      <c r="AR55" s="142" t="e">
        <f t="shared" ca="1" si="374"/>
        <v>#N/A</v>
      </c>
      <c r="AS55" s="142" t="e">
        <f t="shared" ca="1" si="374"/>
        <v>#N/A</v>
      </c>
      <c r="AT55" s="142" t="e">
        <f t="shared" ca="1" si="374"/>
        <v>#N/A</v>
      </c>
      <c r="AU55" s="142" t="e">
        <f t="shared" ca="1" si="374"/>
        <v>#N/A</v>
      </c>
      <c r="AV55" s="142" t="e">
        <f t="shared" ca="1" si="374"/>
        <v>#N/A</v>
      </c>
      <c r="AW55" s="142" t="e">
        <f t="shared" ca="1" si="374"/>
        <v>#N/A</v>
      </c>
      <c r="AX55" s="142" t="e">
        <f t="shared" ca="1" si="374"/>
        <v>#N/A</v>
      </c>
      <c r="AY55" s="142" t="e">
        <f t="shared" ca="1" si="364"/>
        <v>#N/A</v>
      </c>
      <c r="AZ55" s="142" t="e">
        <f t="shared" ca="1" si="364"/>
        <v>#N/A</v>
      </c>
      <c r="BA55" s="142" t="e">
        <f t="shared" ca="1" si="364"/>
        <v>#N/A</v>
      </c>
      <c r="BB55" s="142" t="str">
        <f t="shared" ca="1" si="12"/>
        <v/>
      </c>
      <c r="BC55" s="142" t="str">
        <f t="shared" ref="BC55" ca="1" si="415">IFERROR(VALUE(G55)*IF(RTF_unit="K",1,IF(RTF_unit="lb",1/1000,IF(RTF_unit="T",2,1))),"")</f>
        <v/>
      </c>
      <c r="BD55" s="142" t="str">
        <f t="shared" ref="BD55" ca="1" si="416">IFERROR(VALUE(H55)*IF(RTF_unit="K",1,IF(RTF_unit="lb",1/1000,IF(RTF_unit="T",2,1))),"")</f>
        <v/>
      </c>
      <c r="BE55" s="142" t="str">
        <f t="shared" ref="BE55" ca="1" si="417">IFERROR(VALUE(I55)*IF(RTF_unit="K",1,IF(RTF_unit="lb",1/1000,IF(RTF_unit="T",2,1))),"")</f>
        <v/>
      </c>
      <c r="BF55" s="20" t="str">
        <f t="shared" ca="1" si="16"/>
        <v/>
      </c>
      <c r="BG55" s="142" t="str">
        <f t="shared" ca="1" si="18"/>
        <v/>
      </c>
      <c r="BH55" s="20"/>
      <c r="BI55" s="158" t="str">
        <f t="shared" ca="1" si="50"/>
        <v/>
      </c>
      <c r="BJ55" s="142" t="str">
        <f t="shared" ca="1" si="25"/>
        <v/>
      </c>
      <c r="BK55" s="142" t="str">
        <f t="shared" ca="1" si="51"/>
        <v/>
      </c>
      <c r="BL55" s="142" t="str">
        <f t="shared" ref="BL55" ca="1" si="418">IFERROR(INDEX($D$2:$BA$203,$A$41-1+$BI55,$A$27-3)*IF(RTF_unit="K",1,IF(RTF_unit="lb",1/1000,IF(RTF_unit="T",2,1))),"")</f>
        <v/>
      </c>
      <c r="BM55" s="142" t="str">
        <f t="shared" ref="BM55" ca="1" si="419">IFERROR(INDEX($D$2:$BA$203,$A$41-1+$BI55,$A$27-1)*IF(RTF_unit="K",1,IF(RTF_unit="lb",1/1000,IF(RTF_unit="T",2,1))),"")</f>
        <v/>
      </c>
      <c r="BN55" s="142" t="str">
        <f t="shared" ref="BN55" ca="1" si="420">IFERROR(INDEX($D$2:$BA$203,$A$41-1+$BI55,$A$27-2)*IF(RTF_unit="K",1,IF(RTF_unit="lb",1/1000,IF(RTF_unit="T",2,1))),"")</f>
        <v/>
      </c>
      <c r="BO55" s="142" t="str">
        <f t="shared" ref="BO55" ca="1" si="421">IFERROR(INDEX($D$2:$BA$203,$A$41-1+$BI55,$A$27)*IF(RTF_unit_Moment="kip-ft",1,IF(RTF_unit_Moment="kip-in",1/12,IF(RTF_unit_Moment="lb-ft",1/1000,IF(RTF_unit_Moment="lb-in",1/12000,1)))),"")</f>
        <v/>
      </c>
      <c r="BP55" s="142" t="str">
        <f t="shared" ref="BP55" ca="1" si="422">IFERROR(INDEX($D$2:$BA$203,$A$41-1+$BI55,$A$30)*IF(RTF_unit_Moment="kip-ft",1,IF(RTF_unit_Moment="kip-in",1/12,IF(RTF_unit_Moment="lb-ft",1/1000,IF(RTF_unit_Moment="lb-in",1/12000,1)))),"")</f>
        <v/>
      </c>
      <c r="BQ55" s="142" t="str">
        <f t="shared" ca="1" si="57"/>
        <v/>
      </c>
      <c r="BR55" s="142" t="str">
        <f t="shared" ca="1" si="58"/>
        <v/>
      </c>
      <c r="BT55" s="142" t="str">
        <f t="array" aca="1" ref="BT55" ca="1">IFERROR(INDEX($BB$1:$BB$502,SMALL(IF($BB$1:$BB$502&lt;&gt;"",ROW($BB$1:$BB$502)),ROW(48:48))),"")</f>
        <v/>
      </c>
      <c r="BU55" s="156" t="str">
        <f t="shared" ca="1" si="19"/>
        <v/>
      </c>
      <c r="BV55" s="142" t="str">
        <f t="shared" ca="1" si="31"/>
        <v/>
      </c>
      <c r="BW55" s="142" t="str">
        <f t="shared" ca="1" si="31"/>
        <v/>
      </c>
      <c r="BX55" s="142" t="str">
        <f t="shared" ca="1" si="31"/>
        <v/>
      </c>
      <c r="BY55" s="142" t="str">
        <f t="shared" ca="1" si="32"/>
        <v/>
      </c>
      <c r="BZ55" s="142" t="str">
        <f t="shared" ca="1" si="21"/>
        <v/>
      </c>
      <c r="CA55" s="142" t="str">
        <f t="shared" ca="1" si="33"/>
        <v/>
      </c>
      <c r="CB55" s="142" t="str">
        <f t="shared" ca="1" si="34"/>
        <v/>
      </c>
      <c r="CC55" s="142" t="str">
        <f t="shared" ca="1" si="35"/>
        <v/>
      </c>
      <c r="CD55" s="142" t="str">
        <f t="shared" ca="1" si="36"/>
        <v/>
      </c>
      <c r="CE55" s="142" t="str">
        <f t="shared" ca="1" si="37"/>
        <v/>
      </c>
      <c r="CF55" s="142" t="str">
        <f t="shared" ca="1" si="38"/>
        <v/>
      </c>
      <c r="CG55" s="142" t="str">
        <f t="shared" ca="1" si="39"/>
        <v/>
      </c>
      <c r="CH55" s="142" t="str">
        <f ca="1">IFERROR(TRIM(IFERROR(IF(ISNUMBER(MATCH(IF($CF54="Radius",LEFT($CF55,FIND(" (",$CF55,1)),IF(LEFT($CF55,FIND(" (",$CF55,1))=LEFT($CF54,FIND(" (",$CF54,1)),"",LEFT($CF55,FIND(" (",$CF55,1)))),$CH$8:$CH54,0))=FALSE,IF($CF54="Radius",LEFT($CF55,FIND(" (",$CF55,1)),IF(LEFT($CF55,FIND(" (",$CF55,1))=LEFT($CF54,FIND(" (",$CF54,1)),"",LEFT($CF55,FIND(" (",$CF55,1)))),""),"")),"")</f>
        <v/>
      </c>
      <c r="CI55" s="142" t="str">
        <f t="array" aca="1" ref="CI55" ca="1">IFERROR(IF($CH55="","",IF(MAX((Selection_Radius=$CH55)*Selection_Resultant)=0,"",MAX((Selection_Radius=$CH55)*Selection_Resultant))),"")</f>
        <v/>
      </c>
      <c r="CJ55" s="142" t="str">
        <f t="shared" ca="1" si="40"/>
        <v/>
      </c>
      <c r="CK55" s="142" t="str">
        <f t="array" aca="1" ref="CK55" ca="1">IFERROR(INDEX($CJ$1:$CJ$502,SMALL(IF($CJ$1:$CJ$502&lt;&gt;"",ROW($CJ$1:$CJ$502)),ROW(48:48))),"")</f>
        <v/>
      </c>
      <c r="CL55" s="142" t="str">
        <f t="shared" ca="1" si="41"/>
        <v/>
      </c>
      <c r="CM55" s="142" t="str">
        <f t="shared" ca="1" si="42"/>
        <v/>
      </c>
      <c r="CN55" s="142" t="str" cm="1">
        <f t="array" aca="1" ref="CN55" ca="1">IF(CM55="","",INDEX(INDIRECT("$CM$9:$CM$" &amp; ROW(GuyAnchorReactionCount) + GuyAnchorReactionCount),ROWS($CM55:INDIRECT("$CM$" &amp; ROW(GuyAnchorReactionCount) + GuyAnchorReactionCount))))</f>
        <v/>
      </c>
      <c r="CP55" s="145" t="str">
        <f t="shared" ca="1" si="43"/>
        <v/>
      </c>
      <c r="CQ55" s="145" t="str">
        <f t="shared" ca="1" si="44"/>
        <v/>
      </c>
      <c r="CR55" s="145" t="str">
        <f t="shared" ca="1" si="45"/>
        <v/>
      </c>
      <c r="CS55" s="145" t="str">
        <f t="shared" ca="1" si="46"/>
        <v/>
      </c>
    </row>
    <row r="56" spans="1:97" x14ac:dyDescent="0.2">
      <c r="A56" s="27" t="str">
        <f>IFERROR(MID(A55,FIND("3x",A55,1),1),IFERROR(MID(A55,FIND("4x",A55,1),1),""))</f>
        <v/>
      </c>
      <c r="C56" s="142">
        <f t="shared" si="17"/>
        <v>54</v>
      </c>
      <c r="D56" s="142" t="e">
        <f t="shared" ca="1" si="373"/>
        <v>#N/A</v>
      </c>
      <c r="E56" s="142" t="e">
        <f t="shared" ca="1" si="373"/>
        <v>#N/A</v>
      </c>
      <c r="F56" s="142" t="e">
        <f t="shared" ca="1" si="373"/>
        <v>#N/A</v>
      </c>
      <c r="G56" s="142" t="e">
        <f t="shared" ca="1" si="373"/>
        <v>#N/A</v>
      </c>
      <c r="H56" s="142" t="e">
        <f t="shared" ca="1" si="373"/>
        <v>#N/A</v>
      </c>
      <c r="I56" s="142" t="e">
        <f t="shared" ca="1" si="373"/>
        <v>#N/A</v>
      </c>
      <c r="J56" s="142" t="e">
        <f t="shared" ca="1" si="373"/>
        <v>#N/A</v>
      </c>
      <c r="K56" s="142" t="e">
        <f t="shared" ca="1" si="373"/>
        <v>#N/A</v>
      </c>
      <c r="L56" s="142" t="e">
        <f t="shared" ca="1" si="373"/>
        <v>#N/A</v>
      </c>
      <c r="M56" s="142" t="e">
        <f t="shared" ca="1" si="373"/>
        <v>#N/A</v>
      </c>
      <c r="N56" s="142" t="e">
        <f t="shared" ca="1" si="373"/>
        <v>#N/A</v>
      </c>
      <c r="O56" s="142" t="e">
        <f t="shared" ca="1" si="373"/>
        <v>#N/A</v>
      </c>
      <c r="P56" s="142" t="e">
        <f t="shared" ca="1" si="373"/>
        <v>#N/A</v>
      </c>
      <c r="Q56" s="142" t="e">
        <f t="shared" ca="1" si="373"/>
        <v>#N/A</v>
      </c>
      <c r="R56" s="142" t="e">
        <f t="shared" ca="1" si="373"/>
        <v>#N/A</v>
      </c>
      <c r="S56" s="142" t="e">
        <f t="shared" ca="1" si="373"/>
        <v>#N/A</v>
      </c>
      <c r="T56" s="142" t="e">
        <f t="shared" ca="1" si="363"/>
        <v>#N/A</v>
      </c>
      <c r="U56" s="142" t="e">
        <f t="shared" ca="1" si="363"/>
        <v>#N/A</v>
      </c>
      <c r="V56" s="142" t="e">
        <f t="shared" ca="1" si="363"/>
        <v>#N/A</v>
      </c>
      <c r="W56" s="142" t="e">
        <f t="shared" ca="1" si="363"/>
        <v>#N/A</v>
      </c>
      <c r="X56" s="142" t="e">
        <f t="shared" ca="1" si="363"/>
        <v>#N/A</v>
      </c>
      <c r="Y56" s="142" t="e">
        <f t="shared" ca="1" si="363"/>
        <v>#N/A</v>
      </c>
      <c r="Z56" s="142" t="e">
        <f t="shared" ca="1" si="363"/>
        <v>#N/A</v>
      </c>
      <c r="AA56" s="142" t="e">
        <f t="shared" ca="1" si="363"/>
        <v>#N/A</v>
      </c>
      <c r="AB56" s="142" t="e">
        <f t="shared" ca="1" si="363"/>
        <v>#N/A</v>
      </c>
      <c r="AC56" s="142" t="e">
        <f t="shared" ca="1" si="363"/>
        <v>#N/A</v>
      </c>
      <c r="AD56" s="142" t="e">
        <f t="shared" ca="1" si="363"/>
        <v>#N/A</v>
      </c>
      <c r="AE56" s="142" t="e">
        <f t="shared" ca="1" si="363"/>
        <v>#N/A</v>
      </c>
      <c r="AF56" s="142" t="e">
        <f t="shared" ca="1" si="363"/>
        <v>#N/A</v>
      </c>
      <c r="AG56" s="142" t="e">
        <f t="shared" ca="1" si="363"/>
        <v>#N/A</v>
      </c>
      <c r="AH56" s="142" t="e">
        <f t="shared" ca="1" si="363"/>
        <v>#N/A</v>
      </c>
      <c r="AI56" s="142" t="e">
        <f t="shared" ca="1" si="374"/>
        <v>#N/A</v>
      </c>
      <c r="AJ56" s="142" t="e">
        <f t="shared" ca="1" si="374"/>
        <v>#N/A</v>
      </c>
      <c r="AK56" s="142" t="e">
        <f t="shared" ca="1" si="374"/>
        <v>#N/A</v>
      </c>
      <c r="AL56" s="142" t="e">
        <f t="shared" ca="1" si="374"/>
        <v>#N/A</v>
      </c>
      <c r="AM56" s="142" t="e">
        <f t="shared" ca="1" si="374"/>
        <v>#N/A</v>
      </c>
      <c r="AN56" s="142" t="e">
        <f t="shared" ca="1" si="374"/>
        <v>#N/A</v>
      </c>
      <c r="AO56" s="142" t="e">
        <f t="shared" ca="1" si="374"/>
        <v>#N/A</v>
      </c>
      <c r="AP56" s="142" t="e">
        <f t="shared" ca="1" si="374"/>
        <v>#N/A</v>
      </c>
      <c r="AQ56" s="142" t="e">
        <f t="shared" ca="1" si="374"/>
        <v>#N/A</v>
      </c>
      <c r="AR56" s="142" t="e">
        <f t="shared" ca="1" si="374"/>
        <v>#N/A</v>
      </c>
      <c r="AS56" s="142" t="e">
        <f t="shared" ca="1" si="374"/>
        <v>#N/A</v>
      </c>
      <c r="AT56" s="142" t="e">
        <f t="shared" ca="1" si="374"/>
        <v>#N/A</v>
      </c>
      <c r="AU56" s="142" t="e">
        <f t="shared" ca="1" si="374"/>
        <v>#N/A</v>
      </c>
      <c r="AV56" s="142" t="e">
        <f t="shared" ca="1" si="374"/>
        <v>#N/A</v>
      </c>
      <c r="AW56" s="142" t="e">
        <f t="shared" ca="1" si="374"/>
        <v>#N/A</v>
      </c>
      <c r="AX56" s="142" t="e">
        <f t="shared" ca="1" si="374"/>
        <v>#N/A</v>
      </c>
      <c r="AY56" s="142" t="e">
        <f t="shared" ca="1" si="364"/>
        <v>#N/A</v>
      </c>
      <c r="AZ56" s="142" t="e">
        <f t="shared" ca="1" si="364"/>
        <v>#N/A</v>
      </c>
      <c r="BA56" s="142" t="e">
        <f t="shared" ca="1" si="364"/>
        <v>#N/A</v>
      </c>
      <c r="BB56" s="142" t="str">
        <f t="shared" ca="1" si="12"/>
        <v/>
      </c>
      <c r="BC56" s="142" t="str">
        <f t="shared" ref="BC56" ca="1" si="423">IFERROR(VALUE(G56)*IF(RTF_unit="K",1,IF(RTF_unit="lb",1/1000,IF(RTF_unit="T",2,1))),"")</f>
        <v/>
      </c>
      <c r="BD56" s="142" t="str">
        <f t="shared" ref="BD56" ca="1" si="424">IFERROR(VALUE(H56)*IF(RTF_unit="K",1,IF(RTF_unit="lb",1/1000,IF(RTF_unit="T",2,1))),"")</f>
        <v/>
      </c>
      <c r="BE56" s="142" t="str">
        <f t="shared" ref="BE56" ca="1" si="425">IFERROR(VALUE(I56)*IF(RTF_unit="K",1,IF(RTF_unit="lb",1/1000,IF(RTF_unit="T",2,1))),"")</f>
        <v/>
      </c>
      <c r="BF56" s="20" t="str">
        <f t="shared" ca="1" si="16"/>
        <v/>
      </c>
      <c r="BG56" s="142" t="str">
        <f t="shared" ca="1" si="18"/>
        <v/>
      </c>
      <c r="BH56" s="20"/>
      <c r="BI56" s="158" t="str">
        <f t="shared" ca="1" si="50"/>
        <v/>
      </c>
      <c r="BJ56" s="142" t="str">
        <f t="shared" ca="1" si="25"/>
        <v/>
      </c>
      <c r="BK56" s="142" t="str">
        <f t="shared" ca="1" si="51"/>
        <v/>
      </c>
      <c r="BL56" s="142" t="str">
        <f t="shared" ref="BL56" ca="1" si="426">IFERROR(INDEX($D$2:$BA$203,$A$41-1+$BI56,$A$27-3)*IF(RTF_unit="K",1,IF(RTF_unit="lb",1/1000,IF(RTF_unit="T",2,1))),"")</f>
        <v/>
      </c>
      <c r="BM56" s="142" t="str">
        <f t="shared" ref="BM56" ca="1" si="427">IFERROR(INDEX($D$2:$BA$203,$A$41-1+$BI56,$A$27-1)*IF(RTF_unit="K",1,IF(RTF_unit="lb",1/1000,IF(RTF_unit="T",2,1))),"")</f>
        <v/>
      </c>
      <c r="BN56" s="142" t="str">
        <f t="shared" ref="BN56" ca="1" si="428">IFERROR(INDEX($D$2:$BA$203,$A$41-1+$BI56,$A$27-2)*IF(RTF_unit="K",1,IF(RTF_unit="lb",1/1000,IF(RTF_unit="T",2,1))),"")</f>
        <v/>
      </c>
      <c r="BO56" s="142" t="str">
        <f t="shared" ref="BO56" ca="1" si="429">IFERROR(INDEX($D$2:$BA$203,$A$41-1+$BI56,$A$27)*IF(RTF_unit_Moment="kip-ft",1,IF(RTF_unit_Moment="kip-in",1/12,IF(RTF_unit_Moment="lb-ft",1/1000,IF(RTF_unit_Moment="lb-in",1/12000,1)))),"")</f>
        <v/>
      </c>
      <c r="BP56" s="142" t="str">
        <f t="shared" ref="BP56" ca="1" si="430">IFERROR(INDEX($D$2:$BA$203,$A$41-1+$BI56,$A$30)*IF(RTF_unit_Moment="kip-ft",1,IF(RTF_unit_Moment="kip-in",1/12,IF(RTF_unit_Moment="lb-ft",1/1000,IF(RTF_unit_Moment="lb-in",1/12000,1)))),"")</f>
        <v/>
      </c>
      <c r="BQ56" s="142" t="str">
        <f t="shared" ca="1" si="57"/>
        <v/>
      </c>
      <c r="BR56" s="142" t="str">
        <f t="shared" ca="1" si="58"/>
        <v/>
      </c>
      <c r="BT56" s="142" t="str">
        <f t="array" aca="1" ref="BT56" ca="1">IFERROR(INDEX($BB$1:$BB$502,SMALL(IF($BB$1:$BB$502&lt;&gt;"",ROW($BB$1:$BB$502)),ROW(49:49))),"")</f>
        <v/>
      </c>
      <c r="BU56" s="156" t="str">
        <f t="shared" ca="1" si="19"/>
        <v/>
      </c>
      <c r="BV56" s="142" t="str">
        <f t="shared" ca="1" si="31"/>
        <v/>
      </c>
      <c r="BW56" s="142" t="str">
        <f t="shared" ca="1" si="31"/>
        <v/>
      </c>
      <c r="BX56" s="142" t="str">
        <f t="shared" ca="1" si="31"/>
        <v/>
      </c>
      <c r="BY56" s="142" t="str">
        <f t="shared" ca="1" si="32"/>
        <v/>
      </c>
      <c r="BZ56" s="142" t="str">
        <f t="shared" ca="1" si="21"/>
        <v/>
      </c>
      <c r="CA56" s="142" t="str">
        <f t="shared" ca="1" si="33"/>
        <v/>
      </c>
      <c r="CB56" s="142" t="str">
        <f t="shared" ca="1" si="34"/>
        <v/>
      </c>
      <c r="CC56" s="142" t="str">
        <f t="shared" ca="1" si="35"/>
        <v/>
      </c>
      <c r="CD56" s="142" t="str">
        <f t="shared" ca="1" si="36"/>
        <v/>
      </c>
      <c r="CE56" s="142" t="str">
        <f t="shared" ca="1" si="37"/>
        <v/>
      </c>
      <c r="CF56" s="142" t="str">
        <f t="shared" ca="1" si="38"/>
        <v/>
      </c>
      <c r="CG56" s="142" t="str">
        <f t="shared" ca="1" si="39"/>
        <v/>
      </c>
      <c r="CH56" s="142" t="str">
        <f ca="1">IFERROR(TRIM(IFERROR(IF(ISNUMBER(MATCH(IF($CF55="Radius",LEFT($CF56,FIND(" (",$CF56,1)),IF(LEFT($CF56,FIND(" (",$CF56,1))=LEFT($CF55,FIND(" (",$CF55,1)),"",LEFT($CF56,FIND(" (",$CF56,1)))),$CH$8:$CH55,0))=FALSE,IF($CF55="Radius",LEFT($CF56,FIND(" (",$CF56,1)),IF(LEFT($CF56,FIND(" (",$CF56,1))=LEFT($CF55,FIND(" (",$CF55,1)),"",LEFT($CF56,FIND(" (",$CF56,1)))),""),"")),"")</f>
        <v/>
      </c>
      <c r="CI56" s="142" t="str">
        <f t="array" aca="1" ref="CI56" ca="1">IFERROR(IF($CH56="","",IF(MAX((Selection_Radius=$CH56)*Selection_Resultant)=0,"",MAX((Selection_Radius=$CH56)*Selection_Resultant))),"")</f>
        <v/>
      </c>
      <c r="CJ56" s="142" t="str">
        <f t="shared" ca="1" si="40"/>
        <v/>
      </c>
      <c r="CK56" s="142" t="str">
        <f t="array" aca="1" ref="CK56" ca="1">IFERROR(INDEX($CJ$1:$CJ$502,SMALL(IF($CJ$1:$CJ$502&lt;&gt;"",ROW($CJ$1:$CJ$502)),ROW(49:49))),"")</f>
        <v/>
      </c>
      <c r="CL56" s="142" t="str">
        <f t="shared" ca="1" si="41"/>
        <v/>
      </c>
      <c r="CM56" s="142" t="str">
        <f t="shared" ca="1" si="42"/>
        <v/>
      </c>
      <c r="CN56" s="142" t="str" cm="1">
        <f t="array" aca="1" ref="CN56" ca="1">IF(CM56="","",INDEX(INDIRECT("$CM$9:$CM$" &amp; ROW(GuyAnchorReactionCount) + GuyAnchorReactionCount),ROWS($CM56:INDIRECT("$CM$" &amp; ROW(GuyAnchorReactionCount) + GuyAnchorReactionCount))))</f>
        <v/>
      </c>
      <c r="CP56" s="145" t="str">
        <f t="shared" ca="1" si="43"/>
        <v/>
      </c>
      <c r="CQ56" s="145" t="str">
        <f t="shared" ca="1" si="44"/>
        <v/>
      </c>
      <c r="CR56" s="145" t="str">
        <f t="shared" ca="1" si="45"/>
        <v/>
      </c>
      <c r="CS56" s="145" t="str">
        <f t="shared" ca="1" si="46"/>
        <v/>
      </c>
    </row>
    <row r="57" spans="1:97" x14ac:dyDescent="0.2">
      <c r="C57" s="142">
        <f t="shared" si="17"/>
        <v>55</v>
      </c>
      <c r="D57" s="142" t="e">
        <f t="shared" ca="1" si="373"/>
        <v>#N/A</v>
      </c>
      <c r="E57" s="142" t="e">
        <f t="shared" ca="1" si="373"/>
        <v>#N/A</v>
      </c>
      <c r="F57" s="142" t="e">
        <f t="shared" ca="1" si="373"/>
        <v>#N/A</v>
      </c>
      <c r="G57" s="142" t="e">
        <f t="shared" ca="1" si="373"/>
        <v>#N/A</v>
      </c>
      <c r="H57" s="142" t="e">
        <f t="shared" ca="1" si="373"/>
        <v>#N/A</v>
      </c>
      <c r="I57" s="142" t="e">
        <f t="shared" ca="1" si="373"/>
        <v>#N/A</v>
      </c>
      <c r="J57" s="142" t="e">
        <f t="shared" ca="1" si="373"/>
        <v>#N/A</v>
      </c>
      <c r="K57" s="142" t="e">
        <f t="shared" ca="1" si="373"/>
        <v>#N/A</v>
      </c>
      <c r="L57" s="142" t="e">
        <f t="shared" ca="1" si="373"/>
        <v>#N/A</v>
      </c>
      <c r="M57" s="142" t="e">
        <f t="shared" ca="1" si="373"/>
        <v>#N/A</v>
      </c>
      <c r="N57" s="142" t="e">
        <f t="shared" ca="1" si="373"/>
        <v>#N/A</v>
      </c>
      <c r="O57" s="142" t="e">
        <f t="shared" ca="1" si="373"/>
        <v>#N/A</v>
      </c>
      <c r="P57" s="142" t="e">
        <f t="shared" ca="1" si="373"/>
        <v>#N/A</v>
      </c>
      <c r="Q57" s="142" t="e">
        <f t="shared" ca="1" si="373"/>
        <v>#N/A</v>
      </c>
      <c r="R57" s="142" t="e">
        <f t="shared" ca="1" si="373"/>
        <v>#N/A</v>
      </c>
      <c r="S57" s="142" t="e">
        <f t="shared" ca="1" si="373"/>
        <v>#N/A</v>
      </c>
      <c r="T57" s="142" t="e">
        <f t="shared" ca="1" si="363"/>
        <v>#N/A</v>
      </c>
      <c r="U57" s="142" t="e">
        <f t="shared" ca="1" si="363"/>
        <v>#N/A</v>
      </c>
      <c r="V57" s="142" t="e">
        <f t="shared" ca="1" si="363"/>
        <v>#N/A</v>
      </c>
      <c r="W57" s="142" t="e">
        <f t="shared" ca="1" si="363"/>
        <v>#N/A</v>
      </c>
      <c r="X57" s="142" t="e">
        <f t="shared" ca="1" si="363"/>
        <v>#N/A</v>
      </c>
      <c r="Y57" s="142" t="e">
        <f t="shared" ca="1" si="363"/>
        <v>#N/A</v>
      </c>
      <c r="Z57" s="142" t="e">
        <f t="shared" ca="1" si="363"/>
        <v>#N/A</v>
      </c>
      <c r="AA57" s="142" t="e">
        <f t="shared" ca="1" si="363"/>
        <v>#N/A</v>
      </c>
      <c r="AB57" s="142" t="e">
        <f t="shared" ca="1" si="363"/>
        <v>#N/A</v>
      </c>
      <c r="AC57" s="142" t="e">
        <f t="shared" ca="1" si="363"/>
        <v>#N/A</v>
      </c>
      <c r="AD57" s="142" t="e">
        <f t="shared" ca="1" si="363"/>
        <v>#N/A</v>
      </c>
      <c r="AE57" s="142" t="e">
        <f t="shared" ca="1" si="363"/>
        <v>#N/A</v>
      </c>
      <c r="AF57" s="142" t="e">
        <f t="shared" ca="1" si="363"/>
        <v>#N/A</v>
      </c>
      <c r="AG57" s="142" t="e">
        <f t="shared" ca="1" si="363"/>
        <v>#N/A</v>
      </c>
      <c r="AH57" s="142" t="e">
        <f t="shared" ca="1" si="363"/>
        <v>#N/A</v>
      </c>
      <c r="AI57" s="142" t="e">
        <f t="shared" ca="1" si="374"/>
        <v>#N/A</v>
      </c>
      <c r="AJ57" s="142" t="e">
        <f t="shared" ca="1" si="374"/>
        <v>#N/A</v>
      </c>
      <c r="AK57" s="142" t="e">
        <f t="shared" ca="1" si="374"/>
        <v>#N/A</v>
      </c>
      <c r="AL57" s="142" t="e">
        <f t="shared" ca="1" si="374"/>
        <v>#N/A</v>
      </c>
      <c r="AM57" s="142" t="e">
        <f t="shared" ca="1" si="374"/>
        <v>#N/A</v>
      </c>
      <c r="AN57" s="142" t="e">
        <f t="shared" ca="1" si="374"/>
        <v>#N/A</v>
      </c>
      <c r="AO57" s="142" t="e">
        <f t="shared" ca="1" si="374"/>
        <v>#N/A</v>
      </c>
      <c r="AP57" s="142" t="e">
        <f t="shared" ca="1" si="374"/>
        <v>#N/A</v>
      </c>
      <c r="AQ57" s="142" t="e">
        <f t="shared" ca="1" si="374"/>
        <v>#N/A</v>
      </c>
      <c r="AR57" s="142" t="e">
        <f t="shared" ca="1" si="374"/>
        <v>#N/A</v>
      </c>
      <c r="AS57" s="142" t="e">
        <f t="shared" ca="1" si="374"/>
        <v>#N/A</v>
      </c>
      <c r="AT57" s="142" t="e">
        <f t="shared" ca="1" si="374"/>
        <v>#N/A</v>
      </c>
      <c r="AU57" s="142" t="e">
        <f t="shared" ca="1" si="374"/>
        <v>#N/A</v>
      </c>
      <c r="AV57" s="142" t="e">
        <f t="shared" ca="1" si="374"/>
        <v>#N/A</v>
      </c>
      <c r="AW57" s="142" t="e">
        <f t="shared" ca="1" si="374"/>
        <v>#N/A</v>
      </c>
      <c r="AX57" s="142" t="e">
        <f t="shared" ca="1" si="374"/>
        <v>#N/A</v>
      </c>
      <c r="AY57" s="142" t="e">
        <f t="shared" ca="1" si="364"/>
        <v>#N/A</v>
      </c>
      <c r="AZ57" s="142" t="e">
        <f t="shared" ca="1" si="364"/>
        <v>#N/A</v>
      </c>
      <c r="BA57" s="142" t="e">
        <f t="shared" ca="1" si="364"/>
        <v>#N/A</v>
      </c>
      <c r="BB57" s="142" t="str">
        <f t="shared" ca="1" si="12"/>
        <v/>
      </c>
      <c r="BC57" s="142" t="str">
        <f t="shared" ref="BC57" ca="1" si="431">IFERROR(VALUE(G57)*IF(RTF_unit="K",1,IF(RTF_unit="lb",1/1000,IF(RTF_unit="T",2,1))),"")</f>
        <v/>
      </c>
      <c r="BD57" s="142" t="str">
        <f t="shared" ref="BD57" ca="1" si="432">IFERROR(VALUE(H57)*IF(RTF_unit="K",1,IF(RTF_unit="lb",1/1000,IF(RTF_unit="T",2,1))),"")</f>
        <v/>
      </c>
      <c r="BE57" s="142" t="str">
        <f t="shared" ref="BE57" ca="1" si="433">IFERROR(VALUE(I57)*IF(RTF_unit="K",1,IF(RTF_unit="lb",1/1000,IF(RTF_unit="T",2,1))),"")</f>
        <v/>
      </c>
      <c r="BF57" s="20" t="str">
        <f t="shared" ca="1" si="16"/>
        <v/>
      </c>
      <c r="BG57" s="142" t="str">
        <f t="shared" ca="1" si="18"/>
        <v/>
      </c>
      <c r="BH57" s="20"/>
      <c r="BI57" s="158" t="str">
        <f t="shared" ca="1" si="50"/>
        <v/>
      </c>
      <c r="BJ57" s="142" t="str">
        <f t="shared" ca="1" si="25"/>
        <v/>
      </c>
      <c r="BK57" s="142" t="str">
        <f t="shared" ca="1" si="51"/>
        <v/>
      </c>
      <c r="BL57" s="142" t="str">
        <f t="shared" ref="BL57" ca="1" si="434">IFERROR(INDEX($D$2:$BA$203,$A$41-1+$BI57,$A$27-3)*IF(RTF_unit="K",1,IF(RTF_unit="lb",1/1000,IF(RTF_unit="T",2,1))),"")</f>
        <v/>
      </c>
      <c r="BM57" s="142" t="str">
        <f t="shared" ref="BM57" ca="1" si="435">IFERROR(INDEX($D$2:$BA$203,$A$41-1+$BI57,$A$27-1)*IF(RTF_unit="K",1,IF(RTF_unit="lb",1/1000,IF(RTF_unit="T",2,1))),"")</f>
        <v/>
      </c>
      <c r="BN57" s="142" t="str">
        <f t="shared" ref="BN57" ca="1" si="436">IFERROR(INDEX($D$2:$BA$203,$A$41-1+$BI57,$A$27-2)*IF(RTF_unit="K",1,IF(RTF_unit="lb",1/1000,IF(RTF_unit="T",2,1))),"")</f>
        <v/>
      </c>
      <c r="BO57" s="142" t="str">
        <f t="shared" ref="BO57" ca="1" si="437">IFERROR(INDEX($D$2:$BA$203,$A$41-1+$BI57,$A$27)*IF(RTF_unit_Moment="kip-ft",1,IF(RTF_unit_Moment="kip-in",1/12,IF(RTF_unit_Moment="lb-ft",1/1000,IF(RTF_unit_Moment="lb-in",1/12000,1)))),"")</f>
        <v/>
      </c>
      <c r="BP57" s="142" t="str">
        <f t="shared" ref="BP57" ca="1" si="438">IFERROR(INDEX($D$2:$BA$203,$A$41-1+$BI57,$A$30)*IF(RTF_unit_Moment="kip-ft",1,IF(RTF_unit_Moment="kip-in",1/12,IF(RTF_unit_Moment="lb-ft",1/1000,IF(RTF_unit_Moment="lb-in",1/12000,1)))),"")</f>
        <v/>
      </c>
      <c r="BQ57" s="142" t="str">
        <f t="shared" ca="1" si="57"/>
        <v/>
      </c>
      <c r="BR57" s="142" t="str">
        <f t="shared" ca="1" si="58"/>
        <v/>
      </c>
      <c r="BT57" s="142" t="str">
        <f t="array" aca="1" ref="BT57" ca="1">IFERROR(INDEX($BB$1:$BB$502,SMALL(IF($BB$1:$BB$502&lt;&gt;"",ROW($BB$1:$BB$502)),ROW(50:50))),"")</f>
        <v/>
      </c>
      <c r="BU57" s="156" t="str">
        <f t="shared" ca="1" si="19"/>
        <v/>
      </c>
      <c r="BV57" s="142" t="str">
        <f t="shared" ca="1" si="31"/>
        <v/>
      </c>
      <c r="BW57" s="142" t="str">
        <f t="shared" ca="1" si="31"/>
        <v/>
      </c>
      <c r="BX57" s="142" t="str">
        <f t="shared" ca="1" si="31"/>
        <v/>
      </c>
      <c r="BY57" s="142" t="str">
        <f t="shared" ca="1" si="32"/>
        <v/>
      </c>
      <c r="BZ57" s="142" t="str">
        <f t="shared" ca="1" si="21"/>
        <v/>
      </c>
      <c r="CA57" s="142" t="str">
        <f t="shared" ca="1" si="33"/>
        <v/>
      </c>
      <c r="CB57" s="142" t="str">
        <f t="shared" ca="1" si="34"/>
        <v/>
      </c>
      <c r="CC57" s="142" t="str">
        <f t="shared" ca="1" si="35"/>
        <v/>
      </c>
      <c r="CD57" s="142" t="str">
        <f t="shared" ca="1" si="36"/>
        <v/>
      </c>
      <c r="CE57" s="142" t="str">
        <f t="shared" ca="1" si="37"/>
        <v/>
      </c>
      <c r="CF57" s="142" t="str">
        <f t="shared" ca="1" si="38"/>
        <v/>
      </c>
      <c r="CG57" s="142" t="str">
        <f t="shared" ca="1" si="39"/>
        <v/>
      </c>
      <c r="CH57" s="142" t="str">
        <f ca="1">IFERROR(TRIM(IFERROR(IF(ISNUMBER(MATCH(IF($CF56="Radius",LEFT($CF57,FIND(" (",$CF57,1)),IF(LEFT($CF57,FIND(" (",$CF57,1))=LEFT($CF56,FIND(" (",$CF56,1)),"",LEFT($CF57,FIND(" (",$CF57,1)))),$CH$8:$CH56,0))=FALSE,IF($CF56="Radius",LEFT($CF57,FIND(" (",$CF57,1)),IF(LEFT($CF57,FIND(" (",$CF57,1))=LEFT($CF56,FIND(" (",$CF56,1)),"",LEFT($CF57,FIND(" (",$CF57,1)))),""),"")),"")</f>
        <v/>
      </c>
      <c r="CI57" s="142" t="str">
        <f t="array" aca="1" ref="CI57" ca="1">IFERROR(IF($CH57="","",IF(MAX((Selection_Radius=$CH57)*Selection_Resultant)=0,"",MAX((Selection_Radius=$CH57)*Selection_Resultant))),"")</f>
        <v/>
      </c>
      <c r="CJ57" s="142" t="str">
        <f t="shared" ca="1" si="40"/>
        <v/>
      </c>
      <c r="CK57" s="142" t="str">
        <f t="array" aca="1" ref="CK57" ca="1">IFERROR(INDEX($CJ$1:$CJ$502,SMALL(IF($CJ$1:$CJ$502&lt;&gt;"",ROW($CJ$1:$CJ$502)),ROW(50:50))),"")</f>
        <v/>
      </c>
      <c r="CL57" s="142" t="str">
        <f t="shared" ca="1" si="41"/>
        <v/>
      </c>
      <c r="CM57" s="142" t="str">
        <f t="shared" ca="1" si="42"/>
        <v/>
      </c>
      <c r="CN57" s="142" t="str" cm="1">
        <f t="array" aca="1" ref="CN57" ca="1">IF(CM57="","",INDEX(INDIRECT("$CM$9:$CM$" &amp; ROW(GuyAnchorReactionCount) + GuyAnchorReactionCount),ROWS($CM57:INDIRECT("$CM$" &amp; ROW(GuyAnchorReactionCount) + GuyAnchorReactionCount))))</f>
        <v/>
      </c>
      <c r="CP57" s="145" t="str">
        <f t="shared" ca="1" si="43"/>
        <v/>
      </c>
      <c r="CQ57" s="145" t="str">
        <f t="shared" ca="1" si="44"/>
        <v/>
      </c>
      <c r="CR57" s="145" t="str">
        <f t="shared" ca="1" si="45"/>
        <v/>
      </c>
      <c r="CS57" s="145" t="str">
        <f t="shared" ca="1" si="46"/>
        <v/>
      </c>
    </row>
    <row r="58" spans="1:97" x14ac:dyDescent="0.2">
      <c r="C58" s="142">
        <f t="shared" si="17"/>
        <v>56</v>
      </c>
      <c r="D58" s="142" t="e">
        <f t="shared" ca="1" si="373"/>
        <v>#N/A</v>
      </c>
      <c r="E58" s="142" t="e">
        <f t="shared" ca="1" si="373"/>
        <v>#N/A</v>
      </c>
      <c r="F58" s="142" t="e">
        <f t="shared" ca="1" si="373"/>
        <v>#N/A</v>
      </c>
      <c r="G58" s="142" t="e">
        <f t="shared" ca="1" si="373"/>
        <v>#N/A</v>
      </c>
      <c r="H58" s="142" t="e">
        <f t="shared" ca="1" si="373"/>
        <v>#N/A</v>
      </c>
      <c r="I58" s="142" t="e">
        <f t="shared" ca="1" si="373"/>
        <v>#N/A</v>
      </c>
      <c r="J58" s="142" t="e">
        <f t="shared" ca="1" si="373"/>
        <v>#N/A</v>
      </c>
      <c r="K58" s="142" t="e">
        <f t="shared" ca="1" si="373"/>
        <v>#N/A</v>
      </c>
      <c r="L58" s="142" t="e">
        <f t="shared" ca="1" si="373"/>
        <v>#N/A</v>
      </c>
      <c r="M58" s="142" t="e">
        <f t="shared" ca="1" si="373"/>
        <v>#N/A</v>
      </c>
      <c r="N58" s="142" t="e">
        <f t="shared" ca="1" si="373"/>
        <v>#N/A</v>
      </c>
      <c r="O58" s="142" t="e">
        <f t="shared" ca="1" si="373"/>
        <v>#N/A</v>
      </c>
      <c r="P58" s="142" t="e">
        <f t="shared" ca="1" si="373"/>
        <v>#N/A</v>
      </c>
      <c r="Q58" s="142" t="e">
        <f t="shared" ca="1" si="373"/>
        <v>#N/A</v>
      </c>
      <c r="R58" s="142" t="e">
        <f t="shared" ca="1" si="373"/>
        <v>#N/A</v>
      </c>
      <c r="S58" s="142" t="e">
        <f t="shared" ca="1" si="373"/>
        <v>#N/A</v>
      </c>
      <c r="T58" s="142" t="e">
        <f t="shared" ca="1" si="363"/>
        <v>#N/A</v>
      </c>
      <c r="U58" s="142" t="e">
        <f t="shared" ca="1" si="363"/>
        <v>#N/A</v>
      </c>
      <c r="V58" s="142" t="e">
        <f t="shared" ca="1" si="363"/>
        <v>#N/A</v>
      </c>
      <c r="W58" s="142" t="e">
        <f t="shared" ca="1" si="363"/>
        <v>#N/A</v>
      </c>
      <c r="X58" s="142" t="e">
        <f t="shared" ca="1" si="363"/>
        <v>#N/A</v>
      </c>
      <c r="Y58" s="142" t="e">
        <f t="shared" ca="1" si="363"/>
        <v>#N/A</v>
      </c>
      <c r="Z58" s="142" t="e">
        <f t="shared" ca="1" si="363"/>
        <v>#N/A</v>
      </c>
      <c r="AA58" s="142" t="e">
        <f t="shared" ca="1" si="363"/>
        <v>#N/A</v>
      </c>
      <c r="AB58" s="142" t="e">
        <f t="shared" ca="1" si="363"/>
        <v>#N/A</v>
      </c>
      <c r="AC58" s="142" t="e">
        <f t="shared" ca="1" si="363"/>
        <v>#N/A</v>
      </c>
      <c r="AD58" s="142" t="e">
        <f t="shared" ca="1" si="363"/>
        <v>#N/A</v>
      </c>
      <c r="AE58" s="142" t="e">
        <f t="shared" ca="1" si="363"/>
        <v>#N/A</v>
      </c>
      <c r="AF58" s="142" t="e">
        <f t="shared" ca="1" si="363"/>
        <v>#N/A</v>
      </c>
      <c r="AG58" s="142" t="e">
        <f t="shared" ca="1" si="363"/>
        <v>#N/A</v>
      </c>
      <c r="AH58" s="142" t="e">
        <f t="shared" ca="1" si="363"/>
        <v>#N/A</v>
      </c>
      <c r="AI58" s="142" t="e">
        <f t="shared" ca="1" si="374"/>
        <v>#N/A</v>
      </c>
      <c r="AJ58" s="142" t="e">
        <f t="shared" ca="1" si="374"/>
        <v>#N/A</v>
      </c>
      <c r="AK58" s="142" t="e">
        <f t="shared" ca="1" si="374"/>
        <v>#N/A</v>
      </c>
      <c r="AL58" s="142" t="e">
        <f t="shared" ca="1" si="374"/>
        <v>#N/A</v>
      </c>
      <c r="AM58" s="142" t="e">
        <f t="shared" ca="1" si="374"/>
        <v>#N/A</v>
      </c>
      <c r="AN58" s="142" t="e">
        <f t="shared" ca="1" si="374"/>
        <v>#N/A</v>
      </c>
      <c r="AO58" s="142" t="e">
        <f t="shared" ca="1" si="374"/>
        <v>#N/A</v>
      </c>
      <c r="AP58" s="142" t="e">
        <f t="shared" ca="1" si="374"/>
        <v>#N/A</v>
      </c>
      <c r="AQ58" s="142" t="e">
        <f t="shared" ca="1" si="374"/>
        <v>#N/A</v>
      </c>
      <c r="AR58" s="142" t="e">
        <f t="shared" ca="1" si="374"/>
        <v>#N/A</v>
      </c>
      <c r="AS58" s="142" t="e">
        <f t="shared" ca="1" si="374"/>
        <v>#N/A</v>
      </c>
      <c r="AT58" s="142" t="e">
        <f t="shared" ca="1" si="374"/>
        <v>#N/A</v>
      </c>
      <c r="AU58" s="142" t="e">
        <f t="shared" ca="1" si="374"/>
        <v>#N/A</v>
      </c>
      <c r="AV58" s="142" t="e">
        <f t="shared" ca="1" si="374"/>
        <v>#N/A</v>
      </c>
      <c r="AW58" s="142" t="e">
        <f t="shared" ca="1" si="374"/>
        <v>#N/A</v>
      </c>
      <c r="AX58" s="142" t="e">
        <f t="shared" ca="1" si="374"/>
        <v>#N/A</v>
      </c>
      <c r="AY58" s="142" t="e">
        <f t="shared" ca="1" si="364"/>
        <v>#N/A</v>
      </c>
      <c r="AZ58" s="142" t="e">
        <f t="shared" ca="1" si="364"/>
        <v>#N/A</v>
      </c>
      <c r="BA58" s="142" t="e">
        <f t="shared" ca="1" si="364"/>
        <v>#N/A</v>
      </c>
      <c r="BB58" s="142" t="str">
        <f t="shared" ca="1" si="12"/>
        <v/>
      </c>
      <c r="BC58" s="142" t="str">
        <f t="shared" ref="BC58" ca="1" si="439">IFERROR(VALUE(G58)*IF(RTF_unit="K",1,IF(RTF_unit="lb",1/1000,IF(RTF_unit="T",2,1))),"")</f>
        <v/>
      </c>
      <c r="BD58" s="142" t="str">
        <f t="shared" ref="BD58" ca="1" si="440">IFERROR(VALUE(H58)*IF(RTF_unit="K",1,IF(RTF_unit="lb",1/1000,IF(RTF_unit="T",2,1))),"")</f>
        <v/>
      </c>
      <c r="BE58" s="142" t="str">
        <f t="shared" ref="BE58" ca="1" si="441">IFERROR(VALUE(I58)*IF(RTF_unit="K",1,IF(RTF_unit="lb",1/1000,IF(RTF_unit="T",2,1))),"")</f>
        <v/>
      </c>
      <c r="BF58" s="20" t="str">
        <f t="shared" ca="1" si="16"/>
        <v/>
      </c>
      <c r="BG58" s="142" t="str">
        <f t="shared" ca="1" si="18"/>
        <v/>
      </c>
      <c r="BH58" s="20"/>
      <c r="BI58" s="158" t="str">
        <f t="shared" ca="1" si="50"/>
        <v/>
      </c>
      <c r="BJ58" s="142" t="str">
        <f t="shared" ca="1" si="25"/>
        <v/>
      </c>
      <c r="BK58" s="142" t="str">
        <f t="shared" ca="1" si="51"/>
        <v/>
      </c>
      <c r="BL58" s="142" t="str">
        <f t="shared" ref="BL58" ca="1" si="442">IFERROR(INDEX($D$2:$BA$203,$A$41-1+$BI58,$A$27-3)*IF(RTF_unit="K",1,IF(RTF_unit="lb",1/1000,IF(RTF_unit="T",2,1))),"")</f>
        <v/>
      </c>
      <c r="BM58" s="142" t="str">
        <f t="shared" ref="BM58" ca="1" si="443">IFERROR(INDEX($D$2:$BA$203,$A$41-1+$BI58,$A$27-1)*IF(RTF_unit="K",1,IF(RTF_unit="lb",1/1000,IF(RTF_unit="T",2,1))),"")</f>
        <v/>
      </c>
      <c r="BN58" s="142" t="str">
        <f t="shared" ref="BN58" ca="1" si="444">IFERROR(INDEX($D$2:$BA$203,$A$41-1+$BI58,$A$27-2)*IF(RTF_unit="K",1,IF(RTF_unit="lb",1/1000,IF(RTF_unit="T",2,1))),"")</f>
        <v/>
      </c>
      <c r="BO58" s="142" t="str">
        <f t="shared" ref="BO58" ca="1" si="445">IFERROR(INDEX($D$2:$BA$203,$A$41-1+$BI58,$A$27)*IF(RTF_unit_Moment="kip-ft",1,IF(RTF_unit_Moment="kip-in",1/12,IF(RTF_unit_Moment="lb-ft",1/1000,IF(RTF_unit_Moment="lb-in",1/12000,1)))),"")</f>
        <v/>
      </c>
      <c r="BP58" s="142" t="str">
        <f t="shared" ref="BP58" ca="1" si="446">IFERROR(INDEX($D$2:$BA$203,$A$41-1+$BI58,$A$30)*IF(RTF_unit_Moment="kip-ft",1,IF(RTF_unit_Moment="kip-in",1/12,IF(RTF_unit_Moment="lb-ft",1/1000,IF(RTF_unit_Moment="lb-in",1/12000,1)))),"")</f>
        <v/>
      </c>
      <c r="BQ58" s="142" t="str">
        <f t="shared" ca="1" si="57"/>
        <v/>
      </c>
      <c r="BR58" s="142" t="str">
        <f t="shared" ca="1" si="58"/>
        <v/>
      </c>
      <c r="BT58" s="142" t="str">
        <f t="array" aca="1" ref="BT58" ca="1">IFERROR(INDEX($BB$1:$BB$502,SMALL(IF($BB$1:$BB$502&lt;&gt;"",ROW($BB$1:$BB$502)),ROW(51:51))),"")</f>
        <v/>
      </c>
      <c r="BU58" s="156" t="str">
        <f t="shared" ca="1" si="19"/>
        <v/>
      </c>
      <c r="BV58" s="142" t="str">
        <f t="shared" ca="1" si="31"/>
        <v/>
      </c>
      <c r="BW58" s="142" t="str">
        <f t="shared" ca="1" si="31"/>
        <v/>
      </c>
      <c r="BX58" s="142" t="str">
        <f t="shared" ca="1" si="31"/>
        <v/>
      </c>
      <c r="BY58" s="142" t="str">
        <f t="shared" ca="1" si="32"/>
        <v/>
      </c>
      <c r="BZ58" s="142" t="str">
        <f t="shared" ca="1" si="21"/>
        <v/>
      </c>
      <c r="CA58" s="142" t="str">
        <f t="shared" ca="1" si="33"/>
        <v/>
      </c>
      <c r="CB58" s="142" t="str">
        <f t="shared" ca="1" si="34"/>
        <v/>
      </c>
      <c r="CC58" s="142" t="str">
        <f t="shared" ca="1" si="35"/>
        <v/>
      </c>
      <c r="CD58" s="142" t="str">
        <f t="shared" ca="1" si="36"/>
        <v/>
      </c>
      <c r="CE58" s="142" t="str">
        <f t="shared" ca="1" si="37"/>
        <v/>
      </c>
      <c r="CF58" s="142" t="str">
        <f t="shared" ca="1" si="38"/>
        <v/>
      </c>
      <c r="CG58" s="142" t="str">
        <f t="shared" ca="1" si="39"/>
        <v/>
      </c>
      <c r="CH58" s="142" t="str">
        <f ca="1">IFERROR(TRIM(IFERROR(IF(ISNUMBER(MATCH(IF($CF57="Radius",LEFT($CF58,FIND(" (",$CF58,1)),IF(LEFT($CF58,FIND(" (",$CF58,1))=LEFT($CF57,FIND(" (",$CF57,1)),"",LEFT($CF58,FIND(" (",$CF58,1)))),$CH$8:$CH57,0))=FALSE,IF($CF57="Radius",LEFT($CF58,FIND(" (",$CF58,1)),IF(LEFT($CF58,FIND(" (",$CF58,1))=LEFT($CF57,FIND(" (",$CF57,1)),"",LEFT($CF58,FIND(" (",$CF58,1)))),""),"")),"")</f>
        <v/>
      </c>
      <c r="CI58" s="142" t="str">
        <f t="array" aca="1" ref="CI58" ca="1">IFERROR(IF($CH58="","",IF(MAX((Selection_Radius=$CH58)*Selection_Resultant)=0,"",MAX((Selection_Radius=$CH58)*Selection_Resultant))),"")</f>
        <v/>
      </c>
      <c r="CJ58" s="142" t="str">
        <f t="shared" ca="1" si="40"/>
        <v/>
      </c>
      <c r="CK58" s="142" t="str">
        <f t="array" aca="1" ref="CK58" ca="1">IFERROR(INDEX($CJ$1:$CJ$502,SMALL(IF($CJ$1:$CJ$502&lt;&gt;"",ROW($CJ$1:$CJ$502)),ROW(51:51))),"")</f>
        <v/>
      </c>
      <c r="CL58" s="142" t="str">
        <f t="shared" ca="1" si="41"/>
        <v/>
      </c>
      <c r="CM58" s="142" t="str">
        <f t="shared" ca="1" si="42"/>
        <v/>
      </c>
      <c r="CN58" s="142" t="str" cm="1">
        <f t="array" aca="1" ref="CN58" ca="1">IF(CM58="","",INDEX(INDIRECT("$CM$9:$CM$" &amp; ROW(GuyAnchorReactionCount) + GuyAnchorReactionCount),ROWS($CM58:INDIRECT("$CM$" &amp; ROW(GuyAnchorReactionCount) + GuyAnchorReactionCount))))</f>
        <v/>
      </c>
      <c r="CP58" s="145" t="str">
        <f t="shared" ca="1" si="43"/>
        <v/>
      </c>
      <c r="CQ58" s="145" t="str">
        <f t="shared" ca="1" si="44"/>
        <v/>
      </c>
      <c r="CR58" s="145" t="str">
        <f t="shared" ca="1" si="45"/>
        <v/>
      </c>
      <c r="CS58" s="145" t="str">
        <f t="shared" ca="1" si="46"/>
        <v/>
      </c>
    </row>
    <row r="59" spans="1:97" x14ac:dyDescent="0.2">
      <c r="C59" s="142">
        <f t="shared" si="17"/>
        <v>57</v>
      </c>
      <c r="D59" s="142" t="e">
        <f t="shared" ca="1" si="373"/>
        <v>#N/A</v>
      </c>
      <c r="E59" s="142" t="e">
        <f t="shared" ca="1" si="373"/>
        <v>#N/A</v>
      </c>
      <c r="F59" s="142" t="e">
        <f t="shared" ca="1" si="373"/>
        <v>#N/A</v>
      </c>
      <c r="G59" s="142" t="e">
        <f t="shared" ca="1" si="373"/>
        <v>#N/A</v>
      </c>
      <c r="H59" s="142" t="e">
        <f t="shared" ca="1" si="373"/>
        <v>#N/A</v>
      </c>
      <c r="I59" s="142" t="e">
        <f t="shared" ca="1" si="373"/>
        <v>#N/A</v>
      </c>
      <c r="J59" s="142" t="e">
        <f t="shared" ca="1" si="373"/>
        <v>#N/A</v>
      </c>
      <c r="K59" s="142" t="e">
        <f t="shared" ca="1" si="373"/>
        <v>#N/A</v>
      </c>
      <c r="L59" s="142" t="e">
        <f t="shared" ca="1" si="373"/>
        <v>#N/A</v>
      </c>
      <c r="M59" s="142" t="e">
        <f t="shared" ca="1" si="373"/>
        <v>#N/A</v>
      </c>
      <c r="N59" s="142" t="e">
        <f t="shared" ca="1" si="373"/>
        <v>#N/A</v>
      </c>
      <c r="O59" s="142" t="e">
        <f t="shared" ca="1" si="373"/>
        <v>#N/A</v>
      </c>
      <c r="P59" s="142" t="e">
        <f t="shared" ca="1" si="373"/>
        <v>#N/A</v>
      </c>
      <c r="Q59" s="142" t="e">
        <f t="shared" ca="1" si="373"/>
        <v>#N/A</v>
      </c>
      <c r="R59" s="142" t="e">
        <f t="shared" ca="1" si="373"/>
        <v>#N/A</v>
      </c>
      <c r="S59" s="142" t="e">
        <f t="shared" ca="1" si="373"/>
        <v>#N/A</v>
      </c>
      <c r="T59" s="142" t="e">
        <f t="shared" ca="1" si="363"/>
        <v>#N/A</v>
      </c>
      <c r="U59" s="142" t="e">
        <f t="shared" ca="1" si="363"/>
        <v>#N/A</v>
      </c>
      <c r="V59" s="142" t="e">
        <f t="shared" ca="1" si="363"/>
        <v>#N/A</v>
      </c>
      <c r="W59" s="142" t="e">
        <f t="shared" ca="1" si="363"/>
        <v>#N/A</v>
      </c>
      <c r="X59" s="142" t="e">
        <f t="shared" ca="1" si="363"/>
        <v>#N/A</v>
      </c>
      <c r="Y59" s="142" t="e">
        <f t="shared" ca="1" si="363"/>
        <v>#N/A</v>
      </c>
      <c r="Z59" s="142" t="e">
        <f t="shared" ca="1" si="363"/>
        <v>#N/A</v>
      </c>
      <c r="AA59" s="142" t="e">
        <f t="shared" ca="1" si="363"/>
        <v>#N/A</v>
      </c>
      <c r="AB59" s="142" t="e">
        <f t="shared" ca="1" si="363"/>
        <v>#N/A</v>
      </c>
      <c r="AC59" s="142" t="e">
        <f t="shared" ca="1" si="363"/>
        <v>#N/A</v>
      </c>
      <c r="AD59" s="142" t="e">
        <f t="shared" ca="1" si="363"/>
        <v>#N/A</v>
      </c>
      <c r="AE59" s="142" t="e">
        <f t="shared" ca="1" si="363"/>
        <v>#N/A</v>
      </c>
      <c r="AF59" s="142" t="e">
        <f t="shared" ca="1" si="363"/>
        <v>#N/A</v>
      </c>
      <c r="AG59" s="142" t="e">
        <f t="shared" ca="1" si="363"/>
        <v>#N/A</v>
      </c>
      <c r="AH59" s="142" t="e">
        <f t="shared" ca="1" si="363"/>
        <v>#N/A</v>
      </c>
      <c r="AI59" s="142" t="e">
        <f t="shared" ca="1" si="374"/>
        <v>#N/A</v>
      </c>
      <c r="AJ59" s="142" t="e">
        <f t="shared" ca="1" si="374"/>
        <v>#N/A</v>
      </c>
      <c r="AK59" s="142" t="e">
        <f t="shared" ca="1" si="374"/>
        <v>#N/A</v>
      </c>
      <c r="AL59" s="142" t="e">
        <f t="shared" ca="1" si="374"/>
        <v>#N/A</v>
      </c>
      <c r="AM59" s="142" t="e">
        <f t="shared" ca="1" si="374"/>
        <v>#N/A</v>
      </c>
      <c r="AN59" s="142" t="e">
        <f t="shared" ca="1" si="374"/>
        <v>#N/A</v>
      </c>
      <c r="AO59" s="142" t="e">
        <f t="shared" ca="1" si="374"/>
        <v>#N/A</v>
      </c>
      <c r="AP59" s="142" t="e">
        <f t="shared" ca="1" si="374"/>
        <v>#N/A</v>
      </c>
      <c r="AQ59" s="142" t="e">
        <f t="shared" ca="1" si="374"/>
        <v>#N/A</v>
      </c>
      <c r="AR59" s="142" t="e">
        <f t="shared" ca="1" si="374"/>
        <v>#N/A</v>
      </c>
      <c r="AS59" s="142" t="e">
        <f t="shared" ca="1" si="374"/>
        <v>#N/A</v>
      </c>
      <c r="AT59" s="142" t="e">
        <f t="shared" ca="1" si="374"/>
        <v>#N/A</v>
      </c>
      <c r="AU59" s="142" t="e">
        <f t="shared" ca="1" si="374"/>
        <v>#N/A</v>
      </c>
      <c r="AV59" s="142" t="e">
        <f t="shared" ca="1" si="374"/>
        <v>#N/A</v>
      </c>
      <c r="AW59" s="142" t="e">
        <f t="shared" ca="1" si="374"/>
        <v>#N/A</v>
      </c>
      <c r="AX59" s="142" t="e">
        <f t="shared" ca="1" si="374"/>
        <v>#N/A</v>
      </c>
      <c r="AY59" s="142" t="e">
        <f t="shared" ca="1" si="364"/>
        <v>#N/A</v>
      </c>
      <c r="AZ59" s="142" t="e">
        <f t="shared" ca="1" si="364"/>
        <v>#N/A</v>
      </c>
      <c r="BA59" s="142" t="e">
        <f t="shared" ca="1" si="364"/>
        <v>#N/A</v>
      </c>
      <c r="BB59" s="142" t="str">
        <f t="shared" ca="1" si="12"/>
        <v/>
      </c>
      <c r="BC59" s="142" t="str">
        <f t="shared" ref="BC59" ca="1" si="447">IFERROR(VALUE(G59)*IF(RTF_unit="K",1,IF(RTF_unit="lb",1/1000,IF(RTF_unit="T",2,1))),"")</f>
        <v/>
      </c>
      <c r="BD59" s="142" t="str">
        <f t="shared" ref="BD59" ca="1" si="448">IFERROR(VALUE(H59)*IF(RTF_unit="K",1,IF(RTF_unit="lb",1/1000,IF(RTF_unit="T",2,1))),"")</f>
        <v/>
      </c>
      <c r="BE59" s="142" t="str">
        <f t="shared" ref="BE59" ca="1" si="449">IFERROR(VALUE(I59)*IF(RTF_unit="K",1,IF(RTF_unit="lb",1/1000,IF(RTF_unit="T",2,1))),"")</f>
        <v/>
      </c>
      <c r="BF59" s="20" t="str">
        <f t="shared" ca="1" si="16"/>
        <v/>
      </c>
      <c r="BG59" s="142" t="str">
        <f t="shared" ca="1" si="18"/>
        <v/>
      </c>
      <c r="BH59" s="20"/>
      <c r="BI59" s="158" t="str">
        <f t="shared" ca="1" si="50"/>
        <v/>
      </c>
      <c r="BJ59" s="142" t="str">
        <f t="shared" ca="1" si="25"/>
        <v/>
      </c>
      <c r="BK59" s="142" t="str">
        <f t="shared" ca="1" si="51"/>
        <v/>
      </c>
      <c r="BL59" s="142" t="str">
        <f t="shared" ref="BL59" ca="1" si="450">IFERROR(INDEX($D$2:$BA$203,$A$41-1+$BI59,$A$27-3)*IF(RTF_unit="K",1,IF(RTF_unit="lb",1/1000,IF(RTF_unit="T",2,1))),"")</f>
        <v/>
      </c>
      <c r="BM59" s="142" t="str">
        <f t="shared" ref="BM59" ca="1" si="451">IFERROR(INDEX($D$2:$BA$203,$A$41-1+$BI59,$A$27-1)*IF(RTF_unit="K",1,IF(RTF_unit="lb",1/1000,IF(RTF_unit="T",2,1))),"")</f>
        <v/>
      </c>
      <c r="BN59" s="142" t="str">
        <f t="shared" ref="BN59" ca="1" si="452">IFERROR(INDEX($D$2:$BA$203,$A$41-1+$BI59,$A$27-2)*IF(RTF_unit="K",1,IF(RTF_unit="lb",1/1000,IF(RTF_unit="T",2,1))),"")</f>
        <v/>
      </c>
      <c r="BO59" s="142" t="str">
        <f t="shared" ref="BO59" ca="1" si="453">IFERROR(INDEX($D$2:$BA$203,$A$41-1+$BI59,$A$27)*IF(RTF_unit_Moment="kip-ft",1,IF(RTF_unit_Moment="kip-in",1/12,IF(RTF_unit_Moment="lb-ft",1/1000,IF(RTF_unit_Moment="lb-in",1/12000,1)))),"")</f>
        <v/>
      </c>
      <c r="BP59" s="142" t="str">
        <f t="shared" ref="BP59" ca="1" si="454">IFERROR(INDEX($D$2:$BA$203,$A$41-1+$BI59,$A$30)*IF(RTF_unit_Moment="kip-ft",1,IF(RTF_unit_Moment="kip-in",1/12,IF(RTF_unit_Moment="lb-ft",1/1000,IF(RTF_unit_Moment="lb-in",1/12000,1)))),"")</f>
        <v/>
      </c>
      <c r="BQ59" s="142" t="str">
        <f t="shared" ca="1" si="57"/>
        <v/>
      </c>
      <c r="BR59" s="142" t="str">
        <f t="shared" ca="1" si="58"/>
        <v/>
      </c>
      <c r="BT59" s="142" t="str">
        <f t="array" aca="1" ref="BT59" ca="1">IFERROR(INDEX($BB$1:$BB$502,SMALL(IF($BB$1:$BB$502&lt;&gt;"",ROW($BB$1:$BB$502)),ROW(52:52))),"")</f>
        <v/>
      </c>
      <c r="BU59" s="156" t="str">
        <f t="shared" ca="1" si="19"/>
        <v/>
      </c>
      <c r="BV59" s="142" t="str">
        <f t="shared" ca="1" si="31"/>
        <v/>
      </c>
      <c r="BW59" s="142" t="str">
        <f t="shared" ca="1" si="31"/>
        <v/>
      </c>
      <c r="BX59" s="142" t="str">
        <f t="shared" ca="1" si="31"/>
        <v/>
      </c>
      <c r="BY59" s="142" t="str">
        <f t="shared" ca="1" si="32"/>
        <v/>
      </c>
      <c r="BZ59" s="142" t="str">
        <f t="shared" ca="1" si="21"/>
        <v/>
      </c>
      <c r="CA59" s="142" t="str">
        <f t="shared" ca="1" si="33"/>
        <v/>
      </c>
      <c r="CB59" s="142" t="str">
        <f t="shared" ca="1" si="34"/>
        <v/>
      </c>
      <c r="CC59" s="142" t="str">
        <f t="shared" ca="1" si="35"/>
        <v/>
      </c>
      <c r="CD59" s="142" t="str">
        <f t="shared" ca="1" si="36"/>
        <v/>
      </c>
      <c r="CE59" s="142" t="str">
        <f t="shared" ca="1" si="37"/>
        <v/>
      </c>
      <c r="CF59" s="142" t="str">
        <f t="shared" ca="1" si="38"/>
        <v/>
      </c>
      <c r="CG59" s="142" t="str">
        <f t="shared" ca="1" si="39"/>
        <v/>
      </c>
      <c r="CH59" s="142" t="str">
        <f ca="1">IFERROR(TRIM(IFERROR(IF(ISNUMBER(MATCH(IF($CF58="Radius",LEFT($CF59,FIND(" (",$CF59,1)),IF(LEFT($CF59,FIND(" (",$CF59,1))=LEFT($CF58,FIND(" (",$CF58,1)),"",LEFT($CF59,FIND(" (",$CF59,1)))),$CH$8:$CH58,0))=FALSE,IF($CF58="Radius",LEFT($CF59,FIND(" (",$CF59,1)),IF(LEFT($CF59,FIND(" (",$CF59,1))=LEFT($CF58,FIND(" (",$CF58,1)),"",LEFT($CF59,FIND(" (",$CF59,1)))),""),"")),"")</f>
        <v/>
      </c>
      <c r="CI59" s="142" t="str">
        <f t="array" aca="1" ref="CI59" ca="1">IFERROR(IF($CH59="","",IF(MAX((Selection_Radius=$CH59)*Selection_Resultant)=0,"",MAX((Selection_Radius=$CH59)*Selection_Resultant))),"")</f>
        <v/>
      </c>
      <c r="CJ59" s="142" t="str">
        <f t="shared" ca="1" si="40"/>
        <v/>
      </c>
      <c r="CK59" s="142" t="str">
        <f t="array" aca="1" ref="CK59" ca="1">IFERROR(INDEX($CJ$1:$CJ$502,SMALL(IF($CJ$1:$CJ$502&lt;&gt;"",ROW($CJ$1:$CJ$502)),ROW(52:52))),"")</f>
        <v/>
      </c>
      <c r="CL59" s="142" t="str">
        <f t="shared" ca="1" si="41"/>
        <v/>
      </c>
      <c r="CM59" s="142" t="str">
        <f t="shared" ca="1" si="42"/>
        <v/>
      </c>
      <c r="CN59" s="142" t="str" cm="1">
        <f t="array" aca="1" ref="CN59" ca="1">IF(CM59="","",INDEX(INDIRECT("$CM$9:$CM$" &amp; ROW(GuyAnchorReactionCount) + GuyAnchorReactionCount),ROWS($CM59:INDIRECT("$CM$" &amp; ROW(GuyAnchorReactionCount) + GuyAnchorReactionCount))))</f>
        <v/>
      </c>
      <c r="CP59" s="145" t="str">
        <f t="shared" ca="1" si="43"/>
        <v/>
      </c>
      <c r="CQ59" s="145" t="str">
        <f t="shared" ca="1" si="44"/>
        <v/>
      </c>
      <c r="CR59" s="145" t="str">
        <f t="shared" ca="1" si="45"/>
        <v/>
      </c>
      <c r="CS59" s="145" t="str">
        <f t="shared" ca="1" si="46"/>
        <v/>
      </c>
    </row>
    <row r="60" spans="1:97" x14ac:dyDescent="0.2">
      <c r="C60" s="142">
        <f t="shared" si="17"/>
        <v>58</v>
      </c>
      <c r="D60" s="142" t="e">
        <f t="shared" ca="1" si="373"/>
        <v>#N/A</v>
      </c>
      <c r="E60" s="142" t="e">
        <f t="shared" ca="1" si="373"/>
        <v>#N/A</v>
      </c>
      <c r="F60" s="142" t="e">
        <f t="shared" ca="1" si="373"/>
        <v>#N/A</v>
      </c>
      <c r="G60" s="142" t="e">
        <f t="shared" ca="1" si="373"/>
        <v>#N/A</v>
      </c>
      <c r="H60" s="142" t="e">
        <f t="shared" ca="1" si="373"/>
        <v>#N/A</v>
      </c>
      <c r="I60" s="142" t="e">
        <f t="shared" ca="1" si="373"/>
        <v>#N/A</v>
      </c>
      <c r="J60" s="142" t="e">
        <f t="shared" ca="1" si="373"/>
        <v>#N/A</v>
      </c>
      <c r="K60" s="142" t="e">
        <f t="shared" ca="1" si="373"/>
        <v>#N/A</v>
      </c>
      <c r="L60" s="142" t="e">
        <f t="shared" ca="1" si="373"/>
        <v>#N/A</v>
      </c>
      <c r="M60" s="142" t="e">
        <f t="shared" ca="1" si="373"/>
        <v>#N/A</v>
      </c>
      <c r="N60" s="142" t="e">
        <f t="shared" ca="1" si="373"/>
        <v>#N/A</v>
      </c>
      <c r="O60" s="142" t="e">
        <f t="shared" ca="1" si="373"/>
        <v>#N/A</v>
      </c>
      <c r="P60" s="142" t="e">
        <f t="shared" ca="1" si="373"/>
        <v>#N/A</v>
      </c>
      <c r="Q60" s="142" t="e">
        <f t="shared" ca="1" si="373"/>
        <v>#N/A</v>
      </c>
      <c r="R60" s="142" t="e">
        <f t="shared" ca="1" si="373"/>
        <v>#N/A</v>
      </c>
      <c r="S60" s="142" t="e">
        <f t="shared" ca="1" si="373"/>
        <v>#N/A</v>
      </c>
      <c r="T60" s="142" t="e">
        <f t="shared" ca="1" si="363"/>
        <v>#N/A</v>
      </c>
      <c r="U60" s="142" t="e">
        <f t="shared" ca="1" si="363"/>
        <v>#N/A</v>
      </c>
      <c r="V60" s="142" t="e">
        <f t="shared" ca="1" si="363"/>
        <v>#N/A</v>
      </c>
      <c r="W60" s="142" t="e">
        <f t="shared" ca="1" si="363"/>
        <v>#N/A</v>
      </c>
      <c r="X60" s="142" t="e">
        <f t="shared" ca="1" si="363"/>
        <v>#N/A</v>
      </c>
      <c r="Y60" s="142" t="e">
        <f t="shared" ca="1" si="363"/>
        <v>#N/A</v>
      </c>
      <c r="Z60" s="142" t="e">
        <f t="shared" ca="1" si="363"/>
        <v>#N/A</v>
      </c>
      <c r="AA60" s="142" t="e">
        <f t="shared" ca="1" si="363"/>
        <v>#N/A</v>
      </c>
      <c r="AB60" s="142" t="e">
        <f t="shared" ca="1" si="363"/>
        <v>#N/A</v>
      </c>
      <c r="AC60" s="142" t="e">
        <f t="shared" ca="1" si="363"/>
        <v>#N/A</v>
      </c>
      <c r="AD60" s="142" t="e">
        <f t="shared" ca="1" si="363"/>
        <v>#N/A</v>
      </c>
      <c r="AE60" s="142" t="e">
        <f t="shared" ca="1" si="363"/>
        <v>#N/A</v>
      </c>
      <c r="AF60" s="142" t="e">
        <f t="shared" ca="1" si="363"/>
        <v>#N/A</v>
      </c>
      <c r="AG60" s="142" t="e">
        <f t="shared" ca="1" si="363"/>
        <v>#N/A</v>
      </c>
      <c r="AH60" s="142" t="e">
        <f t="shared" ca="1" si="363"/>
        <v>#N/A</v>
      </c>
      <c r="AI60" s="142" t="e">
        <f t="shared" ca="1" si="374"/>
        <v>#N/A</v>
      </c>
      <c r="AJ60" s="142" t="e">
        <f t="shared" ca="1" si="374"/>
        <v>#N/A</v>
      </c>
      <c r="AK60" s="142" t="e">
        <f t="shared" ca="1" si="374"/>
        <v>#N/A</v>
      </c>
      <c r="AL60" s="142" t="e">
        <f t="shared" ca="1" si="374"/>
        <v>#N/A</v>
      </c>
      <c r="AM60" s="142" t="e">
        <f t="shared" ca="1" si="374"/>
        <v>#N/A</v>
      </c>
      <c r="AN60" s="142" t="e">
        <f t="shared" ca="1" si="374"/>
        <v>#N/A</v>
      </c>
      <c r="AO60" s="142" t="e">
        <f t="shared" ca="1" si="374"/>
        <v>#N/A</v>
      </c>
      <c r="AP60" s="142" t="e">
        <f t="shared" ca="1" si="374"/>
        <v>#N/A</v>
      </c>
      <c r="AQ60" s="142" t="e">
        <f t="shared" ca="1" si="374"/>
        <v>#N/A</v>
      </c>
      <c r="AR60" s="142" t="e">
        <f t="shared" ca="1" si="374"/>
        <v>#N/A</v>
      </c>
      <c r="AS60" s="142" t="e">
        <f t="shared" ca="1" si="374"/>
        <v>#N/A</v>
      </c>
      <c r="AT60" s="142" t="e">
        <f t="shared" ca="1" si="374"/>
        <v>#N/A</v>
      </c>
      <c r="AU60" s="142" t="e">
        <f t="shared" ca="1" si="374"/>
        <v>#N/A</v>
      </c>
      <c r="AV60" s="142" t="e">
        <f t="shared" ca="1" si="374"/>
        <v>#N/A</v>
      </c>
      <c r="AW60" s="142" t="e">
        <f t="shared" ca="1" si="374"/>
        <v>#N/A</v>
      </c>
      <c r="AX60" s="142" t="e">
        <f t="shared" ca="1" si="374"/>
        <v>#N/A</v>
      </c>
      <c r="AY60" s="142" t="e">
        <f t="shared" ca="1" si="364"/>
        <v>#N/A</v>
      </c>
      <c r="AZ60" s="142" t="e">
        <f t="shared" ca="1" si="364"/>
        <v>#N/A</v>
      </c>
      <c r="BA60" s="142" t="e">
        <f t="shared" ca="1" si="364"/>
        <v>#N/A</v>
      </c>
      <c r="BB60" s="142" t="str">
        <f t="shared" ca="1" si="12"/>
        <v/>
      </c>
      <c r="BC60" s="142" t="str">
        <f t="shared" ref="BC60" ca="1" si="455">IFERROR(VALUE(G60)*IF(RTF_unit="K",1,IF(RTF_unit="lb",1/1000,IF(RTF_unit="T",2,1))),"")</f>
        <v/>
      </c>
      <c r="BD60" s="142" t="str">
        <f t="shared" ref="BD60" ca="1" si="456">IFERROR(VALUE(H60)*IF(RTF_unit="K",1,IF(RTF_unit="lb",1/1000,IF(RTF_unit="T",2,1))),"")</f>
        <v/>
      </c>
      <c r="BE60" s="142" t="str">
        <f t="shared" ref="BE60" ca="1" si="457">IFERROR(VALUE(I60)*IF(RTF_unit="K",1,IF(RTF_unit="lb",1/1000,IF(RTF_unit="T",2,1))),"")</f>
        <v/>
      </c>
      <c r="BF60" s="20" t="str">
        <f t="shared" ca="1" si="16"/>
        <v/>
      </c>
      <c r="BG60" s="142" t="str">
        <f t="shared" ca="1" si="18"/>
        <v/>
      </c>
      <c r="BH60" s="20"/>
      <c r="BI60" s="158" t="str">
        <f t="shared" ca="1" si="50"/>
        <v/>
      </c>
      <c r="BJ60" s="142" t="str">
        <f t="shared" ca="1" si="25"/>
        <v/>
      </c>
      <c r="BK60" s="142" t="str">
        <f t="shared" ca="1" si="51"/>
        <v/>
      </c>
      <c r="BL60" s="142" t="str">
        <f t="shared" ref="BL60" ca="1" si="458">IFERROR(INDEX($D$2:$BA$203,$A$41-1+$BI60,$A$27-3)*IF(RTF_unit="K",1,IF(RTF_unit="lb",1/1000,IF(RTF_unit="T",2,1))),"")</f>
        <v/>
      </c>
      <c r="BM60" s="142" t="str">
        <f t="shared" ref="BM60" ca="1" si="459">IFERROR(INDEX($D$2:$BA$203,$A$41-1+$BI60,$A$27-1)*IF(RTF_unit="K",1,IF(RTF_unit="lb",1/1000,IF(RTF_unit="T",2,1))),"")</f>
        <v/>
      </c>
      <c r="BN60" s="142" t="str">
        <f t="shared" ref="BN60" ca="1" si="460">IFERROR(INDEX($D$2:$BA$203,$A$41-1+$BI60,$A$27-2)*IF(RTF_unit="K",1,IF(RTF_unit="lb",1/1000,IF(RTF_unit="T",2,1))),"")</f>
        <v/>
      </c>
      <c r="BO60" s="142" t="str">
        <f t="shared" ref="BO60" ca="1" si="461">IFERROR(INDEX($D$2:$BA$203,$A$41-1+$BI60,$A$27)*IF(RTF_unit_Moment="kip-ft",1,IF(RTF_unit_Moment="kip-in",1/12,IF(RTF_unit_Moment="lb-ft",1/1000,IF(RTF_unit_Moment="lb-in",1/12000,1)))),"")</f>
        <v/>
      </c>
      <c r="BP60" s="142" t="str">
        <f t="shared" ref="BP60" ca="1" si="462">IFERROR(INDEX($D$2:$BA$203,$A$41-1+$BI60,$A$30)*IF(RTF_unit_Moment="kip-ft",1,IF(RTF_unit_Moment="kip-in",1/12,IF(RTF_unit_Moment="lb-ft",1/1000,IF(RTF_unit_Moment="lb-in",1/12000,1)))),"")</f>
        <v/>
      </c>
      <c r="BQ60" s="142" t="str">
        <f t="shared" ca="1" si="57"/>
        <v/>
      </c>
      <c r="BR60" s="142" t="str">
        <f t="shared" ca="1" si="58"/>
        <v/>
      </c>
      <c r="BT60" s="142" t="str">
        <f t="array" aca="1" ref="BT60" ca="1">IFERROR(INDEX($BB$1:$BB$502,SMALL(IF($BB$1:$BB$502&lt;&gt;"",ROW($BB$1:$BB$502)),ROW(53:53))),"")</f>
        <v/>
      </c>
      <c r="BU60" s="156" t="str">
        <f t="shared" ca="1" si="19"/>
        <v/>
      </c>
      <c r="BV60" s="142" t="str">
        <f t="shared" ca="1" si="31"/>
        <v/>
      </c>
      <c r="BW60" s="142" t="str">
        <f t="shared" ca="1" si="31"/>
        <v/>
      </c>
      <c r="BX60" s="142" t="str">
        <f t="shared" ca="1" si="31"/>
        <v/>
      </c>
      <c r="BY60" s="142" t="str">
        <f t="shared" ca="1" si="32"/>
        <v/>
      </c>
      <c r="BZ60" s="142" t="str">
        <f t="shared" ca="1" si="21"/>
        <v/>
      </c>
      <c r="CA60" s="142" t="str">
        <f t="shared" ca="1" si="33"/>
        <v/>
      </c>
      <c r="CB60" s="142" t="str">
        <f t="shared" ca="1" si="34"/>
        <v/>
      </c>
      <c r="CC60" s="142" t="str">
        <f t="shared" ca="1" si="35"/>
        <v/>
      </c>
      <c r="CD60" s="142" t="str">
        <f t="shared" ca="1" si="36"/>
        <v/>
      </c>
      <c r="CE60" s="142" t="str">
        <f t="shared" ca="1" si="37"/>
        <v/>
      </c>
      <c r="CF60" s="142" t="str">
        <f t="shared" ca="1" si="38"/>
        <v/>
      </c>
      <c r="CG60" s="142" t="str">
        <f t="shared" ca="1" si="39"/>
        <v/>
      </c>
      <c r="CH60" s="142" t="str">
        <f ca="1">IFERROR(TRIM(IFERROR(IF(ISNUMBER(MATCH(IF($CF59="Radius",LEFT($CF60,FIND(" (",$CF60,1)),IF(LEFT($CF60,FIND(" (",$CF60,1))=LEFT($CF59,FIND(" (",$CF59,1)),"",LEFT($CF60,FIND(" (",$CF60,1)))),$CH$8:$CH59,0))=FALSE,IF($CF59="Radius",LEFT($CF60,FIND(" (",$CF60,1)),IF(LEFT($CF60,FIND(" (",$CF60,1))=LEFT($CF59,FIND(" (",$CF59,1)),"",LEFT($CF60,FIND(" (",$CF60,1)))),""),"")),"")</f>
        <v/>
      </c>
      <c r="CI60" s="142" t="str">
        <f t="array" aca="1" ref="CI60" ca="1">IFERROR(IF($CH60="","",IF(MAX((Selection_Radius=$CH60)*Selection_Resultant)=0,"",MAX((Selection_Radius=$CH60)*Selection_Resultant))),"")</f>
        <v/>
      </c>
      <c r="CJ60" s="142" t="str">
        <f t="shared" ca="1" si="40"/>
        <v/>
      </c>
      <c r="CK60" s="142" t="str">
        <f t="array" aca="1" ref="CK60" ca="1">IFERROR(INDEX($CJ$1:$CJ$502,SMALL(IF($CJ$1:$CJ$502&lt;&gt;"",ROW($CJ$1:$CJ$502)),ROW(53:53))),"")</f>
        <v/>
      </c>
      <c r="CL60" s="142" t="str">
        <f t="shared" ca="1" si="41"/>
        <v/>
      </c>
      <c r="CM60" s="142" t="str">
        <f t="shared" ca="1" si="42"/>
        <v/>
      </c>
      <c r="CN60" s="142" t="str" cm="1">
        <f t="array" aca="1" ref="CN60" ca="1">IF(CM60="","",INDEX(INDIRECT("$CM$9:$CM$" &amp; ROW(GuyAnchorReactionCount) + GuyAnchorReactionCount),ROWS($CM60:INDIRECT("$CM$" &amp; ROW(GuyAnchorReactionCount) + GuyAnchorReactionCount))))</f>
        <v/>
      </c>
      <c r="CP60" s="145" t="str">
        <f t="shared" ca="1" si="43"/>
        <v/>
      </c>
      <c r="CQ60" s="145" t="str">
        <f t="shared" ca="1" si="44"/>
        <v/>
      </c>
      <c r="CR60" s="145" t="str">
        <f t="shared" ca="1" si="45"/>
        <v/>
      </c>
      <c r="CS60" s="145" t="str">
        <f t="shared" ca="1" si="46"/>
        <v/>
      </c>
    </row>
    <row r="61" spans="1:97" x14ac:dyDescent="0.2">
      <c r="C61" s="142">
        <f t="shared" si="17"/>
        <v>59</v>
      </c>
      <c r="D61" s="142" t="e">
        <f t="shared" ca="1" si="373"/>
        <v>#N/A</v>
      </c>
      <c r="E61" s="142" t="e">
        <f t="shared" ca="1" si="373"/>
        <v>#N/A</v>
      </c>
      <c r="F61" s="142" t="e">
        <f t="shared" ca="1" si="373"/>
        <v>#N/A</v>
      </c>
      <c r="G61" s="142" t="e">
        <f t="shared" ca="1" si="373"/>
        <v>#N/A</v>
      </c>
      <c r="H61" s="142" t="e">
        <f t="shared" ca="1" si="373"/>
        <v>#N/A</v>
      </c>
      <c r="I61" s="142" t="e">
        <f t="shared" ca="1" si="373"/>
        <v>#N/A</v>
      </c>
      <c r="J61" s="142" t="e">
        <f t="shared" ca="1" si="373"/>
        <v>#N/A</v>
      </c>
      <c r="K61" s="142" t="e">
        <f t="shared" ca="1" si="373"/>
        <v>#N/A</v>
      </c>
      <c r="L61" s="142" t="e">
        <f t="shared" ca="1" si="373"/>
        <v>#N/A</v>
      </c>
      <c r="M61" s="142" t="e">
        <f t="shared" ca="1" si="373"/>
        <v>#N/A</v>
      </c>
      <c r="N61" s="142" t="e">
        <f t="shared" ca="1" si="373"/>
        <v>#N/A</v>
      </c>
      <c r="O61" s="142" t="e">
        <f t="shared" ca="1" si="373"/>
        <v>#N/A</v>
      </c>
      <c r="P61" s="142" t="e">
        <f t="shared" ca="1" si="373"/>
        <v>#N/A</v>
      </c>
      <c r="Q61" s="142" t="e">
        <f t="shared" ca="1" si="373"/>
        <v>#N/A</v>
      </c>
      <c r="R61" s="142" t="e">
        <f t="shared" ca="1" si="373"/>
        <v>#N/A</v>
      </c>
      <c r="S61" s="142" t="e">
        <f t="shared" ca="1" si="373"/>
        <v>#N/A</v>
      </c>
      <c r="T61" s="142" t="e">
        <f t="shared" ca="1" si="363"/>
        <v>#N/A</v>
      </c>
      <c r="U61" s="142" t="e">
        <f t="shared" ca="1" si="363"/>
        <v>#N/A</v>
      </c>
      <c r="V61" s="142" t="e">
        <f t="shared" ca="1" si="363"/>
        <v>#N/A</v>
      </c>
      <c r="W61" s="142" t="e">
        <f t="shared" ca="1" si="363"/>
        <v>#N/A</v>
      </c>
      <c r="X61" s="142" t="e">
        <f t="shared" ca="1" si="363"/>
        <v>#N/A</v>
      </c>
      <c r="Y61" s="142" t="e">
        <f t="shared" ca="1" si="363"/>
        <v>#N/A</v>
      </c>
      <c r="Z61" s="142" t="e">
        <f t="shared" ca="1" si="363"/>
        <v>#N/A</v>
      </c>
      <c r="AA61" s="142" t="e">
        <f t="shared" ca="1" si="363"/>
        <v>#N/A</v>
      </c>
      <c r="AB61" s="142" t="e">
        <f t="shared" ca="1" si="363"/>
        <v>#N/A</v>
      </c>
      <c r="AC61" s="142" t="e">
        <f t="shared" ca="1" si="363"/>
        <v>#N/A</v>
      </c>
      <c r="AD61" s="142" t="e">
        <f t="shared" ca="1" si="363"/>
        <v>#N/A</v>
      </c>
      <c r="AE61" s="142" t="e">
        <f t="shared" ca="1" si="363"/>
        <v>#N/A</v>
      </c>
      <c r="AF61" s="142" t="e">
        <f t="shared" ca="1" si="363"/>
        <v>#N/A</v>
      </c>
      <c r="AG61" s="142" t="e">
        <f t="shared" ca="1" si="363"/>
        <v>#N/A</v>
      </c>
      <c r="AH61" s="142" t="e">
        <f t="shared" ca="1" si="363"/>
        <v>#N/A</v>
      </c>
      <c r="AI61" s="142" t="e">
        <f t="shared" ca="1" si="374"/>
        <v>#N/A</v>
      </c>
      <c r="AJ61" s="142" t="e">
        <f t="shared" ca="1" si="374"/>
        <v>#N/A</v>
      </c>
      <c r="AK61" s="142" t="e">
        <f t="shared" ca="1" si="374"/>
        <v>#N/A</v>
      </c>
      <c r="AL61" s="142" t="e">
        <f t="shared" ca="1" si="374"/>
        <v>#N/A</v>
      </c>
      <c r="AM61" s="142" t="e">
        <f t="shared" ca="1" si="374"/>
        <v>#N/A</v>
      </c>
      <c r="AN61" s="142" t="e">
        <f t="shared" ca="1" si="374"/>
        <v>#N/A</v>
      </c>
      <c r="AO61" s="142" t="e">
        <f t="shared" ca="1" si="374"/>
        <v>#N/A</v>
      </c>
      <c r="AP61" s="142" t="e">
        <f t="shared" ca="1" si="374"/>
        <v>#N/A</v>
      </c>
      <c r="AQ61" s="142" t="e">
        <f t="shared" ca="1" si="374"/>
        <v>#N/A</v>
      </c>
      <c r="AR61" s="142" t="e">
        <f t="shared" ca="1" si="374"/>
        <v>#N/A</v>
      </c>
      <c r="AS61" s="142" t="e">
        <f t="shared" ca="1" si="374"/>
        <v>#N/A</v>
      </c>
      <c r="AT61" s="142" t="e">
        <f t="shared" ca="1" si="374"/>
        <v>#N/A</v>
      </c>
      <c r="AU61" s="142" t="e">
        <f t="shared" ca="1" si="374"/>
        <v>#N/A</v>
      </c>
      <c r="AV61" s="142" t="e">
        <f t="shared" ca="1" si="374"/>
        <v>#N/A</v>
      </c>
      <c r="AW61" s="142" t="e">
        <f t="shared" ca="1" si="374"/>
        <v>#N/A</v>
      </c>
      <c r="AX61" s="142" t="e">
        <f t="shared" ca="1" si="374"/>
        <v>#N/A</v>
      </c>
      <c r="AY61" s="142" t="e">
        <f t="shared" ca="1" si="364"/>
        <v>#N/A</v>
      </c>
      <c r="AZ61" s="142" t="e">
        <f t="shared" ca="1" si="364"/>
        <v>#N/A</v>
      </c>
      <c r="BA61" s="142" t="e">
        <f t="shared" ca="1" si="364"/>
        <v>#N/A</v>
      </c>
      <c r="BB61" s="142" t="str">
        <f t="shared" ca="1" si="12"/>
        <v/>
      </c>
      <c r="BC61" s="142" t="str">
        <f t="shared" ref="BC61" ca="1" si="463">IFERROR(VALUE(G61)*IF(RTF_unit="K",1,IF(RTF_unit="lb",1/1000,IF(RTF_unit="T",2,1))),"")</f>
        <v/>
      </c>
      <c r="BD61" s="142" t="str">
        <f t="shared" ref="BD61" ca="1" si="464">IFERROR(VALUE(H61)*IF(RTF_unit="K",1,IF(RTF_unit="lb",1/1000,IF(RTF_unit="T",2,1))),"")</f>
        <v/>
      </c>
      <c r="BE61" s="142" t="str">
        <f t="shared" ref="BE61" ca="1" si="465">IFERROR(VALUE(I61)*IF(RTF_unit="K",1,IF(RTF_unit="lb",1/1000,IF(RTF_unit="T",2,1))),"")</f>
        <v/>
      </c>
      <c r="BF61" s="20" t="str">
        <f t="shared" ca="1" si="16"/>
        <v/>
      </c>
      <c r="BG61" s="142" t="str">
        <f t="shared" ca="1" si="18"/>
        <v/>
      </c>
      <c r="BH61" s="20"/>
      <c r="BI61" s="158" t="str">
        <f t="shared" ca="1" si="50"/>
        <v/>
      </c>
      <c r="BJ61" s="142" t="str">
        <f t="shared" ca="1" si="25"/>
        <v/>
      </c>
      <c r="BK61" s="142" t="str">
        <f t="shared" ca="1" si="51"/>
        <v/>
      </c>
      <c r="BL61" s="142" t="str">
        <f t="shared" ref="BL61" ca="1" si="466">IFERROR(INDEX($D$2:$BA$203,$A$41-1+$BI61,$A$27-3)*IF(RTF_unit="K",1,IF(RTF_unit="lb",1/1000,IF(RTF_unit="T",2,1))),"")</f>
        <v/>
      </c>
      <c r="BM61" s="142" t="str">
        <f t="shared" ref="BM61" ca="1" si="467">IFERROR(INDEX($D$2:$BA$203,$A$41-1+$BI61,$A$27-1)*IF(RTF_unit="K",1,IF(RTF_unit="lb",1/1000,IF(RTF_unit="T",2,1))),"")</f>
        <v/>
      </c>
      <c r="BN61" s="142" t="str">
        <f t="shared" ref="BN61" ca="1" si="468">IFERROR(INDEX($D$2:$BA$203,$A$41-1+$BI61,$A$27-2)*IF(RTF_unit="K",1,IF(RTF_unit="lb",1/1000,IF(RTF_unit="T",2,1))),"")</f>
        <v/>
      </c>
      <c r="BO61" s="142" t="str">
        <f t="shared" ref="BO61" ca="1" si="469">IFERROR(INDEX($D$2:$BA$203,$A$41-1+$BI61,$A$27)*IF(RTF_unit_Moment="kip-ft",1,IF(RTF_unit_Moment="kip-in",1/12,IF(RTF_unit_Moment="lb-ft",1/1000,IF(RTF_unit_Moment="lb-in",1/12000,1)))),"")</f>
        <v/>
      </c>
      <c r="BP61" s="142" t="str">
        <f t="shared" ref="BP61" ca="1" si="470">IFERROR(INDEX($D$2:$BA$203,$A$41-1+$BI61,$A$30)*IF(RTF_unit_Moment="kip-ft",1,IF(RTF_unit_Moment="kip-in",1/12,IF(RTF_unit_Moment="lb-ft",1/1000,IF(RTF_unit_Moment="lb-in",1/12000,1)))),"")</f>
        <v/>
      </c>
      <c r="BQ61" s="142" t="str">
        <f t="shared" ca="1" si="57"/>
        <v/>
      </c>
      <c r="BR61" s="142" t="str">
        <f t="shared" ca="1" si="58"/>
        <v/>
      </c>
      <c r="BT61" s="142" t="str">
        <f t="array" aca="1" ref="BT61" ca="1">IFERROR(INDEX($BB$1:$BB$502,SMALL(IF($BB$1:$BB$502&lt;&gt;"",ROW($BB$1:$BB$502)),ROW(54:54))),"")</f>
        <v/>
      </c>
      <c r="BU61" s="156" t="str">
        <f t="shared" ca="1" si="19"/>
        <v/>
      </c>
      <c r="BV61" s="142" t="str">
        <f t="shared" ca="1" si="31"/>
        <v/>
      </c>
      <c r="BW61" s="142" t="str">
        <f t="shared" ca="1" si="31"/>
        <v/>
      </c>
      <c r="BX61" s="142" t="str">
        <f t="shared" ca="1" si="31"/>
        <v/>
      </c>
      <c r="BY61" s="142" t="str">
        <f t="shared" ca="1" si="32"/>
        <v/>
      </c>
      <c r="BZ61" s="142" t="str">
        <f t="shared" ca="1" si="21"/>
        <v/>
      </c>
      <c r="CA61" s="142" t="str">
        <f t="shared" ca="1" si="33"/>
        <v/>
      </c>
      <c r="CB61" s="142" t="str">
        <f t="shared" ca="1" si="34"/>
        <v/>
      </c>
      <c r="CC61" s="142" t="str">
        <f t="shared" ca="1" si="35"/>
        <v/>
      </c>
      <c r="CD61" s="142" t="str">
        <f t="shared" ca="1" si="36"/>
        <v/>
      </c>
      <c r="CE61" s="142" t="str">
        <f t="shared" ca="1" si="37"/>
        <v/>
      </c>
      <c r="CF61" s="142" t="str">
        <f t="shared" ca="1" si="38"/>
        <v/>
      </c>
      <c r="CG61" s="142" t="str">
        <f t="shared" ca="1" si="39"/>
        <v/>
      </c>
      <c r="CH61" s="142" t="str">
        <f ca="1">IFERROR(TRIM(IFERROR(IF(ISNUMBER(MATCH(IF($CF60="Radius",LEFT($CF61,FIND(" (",$CF61,1)),IF(LEFT($CF61,FIND(" (",$CF61,1))=LEFT($CF60,FIND(" (",$CF60,1)),"",LEFT($CF61,FIND(" (",$CF61,1)))),$CH$8:$CH60,0))=FALSE,IF($CF60="Radius",LEFT($CF61,FIND(" (",$CF61,1)),IF(LEFT($CF61,FIND(" (",$CF61,1))=LEFT($CF60,FIND(" (",$CF60,1)),"",LEFT($CF61,FIND(" (",$CF61,1)))),""),"")),"")</f>
        <v/>
      </c>
      <c r="CI61" s="142" t="str">
        <f t="array" aca="1" ref="CI61" ca="1">IFERROR(IF($CH61="","",IF(MAX((Selection_Radius=$CH61)*Selection_Resultant)=0,"",MAX((Selection_Radius=$CH61)*Selection_Resultant))),"")</f>
        <v/>
      </c>
      <c r="CJ61" s="142" t="str">
        <f t="shared" ca="1" si="40"/>
        <v/>
      </c>
      <c r="CK61" s="142" t="str">
        <f t="array" aca="1" ref="CK61" ca="1">IFERROR(INDEX($CJ$1:$CJ$502,SMALL(IF($CJ$1:$CJ$502&lt;&gt;"",ROW($CJ$1:$CJ$502)),ROW(54:54))),"")</f>
        <v/>
      </c>
      <c r="CL61" s="142" t="str">
        <f t="shared" ca="1" si="41"/>
        <v/>
      </c>
      <c r="CM61" s="142" t="str">
        <f t="shared" ca="1" si="42"/>
        <v/>
      </c>
      <c r="CN61" s="142" t="str" cm="1">
        <f t="array" aca="1" ref="CN61" ca="1">IF(CM61="","",INDEX(INDIRECT("$CM$9:$CM$" &amp; ROW(GuyAnchorReactionCount) + GuyAnchorReactionCount),ROWS($CM61:INDIRECT("$CM$" &amp; ROW(GuyAnchorReactionCount) + GuyAnchorReactionCount))))</f>
        <v/>
      </c>
      <c r="CP61" s="145" t="str">
        <f t="shared" ca="1" si="43"/>
        <v/>
      </c>
      <c r="CQ61" s="145" t="str">
        <f t="shared" ca="1" si="44"/>
        <v/>
      </c>
      <c r="CR61" s="145" t="str">
        <f t="shared" ca="1" si="45"/>
        <v/>
      </c>
      <c r="CS61" s="145" t="str">
        <f t="shared" ca="1" si="46"/>
        <v/>
      </c>
    </row>
    <row r="62" spans="1:97" x14ac:dyDescent="0.2">
      <c r="C62" s="142">
        <f t="shared" si="17"/>
        <v>60</v>
      </c>
      <c r="D62" s="142" t="e">
        <f t="shared" ca="1" si="373"/>
        <v>#N/A</v>
      </c>
      <c r="E62" s="142" t="e">
        <f t="shared" ca="1" si="373"/>
        <v>#N/A</v>
      </c>
      <c r="F62" s="142" t="e">
        <f t="shared" ca="1" si="373"/>
        <v>#N/A</v>
      </c>
      <c r="G62" s="142" t="e">
        <f t="shared" ca="1" si="373"/>
        <v>#N/A</v>
      </c>
      <c r="H62" s="142" t="e">
        <f t="shared" ca="1" si="373"/>
        <v>#N/A</v>
      </c>
      <c r="I62" s="142" t="e">
        <f t="shared" ca="1" si="373"/>
        <v>#N/A</v>
      </c>
      <c r="J62" s="142" t="e">
        <f t="shared" ca="1" si="373"/>
        <v>#N/A</v>
      </c>
      <c r="K62" s="142" t="e">
        <f t="shared" ca="1" si="373"/>
        <v>#N/A</v>
      </c>
      <c r="L62" s="142" t="e">
        <f t="shared" ca="1" si="373"/>
        <v>#N/A</v>
      </c>
      <c r="M62" s="142" t="e">
        <f t="shared" ca="1" si="373"/>
        <v>#N/A</v>
      </c>
      <c r="N62" s="142" t="e">
        <f t="shared" ca="1" si="373"/>
        <v>#N/A</v>
      </c>
      <c r="O62" s="142" t="e">
        <f t="shared" ca="1" si="373"/>
        <v>#N/A</v>
      </c>
      <c r="P62" s="142" t="e">
        <f t="shared" ca="1" si="373"/>
        <v>#N/A</v>
      </c>
      <c r="Q62" s="142" t="e">
        <f t="shared" ca="1" si="373"/>
        <v>#N/A</v>
      </c>
      <c r="R62" s="142" t="e">
        <f t="shared" ca="1" si="373"/>
        <v>#N/A</v>
      </c>
      <c r="S62" s="142" t="e">
        <f t="shared" ca="1" si="373"/>
        <v>#N/A</v>
      </c>
      <c r="T62" s="142" t="e">
        <f t="shared" ca="1" si="363"/>
        <v>#N/A</v>
      </c>
      <c r="U62" s="142" t="e">
        <f t="shared" ca="1" si="363"/>
        <v>#N/A</v>
      </c>
      <c r="V62" s="142" t="e">
        <f t="shared" ca="1" si="363"/>
        <v>#N/A</v>
      </c>
      <c r="W62" s="142" t="e">
        <f t="shared" ca="1" si="363"/>
        <v>#N/A</v>
      </c>
      <c r="X62" s="142" t="e">
        <f t="shared" ca="1" si="363"/>
        <v>#N/A</v>
      </c>
      <c r="Y62" s="142" t="e">
        <f t="shared" ca="1" si="363"/>
        <v>#N/A</v>
      </c>
      <c r="Z62" s="142" t="e">
        <f t="shared" ca="1" si="363"/>
        <v>#N/A</v>
      </c>
      <c r="AA62" s="142" t="e">
        <f t="shared" ca="1" si="363"/>
        <v>#N/A</v>
      </c>
      <c r="AB62" s="142" t="e">
        <f t="shared" ca="1" si="363"/>
        <v>#N/A</v>
      </c>
      <c r="AC62" s="142" t="e">
        <f t="shared" ca="1" si="363"/>
        <v>#N/A</v>
      </c>
      <c r="AD62" s="142" t="e">
        <f t="shared" ca="1" si="363"/>
        <v>#N/A</v>
      </c>
      <c r="AE62" s="142" t="e">
        <f t="shared" ca="1" si="363"/>
        <v>#N/A</v>
      </c>
      <c r="AF62" s="142" t="e">
        <f t="shared" ca="1" si="363"/>
        <v>#N/A</v>
      </c>
      <c r="AG62" s="142" t="e">
        <f t="shared" ca="1" si="363"/>
        <v>#N/A</v>
      </c>
      <c r="AH62" s="142" t="e">
        <f t="shared" ca="1" si="363"/>
        <v>#N/A</v>
      </c>
      <c r="AI62" s="142" t="e">
        <f t="shared" ca="1" si="374"/>
        <v>#N/A</v>
      </c>
      <c r="AJ62" s="142" t="e">
        <f t="shared" ca="1" si="374"/>
        <v>#N/A</v>
      </c>
      <c r="AK62" s="142" t="e">
        <f t="shared" ca="1" si="374"/>
        <v>#N/A</v>
      </c>
      <c r="AL62" s="142" t="e">
        <f t="shared" ca="1" si="374"/>
        <v>#N/A</v>
      </c>
      <c r="AM62" s="142" t="e">
        <f t="shared" ca="1" si="374"/>
        <v>#N/A</v>
      </c>
      <c r="AN62" s="142" t="e">
        <f t="shared" ca="1" si="374"/>
        <v>#N/A</v>
      </c>
      <c r="AO62" s="142" t="e">
        <f t="shared" ca="1" si="374"/>
        <v>#N/A</v>
      </c>
      <c r="AP62" s="142" t="e">
        <f t="shared" ca="1" si="374"/>
        <v>#N/A</v>
      </c>
      <c r="AQ62" s="142" t="e">
        <f t="shared" ca="1" si="374"/>
        <v>#N/A</v>
      </c>
      <c r="AR62" s="142" t="e">
        <f t="shared" ca="1" si="374"/>
        <v>#N/A</v>
      </c>
      <c r="AS62" s="142" t="e">
        <f t="shared" ca="1" si="374"/>
        <v>#N/A</v>
      </c>
      <c r="AT62" s="142" t="e">
        <f t="shared" ca="1" si="374"/>
        <v>#N/A</v>
      </c>
      <c r="AU62" s="142" t="e">
        <f t="shared" ca="1" si="374"/>
        <v>#N/A</v>
      </c>
      <c r="AV62" s="142" t="e">
        <f t="shared" ca="1" si="374"/>
        <v>#N/A</v>
      </c>
      <c r="AW62" s="142" t="e">
        <f t="shared" ca="1" si="374"/>
        <v>#N/A</v>
      </c>
      <c r="AX62" s="142" t="e">
        <f t="shared" ca="1" si="374"/>
        <v>#N/A</v>
      </c>
      <c r="AY62" s="142" t="e">
        <f t="shared" ca="1" si="364"/>
        <v>#N/A</v>
      </c>
      <c r="AZ62" s="142" t="e">
        <f t="shared" ca="1" si="364"/>
        <v>#N/A</v>
      </c>
      <c r="BA62" s="142" t="e">
        <f t="shared" ca="1" si="364"/>
        <v>#N/A</v>
      </c>
      <c r="BB62" s="142" t="str">
        <f t="shared" ca="1" si="12"/>
        <v/>
      </c>
      <c r="BC62" s="142" t="str">
        <f t="shared" ref="BC62" ca="1" si="471">IFERROR(VALUE(G62)*IF(RTF_unit="K",1,IF(RTF_unit="lb",1/1000,IF(RTF_unit="T",2,1))),"")</f>
        <v/>
      </c>
      <c r="BD62" s="142" t="str">
        <f t="shared" ref="BD62" ca="1" si="472">IFERROR(VALUE(H62)*IF(RTF_unit="K",1,IF(RTF_unit="lb",1/1000,IF(RTF_unit="T",2,1))),"")</f>
        <v/>
      </c>
      <c r="BE62" s="142" t="str">
        <f t="shared" ref="BE62" ca="1" si="473">IFERROR(VALUE(I62)*IF(RTF_unit="K",1,IF(RTF_unit="lb",1/1000,IF(RTF_unit="T",2,1))),"")</f>
        <v/>
      </c>
      <c r="BF62" s="20" t="str">
        <f t="shared" ca="1" si="16"/>
        <v/>
      </c>
      <c r="BG62" s="142" t="str">
        <f t="shared" ca="1" si="18"/>
        <v/>
      </c>
      <c r="BH62" s="20"/>
      <c r="BI62" s="158" t="str">
        <f t="shared" ca="1" si="50"/>
        <v/>
      </c>
      <c r="BJ62" s="142" t="str">
        <f t="shared" ca="1" si="25"/>
        <v/>
      </c>
      <c r="BK62" s="142" t="str">
        <f t="shared" ca="1" si="51"/>
        <v/>
      </c>
      <c r="BL62" s="142" t="str">
        <f t="shared" ref="BL62" ca="1" si="474">IFERROR(INDEX($D$2:$BA$203,$A$41-1+$BI62,$A$27-3)*IF(RTF_unit="K",1,IF(RTF_unit="lb",1/1000,IF(RTF_unit="T",2,1))),"")</f>
        <v/>
      </c>
      <c r="BM62" s="142" t="str">
        <f t="shared" ref="BM62" ca="1" si="475">IFERROR(INDEX($D$2:$BA$203,$A$41-1+$BI62,$A$27-1)*IF(RTF_unit="K",1,IF(RTF_unit="lb",1/1000,IF(RTF_unit="T",2,1))),"")</f>
        <v/>
      </c>
      <c r="BN62" s="142" t="str">
        <f t="shared" ref="BN62" ca="1" si="476">IFERROR(INDEX($D$2:$BA$203,$A$41-1+$BI62,$A$27-2)*IF(RTF_unit="K",1,IF(RTF_unit="lb",1/1000,IF(RTF_unit="T",2,1))),"")</f>
        <v/>
      </c>
      <c r="BO62" s="142" t="str">
        <f t="shared" ref="BO62" ca="1" si="477">IFERROR(INDEX($D$2:$BA$203,$A$41-1+$BI62,$A$27)*IF(RTF_unit_Moment="kip-ft",1,IF(RTF_unit_Moment="kip-in",1/12,IF(RTF_unit_Moment="lb-ft",1/1000,IF(RTF_unit_Moment="lb-in",1/12000,1)))),"")</f>
        <v/>
      </c>
      <c r="BP62" s="142" t="str">
        <f t="shared" ref="BP62" ca="1" si="478">IFERROR(INDEX($D$2:$BA$203,$A$41-1+$BI62,$A$30)*IF(RTF_unit_Moment="kip-ft",1,IF(RTF_unit_Moment="kip-in",1/12,IF(RTF_unit_Moment="lb-ft",1/1000,IF(RTF_unit_Moment="lb-in",1/12000,1)))),"")</f>
        <v/>
      </c>
      <c r="BQ62" s="142" t="str">
        <f t="shared" ca="1" si="57"/>
        <v/>
      </c>
      <c r="BR62" s="142" t="str">
        <f t="shared" ca="1" si="58"/>
        <v/>
      </c>
      <c r="BT62" s="142" t="str">
        <f t="array" aca="1" ref="BT62" ca="1">IFERROR(INDEX($BB$1:$BB$502,SMALL(IF($BB$1:$BB$502&lt;&gt;"",ROW($BB$1:$BB$502)),ROW(55:55))),"")</f>
        <v/>
      </c>
      <c r="BU62" s="156" t="str">
        <f t="shared" ca="1" si="19"/>
        <v/>
      </c>
      <c r="BV62" s="142" t="str">
        <f t="shared" ca="1" si="31"/>
        <v/>
      </c>
      <c r="BW62" s="142" t="str">
        <f t="shared" ca="1" si="31"/>
        <v/>
      </c>
      <c r="BX62" s="142" t="str">
        <f t="shared" ca="1" si="31"/>
        <v/>
      </c>
      <c r="BY62" s="142" t="str">
        <f t="shared" ca="1" si="32"/>
        <v/>
      </c>
      <c r="BZ62" s="142" t="str">
        <f t="shared" ca="1" si="21"/>
        <v/>
      </c>
      <c r="CA62" s="142" t="str">
        <f t="shared" ca="1" si="33"/>
        <v/>
      </c>
      <c r="CB62" s="142" t="str">
        <f t="shared" ca="1" si="34"/>
        <v/>
      </c>
      <c r="CC62" s="142" t="str">
        <f t="shared" ca="1" si="35"/>
        <v/>
      </c>
      <c r="CD62" s="142" t="str">
        <f t="shared" ca="1" si="36"/>
        <v/>
      </c>
      <c r="CE62" s="142" t="str">
        <f t="shared" ca="1" si="37"/>
        <v/>
      </c>
      <c r="CF62" s="142" t="str">
        <f t="shared" ca="1" si="38"/>
        <v/>
      </c>
      <c r="CG62" s="142" t="str">
        <f t="shared" ca="1" si="39"/>
        <v/>
      </c>
      <c r="CH62" s="142" t="str">
        <f ca="1">IFERROR(TRIM(IFERROR(IF(ISNUMBER(MATCH(IF($CF61="Radius",LEFT($CF62,FIND(" (",$CF62,1)),IF(LEFT($CF62,FIND(" (",$CF62,1))=LEFT($CF61,FIND(" (",$CF61,1)),"",LEFT($CF62,FIND(" (",$CF62,1)))),$CH$8:$CH61,0))=FALSE,IF($CF61="Radius",LEFT($CF62,FIND(" (",$CF62,1)),IF(LEFT($CF62,FIND(" (",$CF62,1))=LEFT($CF61,FIND(" (",$CF61,1)),"",LEFT($CF62,FIND(" (",$CF62,1)))),""),"")),"")</f>
        <v/>
      </c>
      <c r="CI62" s="142" t="str">
        <f t="array" aca="1" ref="CI62" ca="1">IFERROR(IF($CH62="","",IF(MAX((Selection_Radius=$CH62)*Selection_Resultant)=0,"",MAX((Selection_Radius=$CH62)*Selection_Resultant))),"")</f>
        <v/>
      </c>
      <c r="CJ62" s="142" t="str">
        <f t="shared" ca="1" si="40"/>
        <v/>
      </c>
      <c r="CK62" s="142" t="str">
        <f t="array" aca="1" ref="CK62" ca="1">IFERROR(INDEX($CJ$1:$CJ$502,SMALL(IF($CJ$1:$CJ$502&lt;&gt;"",ROW($CJ$1:$CJ$502)),ROW(55:55))),"")</f>
        <v/>
      </c>
      <c r="CL62" s="142" t="str">
        <f t="shared" ca="1" si="41"/>
        <v/>
      </c>
      <c r="CM62" s="142" t="str">
        <f t="shared" ca="1" si="42"/>
        <v/>
      </c>
      <c r="CN62" s="142" t="str" cm="1">
        <f t="array" aca="1" ref="CN62" ca="1">IF(CM62="","",INDEX(INDIRECT("$CM$9:$CM$" &amp; ROW(GuyAnchorReactionCount) + GuyAnchorReactionCount),ROWS($CM62:INDIRECT("$CM$" &amp; ROW(GuyAnchorReactionCount) + GuyAnchorReactionCount))))</f>
        <v/>
      </c>
      <c r="CP62" s="145" t="str">
        <f t="shared" ca="1" si="43"/>
        <v/>
      </c>
      <c r="CQ62" s="145" t="str">
        <f t="shared" ca="1" si="44"/>
        <v/>
      </c>
      <c r="CR62" s="145" t="str">
        <f t="shared" ca="1" si="45"/>
        <v/>
      </c>
      <c r="CS62" s="145" t="str">
        <f t="shared" ca="1" si="46"/>
        <v/>
      </c>
    </row>
    <row r="63" spans="1:97" x14ac:dyDescent="0.2">
      <c r="C63" s="142">
        <f t="shared" si="17"/>
        <v>61</v>
      </c>
      <c r="D63" s="142" t="e">
        <f t="shared" ca="1" si="373"/>
        <v>#N/A</v>
      </c>
      <c r="E63" s="142" t="e">
        <f t="shared" ca="1" si="373"/>
        <v>#N/A</v>
      </c>
      <c r="F63" s="142" t="e">
        <f t="shared" ca="1" si="373"/>
        <v>#N/A</v>
      </c>
      <c r="G63" s="142" t="e">
        <f t="shared" ca="1" si="373"/>
        <v>#N/A</v>
      </c>
      <c r="H63" s="142" t="e">
        <f t="shared" ca="1" si="373"/>
        <v>#N/A</v>
      </c>
      <c r="I63" s="142" t="e">
        <f t="shared" ca="1" si="373"/>
        <v>#N/A</v>
      </c>
      <c r="J63" s="142" t="e">
        <f t="shared" ca="1" si="373"/>
        <v>#N/A</v>
      </c>
      <c r="K63" s="142" t="e">
        <f t="shared" ca="1" si="373"/>
        <v>#N/A</v>
      </c>
      <c r="L63" s="142" t="e">
        <f t="shared" ca="1" si="373"/>
        <v>#N/A</v>
      </c>
      <c r="M63" s="142" t="e">
        <f t="shared" ca="1" si="373"/>
        <v>#N/A</v>
      </c>
      <c r="N63" s="142" t="e">
        <f t="shared" ca="1" si="373"/>
        <v>#N/A</v>
      </c>
      <c r="O63" s="142" t="e">
        <f t="shared" ca="1" si="373"/>
        <v>#N/A</v>
      </c>
      <c r="P63" s="142" t="e">
        <f t="shared" ca="1" si="373"/>
        <v>#N/A</v>
      </c>
      <c r="Q63" s="142" t="e">
        <f t="shared" ca="1" si="373"/>
        <v>#N/A</v>
      </c>
      <c r="R63" s="142" t="e">
        <f t="shared" ca="1" si="373"/>
        <v>#N/A</v>
      </c>
      <c r="S63" s="142" t="e">
        <f t="shared" ca="1" si="373"/>
        <v>#N/A</v>
      </c>
      <c r="T63" s="142" t="e">
        <f t="shared" ca="1" si="363"/>
        <v>#N/A</v>
      </c>
      <c r="U63" s="142" t="e">
        <f t="shared" ca="1" si="363"/>
        <v>#N/A</v>
      </c>
      <c r="V63" s="142" t="e">
        <f t="shared" ca="1" si="363"/>
        <v>#N/A</v>
      </c>
      <c r="W63" s="142" t="e">
        <f t="shared" ca="1" si="363"/>
        <v>#N/A</v>
      </c>
      <c r="X63" s="142" t="e">
        <f t="shared" ca="1" si="363"/>
        <v>#N/A</v>
      </c>
      <c r="Y63" s="142" t="e">
        <f t="shared" ca="1" si="363"/>
        <v>#N/A</v>
      </c>
      <c r="Z63" s="142" t="e">
        <f t="shared" ca="1" si="363"/>
        <v>#N/A</v>
      </c>
      <c r="AA63" s="142" t="e">
        <f t="shared" ca="1" si="363"/>
        <v>#N/A</v>
      </c>
      <c r="AB63" s="142" t="e">
        <f t="shared" ca="1" si="363"/>
        <v>#N/A</v>
      </c>
      <c r="AC63" s="142" t="e">
        <f t="shared" ca="1" si="363"/>
        <v>#N/A</v>
      </c>
      <c r="AD63" s="142" t="e">
        <f t="shared" ca="1" si="363"/>
        <v>#N/A</v>
      </c>
      <c r="AE63" s="142" t="e">
        <f t="shared" ca="1" si="363"/>
        <v>#N/A</v>
      </c>
      <c r="AF63" s="142" t="e">
        <f t="shared" ca="1" si="363"/>
        <v>#N/A</v>
      </c>
      <c r="AG63" s="142" t="e">
        <f t="shared" ca="1" si="363"/>
        <v>#N/A</v>
      </c>
      <c r="AH63" s="142" t="e">
        <f t="shared" ca="1" si="363"/>
        <v>#N/A</v>
      </c>
      <c r="AI63" s="142" t="e">
        <f t="shared" ca="1" si="374"/>
        <v>#N/A</v>
      </c>
      <c r="AJ63" s="142" t="e">
        <f t="shared" ca="1" si="374"/>
        <v>#N/A</v>
      </c>
      <c r="AK63" s="142" t="e">
        <f t="shared" ca="1" si="374"/>
        <v>#N/A</v>
      </c>
      <c r="AL63" s="142" t="e">
        <f t="shared" ca="1" si="374"/>
        <v>#N/A</v>
      </c>
      <c r="AM63" s="142" t="e">
        <f t="shared" ca="1" si="374"/>
        <v>#N/A</v>
      </c>
      <c r="AN63" s="142" t="e">
        <f t="shared" ca="1" si="374"/>
        <v>#N/A</v>
      </c>
      <c r="AO63" s="142" t="e">
        <f t="shared" ca="1" si="374"/>
        <v>#N/A</v>
      </c>
      <c r="AP63" s="142" t="e">
        <f t="shared" ca="1" si="374"/>
        <v>#N/A</v>
      </c>
      <c r="AQ63" s="142" t="e">
        <f t="shared" ca="1" si="374"/>
        <v>#N/A</v>
      </c>
      <c r="AR63" s="142" t="e">
        <f t="shared" ca="1" si="374"/>
        <v>#N/A</v>
      </c>
      <c r="AS63" s="142" t="e">
        <f t="shared" ca="1" si="374"/>
        <v>#N/A</v>
      </c>
      <c r="AT63" s="142" t="e">
        <f t="shared" ca="1" si="374"/>
        <v>#N/A</v>
      </c>
      <c r="AU63" s="142" t="e">
        <f t="shared" ca="1" si="374"/>
        <v>#N/A</v>
      </c>
      <c r="AV63" s="142" t="e">
        <f t="shared" ca="1" si="374"/>
        <v>#N/A</v>
      </c>
      <c r="AW63" s="142" t="e">
        <f t="shared" ca="1" si="374"/>
        <v>#N/A</v>
      </c>
      <c r="AX63" s="142" t="e">
        <f t="shared" ca="1" si="374"/>
        <v>#N/A</v>
      </c>
      <c r="AY63" s="142" t="e">
        <f t="shared" ca="1" si="364"/>
        <v>#N/A</v>
      </c>
      <c r="AZ63" s="142" t="e">
        <f t="shared" ca="1" si="364"/>
        <v>#N/A</v>
      </c>
      <c r="BA63" s="142" t="e">
        <f t="shared" ca="1" si="364"/>
        <v>#N/A</v>
      </c>
      <c r="BB63" s="142" t="str">
        <f t="shared" ca="1" si="12"/>
        <v/>
      </c>
      <c r="BC63" s="142" t="str">
        <f t="shared" ref="BC63" ca="1" si="479">IFERROR(VALUE(G63)*IF(RTF_unit="K",1,IF(RTF_unit="lb",1/1000,IF(RTF_unit="T",2,1))),"")</f>
        <v/>
      </c>
      <c r="BD63" s="142" t="str">
        <f t="shared" ref="BD63" ca="1" si="480">IFERROR(VALUE(H63)*IF(RTF_unit="K",1,IF(RTF_unit="lb",1/1000,IF(RTF_unit="T",2,1))),"")</f>
        <v/>
      </c>
      <c r="BE63" s="142" t="str">
        <f t="shared" ref="BE63" ca="1" si="481">IFERROR(VALUE(I63)*IF(RTF_unit="K",1,IF(RTF_unit="lb",1/1000,IF(RTF_unit="T",2,1))),"")</f>
        <v/>
      </c>
      <c r="BF63" s="20" t="str">
        <f t="shared" ca="1" si="16"/>
        <v/>
      </c>
      <c r="BG63" s="142" t="str">
        <f t="shared" ca="1" si="18"/>
        <v/>
      </c>
      <c r="BH63" s="20"/>
      <c r="BI63" s="158" t="str">
        <f t="shared" ca="1" si="50"/>
        <v/>
      </c>
      <c r="BJ63" s="142" t="str">
        <f t="shared" ca="1" si="25"/>
        <v/>
      </c>
      <c r="BK63" s="142" t="str">
        <f t="shared" ca="1" si="51"/>
        <v/>
      </c>
      <c r="BL63" s="142" t="str">
        <f t="shared" ref="BL63" ca="1" si="482">IFERROR(INDEX($D$2:$BA$203,$A$41-1+$BI63,$A$27-3)*IF(RTF_unit="K",1,IF(RTF_unit="lb",1/1000,IF(RTF_unit="T",2,1))),"")</f>
        <v/>
      </c>
      <c r="BM63" s="142" t="str">
        <f t="shared" ref="BM63" ca="1" si="483">IFERROR(INDEX($D$2:$BA$203,$A$41-1+$BI63,$A$27-1)*IF(RTF_unit="K",1,IF(RTF_unit="lb",1/1000,IF(RTF_unit="T",2,1))),"")</f>
        <v/>
      </c>
      <c r="BN63" s="142" t="str">
        <f t="shared" ref="BN63" ca="1" si="484">IFERROR(INDEX($D$2:$BA$203,$A$41-1+$BI63,$A$27-2)*IF(RTF_unit="K",1,IF(RTF_unit="lb",1/1000,IF(RTF_unit="T",2,1))),"")</f>
        <v/>
      </c>
      <c r="BO63" s="142" t="str">
        <f t="shared" ref="BO63" ca="1" si="485">IFERROR(INDEX($D$2:$BA$203,$A$41-1+$BI63,$A$27)*IF(RTF_unit_Moment="kip-ft",1,IF(RTF_unit_Moment="kip-in",1/12,IF(RTF_unit_Moment="lb-ft",1/1000,IF(RTF_unit_Moment="lb-in",1/12000,1)))),"")</f>
        <v/>
      </c>
      <c r="BP63" s="142" t="str">
        <f t="shared" ref="BP63" ca="1" si="486">IFERROR(INDEX($D$2:$BA$203,$A$41-1+$BI63,$A$30)*IF(RTF_unit_Moment="kip-ft",1,IF(RTF_unit_Moment="kip-in",1/12,IF(RTF_unit_Moment="lb-ft",1/1000,IF(RTF_unit_Moment="lb-in",1/12000,1)))),"")</f>
        <v/>
      </c>
      <c r="BQ63" s="142" t="str">
        <f t="shared" ca="1" si="57"/>
        <v/>
      </c>
      <c r="BR63" s="142" t="str">
        <f t="shared" ca="1" si="58"/>
        <v/>
      </c>
      <c r="BT63" s="142" t="str">
        <f t="array" aca="1" ref="BT63" ca="1">IFERROR(INDEX($BB$1:$BB$502,SMALL(IF($BB$1:$BB$502&lt;&gt;"",ROW($BB$1:$BB$502)),ROW(56:56))),"")</f>
        <v/>
      </c>
      <c r="BU63" s="156" t="str">
        <f t="shared" ca="1" si="19"/>
        <v/>
      </c>
      <c r="BV63" s="142" t="str">
        <f t="shared" ca="1" si="31"/>
        <v/>
      </c>
      <c r="BW63" s="142" t="str">
        <f t="shared" ca="1" si="31"/>
        <v/>
      </c>
      <c r="BX63" s="142" t="str">
        <f t="shared" ca="1" si="31"/>
        <v/>
      </c>
      <c r="BY63" s="142" t="str">
        <f t="shared" ca="1" si="32"/>
        <v/>
      </c>
      <c r="BZ63" s="142" t="str">
        <f t="shared" ca="1" si="21"/>
        <v/>
      </c>
      <c r="CA63" s="142" t="str">
        <f t="shared" ca="1" si="33"/>
        <v/>
      </c>
      <c r="CB63" s="142" t="str">
        <f t="shared" ca="1" si="34"/>
        <v/>
      </c>
      <c r="CC63" s="142" t="str">
        <f t="shared" ca="1" si="35"/>
        <v/>
      </c>
      <c r="CD63" s="142" t="str">
        <f t="shared" ca="1" si="36"/>
        <v/>
      </c>
      <c r="CE63" s="142" t="str">
        <f t="shared" ca="1" si="37"/>
        <v/>
      </c>
      <c r="CF63" s="142" t="str">
        <f t="shared" ca="1" si="38"/>
        <v/>
      </c>
      <c r="CG63" s="142" t="str">
        <f t="shared" ca="1" si="39"/>
        <v/>
      </c>
      <c r="CH63" s="142" t="str">
        <f ca="1">IFERROR(TRIM(IFERROR(IF(ISNUMBER(MATCH(IF($CF62="Radius",LEFT($CF63,FIND(" (",$CF63,1)),IF(LEFT($CF63,FIND(" (",$CF63,1))=LEFT($CF62,FIND(" (",$CF62,1)),"",LEFT($CF63,FIND(" (",$CF63,1)))),$CH$8:$CH62,0))=FALSE,IF($CF62="Radius",LEFT($CF63,FIND(" (",$CF63,1)),IF(LEFT($CF63,FIND(" (",$CF63,1))=LEFT($CF62,FIND(" (",$CF62,1)),"",LEFT($CF63,FIND(" (",$CF63,1)))),""),"")),"")</f>
        <v/>
      </c>
      <c r="CI63" s="142" t="str">
        <f t="array" aca="1" ref="CI63" ca="1">IFERROR(IF($CH63="","",IF(MAX((Selection_Radius=$CH63)*Selection_Resultant)=0,"",MAX((Selection_Radius=$CH63)*Selection_Resultant))),"")</f>
        <v/>
      </c>
      <c r="CJ63" s="142" t="str">
        <f t="shared" ca="1" si="40"/>
        <v/>
      </c>
      <c r="CK63" s="142" t="str">
        <f t="array" aca="1" ref="CK63" ca="1">IFERROR(INDEX($CJ$1:$CJ$502,SMALL(IF($CJ$1:$CJ$502&lt;&gt;"",ROW($CJ$1:$CJ$502)),ROW(56:56))),"")</f>
        <v/>
      </c>
      <c r="CL63" s="142" t="str">
        <f t="shared" ca="1" si="41"/>
        <v/>
      </c>
      <c r="CM63" s="142" t="str">
        <f t="shared" ca="1" si="42"/>
        <v/>
      </c>
      <c r="CN63" s="142" t="str" cm="1">
        <f t="array" aca="1" ref="CN63" ca="1">IF(CM63="","",INDEX(INDIRECT("$CM$9:$CM$" &amp; ROW(GuyAnchorReactionCount) + GuyAnchorReactionCount),ROWS($CM63:INDIRECT("$CM$" &amp; ROW(GuyAnchorReactionCount) + GuyAnchorReactionCount))))</f>
        <v/>
      </c>
      <c r="CP63" s="145" t="str">
        <f t="shared" ca="1" si="43"/>
        <v/>
      </c>
      <c r="CQ63" s="145" t="str">
        <f t="shared" ca="1" si="44"/>
        <v/>
      </c>
      <c r="CR63" s="145" t="str">
        <f t="shared" ca="1" si="45"/>
        <v/>
      </c>
      <c r="CS63" s="145" t="str">
        <f t="shared" ca="1" si="46"/>
        <v/>
      </c>
    </row>
    <row r="64" spans="1:97" x14ac:dyDescent="0.2">
      <c r="C64" s="142">
        <f t="shared" si="17"/>
        <v>62</v>
      </c>
      <c r="D64" s="142" t="e">
        <f t="shared" ca="1" si="373"/>
        <v>#N/A</v>
      </c>
      <c r="E64" s="142" t="e">
        <f t="shared" ca="1" si="373"/>
        <v>#N/A</v>
      </c>
      <c r="F64" s="142" t="e">
        <f t="shared" ca="1" si="373"/>
        <v>#N/A</v>
      </c>
      <c r="G64" s="142" t="e">
        <f t="shared" ca="1" si="373"/>
        <v>#N/A</v>
      </c>
      <c r="H64" s="142" t="e">
        <f t="shared" ca="1" si="373"/>
        <v>#N/A</v>
      </c>
      <c r="I64" s="142" t="e">
        <f t="shared" ca="1" si="373"/>
        <v>#N/A</v>
      </c>
      <c r="J64" s="142" t="e">
        <f t="shared" ca="1" si="373"/>
        <v>#N/A</v>
      </c>
      <c r="K64" s="142" t="e">
        <f t="shared" ca="1" si="373"/>
        <v>#N/A</v>
      </c>
      <c r="L64" s="142" t="e">
        <f t="shared" ca="1" si="373"/>
        <v>#N/A</v>
      </c>
      <c r="M64" s="142" t="e">
        <f t="shared" ca="1" si="373"/>
        <v>#N/A</v>
      </c>
      <c r="N64" s="142" t="e">
        <f t="shared" ca="1" si="373"/>
        <v>#N/A</v>
      </c>
      <c r="O64" s="142" t="e">
        <f t="shared" ca="1" si="373"/>
        <v>#N/A</v>
      </c>
      <c r="P64" s="142" t="e">
        <f t="shared" ca="1" si="373"/>
        <v>#N/A</v>
      </c>
      <c r="Q64" s="142" t="e">
        <f t="shared" ca="1" si="373"/>
        <v>#N/A</v>
      </c>
      <c r="R64" s="142" t="e">
        <f t="shared" ca="1" si="373"/>
        <v>#N/A</v>
      </c>
      <c r="S64" s="142" t="e">
        <f t="shared" ca="1" si="373"/>
        <v>#N/A</v>
      </c>
      <c r="T64" s="142" t="e">
        <f t="shared" ca="1" si="363"/>
        <v>#N/A</v>
      </c>
      <c r="U64" s="142" t="e">
        <f t="shared" ca="1" si="363"/>
        <v>#N/A</v>
      </c>
      <c r="V64" s="142" t="e">
        <f t="shared" ca="1" si="363"/>
        <v>#N/A</v>
      </c>
      <c r="W64" s="142" t="e">
        <f t="shared" ca="1" si="363"/>
        <v>#N/A</v>
      </c>
      <c r="X64" s="142" t="e">
        <f t="shared" ca="1" si="363"/>
        <v>#N/A</v>
      </c>
      <c r="Y64" s="142" t="e">
        <f t="shared" ca="1" si="363"/>
        <v>#N/A</v>
      </c>
      <c r="Z64" s="142" t="e">
        <f t="shared" ca="1" si="363"/>
        <v>#N/A</v>
      </c>
      <c r="AA64" s="142" t="e">
        <f t="shared" ca="1" si="363"/>
        <v>#N/A</v>
      </c>
      <c r="AB64" s="142" t="e">
        <f t="shared" ca="1" si="363"/>
        <v>#N/A</v>
      </c>
      <c r="AC64" s="142" t="e">
        <f t="shared" ca="1" si="363"/>
        <v>#N/A</v>
      </c>
      <c r="AD64" s="142" t="e">
        <f t="shared" ca="1" si="363"/>
        <v>#N/A</v>
      </c>
      <c r="AE64" s="142" t="e">
        <f t="shared" ca="1" si="363"/>
        <v>#N/A</v>
      </c>
      <c r="AF64" s="142" t="e">
        <f t="shared" ca="1" si="363"/>
        <v>#N/A</v>
      </c>
      <c r="AG64" s="142" t="e">
        <f t="shared" ca="1" si="363"/>
        <v>#N/A</v>
      </c>
      <c r="AH64" s="142" t="e">
        <f t="shared" ca="1" si="363"/>
        <v>#N/A</v>
      </c>
      <c r="AI64" s="142" t="e">
        <f t="shared" ca="1" si="374"/>
        <v>#N/A</v>
      </c>
      <c r="AJ64" s="142" t="e">
        <f t="shared" ca="1" si="374"/>
        <v>#N/A</v>
      </c>
      <c r="AK64" s="142" t="e">
        <f t="shared" ca="1" si="374"/>
        <v>#N/A</v>
      </c>
      <c r="AL64" s="142" t="e">
        <f t="shared" ca="1" si="374"/>
        <v>#N/A</v>
      </c>
      <c r="AM64" s="142" t="e">
        <f t="shared" ca="1" si="374"/>
        <v>#N/A</v>
      </c>
      <c r="AN64" s="142" t="e">
        <f t="shared" ca="1" si="374"/>
        <v>#N/A</v>
      </c>
      <c r="AO64" s="142" t="e">
        <f t="shared" ca="1" si="374"/>
        <v>#N/A</v>
      </c>
      <c r="AP64" s="142" t="e">
        <f t="shared" ca="1" si="374"/>
        <v>#N/A</v>
      </c>
      <c r="AQ64" s="142" t="e">
        <f t="shared" ca="1" si="374"/>
        <v>#N/A</v>
      </c>
      <c r="AR64" s="142" t="e">
        <f t="shared" ca="1" si="374"/>
        <v>#N/A</v>
      </c>
      <c r="AS64" s="142" t="e">
        <f t="shared" ca="1" si="374"/>
        <v>#N/A</v>
      </c>
      <c r="AT64" s="142" t="e">
        <f t="shared" ca="1" si="374"/>
        <v>#N/A</v>
      </c>
      <c r="AU64" s="142" t="e">
        <f t="shared" ca="1" si="374"/>
        <v>#N/A</v>
      </c>
      <c r="AV64" s="142" t="e">
        <f t="shared" ca="1" si="374"/>
        <v>#N/A</v>
      </c>
      <c r="AW64" s="142" t="e">
        <f t="shared" ca="1" si="374"/>
        <v>#N/A</v>
      </c>
      <c r="AX64" s="142" t="e">
        <f t="shared" ca="1" si="374"/>
        <v>#N/A</v>
      </c>
      <c r="AY64" s="142" t="e">
        <f t="shared" ca="1" si="364"/>
        <v>#N/A</v>
      </c>
      <c r="AZ64" s="142" t="e">
        <f t="shared" ca="1" si="364"/>
        <v>#N/A</v>
      </c>
      <c r="BA64" s="142" t="e">
        <f t="shared" ca="1" si="364"/>
        <v>#N/A</v>
      </c>
      <c r="BB64" s="142" t="str">
        <f t="shared" ca="1" si="12"/>
        <v/>
      </c>
      <c r="BC64" s="142" t="str">
        <f t="shared" ref="BC64" ca="1" si="487">IFERROR(VALUE(G64)*IF(RTF_unit="K",1,IF(RTF_unit="lb",1/1000,IF(RTF_unit="T",2,1))),"")</f>
        <v/>
      </c>
      <c r="BD64" s="142" t="str">
        <f t="shared" ref="BD64" ca="1" si="488">IFERROR(VALUE(H64)*IF(RTF_unit="K",1,IF(RTF_unit="lb",1/1000,IF(RTF_unit="T",2,1))),"")</f>
        <v/>
      </c>
      <c r="BE64" s="142" t="str">
        <f t="shared" ref="BE64" ca="1" si="489">IFERROR(VALUE(I64)*IF(RTF_unit="K",1,IF(RTF_unit="lb",1/1000,IF(RTF_unit="T",2,1))),"")</f>
        <v/>
      </c>
      <c r="BF64" s="20" t="str">
        <f t="shared" ca="1" si="16"/>
        <v/>
      </c>
      <c r="BG64" s="142" t="str">
        <f t="shared" ca="1" si="18"/>
        <v/>
      </c>
      <c r="BH64" s="20"/>
      <c r="BI64" s="158" t="str">
        <f t="shared" ca="1" si="50"/>
        <v/>
      </c>
      <c r="BJ64" s="142" t="str">
        <f t="shared" ca="1" si="25"/>
        <v/>
      </c>
      <c r="BK64" s="142" t="str">
        <f t="shared" ca="1" si="51"/>
        <v/>
      </c>
      <c r="BL64" s="142" t="str">
        <f t="shared" ref="BL64" ca="1" si="490">IFERROR(INDEX($D$2:$BA$203,$A$41-1+$BI64,$A$27-3)*IF(RTF_unit="K",1,IF(RTF_unit="lb",1/1000,IF(RTF_unit="T",2,1))),"")</f>
        <v/>
      </c>
      <c r="BM64" s="142" t="str">
        <f t="shared" ref="BM64" ca="1" si="491">IFERROR(INDEX($D$2:$BA$203,$A$41-1+$BI64,$A$27-1)*IF(RTF_unit="K",1,IF(RTF_unit="lb",1/1000,IF(RTF_unit="T",2,1))),"")</f>
        <v/>
      </c>
      <c r="BN64" s="142" t="str">
        <f t="shared" ref="BN64" ca="1" si="492">IFERROR(INDEX($D$2:$BA$203,$A$41-1+$BI64,$A$27-2)*IF(RTF_unit="K",1,IF(RTF_unit="lb",1/1000,IF(RTF_unit="T",2,1))),"")</f>
        <v/>
      </c>
      <c r="BO64" s="142" t="str">
        <f t="shared" ref="BO64" ca="1" si="493">IFERROR(INDEX($D$2:$BA$203,$A$41-1+$BI64,$A$27)*IF(RTF_unit_Moment="kip-ft",1,IF(RTF_unit_Moment="kip-in",1/12,IF(RTF_unit_Moment="lb-ft",1/1000,IF(RTF_unit_Moment="lb-in",1/12000,1)))),"")</f>
        <v/>
      </c>
      <c r="BP64" s="142" t="str">
        <f t="shared" ref="BP64" ca="1" si="494">IFERROR(INDEX($D$2:$BA$203,$A$41-1+$BI64,$A$30)*IF(RTF_unit_Moment="kip-ft",1,IF(RTF_unit_Moment="kip-in",1/12,IF(RTF_unit_Moment="lb-ft",1/1000,IF(RTF_unit_Moment="lb-in",1/12000,1)))),"")</f>
        <v/>
      </c>
      <c r="BQ64" s="142" t="str">
        <f t="shared" ca="1" si="57"/>
        <v/>
      </c>
      <c r="BR64" s="142" t="str">
        <f t="shared" ca="1" si="58"/>
        <v/>
      </c>
      <c r="BT64" s="142" t="str">
        <f t="array" aca="1" ref="BT64" ca="1">IFERROR(INDEX($BB$1:$BB$502,SMALL(IF($BB$1:$BB$502&lt;&gt;"",ROW($BB$1:$BB$502)),ROW(57:57))),"")</f>
        <v/>
      </c>
      <c r="BU64" s="156" t="str">
        <f t="shared" ca="1" si="19"/>
        <v/>
      </c>
      <c r="BV64" s="142" t="str">
        <f t="shared" ca="1" si="31"/>
        <v/>
      </c>
      <c r="BW64" s="142" t="str">
        <f t="shared" ca="1" si="31"/>
        <v/>
      </c>
      <c r="BX64" s="142" t="str">
        <f t="shared" ca="1" si="31"/>
        <v/>
      </c>
      <c r="BY64" s="142" t="str">
        <f t="shared" ca="1" si="32"/>
        <v/>
      </c>
      <c r="BZ64" s="142" t="str">
        <f t="shared" ca="1" si="21"/>
        <v/>
      </c>
      <c r="CA64" s="142" t="str">
        <f t="shared" ca="1" si="33"/>
        <v/>
      </c>
      <c r="CB64" s="142" t="str">
        <f t="shared" ca="1" si="34"/>
        <v/>
      </c>
      <c r="CC64" s="142" t="str">
        <f t="shared" ca="1" si="35"/>
        <v/>
      </c>
      <c r="CD64" s="142" t="str">
        <f t="shared" ca="1" si="36"/>
        <v/>
      </c>
      <c r="CE64" s="142" t="str">
        <f t="shared" ca="1" si="37"/>
        <v/>
      </c>
      <c r="CF64" s="142" t="str">
        <f t="shared" ca="1" si="38"/>
        <v/>
      </c>
      <c r="CG64" s="142" t="str">
        <f t="shared" ca="1" si="39"/>
        <v/>
      </c>
      <c r="CH64" s="142" t="str">
        <f ca="1">IFERROR(TRIM(IFERROR(IF(ISNUMBER(MATCH(IF($CF63="Radius",LEFT($CF64,FIND(" (",$CF64,1)),IF(LEFT($CF64,FIND(" (",$CF64,1))=LEFT($CF63,FIND(" (",$CF63,1)),"",LEFT($CF64,FIND(" (",$CF64,1)))),$CH$8:$CH63,0))=FALSE,IF($CF63="Radius",LEFT($CF64,FIND(" (",$CF64,1)),IF(LEFT($CF64,FIND(" (",$CF64,1))=LEFT($CF63,FIND(" (",$CF63,1)),"",LEFT($CF64,FIND(" (",$CF64,1)))),""),"")),"")</f>
        <v/>
      </c>
      <c r="CI64" s="142" t="str">
        <f t="array" aca="1" ref="CI64" ca="1">IFERROR(IF($CH64="","",IF(MAX((Selection_Radius=$CH64)*Selection_Resultant)=0,"",MAX((Selection_Radius=$CH64)*Selection_Resultant))),"")</f>
        <v/>
      </c>
      <c r="CJ64" s="142" t="str">
        <f t="shared" ca="1" si="40"/>
        <v/>
      </c>
      <c r="CK64" s="142" t="str">
        <f t="array" aca="1" ref="CK64" ca="1">IFERROR(INDEX($CJ$1:$CJ$502,SMALL(IF($CJ$1:$CJ$502&lt;&gt;"",ROW($CJ$1:$CJ$502)),ROW(57:57))),"")</f>
        <v/>
      </c>
      <c r="CL64" s="142" t="str">
        <f t="shared" ca="1" si="41"/>
        <v/>
      </c>
      <c r="CM64" s="142" t="str">
        <f t="shared" ca="1" si="42"/>
        <v/>
      </c>
      <c r="CN64" s="142" t="str" cm="1">
        <f t="array" aca="1" ref="CN64" ca="1">IF(CM64="","",INDEX(INDIRECT("$CM$9:$CM$" &amp; ROW(GuyAnchorReactionCount) + GuyAnchorReactionCount),ROWS($CM64:INDIRECT("$CM$" &amp; ROW(GuyAnchorReactionCount) + GuyAnchorReactionCount))))</f>
        <v/>
      </c>
      <c r="CP64" s="145" t="str">
        <f t="shared" ca="1" si="43"/>
        <v/>
      </c>
      <c r="CQ64" s="145" t="str">
        <f t="shared" ca="1" si="44"/>
        <v/>
      </c>
      <c r="CR64" s="145" t="str">
        <f t="shared" ca="1" si="45"/>
        <v/>
      </c>
      <c r="CS64" s="145" t="str">
        <f t="shared" ca="1" si="46"/>
        <v/>
      </c>
    </row>
    <row r="65" spans="3:97" x14ac:dyDescent="0.2">
      <c r="C65" s="142">
        <f t="shared" si="17"/>
        <v>63</v>
      </c>
      <c r="D65" s="142" t="e">
        <f t="shared" ca="1" si="373"/>
        <v>#N/A</v>
      </c>
      <c r="E65" s="142" t="e">
        <f t="shared" ca="1" si="373"/>
        <v>#N/A</v>
      </c>
      <c r="F65" s="142" t="e">
        <f t="shared" ca="1" si="373"/>
        <v>#N/A</v>
      </c>
      <c r="G65" s="142" t="e">
        <f t="shared" ca="1" si="373"/>
        <v>#N/A</v>
      </c>
      <c r="H65" s="142" t="e">
        <f t="shared" ca="1" si="373"/>
        <v>#N/A</v>
      </c>
      <c r="I65" s="142" t="e">
        <f t="shared" ca="1" si="373"/>
        <v>#N/A</v>
      </c>
      <c r="J65" s="142" t="e">
        <f t="shared" ca="1" si="373"/>
        <v>#N/A</v>
      </c>
      <c r="K65" s="142" t="e">
        <f t="shared" ca="1" si="373"/>
        <v>#N/A</v>
      </c>
      <c r="L65" s="142" t="e">
        <f t="shared" ca="1" si="373"/>
        <v>#N/A</v>
      </c>
      <c r="M65" s="142" t="e">
        <f t="shared" ca="1" si="373"/>
        <v>#N/A</v>
      </c>
      <c r="N65" s="142" t="e">
        <f t="shared" ca="1" si="373"/>
        <v>#N/A</v>
      </c>
      <c r="O65" s="142" t="e">
        <f t="shared" ca="1" si="373"/>
        <v>#N/A</v>
      </c>
      <c r="P65" s="142" t="e">
        <f t="shared" ca="1" si="373"/>
        <v>#N/A</v>
      </c>
      <c r="Q65" s="142" t="e">
        <f t="shared" ca="1" si="373"/>
        <v>#N/A</v>
      </c>
      <c r="R65" s="142" t="e">
        <f t="shared" ca="1" si="373"/>
        <v>#N/A</v>
      </c>
      <c r="S65" s="142" t="e">
        <f t="shared" ref="S65:AH80" ca="1" si="495">TRIM(INDIRECT("'" &amp; "TNX Report" &amp; "'!" &amp; ADDRESS($A$9+$C65,S$1)))</f>
        <v>#N/A</v>
      </c>
      <c r="T65" s="142" t="e">
        <f t="shared" ca="1" si="495"/>
        <v>#N/A</v>
      </c>
      <c r="U65" s="142" t="e">
        <f t="shared" ca="1" si="495"/>
        <v>#N/A</v>
      </c>
      <c r="V65" s="142" t="e">
        <f t="shared" ca="1" si="495"/>
        <v>#N/A</v>
      </c>
      <c r="W65" s="142" t="e">
        <f t="shared" ca="1" si="495"/>
        <v>#N/A</v>
      </c>
      <c r="X65" s="142" t="e">
        <f t="shared" ca="1" si="495"/>
        <v>#N/A</v>
      </c>
      <c r="Y65" s="142" t="e">
        <f t="shared" ca="1" si="495"/>
        <v>#N/A</v>
      </c>
      <c r="Z65" s="142" t="e">
        <f t="shared" ca="1" si="495"/>
        <v>#N/A</v>
      </c>
      <c r="AA65" s="142" t="e">
        <f t="shared" ca="1" si="495"/>
        <v>#N/A</v>
      </c>
      <c r="AB65" s="142" t="e">
        <f t="shared" ca="1" si="495"/>
        <v>#N/A</v>
      </c>
      <c r="AC65" s="142" t="e">
        <f t="shared" ca="1" si="495"/>
        <v>#N/A</v>
      </c>
      <c r="AD65" s="142" t="e">
        <f t="shared" ca="1" si="495"/>
        <v>#N/A</v>
      </c>
      <c r="AE65" s="142" t="e">
        <f t="shared" ca="1" si="495"/>
        <v>#N/A</v>
      </c>
      <c r="AF65" s="142" t="e">
        <f t="shared" ca="1" si="495"/>
        <v>#N/A</v>
      </c>
      <c r="AG65" s="142" t="e">
        <f t="shared" ca="1" si="495"/>
        <v>#N/A</v>
      </c>
      <c r="AH65" s="142" t="e">
        <f t="shared" ca="1" si="495"/>
        <v>#N/A</v>
      </c>
      <c r="AI65" s="142" t="e">
        <f t="shared" ca="1" si="374"/>
        <v>#N/A</v>
      </c>
      <c r="AJ65" s="142" t="e">
        <f t="shared" ca="1" si="374"/>
        <v>#N/A</v>
      </c>
      <c r="AK65" s="142" t="e">
        <f t="shared" ca="1" si="374"/>
        <v>#N/A</v>
      </c>
      <c r="AL65" s="142" t="e">
        <f t="shared" ca="1" si="374"/>
        <v>#N/A</v>
      </c>
      <c r="AM65" s="142" t="e">
        <f t="shared" ca="1" si="374"/>
        <v>#N/A</v>
      </c>
      <c r="AN65" s="142" t="e">
        <f t="shared" ca="1" si="374"/>
        <v>#N/A</v>
      </c>
      <c r="AO65" s="142" t="e">
        <f t="shared" ca="1" si="374"/>
        <v>#N/A</v>
      </c>
      <c r="AP65" s="142" t="e">
        <f t="shared" ca="1" si="374"/>
        <v>#N/A</v>
      </c>
      <c r="AQ65" s="142" t="e">
        <f t="shared" ca="1" si="374"/>
        <v>#N/A</v>
      </c>
      <c r="AR65" s="142" t="e">
        <f t="shared" ca="1" si="374"/>
        <v>#N/A</v>
      </c>
      <c r="AS65" s="142" t="e">
        <f t="shared" ca="1" si="374"/>
        <v>#N/A</v>
      </c>
      <c r="AT65" s="142" t="e">
        <f t="shared" ca="1" si="374"/>
        <v>#N/A</v>
      </c>
      <c r="AU65" s="142" t="e">
        <f t="shared" ca="1" si="374"/>
        <v>#N/A</v>
      </c>
      <c r="AV65" s="142" t="e">
        <f t="shared" ca="1" si="374"/>
        <v>#N/A</v>
      </c>
      <c r="AW65" s="142" t="e">
        <f t="shared" ca="1" si="374"/>
        <v>#N/A</v>
      </c>
      <c r="AX65" s="142" t="e">
        <f t="shared" ref="AX65:BA80" ca="1" si="496">TRIM(INDIRECT("'" &amp; "TNX Report" &amp; "'!" &amp; ADDRESS($A$9+$C65,AX$1)))</f>
        <v>#N/A</v>
      </c>
      <c r="AY65" s="142" t="e">
        <f t="shared" ca="1" si="496"/>
        <v>#N/A</v>
      </c>
      <c r="AZ65" s="142" t="e">
        <f t="shared" ca="1" si="496"/>
        <v>#N/A</v>
      </c>
      <c r="BA65" s="142" t="e">
        <f t="shared" ca="1" si="496"/>
        <v>#N/A</v>
      </c>
      <c r="BB65" s="142" t="str">
        <f t="shared" ca="1" si="12"/>
        <v/>
      </c>
      <c r="BC65" s="142" t="str">
        <f t="shared" ref="BC65" ca="1" si="497">IFERROR(VALUE(G65)*IF(RTF_unit="K",1,IF(RTF_unit="lb",1/1000,IF(RTF_unit="T",2,1))),"")</f>
        <v/>
      </c>
      <c r="BD65" s="142" t="str">
        <f t="shared" ref="BD65" ca="1" si="498">IFERROR(VALUE(H65)*IF(RTF_unit="K",1,IF(RTF_unit="lb",1/1000,IF(RTF_unit="T",2,1))),"")</f>
        <v/>
      </c>
      <c r="BE65" s="142" t="str">
        <f t="shared" ref="BE65" ca="1" si="499">IFERROR(VALUE(I65)*IF(RTF_unit="K",1,IF(RTF_unit="lb",1/1000,IF(RTF_unit="T",2,1))),"")</f>
        <v/>
      </c>
      <c r="BF65" s="20" t="str">
        <f t="shared" ca="1" si="16"/>
        <v/>
      </c>
      <c r="BG65" s="142" t="str">
        <f t="shared" ca="1" si="18"/>
        <v/>
      </c>
      <c r="BH65" s="20"/>
      <c r="BI65" s="158" t="str">
        <f t="shared" ca="1" si="50"/>
        <v/>
      </c>
      <c r="BJ65" s="142" t="str">
        <f t="shared" ca="1" si="25"/>
        <v/>
      </c>
      <c r="BK65" s="142" t="str">
        <f t="shared" ca="1" si="51"/>
        <v/>
      </c>
      <c r="BL65" s="142" t="str">
        <f t="shared" ref="BL65" ca="1" si="500">IFERROR(INDEX($D$2:$BA$203,$A$41-1+$BI65,$A$27-3)*IF(RTF_unit="K",1,IF(RTF_unit="lb",1/1000,IF(RTF_unit="T",2,1))),"")</f>
        <v/>
      </c>
      <c r="BM65" s="142" t="str">
        <f t="shared" ref="BM65" ca="1" si="501">IFERROR(INDEX($D$2:$BA$203,$A$41-1+$BI65,$A$27-1)*IF(RTF_unit="K",1,IF(RTF_unit="lb",1/1000,IF(RTF_unit="T",2,1))),"")</f>
        <v/>
      </c>
      <c r="BN65" s="142" t="str">
        <f t="shared" ref="BN65" ca="1" si="502">IFERROR(INDEX($D$2:$BA$203,$A$41-1+$BI65,$A$27-2)*IF(RTF_unit="K",1,IF(RTF_unit="lb",1/1000,IF(RTF_unit="T",2,1))),"")</f>
        <v/>
      </c>
      <c r="BO65" s="142" t="str">
        <f t="shared" ref="BO65" ca="1" si="503">IFERROR(INDEX($D$2:$BA$203,$A$41-1+$BI65,$A$27)*IF(RTF_unit_Moment="kip-ft",1,IF(RTF_unit_Moment="kip-in",1/12,IF(RTF_unit_Moment="lb-ft",1/1000,IF(RTF_unit_Moment="lb-in",1/12000,1)))),"")</f>
        <v/>
      </c>
      <c r="BP65" s="142" t="str">
        <f t="shared" ref="BP65" ca="1" si="504">IFERROR(INDEX($D$2:$BA$203,$A$41-1+$BI65,$A$30)*IF(RTF_unit_Moment="kip-ft",1,IF(RTF_unit_Moment="kip-in",1/12,IF(RTF_unit_Moment="lb-ft",1/1000,IF(RTF_unit_Moment="lb-in",1/12000,1)))),"")</f>
        <v/>
      </c>
      <c r="BQ65" s="142" t="str">
        <f t="shared" ca="1" si="57"/>
        <v/>
      </c>
      <c r="BR65" s="142" t="str">
        <f t="shared" ca="1" si="58"/>
        <v/>
      </c>
      <c r="BT65" s="142" t="str">
        <f t="array" aca="1" ref="BT65" ca="1">IFERROR(INDEX($BB$1:$BB$502,SMALL(IF($BB$1:$BB$502&lt;&gt;"",ROW($BB$1:$BB$502)),ROW(58:58))),"")</f>
        <v/>
      </c>
      <c r="BU65" s="156" t="str">
        <f t="shared" ca="1" si="19"/>
        <v/>
      </c>
      <c r="BV65" s="142" t="str">
        <f t="shared" ca="1" si="31"/>
        <v/>
      </c>
      <c r="BW65" s="142" t="str">
        <f t="shared" ca="1" si="31"/>
        <v/>
      </c>
      <c r="BX65" s="142" t="str">
        <f t="shared" ca="1" si="31"/>
        <v/>
      </c>
      <c r="BY65" s="142" t="str">
        <f t="shared" ca="1" si="32"/>
        <v/>
      </c>
      <c r="BZ65" s="142" t="str">
        <f t="shared" ca="1" si="21"/>
        <v/>
      </c>
      <c r="CA65" s="142" t="str">
        <f t="shared" ca="1" si="33"/>
        <v/>
      </c>
      <c r="CB65" s="142" t="str">
        <f t="shared" ca="1" si="34"/>
        <v/>
      </c>
      <c r="CC65" s="142" t="str">
        <f t="shared" ca="1" si="35"/>
        <v/>
      </c>
      <c r="CD65" s="142" t="str">
        <f t="shared" ca="1" si="36"/>
        <v/>
      </c>
      <c r="CE65" s="142" t="str">
        <f t="shared" ca="1" si="37"/>
        <v/>
      </c>
      <c r="CF65" s="142" t="str">
        <f t="shared" ca="1" si="38"/>
        <v/>
      </c>
      <c r="CG65" s="142" t="str">
        <f t="shared" ca="1" si="39"/>
        <v/>
      </c>
      <c r="CH65" s="142" t="str">
        <f ca="1">IFERROR(TRIM(IFERROR(IF(ISNUMBER(MATCH(IF($CF64="Radius",LEFT($CF65,FIND(" (",$CF65,1)),IF(LEFT($CF65,FIND(" (",$CF65,1))=LEFT($CF64,FIND(" (",$CF64,1)),"",LEFT($CF65,FIND(" (",$CF65,1)))),$CH$8:$CH64,0))=FALSE,IF($CF64="Radius",LEFT($CF65,FIND(" (",$CF65,1)),IF(LEFT($CF65,FIND(" (",$CF65,1))=LEFT($CF64,FIND(" (",$CF64,1)),"",LEFT($CF65,FIND(" (",$CF65,1)))),""),"")),"")</f>
        <v/>
      </c>
      <c r="CI65" s="142" t="str">
        <f t="array" aca="1" ref="CI65" ca="1">IFERROR(IF($CH65="","",IF(MAX((Selection_Radius=$CH65)*Selection_Resultant)=0,"",MAX((Selection_Radius=$CH65)*Selection_Resultant))),"")</f>
        <v/>
      </c>
      <c r="CJ65" s="142" t="str">
        <f t="shared" ca="1" si="40"/>
        <v/>
      </c>
      <c r="CK65" s="142" t="str">
        <f t="array" aca="1" ref="CK65" ca="1">IFERROR(INDEX($CJ$1:$CJ$502,SMALL(IF($CJ$1:$CJ$502&lt;&gt;"",ROW($CJ$1:$CJ$502)),ROW(58:58))),"")</f>
        <v/>
      </c>
      <c r="CL65" s="142" t="str">
        <f t="shared" ca="1" si="41"/>
        <v/>
      </c>
      <c r="CM65" s="142" t="str">
        <f t="shared" ca="1" si="42"/>
        <v/>
      </c>
      <c r="CN65" s="142" t="str" cm="1">
        <f t="array" aca="1" ref="CN65" ca="1">IF(CM65="","",INDEX(INDIRECT("$CM$9:$CM$" &amp; ROW(GuyAnchorReactionCount) + GuyAnchorReactionCount),ROWS($CM65:INDIRECT("$CM$" &amp; ROW(GuyAnchorReactionCount) + GuyAnchorReactionCount))))</f>
        <v/>
      </c>
      <c r="CP65" s="145" t="str">
        <f t="shared" ca="1" si="43"/>
        <v/>
      </c>
      <c r="CQ65" s="145" t="str">
        <f t="shared" ca="1" si="44"/>
        <v/>
      </c>
      <c r="CR65" s="145" t="str">
        <f t="shared" ca="1" si="45"/>
        <v/>
      </c>
      <c r="CS65" s="145" t="str">
        <f t="shared" ca="1" si="46"/>
        <v/>
      </c>
    </row>
    <row r="66" spans="3:97" x14ac:dyDescent="0.2">
      <c r="C66" s="142">
        <f t="shared" si="17"/>
        <v>64</v>
      </c>
      <c r="D66" s="142" t="e">
        <f t="shared" ref="D66:S81" ca="1" si="505">TRIM(INDIRECT("'" &amp; "TNX Report" &amp; "'!" &amp; ADDRESS($A$9+$C66,D$1)))</f>
        <v>#N/A</v>
      </c>
      <c r="E66" s="142" t="e">
        <f t="shared" ca="1" si="505"/>
        <v>#N/A</v>
      </c>
      <c r="F66" s="142" t="e">
        <f t="shared" ca="1" si="505"/>
        <v>#N/A</v>
      </c>
      <c r="G66" s="142" t="e">
        <f t="shared" ca="1" si="505"/>
        <v>#N/A</v>
      </c>
      <c r="H66" s="142" t="e">
        <f t="shared" ca="1" si="505"/>
        <v>#N/A</v>
      </c>
      <c r="I66" s="142" t="e">
        <f t="shared" ca="1" si="505"/>
        <v>#N/A</v>
      </c>
      <c r="J66" s="142" t="e">
        <f t="shared" ca="1" si="505"/>
        <v>#N/A</v>
      </c>
      <c r="K66" s="142" t="e">
        <f t="shared" ca="1" si="505"/>
        <v>#N/A</v>
      </c>
      <c r="L66" s="142" t="e">
        <f t="shared" ca="1" si="505"/>
        <v>#N/A</v>
      </c>
      <c r="M66" s="142" t="e">
        <f t="shared" ca="1" si="505"/>
        <v>#N/A</v>
      </c>
      <c r="N66" s="142" t="e">
        <f t="shared" ca="1" si="505"/>
        <v>#N/A</v>
      </c>
      <c r="O66" s="142" t="e">
        <f t="shared" ca="1" si="505"/>
        <v>#N/A</v>
      </c>
      <c r="P66" s="142" t="e">
        <f t="shared" ca="1" si="505"/>
        <v>#N/A</v>
      </c>
      <c r="Q66" s="142" t="e">
        <f t="shared" ca="1" si="505"/>
        <v>#N/A</v>
      </c>
      <c r="R66" s="142" t="e">
        <f t="shared" ca="1" si="505"/>
        <v>#N/A</v>
      </c>
      <c r="S66" s="142" t="e">
        <f t="shared" ca="1" si="505"/>
        <v>#N/A</v>
      </c>
      <c r="T66" s="142" t="e">
        <f t="shared" ca="1" si="495"/>
        <v>#N/A</v>
      </c>
      <c r="U66" s="142" t="e">
        <f t="shared" ca="1" si="495"/>
        <v>#N/A</v>
      </c>
      <c r="V66" s="142" t="e">
        <f t="shared" ca="1" si="495"/>
        <v>#N/A</v>
      </c>
      <c r="W66" s="142" t="e">
        <f t="shared" ca="1" si="495"/>
        <v>#N/A</v>
      </c>
      <c r="X66" s="142" t="e">
        <f t="shared" ca="1" si="495"/>
        <v>#N/A</v>
      </c>
      <c r="Y66" s="142" t="e">
        <f t="shared" ca="1" si="495"/>
        <v>#N/A</v>
      </c>
      <c r="Z66" s="142" t="e">
        <f t="shared" ca="1" si="495"/>
        <v>#N/A</v>
      </c>
      <c r="AA66" s="142" t="e">
        <f t="shared" ca="1" si="495"/>
        <v>#N/A</v>
      </c>
      <c r="AB66" s="142" t="e">
        <f t="shared" ca="1" si="495"/>
        <v>#N/A</v>
      </c>
      <c r="AC66" s="142" t="e">
        <f t="shared" ca="1" si="495"/>
        <v>#N/A</v>
      </c>
      <c r="AD66" s="142" t="e">
        <f t="shared" ca="1" si="495"/>
        <v>#N/A</v>
      </c>
      <c r="AE66" s="142" t="e">
        <f t="shared" ca="1" si="495"/>
        <v>#N/A</v>
      </c>
      <c r="AF66" s="142" t="e">
        <f t="shared" ca="1" si="495"/>
        <v>#N/A</v>
      </c>
      <c r="AG66" s="142" t="e">
        <f t="shared" ca="1" si="495"/>
        <v>#N/A</v>
      </c>
      <c r="AH66" s="142" t="e">
        <f t="shared" ca="1" si="495"/>
        <v>#N/A</v>
      </c>
      <c r="AI66" s="142" t="e">
        <f t="shared" ref="AI66:AX81" ca="1" si="506">TRIM(INDIRECT("'" &amp; "TNX Report" &amp; "'!" &amp; ADDRESS($A$9+$C66,AI$1)))</f>
        <v>#N/A</v>
      </c>
      <c r="AJ66" s="142" t="e">
        <f t="shared" ca="1" si="506"/>
        <v>#N/A</v>
      </c>
      <c r="AK66" s="142" t="e">
        <f t="shared" ca="1" si="506"/>
        <v>#N/A</v>
      </c>
      <c r="AL66" s="142" t="e">
        <f t="shared" ca="1" si="506"/>
        <v>#N/A</v>
      </c>
      <c r="AM66" s="142" t="e">
        <f t="shared" ca="1" si="506"/>
        <v>#N/A</v>
      </c>
      <c r="AN66" s="142" t="e">
        <f t="shared" ca="1" si="506"/>
        <v>#N/A</v>
      </c>
      <c r="AO66" s="142" t="e">
        <f t="shared" ca="1" si="506"/>
        <v>#N/A</v>
      </c>
      <c r="AP66" s="142" t="e">
        <f t="shared" ca="1" si="506"/>
        <v>#N/A</v>
      </c>
      <c r="AQ66" s="142" t="e">
        <f t="shared" ca="1" si="506"/>
        <v>#N/A</v>
      </c>
      <c r="AR66" s="142" t="e">
        <f t="shared" ca="1" si="506"/>
        <v>#N/A</v>
      </c>
      <c r="AS66" s="142" t="e">
        <f t="shared" ca="1" si="506"/>
        <v>#N/A</v>
      </c>
      <c r="AT66" s="142" t="e">
        <f t="shared" ca="1" si="506"/>
        <v>#N/A</v>
      </c>
      <c r="AU66" s="142" t="e">
        <f t="shared" ca="1" si="506"/>
        <v>#N/A</v>
      </c>
      <c r="AV66" s="142" t="e">
        <f t="shared" ca="1" si="506"/>
        <v>#N/A</v>
      </c>
      <c r="AW66" s="142" t="e">
        <f t="shared" ca="1" si="506"/>
        <v>#N/A</v>
      </c>
      <c r="AX66" s="142" t="e">
        <f t="shared" ca="1" si="506"/>
        <v>#N/A</v>
      </c>
      <c r="AY66" s="142" t="e">
        <f t="shared" ca="1" si="496"/>
        <v>#N/A</v>
      </c>
      <c r="AZ66" s="142" t="e">
        <f t="shared" ca="1" si="496"/>
        <v>#N/A</v>
      </c>
      <c r="BA66" s="142" t="e">
        <f t="shared" ca="1" si="496"/>
        <v>#N/A</v>
      </c>
      <c r="BB66" s="142" t="str">
        <f t="shared" ca="1" si="12"/>
        <v/>
      </c>
      <c r="BC66" s="142" t="str">
        <f t="shared" ref="BC66" ca="1" si="507">IFERROR(VALUE(G66)*IF(RTF_unit="K",1,IF(RTF_unit="lb",1/1000,IF(RTF_unit="T",2,1))),"")</f>
        <v/>
      </c>
      <c r="BD66" s="142" t="str">
        <f t="shared" ref="BD66" ca="1" si="508">IFERROR(VALUE(H66)*IF(RTF_unit="K",1,IF(RTF_unit="lb",1/1000,IF(RTF_unit="T",2,1))),"")</f>
        <v/>
      </c>
      <c r="BE66" s="142" t="str">
        <f t="shared" ref="BE66" ca="1" si="509">IFERROR(VALUE(I66)*IF(RTF_unit="K",1,IF(RTF_unit="lb",1/1000,IF(RTF_unit="T",2,1))),"")</f>
        <v/>
      </c>
      <c r="BF66" s="20" t="str">
        <f t="shared" ca="1" si="16"/>
        <v/>
      </c>
      <c r="BG66" s="142" t="str">
        <f t="shared" ca="1" si="18"/>
        <v/>
      </c>
      <c r="BH66" s="20"/>
      <c r="BI66" s="158" t="str">
        <f t="shared" ca="1" si="50"/>
        <v/>
      </c>
      <c r="BJ66" s="142" t="str">
        <f t="shared" ca="1" si="25"/>
        <v/>
      </c>
      <c r="BK66" s="142" t="str">
        <f t="shared" ca="1" si="51"/>
        <v/>
      </c>
      <c r="BL66" s="142" t="str">
        <f t="shared" ref="BL66" ca="1" si="510">IFERROR(INDEX($D$2:$BA$203,$A$41-1+$BI66,$A$27-3)*IF(RTF_unit="K",1,IF(RTF_unit="lb",1/1000,IF(RTF_unit="T",2,1))),"")</f>
        <v/>
      </c>
      <c r="BM66" s="142" t="str">
        <f t="shared" ref="BM66" ca="1" si="511">IFERROR(INDEX($D$2:$BA$203,$A$41-1+$BI66,$A$27-1)*IF(RTF_unit="K",1,IF(RTF_unit="lb",1/1000,IF(RTF_unit="T",2,1))),"")</f>
        <v/>
      </c>
      <c r="BN66" s="142" t="str">
        <f t="shared" ref="BN66" ca="1" si="512">IFERROR(INDEX($D$2:$BA$203,$A$41-1+$BI66,$A$27-2)*IF(RTF_unit="K",1,IF(RTF_unit="lb",1/1000,IF(RTF_unit="T",2,1))),"")</f>
        <v/>
      </c>
      <c r="BO66" s="142" t="str">
        <f t="shared" ref="BO66" ca="1" si="513">IFERROR(INDEX($D$2:$BA$203,$A$41-1+$BI66,$A$27)*IF(RTF_unit_Moment="kip-ft",1,IF(RTF_unit_Moment="kip-in",1/12,IF(RTF_unit_Moment="lb-ft",1/1000,IF(RTF_unit_Moment="lb-in",1/12000,1)))),"")</f>
        <v/>
      </c>
      <c r="BP66" s="142" t="str">
        <f t="shared" ref="BP66" ca="1" si="514">IFERROR(INDEX($D$2:$BA$203,$A$41-1+$BI66,$A$30)*IF(RTF_unit_Moment="kip-ft",1,IF(RTF_unit_Moment="kip-in",1/12,IF(RTF_unit_Moment="lb-ft",1/1000,IF(RTF_unit_Moment="lb-in",1/12000,1)))),"")</f>
        <v/>
      </c>
      <c r="BQ66" s="142" t="str">
        <f t="shared" ca="1" si="57"/>
        <v/>
      </c>
      <c r="BR66" s="142" t="str">
        <f t="shared" ca="1" si="58"/>
        <v/>
      </c>
      <c r="BT66" s="142" t="str">
        <f t="array" aca="1" ref="BT66" ca="1">IFERROR(INDEX($BB$1:$BB$502,SMALL(IF($BB$1:$BB$502&lt;&gt;"",ROW($BB$1:$BB$502)),ROW(59:59))),"")</f>
        <v/>
      </c>
      <c r="BU66" s="156" t="str">
        <f t="shared" ca="1" si="19"/>
        <v/>
      </c>
      <c r="BV66" s="142" t="str">
        <f t="shared" ca="1" si="31"/>
        <v/>
      </c>
      <c r="BW66" s="142" t="str">
        <f t="shared" ca="1" si="31"/>
        <v/>
      </c>
      <c r="BX66" s="142" t="str">
        <f t="shared" ca="1" si="31"/>
        <v/>
      </c>
      <c r="BY66" s="142" t="str">
        <f t="shared" ca="1" si="32"/>
        <v/>
      </c>
      <c r="BZ66" s="142" t="str">
        <f t="shared" ca="1" si="21"/>
        <v/>
      </c>
      <c r="CA66" s="142" t="str">
        <f t="shared" ca="1" si="33"/>
        <v/>
      </c>
      <c r="CB66" s="142" t="str">
        <f t="shared" ca="1" si="34"/>
        <v/>
      </c>
      <c r="CC66" s="142" t="str">
        <f t="shared" ca="1" si="35"/>
        <v/>
      </c>
      <c r="CD66" s="142" t="str">
        <f t="shared" ca="1" si="36"/>
        <v/>
      </c>
      <c r="CE66" s="142" t="str">
        <f t="shared" ca="1" si="37"/>
        <v/>
      </c>
      <c r="CF66" s="142" t="str">
        <f t="shared" ca="1" si="38"/>
        <v/>
      </c>
      <c r="CG66" s="142" t="str">
        <f t="shared" ca="1" si="39"/>
        <v/>
      </c>
      <c r="CH66" s="142" t="str">
        <f ca="1">IFERROR(TRIM(IFERROR(IF(ISNUMBER(MATCH(IF($CF65="Radius",LEFT($CF66,FIND(" (",$CF66,1)),IF(LEFT($CF66,FIND(" (",$CF66,1))=LEFT($CF65,FIND(" (",$CF65,1)),"",LEFT($CF66,FIND(" (",$CF66,1)))),$CH$8:$CH65,0))=FALSE,IF($CF65="Radius",LEFT($CF66,FIND(" (",$CF66,1)),IF(LEFT($CF66,FIND(" (",$CF66,1))=LEFT($CF65,FIND(" (",$CF65,1)),"",LEFT($CF66,FIND(" (",$CF66,1)))),""),"")),"")</f>
        <v/>
      </c>
      <c r="CI66" s="142" t="str">
        <f t="array" aca="1" ref="CI66" ca="1">IFERROR(IF($CH66="","",IF(MAX((Selection_Radius=$CH66)*Selection_Resultant)=0,"",MAX((Selection_Radius=$CH66)*Selection_Resultant))),"")</f>
        <v/>
      </c>
      <c r="CJ66" s="142" t="str">
        <f t="shared" ca="1" si="40"/>
        <v/>
      </c>
      <c r="CK66" s="142" t="str">
        <f t="array" aca="1" ref="CK66" ca="1">IFERROR(INDEX($CJ$1:$CJ$502,SMALL(IF($CJ$1:$CJ$502&lt;&gt;"",ROW($CJ$1:$CJ$502)),ROW(59:59))),"")</f>
        <v/>
      </c>
      <c r="CL66" s="142" t="str">
        <f t="shared" ca="1" si="41"/>
        <v/>
      </c>
      <c r="CM66" s="142" t="str">
        <f t="shared" ca="1" si="42"/>
        <v/>
      </c>
      <c r="CN66" s="142" t="str" cm="1">
        <f t="array" aca="1" ref="CN66" ca="1">IF(CM66="","",INDEX(INDIRECT("$CM$9:$CM$" &amp; ROW(GuyAnchorReactionCount) + GuyAnchorReactionCount),ROWS($CM66:INDIRECT("$CM$" &amp; ROW(GuyAnchorReactionCount) + GuyAnchorReactionCount))))</f>
        <v/>
      </c>
      <c r="CP66" s="145" t="str">
        <f t="shared" ca="1" si="43"/>
        <v/>
      </c>
      <c r="CQ66" s="145" t="str">
        <f t="shared" ca="1" si="44"/>
        <v/>
      </c>
      <c r="CR66" s="145" t="str">
        <f t="shared" ca="1" si="45"/>
        <v/>
      </c>
      <c r="CS66" s="145" t="str">
        <f t="shared" ca="1" si="46"/>
        <v/>
      </c>
    </row>
    <row r="67" spans="3:97" x14ac:dyDescent="0.2">
      <c r="C67" s="142">
        <f t="shared" si="17"/>
        <v>65</v>
      </c>
      <c r="D67" s="142" t="e">
        <f t="shared" ca="1" si="505"/>
        <v>#N/A</v>
      </c>
      <c r="E67" s="142" t="e">
        <f t="shared" ca="1" si="505"/>
        <v>#N/A</v>
      </c>
      <c r="F67" s="142" t="e">
        <f t="shared" ca="1" si="505"/>
        <v>#N/A</v>
      </c>
      <c r="G67" s="142" t="e">
        <f t="shared" ca="1" si="505"/>
        <v>#N/A</v>
      </c>
      <c r="H67" s="142" t="e">
        <f t="shared" ca="1" si="505"/>
        <v>#N/A</v>
      </c>
      <c r="I67" s="142" t="e">
        <f t="shared" ca="1" si="505"/>
        <v>#N/A</v>
      </c>
      <c r="J67" s="142" t="e">
        <f t="shared" ca="1" si="505"/>
        <v>#N/A</v>
      </c>
      <c r="K67" s="142" t="e">
        <f t="shared" ca="1" si="505"/>
        <v>#N/A</v>
      </c>
      <c r="L67" s="142" t="e">
        <f t="shared" ca="1" si="505"/>
        <v>#N/A</v>
      </c>
      <c r="M67" s="142" t="e">
        <f t="shared" ca="1" si="505"/>
        <v>#N/A</v>
      </c>
      <c r="N67" s="142" t="e">
        <f t="shared" ca="1" si="505"/>
        <v>#N/A</v>
      </c>
      <c r="O67" s="142" t="e">
        <f t="shared" ca="1" si="505"/>
        <v>#N/A</v>
      </c>
      <c r="P67" s="142" t="e">
        <f t="shared" ca="1" si="505"/>
        <v>#N/A</v>
      </c>
      <c r="Q67" s="142" t="e">
        <f t="shared" ca="1" si="505"/>
        <v>#N/A</v>
      </c>
      <c r="R67" s="142" t="e">
        <f t="shared" ca="1" si="505"/>
        <v>#N/A</v>
      </c>
      <c r="S67" s="142" t="e">
        <f t="shared" ca="1" si="505"/>
        <v>#N/A</v>
      </c>
      <c r="T67" s="142" t="e">
        <f t="shared" ca="1" si="495"/>
        <v>#N/A</v>
      </c>
      <c r="U67" s="142" t="e">
        <f t="shared" ca="1" si="495"/>
        <v>#N/A</v>
      </c>
      <c r="V67" s="142" t="e">
        <f t="shared" ca="1" si="495"/>
        <v>#N/A</v>
      </c>
      <c r="W67" s="142" t="e">
        <f t="shared" ca="1" si="495"/>
        <v>#N/A</v>
      </c>
      <c r="X67" s="142" t="e">
        <f t="shared" ca="1" si="495"/>
        <v>#N/A</v>
      </c>
      <c r="Y67" s="142" t="e">
        <f t="shared" ca="1" si="495"/>
        <v>#N/A</v>
      </c>
      <c r="Z67" s="142" t="e">
        <f t="shared" ca="1" si="495"/>
        <v>#N/A</v>
      </c>
      <c r="AA67" s="142" t="e">
        <f t="shared" ca="1" si="495"/>
        <v>#N/A</v>
      </c>
      <c r="AB67" s="142" t="e">
        <f t="shared" ca="1" si="495"/>
        <v>#N/A</v>
      </c>
      <c r="AC67" s="142" t="e">
        <f t="shared" ca="1" si="495"/>
        <v>#N/A</v>
      </c>
      <c r="AD67" s="142" t="e">
        <f t="shared" ca="1" si="495"/>
        <v>#N/A</v>
      </c>
      <c r="AE67" s="142" t="e">
        <f t="shared" ca="1" si="495"/>
        <v>#N/A</v>
      </c>
      <c r="AF67" s="142" t="e">
        <f t="shared" ca="1" si="495"/>
        <v>#N/A</v>
      </c>
      <c r="AG67" s="142" t="e">
        <f t="shared" ca="1" si="495"/>
        <v>#N/A</v>
      </c>
      <c r="AH67" s="142" t="e">
        <f t="shared" ca="1" si="495"/>
        <v>#N/A</v>
      </c>
      <c r="AI67" s="142" t="e">
        <f t="shared" ca="1" si="506"/>
        <v>#N/A</v>
      </c>
      <c r="AJ67" s="142" t="e">
        <f t="shared" ca="1" si="506"/>
        <v>#N/A</v>
      </c>
      <c r="AK67" s="142" t="e">
        <f t="shared" ca="1" si="506"/>
        <v>#N/A</v>
      </c>
      <c r="AL67" s="142" t="e">
        <f t="shared" ca="1" si="506"/>
        <v>#N/A</v>
      </c>
      <c r="AM67" s="142" t="e">
        <f t="shared" ca="1" si="506"/>
        <v>#N/A</v>
      </c>
      <c r="AN67" s="142" t="e">
        <f t="shared" ca="1" si="506"/>
        <v>#N/A</v>
      </c>
      <c r="AO67" s="142" t="e">
        <f t="shared" ca="1" si="506"/>
        <v>#N/A</v>
      </c>
      <c r="AP67" s="142" t="e">
        <f t="shared" ca="1" si="506"/>
        <v>#N/A</v>
      </c>
      <c r="AQ67" s="142" t="e">
        <f t="shared" ca="1" si="506"/>
        <v>#N/A</v>
      </c>
      <c r="AR67" s="142" t="e">
        <f t="shared" ca="1" si="506"/>
        <v>#N/A</v>
      </c>
      <c r="AS67" s="142" t="e">
        <f t="shared" ca="1" si="506"/>
        <v>#N/A</v>
      </c>
      <c r="AT67" s="142" t="e">
        <f t="shared" ca="1" si="506"/>
        <v>#N/A</v>
      </c>
      <c r="AU67" s="142" t="e">
        <f t="shared" ca="1" si="506"/>
        <v>#N/A</v>
      </c>
      <c r="AV67" s="142" t="e">
        <f t="shared" ca="1" si="506"/>
        <v>#N/A</v>
      </c>
      <c r="AW67" s="142" t="e">
        <f t="shared" ca="1" si="506"/>
        <v>#N/A</v>
      </c>
      <c r="AX67" s="142" t="e">
        <f t="shared" ca="1" si="506"/>
        <v>#N/A</v>
      </c>
      <c r="AY67" s="142" t="e">
        <f t="shared" ca="1" si="496"/>
        <v>#N/A</v>
      </c>
      <c r="AZ67" s="142" t="e">
        <f t="shared" ca="1" si="496"/>
        <v>#N/A</v>
      </c>
      <c r="BA67" s="142" t="e">
        <f t="shared" ca="1" si="496"/>
        <v>#N/A</v>
      </c>
      <c r="BB67" s="142" t="str">
        <f t="shared" ref="BB67:BB130" ca="1" si="515">IF(ISNUMBER(SEARCH("Guy"&amp;"*"&amp;"@*",$D67)),CONCATENATE($D67," (",$D68,")"),"")</f>
        <v/>
      </c>
      <c r="BC67" s="142" t="str">
        <f t="shared" ref="BC67" ca="1" si="516">IFERROR(VALUE(G67)*IF(RTF_unit="K",1,IF(RTF_unit="lb",1/1000,IF(RTF_unit="T",2,1))),"")</f>
        <v/>
      </c>
      <c r="BD67" s="142" t="str">
        <f t="shared" ref="BD67" ca="1" si="517">IFERROR(VALUE(H67)*IF(RTF_unit="K",1,IF(RTF_unit="lb",1/1000,IF(RTF_unit="T",2,1))),"")</f>
        <v/>
      </c>
      <c r="BE67" s="142" t="str">
        <f t="shared" ref="BE67" ca="1" si="518">IFERROR(VALUE(I67)*IF(RTF_unit="K",1,IF(RTF_unit="lb",1/1000,IF(RTF_unit="T",2,1))),"")</f>
        <v/>
      </c>
      <c r="BF67" s="20" t="str">
        <f t="shared" ref="BF67:BF130" ca="1" si="519">IFERROR(SQRT(BC67^2+SQRT(BD67^2+BE67^2)^2),"")</f>
        <v/>
      </c>
      <c r="BG67" s="142" t="str">
        <f t="shared" ca="1" si="18"/>
        <v/>
      </c>
      <c r="BH67" s="20"/>
      <c r="BI67" s="158" t="str">
        <f t="shared" ca="1" si="50"/>
        <v/>
      </c>
      <c r="BJ67" s="142" t="str">
        <f t="shared" ca="1" si="25"/>
        <v/>
      </c>
      <c r="BK67" s="142" t="str">
        <f t="shared" ca="1" si="51"/>
        <v/>
      </c>
      <c r="BL67" s="142" t="str">
        <f t="shared" ref="BL67" ca="1" si="520">IFERROR(INDEX($D$2:$BA$203,$A$41-1+$BI67,$A$27-3)*IF(RTF_unit="K",1,IF(RTF_unit="lb",1/1000,IF(RTF_unit="T",2,1))),"")</f>
        <v/>
      </c>
      <c r="BM67" s="142" t="str">
        <f t="shared" ref="BM67" ca="1" si="521">IFERROR(INDEX($D$2:$BA$203,$A$41-1+$BI67,$A$27-1)*IF(RTF_unit="K",1,IF(RTF_unit="lb",1/1000,IF(RTF_unit="T",2,1))),"")</f>
        <v/>
      </c>
      <c r="BN67" s="142" t="str">
        <f t="shared" ref="BN67" ca="1" si="522">IFERROR(INDEX($D$2:$BA$203,$A$41-1+$BI67,$A$27-2)*IF(RTF_unit="K",1,IF(RTF_unit="lb",1/1000,IF(RTF_unit="T",2,1))),"")</f>
        <v/>
      </c>
      <c r="BO67" s="142" t="str">
        <f t="shared" ref="BO67" ca="1" si="523">IFERROR(INDEX($D$2:$BA$203,$A$41-1+$BI67,$A$27)*IF(RTF_unit_Moment="kip-ft",1,IF(RTF_unit_Moment="kip-in",1/12,IF(RTF_unit_Moment="lb-ft",1/1000,IF(RTF_unit_Moment="lb-in",1/12000,1)))),"")</f>
        <v/>
      </c>
      <c r="BP67" s="142" t="str">
        <f t="shared" ref="BP67" ca="1" si="524">IFERROR(INDEX($D$2:$BA$203,$A$41-1+$BI67,$A$30)*IF(RTF_unit_Moment="kip-ft",1,IF(RTF_unit_Moment="kip-in",1/12,IF(RTF_unit_Moment="lb-ft",1/1000,IF(RTF_unit_Moment="lb-in",1/12000,1)))),"")</f>
        <v/>
      </c>
      <c r="BQ67" s="142" t="str">
        <f t="shared" ca="1" si="57"/>
        <v/>
      </c>
      <c r="BR67" s="142" t="str">
        <f t="shared" ca="1" si="58"/>
        <v/>
      </c>
      <c r="BT67" s="142" t="str">
        <f t="array" aca="1" ref="BT67" ca="1">IFERROR(INDEX($BB$1:$BB$502,SMALL(IF($BB$1:$BB$502&lt;&gt;"",ROW($BB$1:$BB$502)),ROW(60:60))),"")</f>
        <v/>
      </c>
      <c r="BU67" s="156" t="str">
        <f t="shared" ca="1" si="19"/>
        <v/>
      </c>
      <c r="BV67" s="142" t="str">
        <f t="shared" ca="1" si="31"/>
        <v/>
      </c>
      <c r="BW67" s="142" t="str">
        <f t="shared" ca="1" si="31"/>
        <v/>
      </c>
      <c r="BX67" s="142" t="str">
        <f t="shared" ca="1" si="31"/>
        <v/>
      </c>
      <c r="BY67" s="142" t="str">
        <f t="shared" ca="1" si="32"/>
        <v/>
      </c>
      <c r="BZ67" s="142" t="str">
        <f t="shared" ca="1" si="21"/>
        <v/>
      </c>
      <c r="CA67" s="142" t="str">
        <f t="shared" ca="1" si="33"/>
        <v/>
      </c>
      <c r="CB67" s="142" t="str">
        <f t="shared" ca="1" si="34"/>
        <v/>
      </c>
      <c r="CC67" s="142" t="str">
        <f t="shared" ca="1" si="35"/>
        <v/>
      </c>
      <c r="CD67" s="142" t="str">
        <f t="shared" ca="1" si="36"/>
        <v/>
      </c>
      <c r="CE67" s="142" t="str">
        <f t="shared" ca="1" si="37"/>
        <v/>
      </c>
      <c r="CF67" s="142" t="str">
        <f t="shared" ca="1" si="38"/>
        <v/>
      </c>
      <c r="CG67" s="142" t="str">
        <f t="shared" ca="1" si="39"/>
        <v/>
      </c>
      <c r="CH67" s="142" t="str">
        <f ca="1">IFERROR(TRIM(IFERROR(IF(ISNUMBER(MATCH(IF($CF66="Radius",LEFT($CF67,FIND(" (",$CF67,1)),IF(LEFT($CF67,FIND(" (",$CF67,1))=LEFT($CF66,FIND(" (",$CF66,1)),"",LEFT($CF67,FIND(" (",$CF67,1)))),$CH$8:$CH66,0))=FALSE,IF($CF66="Radius",LEFT($CF67,FIND(" (",$CF67,1)),IF(LEFT($CF67,FIND(" (",$CF67,1))=LEFT($CF66,FIND(" (",$CF66,1)),"",LEFT($CF67,FIND(" (",$CF67,1)))),""),"")),"")</f>
        <v/>
      </c>
      <c r="CI67" s="142" t="str">
        <f t="array" aca="1" ref="CI67" ca="1">IFERROR(IF($CH67="","",IF(MAX((Selection_Radius=$CH67)*Selection_Resultant)=0,"",MAX((Selection_Radius=$CH67)*Selection_Resultant))),"")</f>
        <v/>
      </c>
      <c r="CJ67" s="142" t="str">
        <f t="shared" ca="1" si="40"/>
        <v/>
      </c>
      <c r="CK67" s="142" t="str">
        <f t="array" aca="1" ref="CK67" ca="1">IFERROR(INDEX($CJ$1:$CJ$502,SMALL(IF($CJ$1:$CJ$502&lt;&gt;"",ROW($CJ$1:$CJ$502)),ROW(60:60))),"")</f>
        <v/>
      </c>
      <c r="CL67" s="142" t="str">
        <f t="shared" ca="1" si="41"/>
        <v/>
      </c>
      <c r="CM67" s="142" t="str">
        <f t="shared" ca="1" si="42"/>
        <v/>
      </c>
      <c r="CN67" s="142" t="str" cm="1">
        <f t="array" aca="1" ref="CN67" ca="1">IF(CM67="","",INDEX(INDIRECT("$CM$9:$CM$" &amp; ROW(GuyAnchorReactionCount) + GuyAnchorReactionCount),ROWS($CM67:INDIRECT("$CM$" &amp; ROW(GuyAnchorReactionCount) + GuyAnchorReactionCount))))</f>
        <v/>
      </c>
      <c r="CP67" s="145" t="str">
        <f t="shared" ca="1" si="43"/>
        <v/>
      </c>
      <c r="CQ67" s="145" t="str">
        <f t="shared" ca="1" si="44"/>
        <v/>
      </c>
      <c r="CR67" s="145" t="str">
        <f t="shared" ca="1" si="45"/>
        <v/>
      </c>
      <c r="CS67" s="145" t="str">
        <f t="shared" ca="1" si="46"/>
        <v/>
      </c>
    </row>
    <row r="68" spans="3:97" x14ac:dyDescent="0.2">
      <c r="C68" s="142">
        <f t="shared" ref="C68:C131" si="525">C67+1</f>
        <v>66</v>
      </c>
      <c r="D68" s="142" t="e">
        <f t="shared" ca="1" si="505"/>
        <v>#N/A</v>
      </c>
      <c r="E68" s="142" t="e">
        <f t="shared" ca="1" si="505"/>
        <v>#N/A</v>
      </c>
      <c r="F68" s="142" t="e">
        <f t="shared" ca="1" si="505"/>
        <v>#N/A</v>
      </c>
      <c r="G68" s="142" t="e">
        <f t="shared" ca="1" si="505"/>
        <v>#N/A</v>
      </c>
      <c r="H68" s="142" t="e">
        <f t="shared" ca="1" si="505"/>
        <v>#N/A</v>
      </c>
      <c r="I68" s="142" t="e">
        <f t="shared" ca="1" si="505"/>
        <v>#N/A</v>
      </c>
      <c r="J68" s="142" t="e">
        <f t="shared" ca="1" si="505"/>
        <v>#N/A</v>
      </c>
      <c r="K68" s="142" t="e">
        <f t="shared" ca="1" si="505"/>
        <v>#N/A</v>
      </c>
      <c r="L68" s="142" t="e">
        <f t="shared" ca="1" si="505"/>
        <v>#N/A</v>
      </c>
      <c r="M68" s="142" t="e">
        <f t="shared" ca="1" si="505"/>
        <v>#N/A</v>
      </c>
      <c r="N68" s="142" t="e">
        <f t="shared" ca="1" si="505"/>
        <v>#N/A</v>
      </c>
      <c r="O68" s="142" t="e">
        <f t="shared" ca="1" si="505"/>
        <v>#N/A</v>
      </c>
      <c r="P68" s="142" t="e">
        <f t="shared" ca="1" si="505"/>
        <v>#N/A</v>
      </c>
      <c r="Q68" s="142" t="e">
        <f t="shared" ca="1" si="505"/>
        <v>#N/A</v>
      </c>
      <c r="R68" s="142" t="e">
        <f t="shared" ca="1" si="505"/>
        <v>#N/A</v>
      </c>
      <c r="S68" s="142" t="e">
        <f t="shared" ca="1" si="505"/>
        <v>#N/A</v>
      </c>
      <c r="T68" s="142" t="e">
        <f t="shared" ca="1" si="495"/>
        <v>#N/A</v>
      </c>
      <c r="U68" s="142" t="e">
        <f t="shared" ca="1" si="495"/>
        <v>#N/A</v>
      </c>
      <c r="V68" s="142" t="e">
        <f t="shared" ca="1" si="495"/>
        <v>#N/A</v>
      </c>
      <c r="W68" s="142" t="e">
        <f t="shared" ca="1" si="495"/>
        <v>#N/A</v>
      </c>
      <c r="X68" s="142" t="e">
        <f t="shared" ca="1" si="495"/>
        <v>#N/A</v>
      </c>
      <c r="Y68" s="142" t="e">
        <f t="shared" ca="1" si="495"/>
        <v>#N/A</v>
      </c>
      <c r="Z68" s="142" t="e">
        <f t="shared" ca="1" si="495"/>
        <v>#N/A</v>
      </c>
      <c r="AA68" s="142" t="e">
        <f t="shared" ca="1" si="495"/>
        <v>#N/A</v>
      </c>
      <c r="AB68" s="142" t="e">
        <f t="shared" ca="1" si="495"/>
        <v>#N/A</v>
      </c>
      <c r="AC68" s="142" t="e">
        <f t="shared" ca="1" si="495"/>
        <v>#N/A</v>
      </c>
      <c r="AD68" s="142" t="e">
        <f t="shared" ca="1" si="495"/>
        <v>#N/A</v>
      </c>
      <c r="AE68" s="142" t="e">
        <f t="shared" ca="1" si="495"/>
        <v>#N/A</v>
      </c>
      <c r="AF68" s="142" t="e">
        <f t="shared" ca="1" si="495"/>
        <v>#N/A</v>
      </c>
      <c r="AG68" s="142" t="e">
        <f t="shared" ca="1" si="495"/>
        <v>#N/A</v>
      </c>
      <c r="AH68" s="142" t="e">
        <f t="shared" ca="1" si="495"/>
        <v>#N/A</v>
      </c>
      <c r="AI68" s="142" t="e">
        <f t="shared" ca="1" si="506"/>
        <v>#N/A</v>
      </c>
      <c r="AJ68" s="142" t="e">
        <f t="shared" ca="1" si="506"/>
        <v>#N/A</v>
      </c>
      <c r="AK68" s="142" t="e">
        <f t="shared" ca="1" si="506"/>
        <v>#N/A</v>
      </c>
      <c r="AL68" s="142" t="e">
        <f t="shared" ca="1" si="506"/>
        <v>#N/A</v>
      </c>
      <c r="AM68" s="142" t="e">
        <f t="shared" ca="1" si="506"/>
        <v>#N/A</v>
      </c>
      <c r="AN68" s="142" t="e">
        <f t="shared" ca="1" si="506"/>
        <v>#N/A</v>
      </c>
      <c r="AO68" s="142" t="e">
        <f t="shared" ca="1" si="506"/>
        <v>#N/A</v>
      </c>
      <c r="AP68" s="142" t="e">
        <f t="shared" ca="1" si="506"/>
        <v>#N/A</v>
      </c>
      <c r="AQ68" s="142" t="e">
        <f t="shared" ca="1" si="506"/>
        <v>#N/A</v>
      </c>
      <c r="AR68" s="142" t="e">
        <f t="shared" ca="1" si="506"/>
        <v>#N/A</v>
      </c>
      <c r="AS68" s="142" t="e">
        <f t="shared" ca="1" si="506"/>
        <v>#N/A</v>
      </c>
      <c r="AT68" s="142" t="e">
        <f t="shared" ca="1" si="506"/>
        <v>#N/A</v>
      </c>
      <c r="AU68" s="142" t="e">
        <f t="shared" ca="1" si="506"/>
        <v>#N/A</v>
      </c>
      <c r="AV68" s="142" t="e">
        <f t="shared" ca="1" si="506"/>
        <v>#N/A</v>
      </c>
      <c r="AW68" s="142" t="e">
        <f t="shared" ca="1" si="506"/>
        <v>#N/A</v>
      </c>
      <c r="AX68" s="142" t="e">
        <f t="shared" ca="1" si="506"/>
        <v>#N/A</v>
      </c>
      <c r="AY68" s="142" t="e">
        <f t="shared" ca="1" si="496"/>
        <v>#N/A</v>
      </c>
      <c r="AZ68" s="142" t="e">
        <f t="shared" ca="1" si="496"/>
        <v>#N/A</v>
      </c>
      <c r="BA68" s="142" t="e">
        <f t="shared" ca="1" si="496"/>
        <v>#N/A</v>
      </c>
      <c r="BB68" s="142" t="str">
        <f t="shared" ca="1" si="515"/>
        <v/>
      </c>
      <c r="BC68" s="142" t="str">
        <f t="shared" ref="BC68" ca="1" si="526">IFERROR(VALUE(G68)*IF(RTF_unit="K",1,IF(RTF_unit="lb",1/1000,IF(RTF_unit="T",2,1))),"")</f>
        <v/>
      </c>
      <c r="BD68" s="142" t="str">
        <f t="shared" ref="BD68" ca="1" si="527">IFERROR(VALUE(H68)*IF(RTF_unit="K",1,IF(RTF_unit="lb",1/1000,IF(RTF_unit="T",2,1))),"")</f>
        <v/>
      </c>
      <c r="BE68" s="142" t="str">
        <f t="shared" ref="BE68" ca="1" si="528">IFERROR(VALUE(I68)*IF(RTF_unit="K",1,IF(RTF_unit="lb",1/1000,IF(RTF_unit="T",2,1))),"")</f>
        <v/>
      </c>
      <c r="BF68" s="20" t="str">
        <f t="shared" ca="1" si="519"/>
        <v/>
      </c>
      <c r="BG68" s="142" t="str">
        <f t="shared" ca="1" si="18"/>
        <v/>
      </c>
      <c r="BH68" s="20"/>
      <c r="BI68" s="158" t="str">
        <f t="shared" ca="1" si="50"/>
        <v/>
      </c>
      <c r="BJ68" s="142" t="str">
        <f t="shared" ca="1" si="25"/>
        <v/>
      </c>
      <c r="BK68" s="142" t="str">
        <f t="shared" ca="1" si="51"/>
        <v/>
      </c>
      <c r="BL68" s="142" t="str">
        <f t="shared" ref="BL68" ca="1" si="529">IFERROR(INDEX($D$2:$BA$203,$A$41-1+$BI68,$A$27-3)*IF(RTF_unit="K",1,IF(RTF_unit="lb",1/1000,IF(RTF_unit="T",2,1))),"")</f>
        <v/>
      </c>
      <c r="BM68" s="142" t="str">
        <f t="shared" ref="BM68" ca="1" si="530">IFERROR(INDEX($D$2:$BA$203,$A$41-1+$BI68,$A$27-1)*IF(RTF_unit="K",1,IF(RTF_unit="lb",1/1000,IF(RTF_unit="T",2,1))),"")</f>
        <v/>
      </c>
      <c r="BN68" s="142" t="str">
        <f t="shared" ref="BN68" ca="1" si="531">IFERROR(INDEX($D$2:$BA$203,$A$41-1+$BI68,$A$27-2)*IF(RTF_unit="K",1,IF(RTF_unit="lb",1/1000,IF(RTF_unit="T",2,1))),"")</f>
        <v/>
      </c>
      <c r="BO68" s="142" t="str">
        <f t="shared" ref="BO68" ca="1" si="532">IFERROR(INDEX($D$2:$BA$203,$A$41-1+$BI68,$A$27)*IF(RTF_unit_Moment="kip-ft",1,IF(RTF_unit_Moment="kip-in",1/12,IF(RTF_unit_Moment="lb-ft",1/1000,IF(RTF_unit_Moment="lb-in",1/12000,1)))),"")</f>
        <v/>
      </c>
      <c r="BP68" s="142" t="str">
        <f t="shared" ref="BP68" ca="1" si="533">IFERROR(INDEX($D$2:$BA$203,$A$41-1+$BI68,$A$30)*IF(RTF_unit_Moment="kip-ft",1,IF(RTF_unit_Moment="kip-in",1/12,IF(RTF_unit_Moment="lb-ft",1/1000,IF(RTF_unit_Moment="lb-in",1/12000,1)))),"")</f>
        <v/>
      </c>
      <c r="BQ68" s="142" t="str">
        <f t="shared" ca="1" si="57"/>
        <v/>
      </c>
      <c r="BR68" s="142" t="str">
        <f t="shared" ca="1" si="58"/>
        <v/>
      </c>
      <c r="BT68" s="142" t="str">
        <f t="array" aca="1" ref="BT68" ca="1">IFERROR(INDEX($BB$1:$BB$502,SMALL(IF($BB$1:$BB$502&lt;&gt;"",ROW($BB$1:$BB$502)),ROW(61:61))),"")</f>
        <v/>
      </c>
      <c r="BU68" s="156" t="str">
        <f t="shared" ca="1" si="19"/>
        <v/>
      </c>
      <c r="BV68" s="142" t="str">
        <f t="shared" ca="1" si="31"/>
        <v/>
      </c>
      <c r="BW68" s="142" t="str">
        <f t="shared" ca="1" si="31"/>
        <v/>
      </c>
      <c r="BX68" s="142" t="str">
        <f t="shared" ca="1" si="31"/>
        <v/>
      </c>
      <c r="BY68" s="142" t="str">
        <f t="shared" ca="1" si="32"/>
        <v/>
      </c>
      <c r="BZ68" s="142" t="str">
        <f t="shared" ca="1" si="21"/>
        <v/>
      </c>
      <c r="CA68" s="142" t="str">
        <f t="shared" ca="1" si="33"/>
        <v/>
      </c>
      <c r="CB68" s="142" t="str">
        <f t="shared" ca="1" si="34"/>
        <v/>
      </c>
      <c r="CC68" s="142" t="str">
        <f t="shared" ca="1" si="35"/>
        <v/>
      </c>
      <c r="CD68" s="142" t="str">
        <f t="shared" ca="1" si="36"/>
        <v/>
      </c>
      <c r="CE68" s="142" t="str">
        <f t="shared" ca="1" si="37"/>
        <v/>
      </c>
      <c r="CF68" s="142" t="str">
        <f t="shared" ca="1" si="38"/>
        <v/>
      </c>
      <c r="CG68" s="142" t="str">
        <f t="shared" ca="1" si="39"/>
        <v/>
      </c>
      <c r="CH68" s="142" t="str">
        <f ca="1">IFERROR(TRIM(IFERROR(IF(ISNUMBER(MATCH(IF($CF67="Radius",LEFT($CF68,FIND(" (",$CF68,1)),IF(LEFT($CF68,FIND(" (",$CF68,1))=LEFT($CF67,FIND(" (",$CF67,1)),"",LEFT($CF68,FIND(" (",$CF68,1)))),$CH$8:$CH67,0))=FALSE,IF($CF67="Radius",LEFT($CF68,FIND(" (",$CF68,1)),IF(LEFT($CF68,FIND(" (",$CF68,1))=LEFT($CF67,FIND(" (",$CF67,1)),"",LEFT($CF68,FIND(" (",$CF68,1)))),""),"")),"")</f>
        <v/>
      </c>
      <c r="CI68" s="142" t="str">
        <f t="array" aca="1" ref="CI68" ca="1">IFERROR(IF($CH68="","",IF(MAX((Selection_Radius=$CH68)*Selection_Resultant)=0,"",MAX((Selection_Radius=$CH68)*Selection_Resultant))),"")</f>
        <v/>
      </c>
      <c r="CJ68" s="142" t="str">
        <f t="shared" ca="1" si="40"/>
        <v/>
      </c>
      <c r="CK68" s="142" t="str">
        <f t="array" aca="1" ref="CK68" ca="1">IFERROR(INDEX($CJ$1:$CJ$502,SMALL(IF($CJ$1:$CJ$502&lt;&gt;"",ROW($CJ$1:$CJ$502)),ROW(61:61))),"")</f>
        <v/>
      </c>
      <c r="CL68" s="142" t="str">
        <f t="shared" ca="1" si="41"/>
        <v/>
      </c>
      <c r="CM68" s="142" t="str">
        <f t="shared" ca="1" si="42"/>
        <v/>
      </c>
      <c r="CN68" s="142" t="str" cm="1">
        <f t="array" aca="1" ref="CN68" ca="1">IF(CM68="","",INDEX(INDIRECT("$CM$9:$CM$" &amp; ROW(GuyAnchorReactionCount) + GuyAnchorReactionCount),ROWS($CM68:INDIRECT("$CM$" &amp; ROW(GuyAnchorReactionCount) + GuyAnchorReactionCount))))</f>
        <v/>
      </c>
      <c r="CP68" s="145" t="str">
        <f t="shared" ca="1" si="43"/>
        <v/>
      </c>
      <c r="CQ68" s="145" t="str">
        <f t="shared" ca="1" si="44"/>
        <v/>
      </c>
      <c r="CR68" s="145" t="str">
        <f t="shared" ca="1" si="45"/>
        <v/>
      </c>
      <c r="CS68" s="145" t="str">
        <f t="shared" ca="1" si="46"/>
        <v/>
      </c>
    </row>
    <row r="69" spans="3:97" x14ac:dyDescent="0.2">
      <c r="C69" s="142">
        <f t="shared" si="525"/>
        <v>67</v>
      </c>
      <c r="D69" s="142" t="e">
        <f t="shared" ca="1" si="505"/>
        <v>#N/A</v>
      </c>
      <c r="E69" s="142" t="e">
        <f t="shared" ca="1" si="505"/>
        <v>#N/A</v>
      </c>
      <c r="F69" s="142" t="e">
        <f t="shared" ca="1" si="505"/>
        <v>#N/A</v>
      </c>
      <c r="G69" s="142" t="e">
        <f t="shared" ca="1" si="505"/>
        <v>#N/A</v>
      </c>
      <c r="H69" s="142" t="e">
        <f t="shared" ca="1" si="505"/>
        <v>#N/A</v>
      </c>
      <c r="I69" s="142" t="e">
        <f t="shared" ca="1" si="505"/>
        <v>#N/A</v>
      </c>
      <c r="J69" s="142" t="e">
        <f t="shared" ca="1" si="505"/>
        <v>#N/A</v>
      </c>
      <c r="K69" s="142" t="e">
        <f t="shared" ca="1" si="505"/>
        <v>#N/A</v>
      </c>
      <c r="L69" s="142" t="e">
        <f t="shared" ca="1" si="505"/>
        <v>#N/A</v>
      </c>
      <c r="M69" s="142" t="e">
        <f t="shared" ca="1" si="505"/>
        <v>#N/A</v>
      </c>
      <c r="N69" s="142" t="e">
        <f t="shared" ca="1" si="505"/>
        <v>#N/A</v>
      </c>
      <c r="O69" s="142" t="e">
        <f t="shared" ca="1" si="505"/>
        <v>#N/A</v>
      </c>
      <c r="P69" s="142" t="e">
        <f t="shared" ca="1" si="505"/>
        <v>#N/A</v>
      </c>
      <c r="Q69" s="142" t="e">
        <f t="shared" ca="1" si="505"/>
        <v>#N/A</v>
      </c>
      <c r="R69" s="142" t="e">
        <f t="shared" ca="1" si="505"/>
        <v>#N/A</v>
      </c>
      <c r="S69" s="142" t="e">
        <f t="shared" ca="1" si="505"/>
        <v>#N/A</v>
      </c>
      <c r="T69" s="142" t="e">
        <f t="shared" ca="1" si="495"/>
        <v>#N/A</v>
      </c>
      <c r="U69" s="142" t="e">
        <f t="shared" ca="1" si="495"/>
        <v>#N/A</v>
      </c>
      <c r="V69" s="142" t="e">
        <f t="shared" ca="1" si="495"/>
        <v>#N/A</v>
      </c>
      <c r="W69" s="142" t="e">
        <f t="shared" ca="1" si="495"/>
        <v>#N/A</v>
      </c>
      <c r="X69" s="142" t="e">
        <f t="shared" ca="1" si="495"/>
        <v>#N/A</v>
      </c>
      <c r="Y69" s="142" t="e">
        <f t="shared" ca="1" si="495"/>
        <v>#N/A</v>
      </c>
      <c r="Z69" s="142" t="e">
        <f t="shared" ca="1" si="495"/>
        <v>#N/A</v>
      </c>
      <c r="AA69" s="142" t="e">
        <f t="shared" ca="1" si="495"/>
        <v>#N/A</v>
      </c>
      <c r="AB69" s="142" t="e">
        <f t="shared" ca="1" si="495"/>
        <v>#N/A</v>
      </c>
      <c r="AC69" s="142" t="e">
        <f t="shared" ca="1" si="495"/>
        <v>#N/A</v>
      </c>
      <c r="AD69" s="142" t="e">
        <f t="shared" ca="1" si="495"/>
        <v>#N/A</v>
      </c>
      <c r="AE69" s="142" t="e">
        <f t="shared" ca="1" si="495"/>
        <v>#N/A</v>
      </c>
      <c r="AF69" s="142" t="e">
        <f t="shared" ca="1" si="495"/>
        <v>#N/A</v>
      </c>
      <c r="AG69" s="142" t="e">
        <f t="shared" ca="1" si="495"/>
        <v>#N/A</v>
      </c>
      <c r="AH69" s="142" t="e">
        <f t="shared" ca="1" si="495"/>
        <v>#N/A</v>
      </c>
      <c r="AI69" s="142" t="e">
        <f t="shared" ca="1" si="506"/>
        <v>#N/A</v>
      </c>
      <c r="AJ69" s="142" t="e">
        <f t="shared" ca="1" si="506"/>
        <v>#N/A</v>
      </c>
      <c r="AK69" s="142" t="e">
        <f t="shared" ca="1" si="506"/>
        <v>#N/A</v>
      </c>
      <c r="AL69" s="142" t="e">
        <f t="shared" ca="1" si="506"/>
        <v>#N/A</v>
      </c>
      <c r="AM69" s="142" t="e">
        <f t="shared" ca="1" si="506"/>
        <v>#N/A</v>
      </c>
      <c r="AN69" s="142" t="e">
        <f t="shared" ca="1" si="506"/>
        <v>#N/A</v>
      </c>
      <c r="AO69" s="142" t="e">
        <f t="shared" ca="1" si="506"/>
        <v>#N/A</v>
      </c>
      <c r="AP69" s="142" t="e">
        <f t="shared" ca="1" si="506"/>
        <v>#N/A</v>
      </c>
      <c r="AQ69" s="142" t="e">
        <f t="shared" ca="1" si="506"/>
        <v>#N/A</v>
      </c>
      <c r="AR69" s="142" t="e">
        <f t="shared" ca="1" si="506"/>
        <v>#N/A</v>
      </c>
      <c r="AS69" s="142" t="e">
        <f t="shared" ca="1" si="506"/>
        <v>#N/A</v>
      </c>
      <c r="AT69" s="142" t="e">
        <f t="shared" ca="1" si="506"/>
        <v>#N/A</v>
      </c>
      <c r="AU69" s="142" t="e">
        <f t="shared" ca="1" si="506"/>
        <v>#N/A</v>
      </c>
      <c r="AV69" s="142" t="e">
        <f t="shared" ca="1" si="506"/>
        <v>#N/A</v>
      </c>
      <c r="AW69" s="142" t="e">
        <f t="shared" ca="1" si="506"/>
        <v>#N/A</v>
      </c>
      <c r="AX69" s="142" t="e">
        <f t="shared" ca="1" si="506"/>
        <v>#N/A</v>
      </c>
      <c r="AY69" s="142" t="e">
        <f t="shared" ca="1" si="496"/>
        <v>#N/A</v>
      </c>
      <c r="AZ69" s="142" t="e">
        <f t="shared" ca="1" si="496"/>
        <v>#N/A</v>
      </c>
      <c r="BA69" s="142" t="e">
        <f t="shared" ca="1" si="496"/>
        <v>#N/A</v>
      </c>
      <c r="BB69" s="142" t="str">
        <f t="shared" ca="1" si="515"/>
        <v/>
      </c>
      <c r="BC69" s="142" t="str">
        <f t="shared" ref="BC69" ca="1" si="534">IFERROR(VALUE(G69)*IF(RTF_unit="K",1,IF(RTF_unit="lb",1/1000,IF(RTF_unit="T",2,1))),"")</f>
        <v/>
      </c>
      <c r="BD69" s="142" t="str">
        <f t="shared" ref="BD69" ca="1" si="535">IFERROR(VALUE(H69)*IF(RTF_unit="K",1,IF(RTF_unit="lb",1/1000,IF(RTF_unit="T",2,1))),"")</f>
        <v/>
      </c>
      <c r="BE69" s="142" t="str">
        <f t="shared" ref="BE69" ca="1" si="536">IFERROR(VALUE(I69)*IF(RTF_unit="K",1,IF(RTF_unit="lb",1/1000,IF(RTF_unit="T",2,1))),"")</f>
        <v/>
      </c>
      <c r="BF69" s="20" t="str">
        <f t="shared" ca="1" si="519"/>
        <v/>
      </c>
      <c r="BG69" s="142" t="str">
        <f t="shared" ca="1" si="18"/>
        <v/>
      </c>
      <c r="BH69" s="20"/>
      <c r="BI69" s="158" t="str">
        <f t="shared" ca="1" si="50"/>
        <v/>
      </c>
      <c r="BJ69" s="142" t="str">
        <f t="shared" ca="1" si="25"/>
        <v/>
      </c>
      <c r="BK69" s="142" t="str">
        <f t="shared" ca="1" si="51"/>
        <v/>
      </c>
      <c r="BL69" s="142" t="str">
        <f t="shared" ref="BL69" ca="1" si="537">IFERROR(INDEX($D$2:$BA$203,$A$41-1+$BI69,$A$27-3)*IF(RTF_unit="K",1,IF(RTF_unit="lb",1/1000,IF(RTF_unit="T",2,1))),"")</f>
        <v/>
      </c>
      <c r="BM69" s="142" t="str">
        <f t="shared" ref="BM69" ca="1" si="538">IFERROR(INDEX($D$2:$BA$203,$A$41-1+$BI69,$A$27-1)*IF(RTF_unit="K",1,IF(RTF_unit="lb",1/1000,IF(RTF_unit="T",2,1))),"")</f>
        <v/>
      </c>
      <c r="BN69" s="142" t="str">
        <f t="shared" ref="BN69" ca="1" si="539">IFERROR(INDEX($D$2:$BA$203,$A$41-1+$BI69,$A$27-2)*IF(RTF_unit="K",1,IF(RTF_unit="lb",1/1000,IF(RTF_unit="T",2,1))),"")</f>
        <v/>
      </c>
      <c r="BO69" s="142" t="str">
        <f t="shared" ref="BO69" ca="1" si="540">IFERROR(INDEX($D$2:$BA$203,$A$41-1+$BI69,$A$27)*IF(RTF_unit_Moment="kip-ft",1,IF(RTF_unit_Moment="kip-in",1/12,IF(RTF_unit_Moment="lb-ft",1/1000,IF(RTF_unit_Moment="lb-in",1/12000,1)))),"")</f>
        <v/>
      </c>
      <c r="BP69" s="142" t="str">
        <f t="shared" ref="BP69" ca="1" si="541">IFERROR(INDEX($D$2:$BA$203,$A$41-1+$BI69,$A$30)*IF(RTF_unit_Moment="kip-ft",1,IF(RTF_unit_Moment="kip-in",1/12,IF(RTF_unit_Moment="lb-ft",1/1000,IF(RTF_unit_Moment="lb-in",1/12000,1)))),"")</f>
        <v/>
      </c>
      <c r="BQ69" s="142" t="str">
        <f t="shared" ca="1" si="57"/>
        <v/>
      </c>
      <c r="BR69" s="142" t="str">
        <f t="shared" ca="1" si="58"/>
        <v/>
      </c>
      <c r="BT69" s="142" t="str">
        <f t="array" aca="1" ref="BT69" ca="1">IFERROR(INDEX($BB$1:$BB$502,SMALL(IF($BB$1:$BB$502&lt;&gt;"",ROW($BB$1:$BB$502)),ROW(62:62))),"")</f>
        <v/>
      </c>
      <c r="BU69" s="156" t="str">
        <f t="shared" ca="1" si="19"/>
        <v/>
      </c>
      <c r="BV69" s="142" t="str">
        <f t="shared" ca="1" si="31"/>
        <v/>
      </c>
      <c r="BW69" s="142" t="str">
        <f t="shared" ca="1" si="31"/>
        <v/>
      </c>
      <c r="BX69" s="142" t="str">
        <f t="shared" ca="1" si="31"/>
        <v/>
      </c>
      <c r="BY69" s="142" t="str">
        <f t="shared" ca="1" si="32"/>
        <v/>
      </c>
      <c r="BZ69" s="142" t="str">
        <f t="shared" ca="1" si="21"/>
        <v/>
      </c>
      <c r="CA69" s="142" t="str">
        <f t="shared" ca="1" si="33"/>
        <v/>
      </c>
      <c r="CB69" s="142" t="str">
        <f t="shared" ca="1" si="34"/>
        <v/>
      </c>
      <c r="CC69" s="142" t="str">
        <f t="shared" ca="1" si="35"/>
        <v/>
      </c>
      <c r="CD69" s="142" t="str">
        <f t="shared" ca="1" si="36"/>
        <v/>
      </c>
      <c r="CE69" s="142" t="str">
        <f t="shared" ca="1" si="37"/>
        <v/>
      </c>
      <c r="CF69" s="142" t="str">
        <f t="shared" ca="1" si="38"/>
        <v/>
      </c>
      <c r="CG69" s="142" t="str">
        <f t="shared" ca="1" si="39"/>
        <v/>
      </c>
      <c r="CH69" s="142" t="str">
        <f ca="1">IFERROR(TRIM(IFERROR(IF(ISNUMBER(MATCH(IF($CF68="Radius",LEFT($CF69,FIND(" (",$CF69,1)),IF(LEFT($CF69,FIND(" (",$CF69,1))=LEFT($CF68,FIND(" (",$CF68,1)),"",LEFT($CF69,FIND(" (",$CF69,1)))),$CH$8:$CH68,0))=FALSE,IF($CF68="Radius",LEFT($CF69,FIND(" (",$CF69,1)),IF(LEFT($CF69,FIND(" (",$CF69,1))=LEFT($CF68,FIND(" (",$CF68,1)),"",LEFT($CF69,FIND(" (",$CF69,1)))),""),"")),"")</f>
        <v/>
      </c>
      <c r="CI69" s="142" t="str">
        <f t="array" aca="1" ref="CI69" ca="1">IFERROR(IF($CH69="","",IF(MAX((Selection_Radius=$CH69)*Selection_Resultant)=0,"",MAX((Selection_Radius=$CH69)*Selection_Resultant))),"")</f>
        <v/>
      </c>
      <c r="CJ69" s="142" t="str">
        <f t="shared" ca="1" si="40"/>
        <v/>
      </c>
      <c r="CK69" s="142" t="str">
        <f t="array" aca="1" ref="CK69" ca="1">IFERROR(INDEX($CJ$1:$CJ$502,SMALL(IF($CJ$1:$CJ$502&lt;&gt;"",ROW($CJ$1:$CJ$502)),ROW(62:62))),"")</f>
        <v/>
      </c>
      <c r="CL69" s="142" t="str">
        <f t="shared" ca="1" si="41"/>
        <v/>
      </c>
      <c r="CM69" s="142" t="str">
        <f t="shared" ca="1" si="42"/>
        <v/>
      </c>
      <c r="CN69" s="142" t="str" cm="1">
        <f t="array" aca="1" ref="CN69" ca="1">IF(CM69="","",INDEX(INDIRECT("$CM$9:$CM$" &amp; ROW(GuyAnchorReactionCount) + GuyAnchorReactionCount),ROWS($CM69:INDIRECT("$CM$" &amp; ROW(GuyAnchorReactionCount) + GuyAnchorReactionCount))))</f>
        <v/>
      </c>
      <c r="CP69" s="145" t="str">
        <f t="shared" ca="1" si="43"/>
        <v/>
      </c>
      <c r="CQ69" s="145" t="str">
        <f t="shared" ca="1" si="44"/>
        <v/>
      </c>
      <c r="CR69" s="145" t="str">
        <f t="shared" ca="1" si="45"/>
        <v/>
      </c>
      <c r="CS69" s="145" t="str">
        <f t="shared" ca="1" si="46"/>
        <v/>
      </c>
    </row>
    <row r="70" spans="3:97" x14ac:dyDescent="0.2">
      <c r="C70" s="142">
        <f t="shared" si="525"/>
        <v>68</v>
      </c>
      <c r="D70" s="142" t="e">
        <f t="shared" ca="1" si="505"/>
        <v>#N/A</v>
      </c>
      <c r="E70" s="142" t="e">
        <f t="shared" ca="1" si="505"/>
        <v>#N/A</v>
      </c>
      <c r="F70" s="142" t="e">
        <f t="shared" ca="1" si="505"/>
        <v>#N/A</v>
      </c>
      <c r="G70" s="142" t="e">
        <f t="shared" ca="1" si="505"/>
        <v>#N/A</v>
      </c>
      <c r="H70" s="142" t="e">
        <f t="shared" ca="1" si="505"/>
        <v>#N/A</v>
      </c>
      <c r="I70" s="142" t="e">
        <f t="shared" ca="1" si="505"/>
        <v>#N/A</v>
      </c>
      <c r="J70" s="142" t="e">
        <f t="shared" ca="1" si="505"/>
        <v>#N/A</v>
      </c>
      <c r="K70" s="142" t="e">
        <f t="shared" ca="1" si="505"/>
        <v>#N/A</v>
      </c>
      <c r="L70" s="142" t="e">
        <f t="shared" ca="1" si="505"/>
        <v>#N/A</v>
      </c>
      <c r="M70" s="142" t="e">
        <f t="shared" ca="1" si="505"/>
        <v>#N/A</v>
      </c>
      <c r="N70" s="142" t="e">
        <f t="shared" ca="1" si="505"/>
        <v>#N/A</v>
      </c>
      <c r="O70" s="142" t="e">
        <f t="shared" ca="1" si="505"/>
        <v>#N/A</v>
      </c>
      <c r="P70" s="142" t="e">
        <f t="shared" ca="1" si="505"/>
        <v>#N/A</v>
      </c>
      <c r="Q70" s="142" t="e">
        <f t="shared" ca="1" si="505"/>
        <v>#N/A</v>
      </c>
      <c r="R70" s="142" t="e">
        <f t="shared" ca="1" si="505"/>
        <v>#N/A</v>
      </c>
      <c r="S70" s="142" t="e">
        <f t="shared" ca="1" si="505"/>
        <v>#N/A</v>
      </c>
      <c r="T70" s="142" t="e">
        <f t="shared" ca="1" si="495"/>
        <v>#N/A</v>
      </c>
      <c r="U70" s="142" t="e">
        <f t="shared" ca="1" si="495"/>
        <v>#N/A</v>
      </c>
      <c r="V70" s="142" t="e">
        <f t="shared" ca="1" si="495"/>
        <v>#N/A</v>
      </c>
      <c r="W70" s="142" t="e">
        <f t="shared" ca="1" si="495"/>
        <v>#N/A</v>
      </c>
      <c r="X70" s="142" t="e">
        <f t="shared" ca="1" si="495"/>
        <v>#N/A</v>
      </c>
      <c r="Y70" s="142" t="e">
        <f t="shared" ca="1" si="495"/>
        <v>#N/A</v>
      </c>
      <c r="Z70" s="142" t="e">
        <f t="shared" ca="1" si="495"/>
        <v>#N/A</v>
      </c>
      <c r="AA70" s="142" t="e">
        <f t="shared" ca="1" si="495"/>
        <v>#N/A</v>
      </c>
      <c r="AB70" s="142" t="e">
        <f t="shared" ca="1" si="495"/>
        <v>#N/A</v>
      </c>
      <c r="AC70" s="142" t="e">
        <f t="shared" ca="1" si="495"/>
        <v>#N/A</v>
      </c>
      <c r="AD70" s="142" t="e">
        <f t="shared" ca="1" si="495"/>
        <v>#N/A</v>
      </c>
      <c r="AE70" s="142" t="e">
        <f t="shared" ca="1" si="495"/>
        <v>#N/A</v>
      </c>
      <c r="AF70" s="142" t="e">
        <f t="shared" ca="1" si="495"/>
        <v>#N/A</v>
      </c>
      <c r="AG70" s="142" t="e">
        <f t="shared" ca="1" si="495"/>
        <v>#N/A</v>
      </c>
      <c r="AH70" s="142" t="e">
        <f t="shared" ca="1" si="495"/>
        <v>#N/A</v>
      </c>
      <c r="AI70" s="142" t="e">
        <f t="shared" ca="1" si="506"/>
        <v>#N/A</v>
      </c>
      <c r="AJ70" s="142" t="e">
        <f t="shared" ca="1" si="506"/>
        <v>#N/A</v>
      </c>
      <c r="AK70" s="142" t="e">
        <f t="shared" ca="1" si="506"/>
        <v>#N/A</v>
      </c>
      <c r="AL70" s="142" t="e">
        <f t="shared" ca="1" si="506"/>
        <v>#N/A</v>
      </c>
      <c r="AM70" s="142" t="e">
        <f t="shared" ca="1" si="506"/>
        <v>#N/A</v>
      </c>
      <c r="AN70" s="142" t="e">
        <f t="shared" ca="1" si="506"/>
        <v>#N/A</v>
      </c>
      <c r="AO70" s="142" t="e">
        <f t="shared" ca="1" si="506"/>
        <v>#N/A</v>
      </c>
      <c r="AP70" s="142" t="e">
        <f t="shared" ca="1" si="506"/>
        <v>#N/A</v>
      </c>
      <c r="AQ70" s="142" t="e">
        <f t="shared" ca="1" si="506"/>
        <v>#N/A</v>
      </c>
      <c r="AR70" s="142" t="e">
        <f t="shared" ca="1" si="506"/>
        <v>#N/A</v>
      </c>
      <c r="AS70" s="142" t="e">
        <f t="shared" ca="1" si="506"/>
        <v>#N/A</v>
      </c>
      <c r="AT70" s="142" t="e">
        <f t="shared" ca="1" si="506"/>
        <v>#N/A</v>
      </c>
      <c r="AU70" s="142" t="e">
        <f t="shared" ca="1" si="506"/>
        <v>#N/A</v>
      </c>
      <c r="AV70" s="142" t="e">
        <f t="shared" ca="1" si="506"/>
        <v>#N/A</v>
      </c>
      <c r="AW70" s="142" t="e">
        <f t="shared" ca="1" si="506"/>
        <v>#N/A</v>
      </c>
      <c r="AX70" s="142" t="e">
        <f t="shared" ca="1" si="506"/>
        <v>#N/A</v>
      </c>
      <c r="AY70" s="142" t="e">
        <f t="shared" ca="1" si="496"/>
        <v>#N/A</v>
      </c>
      <c r="AZ70" s="142" t="e">
        <f t="shared" ca="1" si="496"/>
        <v>#N/A</v>
      </c>
      <c r="BA70" s="142" t="e">
        <f t="shared" ca="1" si="496"/>
        <v>#N/A</v>
      </c>
      <c r="BB70" s="142" t="str">
        <f t="shared" ca="1" si="515"/>
        <v/>
      </c>
      <c r="BC70" s="142" t="str">
        <f t="shared" ref="BC70" ca="1" si="542">IFERROR(VALUE(G70)*IF(RTF_unit="K",1,IF(RTF_unit="lb",1/1000,IF(RTF_unit="T",2,1))),"")</f>
        <v/>
      </c>
      <c r="BD70" s="142" t="str">
        <f t="shared" ref="BD70" ca="1" si="543">IFERROR(VALUE(H70)*IF(RTF_unit="K",1,IF(RTF_unit="lb",1/1000,IF(RTF_unit="T",2,1))),"")</f>
        <v/>
      </c>
      <c r="BE70" s="142" t="str">
        <f t="shared" ref="BE70" ca="1" si="544">IFERROR(VALUE(I70)*IF(RTF_unit="K",1,IF(RTF_unit="lb",1/1000,IF(RTF_unit="T",2,1))),"")</f>
        <v/>
      </c>
      <c r="BF70" s="20" t="str">
        <f t="shared" ca="1" si="519"/>
        <v/>
      </c>
      <c r="BG70" s="142" t="str">
        <f t="shared" ca="1" si="18"/>
        <v/>
      </c>
      <c r="BH70" s="20"/>
      <c r="BI70" s="158" t="str">
        <f t="shared" ca="1" si="50"/>
        <v/>
      </c>
      <c r="BJ70" s="142" t="str">
        <f t="shared" ca="1" si="25"/>
        <v/>
      </c>
      <c r="BK70" s="142" t="str">
        <f t="shared" ca="1" si="51"/>
        <v/>
      </c>
      <c r="BL70" s="142" t="str">
        <f t="shared" ref="BL70" ca="1" si="545">IFERROR(INDEX($D$2:$BA$203,$A$41-1+$BI70,$A$27-3)*IF(RTF_unit="K",1,IF(RTF_unit="lb",1/1000,IF(RTF_unit="T",2,1))),"")</f>
        <v/>
      </c>
      <c r="BM70" s="142" t="str">
        <f t="shared" ref="BM70" ca="1" si="546">IFERROR(INDEX($D$2:$BA$203,$A$41-1+$BI70,$A$27-1)*IF(RTF_unit="K",1,IF(RTF_unit="lb",1/1000,IF(RTF_unit="T",2,1))),"")</f>
        <v/>
      </c>
      <c r="BN70" s="142" t="str">
        <f t="shared" ref="BN70" ca="1" si="547">IFERROR(INDEX($D$2:$BA$203,$A$41-1+$BI70,$A$27-2)*IF(RTF_unit="K",1,IF(RTF_unit="lb",1/1000,IF(RTF_unit="T",2,1))),"")</f>
        <v/>
      </c>
      <c r="BO70" s="142" t="str">
        <f t="shared" ref="BO70" ca="1" si="548">IFERROR(INDEX($D$2:$BA$203,$A$41-1+$BI70,$A$27)*IF(RTF_unit_Moment="kip-ft",1,IF(RTF_unit_Moment="kip-in",1/12,IF(RTF_unit_Moment="lb-ft",1/1000,IF(RTF_unit_Moment="lb-in",1/12000,1)))),"")</f>
        <v/>
      </c>
      <c r="BP70" s="142" t="str">
        <f t="shared" ref="BP70" ca="1" si="549">IFERROR(INDEX($D$2:$BA$203,$A$41-1+$BI70,$A$30)*IF(RTF_unit_Moment="kip-ft",1,IF(RTF_unit_Moment="kip-in",1/12,IF(RTF_unit_Moment="lb-ft",1/1000,IF(RTF_unit_Moment="lb-in",1/12000,1)))),"")</f>
        <v/>
      </c>
      <c r="BQ70" s="142" t="str">
        <f t="shared" ca="1" si="57"/>
        <v/>
      </c>
      <c r="BR70" s="142" t="str">
        <f t="shared" ca="1" si="58"/>
        <v/>
      </c>
      <c r="BT70" s="142" t="str">
        <f t="array" aca="1" ref="BT70" ca="1">IFERROR(INDEX($BB$1:$BB$502,SMALL(IF($BB$1:$BB$502&lt;&gt;"",ROW($BB$1:$BB$502)),ROW(63:63))),"")</f>
        <v/>
      </c>
      <c r="BU70" s="156" t="str">
        <f t="shared" ca="1" si="19"/>
        <v/>
      </c>
      <c r="BV70" s="142" t="str">
        <f t="shared" ca="1" si="31"/>
        <v/>
      </c>
      <c r="BW70" s="142" t="str">
        <f t="shared" ca="1" si="31"/>
        <v/>
      </c>
      <c r="BX70" s="142" t="str">
        <f t="shared" ca="1" si="31"/>
        <v/>
      </c>
      <c r="BY70" s="142" t="str">
        <f t="shared" ca="1" si="32"/>
        <v/>
      </c>
      <c r="BZ70" s="142" t="str">
        <f t="shared" ca="1" si="21"/>
        <v/>
      </c>
      <c r="CA70" s="142" t="str">
        <f t="shared" ca="1" si="33"/>
        <v/>
      </c>
      <c r="CB70" s="142" t="str">
        <f t="shared" ca="1" si="34"/>
        <v/>
      </c>
      <c r="CC70" s="142" t="str">
        <f t="shared" ca="1" si="35"/>
        <v/>
      </c>
      <c r="CD70" s="142" t="str">
        <f t="shared" ca="1" si="36"/>
        <v/>
      </c>
      <c r="CE70" s="142" t="str">
        <f t="shared" ca="1" si="37"/>
        <v/>
      </c>
      <c r="CF70" s="142" t="str">
        <f t="shared" ca="1" si="38"/>
        <v/>
      </c>
      <c r="CG70" s="142" t="str">
        <f t="shared" ca="1" si="39"/>
        <v/>
      </c>
      <c r="CH70" s="142" t="str">
        <f ca="1">IFERROR(TRIM(IFERROR(IF(ISNUMBER(MATCH(IF($CF69="Radius",LEFT($CF70,FIND(" (",$CF70,1)),IF(LEFT($CF70,FIND(" (",$CF70,1))=LEFT($CF69,FIND(" (",$CF69,1)),"",LEFT($CF70,FIND(" (",$CF70,1)))),$CH$8:$CH69,0))=FALSE,IF($CF69="Radius",LEFT($CF70,FIND(" (",$CF70,1)),IF(LEFT($CF70,FIND(" (",$CF70,1))=LEFT($CF69,FIND(" (",$CF69,1)),"",LEFT($CF70,FIND(" (",$CF70,1)))),""),"")),"")</f>
        <v/>
      </c>
      <c r="CI70" s="142" t="str">
        <f t="array" aca="1" ref="CI70" ca="1">IFERROR(IF($CH70="","",IF(MAX((Selection_Radius=$CH70)*Selection_Resultant)=0,"",MAX((Selection_Radius=$CH70)*Selection_Resultant))),"")</f>
        <v/>
      </c>
      <c r="CJ70" s="142" t="str">
        <f t="shared" ca="1" si="40"/>
        <v/>
      </c>
      <c r="CK70" s="142" t="str">
        <f t="array" aca="1" ref="CK70" ca="1">IFERROR(INDEX($CJ$1:$CJ$502,SMALL(IF($CJ$1:$CJ$502&lt;&gt;"",ROW($CJ$1:$CJ$502)),ROW(63:63))),"")</f>
        <v/>
      </c>
      <c r="CL70" s="142" t="str">
        <f t="shared" ca="1" si="41"/>
        <v/>
      </c>
      <c r="CM70" s="142" t="str">
        <f t="shared" ca="1" si="42"/>
        <v/>
      </c>
      <c r="CN70" s="142" t="str" cm="1">
        <f t="array" aca="1" ref="CN70" ca="1">IF(CM70="","",INDEX(INDIRECT("$CM$9:$CM$" &amp; ROW(GuyAnchorReactionCount) + GuyAnchorReactionCount),ROWS($CM70:INDIRECT("$CM$" &amp; ROW(GuyAnchorReactionCount) + GuyAnchorReactionCount))))</f>
        <v/>
      </c>
      <c r="CP70" s="145" t="str">
        <f t="shared" ca="1" si="43"/>
        <v/>
      </c>
      <c r="CQ70" s="145" t="str">
        <f t="shared" ca="1" si="44"/>
        <v/>
      </c>
      <c r="CR70" s="145" t="str">
        <f t="shared" ca="1" si="45"/>
        <v/>
      </c>
      <c r="CS70" s="145" t="str">
        <f t="shared" ca="1" si="46"/>
        <v/>
      </c>
    </row>
    <row r="71" spans="3:97" x14ac:dyDescent="0.2">
      <c r="C71" s="142">
        <f t="shared" si="525"/>
        <v>69</v>
      </c>
      <c r="D71" s="142" t="e">
        <f t="shared" ca="1" si="505"/>
        <v>#N/A</v>
      </c>
      <c r="E71" s="142" t="e">
        <f t="shared" ca="1" si="505"/>
        <v>#N/A</v>
      </c>
      <c r="F71" s="142" t="e">
        <f t="shared" ca="1" si="505"/>
        <v>#N/A</v>
      </c>
      <c r="G71" s="142" t="e">
        <f t="shared" ca="1" si="505"/>
        <v>#N/A</v>
      </c>
      <c r="H71" s="142" t="e">
        <f t="shared" ca="1" si="505"/>
        <v>#N/A</v>
      </c>
      <c r="I71" s="142" t="e">
        <f t="shared" ca="1" si="505"/>
        <v>#N/A</v>
      </c>
      <c r="J71" s="142" t="e">
        <f t="shared" ca="1" si="505"/>
        <v>#N/A</v>
      </c>
      <c r="K71" s="142" t="e">
        <f t="shared" ca="1" si="505"/>
        <v>#N/A</v>
      </c>
      <c r="L71" s="142" t="e">
        <f t="shared" ca="1" si="505"/>
        <v>#N/A</v>
      </c>
      <c r="M71" s="142" t="e">
        <f t="shared" ca="1" si="505"/>
        <v>#N/A</v>
      </c>
      <c r="N71" s="142" t="e">
        <f t="shared" ca="1" si="505"/>
        <v>#N/A</v>
      </c>
      <c r="O71" s="142" t="e">
        <f t="shared" ca="1" si="505"/>
        <v>#N/A</v>
      </c>
      <c r="P71" s="142" t="e">
        <f t="shared" ca="1" si="505"/>
        <v>#N/A</v>
      </c>
      <c r="Q71" s="142" t="e">
        <f t="shared" ca="1" si="505"/>
        <v>#N/A</v>
      </c>
      <c r="R71" s="142" t="e">
        <f t="shared" ca="1" si="505"/>
        <v>#N/A</v>
      </c>
      <c r="S71" s="142" t="e">
        <f t="shared" ca="1" si="505"/>
        <v>#N/A</v>
      </c>
      <c r="T71" s="142" t="e">
        <f t="shared" ca="1" si="495"/>
        <v>#N/A</v>
      </c>
      <c r="U71" s="142" t="e">
        <f t="shared" ca="1" si="495"/>
        <v>#N/A</v>
      </c>
      <c r="V71" s="142" t="e">
        <f t="shared" ca="1" si="495"/>
        <v>#N/A</v>
      </c>
      <c r="W71" s="142" t="e">
        <f t="shared" ca="1" si="495"/>
        <v>#N/A</v>
      </c>
      <c r="X71" s="142" t="e">
        <f t="shared" ca="1" si="495"/>
        <v>#N/A</v>
      </c>
      <c r="Y71" s="142" t="e">
        <f t="shared" ca="1" si="495"/>
        <v>#N/A</v>
      </c>
      <c r="Z71" s="142" t="e">
        <f t="shared" ca="1" si="495"/>
        <v>#N/A</v>
      </c>
      <c r="AA71" s="142" t="e">
        <f t="shared" ca="1" si="495"/>
        <v>#N/A</v>
      </c>
      <c r="AB71" s="142" t="e">
        <f t="shared" ca="1" si="495"/>
        <v>#N/A</v>
      </c>
      <c r="AC71" s="142" t="e">
        <f t="shared" ca="1" si="495"/>
        <v>#N/A</v>
      </c>
      <c r="AD71" s="142" t="e">
        <f t="shared" ca="1" si="495"/>
        <v>#N/A</v>
      </c>
      <c r="AE71" s="142" t="e">
        <f t="shared" ca="1" si="495"/>
        <v>#N/A</v>
      </c>
      <c r="AF71" s="142" t="e">
        <f t="shared" ca="1" si="495"/>
        <v>#N/A</v>
      </c>
      <c r="AG71" s="142" t="e">
        <f t="shared" ca="1" si="495"/>
        <v>#N/A</v>
      </c>
      <c r="AH71" s="142" t="e">
        <f t="shared" ca="1" si="495"/>
        <v>#N/A</v>
      </c>
      <c r="AI71" s="142" t="e">
        <f t="shared" ca="1" si="506"/>
        <v>#N/A</v>
      </c>
      <c r="AJ71" s="142" t="e">
        <f t="shared" ca="1" si="506"/>
        <v>#N/A</v>
      </c>
      <c r="AK71" s="142" t="e">
        <f t="shared" ca="1" si="506"/>
        <v>#N/A</v>
      </c>
      <c r="AL71" s="142" t="e">
        <f t="shared" ca="1" si="506"/>
        <v>#N/A</v>
      </c>
      <c r="AM71" s="142" t="e">
        <f t="shared" ca="1" si="506"/>
        <v>#N/A</v>
      </c>
      <c r="AN71" s="142" t="e">
        <f t="shared" ca="1" si="506"/>
        <v>#N/A</v>
      </c>
      <c r="AO71" s="142" t="e">
        <f t="shared" ca="1" si="506"/>
        <v>#N/A</v>
      </c>
      <c r="AP71" s="142" t="e">
        <f t="shared" ca="1" si="506"/>
        <v>#N/A</v>
      </c>
      <c r="AQ71" s="142" t="e">
        <f t="shared" ca="1" si="506"/>
        <v>#N/A</v>
      </c>
      <c r="AR71" s="142" t="e">
        <f t="shared" ca="1" si="506"/>
        <v>#N/A</v>
      </c>
      <c r="AS71" s="142" t="e">
        <f t="shared" ca="1" si="506"/>
        <v>#N/A</v>
      </c>
      <c r="AT71" s="142" t="e">
        <f t="shared" ca="1" si="506"/>
        <v>#N/A</v>
      </c>
      <c r="AU71" s="142" t="e">
        <f t="shared" ca="1" si="506"/>
        <v>#N/A</v>
      </c>
      <c r="AV71" s="142" t="e">
        <f t="shared" ca="1" si="506"/>
        <v>#N/A</v>
      </c>
      <c r="AW71" s="142" t="e">
        <f t="shared" ca="1" si="506"/>
        <v>#N/A</v>
      </c>
      <c r="AX71" s="142" t="e">
        <f t="shared" ca="1" si="506"/>
        <v>#N/A</v>
      </c>
      <c r="AY71" s="142" t="e">
        <f t="shared" ca="1" si="496"/>
        <v>#N/A</v>
      </c>
      <c r="AZ71" s="142" t="e">
        <f t="shared" ca="1" si="496"/>
        <v>#N/A</v>
      </c>
      <c r="BA71" s="142" t="e">
        <f t="shared" ca="1" si="496"/>
        <v>#N/A</v>
      </c>
      <c r="BB71" s="142" t="str">
        <f t="shared" ca="1" si="515"/>
        <v/>
      </c>
      <c r="BC71" s="142" t="str">
        <f t="shared" ref="BC71" ca="1" si="550">IFERROR(VALUE(G71)*IF(RTF_unit="K",1,IF(RTF_unit="lb",1/1000,IF(RTF_unit="T",2,1))),"")</f>
        <v/>
      </c>
      <c r="BD71" s="142" t="str">
        <f t="shared" ref="BD71" ca="1" si="551">IFERROR(VALUE(H71)*IF(RTF_unit="K",1,IF(RTF_unit="lb",1/1000,IF(RTF_unit="T",2,1))),"")</f>
        <v/>
      </c>
      <c r="BE71" s="142" t="str">
        <f t="shared" ref="BE71" ca="1" si="552">IFERROR(VALUE(I71)*IF(RTF_unit="K",1,IF(RTF_unit="lb",1/1000,IF(RTF_unit="T",2,1))),"")</f>
        <v/>
      </c>
      <c r="BF71" s="20" t="str">
        <f t="shared" ca="1" si="519"/>
        <v/>
      </c>
      <c r="BG71" s="142" t="str">
        <f t="shared" ca="1" si="18"/>
        <v/>
      </c>
      <c r="BH71" s="20"/>
      <c r="BI71" s="158" t="str">
        <f t="shared" ca="1" si="50"/>
        <v/>
      </c>
      <c r="BJ71" s="142" t="str">
        <f t="shared" ca="1" si="25"/>
        <v/>
      </c>
      <c r="BK71" s="142" t="str">
        <f t="shared" ca="1" si="51"/>
        <v/>
      </c>
      <c r="BL71" s="142" t="str">
        <f t="shared" ref="BL71" ca="1" si="553">IFERROR(INDEX($D$2:$BA$203,$A$41-1+$BI71,$A$27-3)*IF(RTF_unit="K",1,IF(RTF_unit="lb",1/1000,IF(RTF_unit="T",2,1))),"")</f>
        <v/>
      </c>
      <c r="BM71" s="142" t="str">
        <f t="shared" ref="BM71" ca="1" si="554">IFERROR(INDEX($D$2:$BA$203,$A$41-1+$BI71,$A$27-1)*IF(RTF_unit="K",1,IF(RTF_unit="lb",1/1000,IF(RTF_unit="T",2,1))),"")</f>
        <v/>
      </c>
      <c r="BN71" s="142" t="str">
        <f t="shared" ref="BN71" ca="1" si="555">IFERROR(INDEX($D$2:$BA$203,$A$41-1+$BI71,$A$27-2)*IF(RTF_unit="K",1,IF(RTF_unit="lb",1/1000,IF(RTF_unit="T",2,1))),"")</f>
        <v/>
      </c>
      <c r="BO71" s="142" t="str">
        <f t="shared" ref="BO71" ca="1" si="556">IFERROR(INDEX($D$2:$BA$203,$A$41-1+$BI71,$A$27)*IF(RTF_unit_Moment="kip-ft",1,IF(RTF_unit_Moment="kip-in",1/12,IF(RTF_unit_Moment="lb-ft",1/1000,IF(RTF_unit_Moment="lb-in",1/12000,1)))),"")</f>
        <v/>
      </c>
      <c r="BP71" s="142" t="str">
        <f t="shared" ref="BP71" ca="1" si="557">IFERROR(INDEX($D$2:$BA$203,$A$41-1+$BI71,$A$30)*IF(RTF_unit_Moment="kip-ft",1,IF(RTF_unit_Moment="kip-in",1/12,IF(RTF_unit_Moment="lb-ft",1/1000,IF(RTF_unit_Moment="lb-in",1/12000,1)))),"")</f>
        <v/>
      </c>
      <c r="BQ71" s="142" t="str">
        <f t="shared" ca="1" si="57"/>
        <v/>
      </c>
      <c r="BR71" s="142" t="str">
        <f t="shared" ca="1" si="58"/>
        <v/>
      </c>
      <c r="BT71" s="142" t="str">
        <f t="array" aca="1" ref="BT71" ca="1">IFERROR(INDEX($BB$1:$BB$502,SMALL(IF($BB$1:$BB$502&lt;&gt;"",ROW($BB$1:$BB$502)),ROW(64:64))),"")</f>
        <v/>
      </c>
      <c r="BU71" s="156" t="str">
        <f t="shared" ca="1" si="19"/>
        <v/>
      </c>
      <c r="BV71" s="142" t="str">
        <f t="shared" ca="1" si="31"/>
        <v/>
      </c>
      <c r="BW71" s="142" t="str">
        <f t="shared" ca="1" si="31"/>
        <v/>
      </c>
      <c r="BX71" s="142" t="str">
        <f t="shared" ca="1" si="31"/>
        <v/>
      </c>
      <c r="BY71" s="142" t="str">
        <f t="shared" ca="1" si="32"/>
        <v/>
      </c>
      <c r="BZ71" s="142" t="str">
        <f t="shared" ca="1" si="21"/>
        <v/>
      </c>
      <c r="CA71" s="142" t="str">
        <f t="shared" ca="1" si="33"/>
        <v/>
      </c>
      <c r="CB71" s="142" t="str">
        <f t="shared" ca="1" si="34"/>
        <v/>
      </c>
      <c r="CC71" s="142" t="str">
        <f t="shared" ca="1" si="35"/>
        <v/>
      </c>
      <c r="CD71" s="142" t="str">
        <f t="shared" ca="1" si="36"/>
        <v/>
      </c>
      <c r="CE71" s="142" t="str">
        <f t="shared" ca="1" si="37"/>
        <v/>
      </c>
      <c r="CF71" s="142" t="str">
        <f t="shared" ca="1" si="38"/>
        <v/>
      </c>
      <c r="CG71" s="142" t="str">
        <f t="shared" ca="1" si="39"/>
        <v/>
      </c>
      <c r="CH71" s="142" t="str">
        <f ca="1">IFERROR(TRIM(IFERROR(IF(ISNUMBER(MATCH(IF($CF70="Radius",LEFT($CF71,FIND(" (",$CF71,1)),IF(LEFT($CF71,FIND(" (",$CF71,1))=LEFT($CF70,FIND(" (",$CF70,1)),"",LEFT($CF71,FIND(" (",$CF71,1)))),$CH$8:$CH70,0))=FALSE,IF($CF70="Radius",LEFT($CF71,FIND(" (",$CF71,1)),IF(LEFT($CF71,FIND(" (",$CF71,1))=LEFT($CF70,FIND(" (",$CF70,1)),"",LEFT($CF71,FIND(" (",$CF71,1)))),""),"")),"")</f>
        <v/>
      </c>
      <c r="CI71" s="142" t="str">
        <f t="array" aca="1" ref="CI71" ca="1">IFERROR(IF($CH71="","",IF(MAX((Selection_Radius=$CH71)*Selection_Resultant)=0,"",MAX((Selection_Radius=$CH71)*Selection_Resultant))),"")</f>
        <v/>
      </c>
      <c r="CJ71" s="142" t="str">
        <f t="shared" ca="1" si="40"/>
        <v/>
      </c>
      <c r="CK71" s="142" t="str">
        <f t="array" aca="1" ref="CK71" ca="1">IFERROR(INDEX($CJ$1:$CJ$502,SMALL(IF($CJ$1:$CJ$502&lt;&gt;"",ROW($CJ$1:$CJ$502)),ROW(64:64))),"")</f>
        <v/>
      </c>
      <c r="CL71" s="142" t="str">
        <f t="shared" ca="1" si="41"/>
        <v/>
      </c>
      <c r="CM71" s="142" t="str">
        <f t="shared" ca="1" si="42"/>
        <v/>
      </c>
      <c r="CN71" s="142" t="str" cm="1">
        <f t="array" aca="1" ref="CN71" ca="1">IF(CM71="","",INDEX(INDIRECT("$CM$9:$CM$" &amp; ROW(GuyAnchorReactionCount) + GuyAnchorReactionCount),ROWS($CM71:INDIRECT("$CM$" &amp; ROW(GuyAnchorReactionCount) + GuyAnchorReactionCount))))</f>
        <v/>
      </c>
      <c r="CP71" s="145" t="str">
        <f t="shared" ca="1" si="43"/>
        <v/>
      </c>
      <c r="CQ71" s="145" t="str">
        <f t="shared" ca="1" si="44"/>
        <v/>
      </c>
      <c r="CR71" s="145" t="str">
        <f t="shared" ca="1" si="45"/>
        <v/>
      </c>
      <c r="CS71" s="145" t="str">
        <f t="shared" ca="1" si="46"/>
        <v/>
      </c>
    </row>
    <row r="72" spans="3:97" x14ac:dyDescent="0.2">
      <c r="C72" s="142">
        <f t="shared" si="525"/>
        <v>70</v>
      </c>
      <c r="D72" s="142" t="e">
        <f t="shared" ca="1" si="505"/>
        <v>#N/A</v>
      </c>
      <c r="E72" s="142" t="e">
        <f t="shared" ca="1" si="505"/>
        <v>#N/A</v>
      </c>
      <c r="F72" s="142" t="e">
        <f t="shared" ca="1" si="505"/>
        <v>#N/A</v>
      </c>
      <c r="G72" s="142" t="e">
        <f t="shared" ca="1" si="505"/>
        <v>#N/A</v>
      </c>
      <c r="H72" s="142" t="e">
        <f t="shared" ca="1" si="505"/>
        <v>#N/A</v>
      </c>
      <c r="I72" s="142" t="e">
        <f t="shared" ca="1" si="505"/>
        <v>#N/A</v>
      </c>
      <c r="J72" s="142" t="e">
        <f t="shared" ca="1" si="505"/>
        <v>#N/A</v>
      </c>
      <c r="K72" s="142" t="e">
        <f t="shared" ca="1" si="505"/>
        <v>#N/A</v>
      </c>
      <c r="L72" s="142" t="e">
        <f t="shared" ca="1" si="505"/>
        <v>#N/A</v>
      </c>
      <c r="M72" s="142" t="e">
        <f t="shared" ca="1" si="505"/>
        <v>#N/A</v>
      </c>
      <c r="N72" s="142" t="e">
        <f t="shared" ca="1" si="505"/>
        <v>#N/A</v>
      </c>
      <c r="O72" s="142" t="e">
        <f t="shared" ca="1" si="505"/>
        <v>#N/A</v>
      </c>
      <c r="P72" s="142" t="e">
        <f t="shared" ca="1" si="505"/>
        <v>#N/A</v>
      </c>
      <c r="Q72" s="142" t="e">
        <f t="shared" ca="1" si="505"/>
        <v>#N/A</v>
      </c>
      <c r="R72" s="142" t="e">
        <f t="shared" ca="1" si="505"/>
        <v>#N/A</v>
      </c>
      <c r="S72" s="142" t="e">
        <f t="shared" ca="1" si="505"/>
        <v>#N/A</v>
      </c>
      <c r="T72" s="142" t="e">
        <f t="shared" ca="1" si="495"/>
        <v>#N/A</v>
      </c>
      <c r="U72" s="142" t="e">
        <f t="shared" ca="1" si="495"/>
        <v>#N/A</v>
      </c>
      <c r="V72" s="142" t="e">
        <f t="shared" ca="1" si="495"/>
        <v>#N/A</v>
      </c>
      <c r="W72" s="142" t="e">
        <f t="shared" ca="1" si="495"/>
        <v>#N/A</v>
      </c>
      <c r="X72" s="142" t="e">
        <f t="shared" ca="1" si="495"/>
        <v>#N/A</v>
      </c>
      <c r="Y72" s="142" t="e">
        <f t="shared" ca="1" si="495"/>
        <v>#N/A</v>
      </c>
      <c r="Z72" s="142" t="e">
        <f t="shared" ca="1" si="495"/>
        <v>#N/A</v>
      </c>
      <c r="AA72" s="142" t="e">
        <f t="shared" ca="1" si="495"/>
        <v>#N/A</v>
      </c>
      <c r="AB72" s="142" t="e">
        <f t="shared" ca="1" si="495"/>
        <v>#N/A</v>
      </c>
      <c r="AC72" s="142" t="e">
        <f t="shared" ca="1" si="495"/>
        <v>#N/A</v>
      </c>
      <c r="AD72" s="142" t="e">
        <f t="shared" ca="1" si="495"/>
        <v>#N/A</v>
      </c>
      <c r="AE72" s="142" t="e">
        <f t="shared" ca="1" si="495"/>
        <v>#N/A</v>
      </c>
      <c r="AF72" s="142" t="e">
        <f t="shared" ca="1" si="495"/>
        <v>#N/A</v>
      </c>
      <c r="AG72" s="142" t="e">
        <f t="shared" ca="1" si="495"/>
        <v>#N/A</v>
      </c>
      <c r="AH72" s="142" t="e">
        <f t="shared" ca="1" si="495"/>
        <v>#N/A</v>
      </c>
      <c r="AI72" s="142" t="e">
        <f t="shared" ca="1" si="506"/>
        <v>#N/A</v>
      </c>
      <c r="AJ72" s="142" t="e">
        <f t="shared" ca="1" si="506"/>
        <v>#N/A</v>
      </c>
      <c r="AK72" s="142" t="e">
        <f t="shared" ca="1" si="506"/>
        <v>#N/A</v>
      </c>
      <c r="AL72" s="142" t="e">
        <f t="shared" ca="1" si="506"/>
        <v>#N/A</v>
      </c>
      <c r="AM72" s="142" t="e">
        <f t="shared" ca="1" si="506"/>
        <v>#N/A</v>
      </c>
      <c r="AN72" s="142" t="e">
        <f t="shared" ca="1" si="506"/>
        <v>#N/A</v>
      </c>
      <c r="AO72" s="142" t="e">
        <f t="shared" ca="1" si="506"/>
        <v>#N/A</v>
      </c>
      <c r="AP72" s="142" t="e">
        <f t="shared" ca="1" si="506"/>
        <v>#N/A</v>
      </c>
      <c r="AQ72" s="142" t="e">
        <f t="shared" ca="1" si="506"/>
        <v>#N/A</v>
      </c>
      <c r="AR72" s="142" t="e">
        <f t="shared" ca="1" si="506"/>
        <v>#N/A</v>
      </c>
      <c r="AS72" s="142" t="e">
        <f t="shared" ca="1" si="506"/>
        <v>#N/A</v>
      </c>
      <c r="AT72" s="142" t="e">
        <f t="shared" ca="1" si="506"/>
        <v>#N/A</v>
      </c>
      <c r="AU72" s="142" t="e">
        <f t="shared" ca="1" si="506"/>
        <v>#N/A</v>
      </c>
      <c r="AV72" s="142" t="e">
        <f t="shared" ca="1" si="506"/>
        <v>#N/A</v>
      </c>
      <c r="AW72" s="142" t="e">
        <f t="shared" ca="1" si="506"/>
        <v>#N/A</v>
      </c>
      <c r="AX72" s="142" t="e">
        <f t="shared" ca="1" si="506"/>
        <v>#N/A</v>
      </c>
      <c r="AY72" s="142" t="e">
        <f t="shared" ca="1" si="496"/>
        <v>#N/A</v>
      </c>
      <c r="AZ72" s="142" t="e">
        <f t="shared" ca="1" si="496"/>
        <v>#N/A</v>
      </c>
      <c r="BA72" s="142" t="e">
        <f t="shared" ca="1" si="496"/>
        <v>#N/A</v>
      </c>
      <c r="BB72" s="142" t="str">
        <f t="shared" ca="1" si="515"/>
        <v/>
      </c>
      <c r="BC72" s="142" t="str">
        <f t="shared" ref="BC72" ca="1" si="558">IFERROR(VALUE(G72)*IF(RTF_unit="K",1,IF(RTF_unit="lb",1/1000,IF(RTF_unit="T",2,1))),"")</f>
        <v/>
      </c>
      <c r="BD72" s="142" t="str">
        <f t="shared" ref="BD72" ca="1" si="559">IFERROR(VALUE(H72)*IF(RTF_unit="K",1,IF(RTF_unit="lb",1/1000,IF(RTF_unit="T",2,1))),"")</f>
        <v/>
      </c>
      <c r="BE72" s="142" t="str">
        <f t="shared" ref="BE72" ca="1" si="560">IFERROR(VALUE(I72)*IF(RTF_unit="K",1,IF(RTF_unit="lb",1/1000,IF(RTF_unit="T",2,1))),"")</f>
        <v/>
      </c>
      <c r="BF72" s="20" t="str">
        <f t="shared" ca="1" si="519"/>
        <v/>
      </c>
      <c r="BG72" s="142" t="str">
        <f t="shared" ref="BG72:BG135" ca="1" si="561">IF(BB72="","",_xlfn.AGGREGATE(4,6,BF72:BF79))</f>
        <v/>
      </c>
      <c r="BH72" s="20"/>
      <c r="BI72" s="158" t="str">
        <f t="shared" ca="1" si="50"/>
        <v/>
      </c>
      <c r="BJ72" s="142" t="str">
        <f t="shared" ca="1" si="25"/>
        <v/>
      </c>
      <c r="BK72" s="142" t="str">
        <f t="shared" ca="1" si="51"/>
        <v/>
      </c>
      <c r="BL72" s="142" t="str">
        <f t="shared" ref="BL72" ca="1" si="562">IFERROR(INDEX($D$2:$BA$203,$A$41-1+$BI72,$A$27-3)*IF(RTF_unit="K",1,IF(RTF_unit="lb",1/1000,IF(RTF_unit="T",2,1))),"")</f>
        <v/>
      </c>
      <c r="BM72" s="142" t="str">
        <f t="shared" ref="BM72" ca="1" si="563">IFERROR(INDEX($D$2:$BA$203,$A$41-1+$BI72,$A$27-1)*IF(RTF_unit="K",1,IF(RTF_unit="lb",1/1000,IF(RTF_unit="T",2,1))),"")</f>
        <v/>
      </c>
      <c r="BN72" s="142" t="str">
        <f t="shared" ref="BN72" ca="1" si="564">IFERROR(INDEX($D$2:$BA$203,$A$41-1+$BI72,$A$27-2)*IF(RTF_unit="K",1,IF(RTF_unit="lb",1/1000,IF(RTF_unit="T",2,1))),"")</f>
        <v/>
      </c>
      <c r="BO72" s="142" t="str">
        <f t="shared" ref="BO72" ca="1" si="565">IFERROR(INDEX($D$2:$BA$203,$A$41-1+$BI72,$A$27)*IF(RTF_unit_Moment="kip-ft",1,IF(RTF_unit_Moment="kip-in",1/12,IF(RTF_unit_Moment="lb-ft",1/1000,IF(RTF_unit_Moment="lb-in",1/12000,1)))),"")</f>
        <v/>
      </c>
      <c r="BP72" s="142" t="str">
        <f t="shared" ref="BP72" ca="1" si="566">IFERROR(INDEX($D$2:$BA$203,$A$41-1+$BI72,$A$30)*IF(RTF_unit_Moment="kip-ft",1,IF(RTF_unit_Moment="kip-in",1/12,IF(RTF_unit_Moment="lb-ft",1/1000,IF(RTF_unit_Moment="lb-in",1/12000,1)))),"")</f>
        <v/>
      </c>
      <c r="BQ72" s="142" t="str">
        <f t="shared" ca="1" si="57"/>
        <v/>
      </c>
      <c r="BR72" s="142" t="str">
        <f t="shared" ca="1" si="58"/>
        <v/>
      </c>
      <c r="BT72" s="142" t="str">
        <f t="array" aca="1" ref="BT72" ca="1">IFERROR(INDEX($BB$1:$BB$502,SMALL(IF($BB$1:$BB$502&lt;&gt;"",ROW($BB$1:$BB$502)),ROW(65:65))),"")</f>
        <v/>
      </c>
      <c r="BU72" s="156" t="str">
        <f t="shared" ca="1" si="19"/>
        <v/>
      </c>
      <c r="BV72" s="142" t="str">
        <f t="shared" ca="1" si="31"/>
        <v/>
      </c>
      <c r="BW72" s="142" t="str">
        <f t="shared" ca="1" si="31"/>
        <v/>
      </c>
      <c r="BX72" s="142" t="str">
        <f t="shared" ca="1" si="31"/>
        <v/>
      </c>
      <c r="BY72" s="142" t="str">
        <f t="shared" ca="1" si="32"/>
        <v/>
      </c>
      <c r="BZ72" s="142" t="str">
        <f t="shared" ca="1" si="21"/>
        <v/>
      </c>
      <c r="CA72" s="142" t="str">
        <f t="shared" ca="1" si="33"/>
        <v/>
      </c>
      <c r="CB72" s="142" t="str">
        <f t="shared" ca="1" si="34"/>
        <v/>
      </c>
      <c r="CC72" s="142" t="str">
        <f t="shared" ca="1" si="35"/>
        <v/>
      </c>
      <c r="CD72" s="142" t="str">
        <f t="shared" ca="1" si="36"/>
        <v/>
      </c>
      <c r="CE72" s="142" t="str">
        <f t="shared" ca="1" si="37"/>
        <v/>
      </c>
      <c r="CF72" s="142" t="str">
        <f t="shared" ca="1" si="38"/>
        <v/>
      </c>
      <c r="CG72" s="142" t="str">
        <f t="shared" ca="1" si="39"/>
        <v/>
      </c>
      <c r="CH72" s="142" t="str">
        <f ca="1">IFERROR(TRIM(IFERROR(IF(ISNUMBER(MATCH(IF($CF71="Radius",LEFT($CF72,FIND(" (",$CF72,1)),IF(LEFT($CF72,FIND(" (",$CF72,1))=LEFT($CF71,FIND(" (",$CF71,1)),"",LEFT($CF72,FIND(" (",$CF72,1)))),$CH$8:$CH71,0))=FALSE,IF($CF71="Radius",LEFT($CF72,FIND(" (",$CF72,1)),IF(LEFT($CF72,FIND(" (",$CF72,1))=LEFT($CF71,FIND(" (",$CF71,1)),"",LEFT($CF72,FIND(" (",$CF72,1)))),""),"")),"")</f>
        <v/>
      </c>
      <c r="CI72" s="142" t="str">
        <f t="array" aca="1" ref="CI72" ca="1">IFERROR(IF($CH72="","",IF(MAX((Selection_Radius=$CH72)*Selection_Resultant)=0,"",MAX((Selection_Radius=$CH72)*Selection_Resultant))),"")</f>
        <v/>
      </c>
      <c r="CJ72" s="142" t="str">
        <f t="shared" ca="1" si="40"/>
        <v/>
      </c>
      <c r="CK72" s="142" t="str">
        <f t="array" aca="1" ref="CK72" ca="1">IFERROR(INDEX($CJ$1:$CJ$502,SMALL(IF($CJ$1:$CJ$502&lt;&gt;"",ROW($CJ$1:$CJ$502)),ROW(65:65))),"")</f>
        <v/>
      </c>
      <c r="CL72" s="142" t="str">
        <f t="shared" ca="1" si="41"/>
        <v/>
      </c>
      <c r="CM72" s="142" t="str">
        <f t="shared" ca="1" si="42"/>
        <v/>
      </c>
      <c r="CN72" s="142" t="str" cm="1">
        <f t="array" aca="1" ref="CN72" ca="1">IF(CM72="","",INDEX(INDIRECT("$CM$9:$CM$" &amp; ROW(GuyAnchorReactionCount) + GuyAnchorReactionCount),ROWS($CM72:INDIRECT("$CM$" &amp; ROW(GuyAnchorReactionCount) + GuyAnchorReactionCount))))</f>
        <v/>
      </c>
      <c r="CP72" s="145" t="str">
        <f t="shared" ca="1" si="43"/>
        <v/>
      </c>
      <c r="CQ72" s="145" t="str">
        <f t="shared" ca="1" si="44"/>
        <v/>
      </c>
      <c r="CR72" s="145" t="str">
        <f t="shared" ca="1" si="45"/>
        <v/>
      </c>
      <c r="CS72" s="145" t="str">
        <f t="shared" ca="1" si="46"/>
        <v/>
      </c>
    </row>
    <row r="73" spans="3:97" x14ac:dyDescent="0.2">
      <c r="C73" s="142">
        <f t="shared" si="525"/>
        <v>71</v>
      </c>
      <c r="D73" s="142" t="e">
        <f t="shared" ca="1" si="505"/>
        <v>#N/A</v>
      </c>
      <c r="E73" s="142" t="e">
        <f t="shared" ca="1" si="505"/>
        <v>#N/A</v>
      </c>
      <c r="F73" s="142" t="e">
        <f t="shared" ca="1" si="505"/>
        <v>#N/A</v>
      </c>
      <c r="G73" s="142" t="e">
        <f t="shared" ca="1" si="505"/>
        <v>#N/A</v>
      </c>
      <c r="H73" s="142" t="e">
        <f t="shared" ca="1" si="505"/>
        <v>#N/A</v>
      </c>
      <c r="I73" s="142" t="e">
        <f t="shared" ca="1" si="505"/>
        <v>#N/A</v>
      </c>
      <c r="J73" s="142" t="e">
        <f t="shared" ca="1" si="505"/>
        <v>#N/A</v>
      </c>
      <c r="K73" s="142" t="e">
        <f t="shared" ca="1" si="505"/>
        <v>#N/A</v>
      </c>
      <c r="L73" s="142" t="e">
        <f t="shared" ca="1" si="505"/>
        <v>#N/A</v>
      </c>
      <c r="M73" s="142" t="e">
        <f t="shared" ca="1" si="505"/>
        <v>#N/A</v>
      </c>
      <c r="N73" s="142" t="e">
        <f t="shared" ca="1" si="505"/>
        <v>#N/A</v>
      </c>
      <c r="O73" s="142" t="e">
        <f t="shared" ca="1" si="505"/>
        <v>#N/A</v>
      </c>
      <c r="P73" s="142" t="e">
        <f t="shared" ca="1" si="505"/>
        <v>#N/A</v>
      </c>
      <c r="Q73" s="142" t="e">
        <f t="shared" ca="1" si="505"/>
        <v>#N/A</v>
      </c>
      <c r="R73" s="142" t="e">
        <f t="shared" ca="1" si="505"/>
        <v>#N/A</v>
      </c>
      <c r="S73" s="142" t="e">
        <f t="shared" ca="1" si="505"/>
        <v>#N/A</v>
      </c>
      <c r="T73" s="142" t="e">
        <f t="shared" ca="1" si="495"/>
        <v>#N/A</v>
      </c>
      <c r="U73" s="142" t="e">
        <f t="shared" ca="1" si="495"/>
        <v>#N/A</v>
      </c>
      <c r="V73" s="142" t="e">
        <f t="shared" ca="1" si="495"/>
        <v>#N/A</v>
      </c>
      <c r="W73" s="142" t="e">
        <f t="shared" ca="1" si="495"/>
        <v>#N/A</v>
      </c>
      <c r="X73" s="142" t="e">
        <f t="shared" ca="1" si="495"/>
        <v>#N/A</v>
      </c>
      <c r="Y73" s="142" t="e">
        <f t="shared" ca="1" si="495"/>
        <v>#N/A</v>
      </c>
      <c r="Z73" s="142" t="e">
        <f t="shared" ca="1" si="495"/>
        <v>#N/A</v>
      </c>
      <c r="AA73" s="142" t="e">
        <f t="shared" ca="1" si="495"/>
        <v>#N/A</v>
      </c>
      <c r="AB73" s="142" t="e">
        <f t="shared" ca="1" si="495"/>
        <v>#N/A</v>
      </c>
      <c r="AC73" s="142" t="e">
        <f t="shared" ca="1" si="495"/>
        <v>#N/A</v>
      </c>
      <c r="AD73" s="142" t="e">
        <f t="shared" ca="1" si="495"/>
        <v>#N/A</v>
      </c>
      <c r="AE73" s="142" t="e">
        <f t="shared" ca="1" si="495"/>
        <v>#N/A</v>
      </c>
      <c r="AF73" s="142" t="e">
        <f t="shared" ca="1" si="495"/>
        <v>#N/A</v>
      </c>
      <c r="AG73" s="142" t="e">
        <f t="shared" ca="1" si="495"/>
        <v>#N/A</v>
      </c>
      <c r="AH73" s="142" t="e">
        <f t="shared" ca="1" si="495"/>
        <v>#N/A</v>
      </c>
      <c r="AI73" s="142" t="e">
        <f t="shared" ca="1" si="506"/>
        <v>#N/A</v>
      </c>
      <c r="AJ73" s="142" t="e">
        <f t="shared" ca="1" si="506"/>
        <v>#N/A</v>
      </c>
      <c r="AK73" s="142" t="e">
        <f t="shared" ca="1" si="506"/>
        <v>#N/A</v>
      </c>
      <c r="AL73" s="142" t="e">
        <f t="shared" ca="1" si="506"/>
        <v>#N/A</v>
      </c>
      <c r="AM73" s="142" t="e">
        <f t="shared" ca="1" si="506"/>
        <v>#N/A</v>
      </c>
      <c r="AN73" s="142" t="e">
        <f t="shared" ca="1" si="506"/>
        <v>#N/A</v>
      </c>
      <c r="AO73" s="142" t="e">
        <f t="shared" ca="1" si="506"/>
        <v>#N/A</v>
      </c>
      <c r="AP73" s="142" t="e">
        <f t="shared" ca="1" si="506"/>
        <v>#N/A</v>
      </c>
      <c r="AQ73" s="142" t="e">
        <f t="shared" ca="1" si="506"/>
        <v>#N/A</v>
      </c>
      <c r="AR73" s="142" t="e">
        <f t="shared" ca="1" si="506"/>
        <v>#N/A</v>
      </c>
      <c r="AS73" s="142" t="e">
        <f t="shared" ca="1" si="506"/>
        <v>#N/A</v>
      </c>
      <c r="AT73" s="142" t="e">
        <f t="shared" ca="1" si="506"/>
        <v>#N/A</v>
      </c>
      <c r="AU73" s="142" t="e">
        <f t="shared" ca="1" si="506"/>
        <v>#N/A</v>
      </c>
      <c r="AV73" s="142" t="e">
        <f t="shared" ca="1" si="506"/>
        <v>#N/A</v>
      </c>
      <c r="AW73" s="142" t="e">
        <f t="shared" ca="1" si="506"/>
        <v>#N/A</v>
      </c>
      <c r="AX73" s="142" t="e">
        <f t="shared" ca="1" si="506"/>
        <v>#N/A</v>
      </c>
      <c r="AY73" s="142" t="e">
        <f t="shared" ca="1" si="496"/>
        <v>#N/A</v>
      </c>
      <c r="AZ73" s="142" t="e">
        <f t="shared" ca="1" si="496"/>
        <v>#N/A</v>
      </c>
      <c r="BA73" s="142" t="e">
        <f t="shared" ca="1" si="496"/>
        <v>#N/A</v>
      </c>
      <c r="BB73" s="142" t="str">
        <f t="shared" ca="1" si="515"/>
        <v/>
      </c>
      <c r="BC73" s="142" t="str">
        <f t="shared" ref="BC73" ca="1" si="567">IFERROR(VALUE(G73)*IF(RTF_unit="K",1,IF(RTF_unit="lb",1/1000,IF(RTF_unit="T",2,1))),"")</f>
        <v/>
      </c>
      <c r="BD73" s="142" t="str">
        <f t="shared" ref="BD73" ca="1" si="568">IFERROR(VALUE(H73)*IF(RTF_unit="K",1,IF(RTF_unit="lb",1/1000,IF(RTF_unit="T",2,1))),"")</f>
        <v/>
      </c>
      <c r="BE73" s="142" t="str">
        <f t="shared" ref="BE73" ca="1" si="569">IFERROR(VALUE(I73)*IF(RTF_unit="K",1,IF(RTF_unit="lb",1/1000,IF(RTF_unit="T",2,1))),"")</f>
        <v/>
      </c>
      <c r="BF73" s="20" t="str">
        <f t="shared" ca="1" si="519"/>
        <v/>
      </c>
      <c r="BG73" s="142" t="str">
        <f t="shared" ca="1" si="561"/>
        <v/>
      </c>
      <c r="BH73" s="20"/>
      <c r="BI73" s="158" t="str">
        <f t="shared" ca="1" si="50"/>
        <v/>
      </c>
      <c r="BJ73" s="142" t="str">
        <f t="shared" ca="1" si="25"/>
        <v/>
      </c>
      <c r="BK73" s="142" t="str">
        <f t="shared" ca="1" si="51"/>
        <v/>
      </c>
      <c r="BL73" s="142" t="str">
        <f t="shared" ref="BL73" ca="1" si="570">IFERROR(INDEX($D$2:$BA$203,$A$41-1+$BI73,$A$27-3)*IF(RTF_unit="K",1,IF(RTF_unit="lb",1/1000,IF(RTF_unit="T",2,1))),"")</f>
        <v/>
      </c>
      <c r="BM73" s="142" t="str">
        <f t="shared" ref="BM73" ca="1" si="571">IFERROR(INDEX($D$2:$BA$203,$A$41-1+$BI73,$A$27-1)*IF(RTF_unit="K",1,IF(RTF_unit="lb",1/1000,IF(RTF_unit="T",2,1))),"")</f>
        <v/>
      </c>
      <c r="BN73" s="142" t="str">
        <f t="shared" ref="BN73" ca="1" si="572">IFERROR(INDEX($D$2:$BA$203,$A$41-1+$BI73,$A$27-2)*IF(RTF_unit="K",1,IF(RTF_unit="lb",1/1000,IF(RTF_unit="T",2,1))),"")</f>
        <v/>
      </c>
      <c r="BO73" s="142" t="str">
        <f t="shared" ref="BO73" ca="1" si="573">IFERROR(INDEX($D$2:$BA$203,$A$41-1+$BI73,$A$27)*IF(RTF_unit_Moment="kip-ft",1,IF(RTF_unit_Moment="kip-in",1/12,IF(RTF_unit_Moment="lb-ft",1/1000,IF(RTF_unit_Moment="lb-in",1/12000,1)))),"")</f>
        <v/>
      </c>
      <c r="BP73" s="142" t="str">
        <f t="shared" ref="BP73" ca="1" si="574">IFERROR(INDEX($D$2:$BA$203,$A$41-1+$BI73,$A$30)*IF(RTF_unit_Moment="kip-ft",1,IF(RTF_unit_Moment="kip-in",1/12,IF(RTF_unit_Moment="lb-ft",1/1000,IF(RTF_unit_Moment="lb-in",1/12000,1)))),"")</f>
        <v/>
      </c>
      <c r="BQ73" s="142" t="str">
        <f t="shared" ca="1" si="57"/>
        <v/>
      </c>
      <c r="BR73" s="142" t="str">
        <f t="shared" ca="1" si="58"/>
        <v/>
      </c>
      <c r="BT73" s="142" t="str">
        <f t="array" aca="1" ref="BT73" ca="1">IFERROR(INDEX($BB$1:$BB$502,SMALL(IF($BB$1:$BB$502&lt;&gt;"",ROW($BB$1:$BB$502)),ROW(66:66))),"")</f>
        <v/>
      </c>
      <c r="BU73" s="156" t="str">
        <f t="shared" ref="BU73:BU136" ca="1" si="575">IF($BT73="","",ROW(INDEX(BB:BB,MATCH($BT73,BB:BB,0))))</f>
        <v/>
      </c>
      <c r="BV73" s="142" t="str">
        <f t="shared" ca="1" si="31"/>
        <v/>
      </c>
      <c r="BW73" s="142" t="str">
        <f t="shared" ca="1" si="31"/>
        <v/>
      </c>
      <c r="BX73" s="142" t="str">
        <f t="shared" ca="1" si="31"/>
        <v/>
      </c>
      <c r="BY73" s="142" t="str">
        <f t="shared" ca="1" si="32"/>
        <v/>
      </c>
      <c r="BZ73" s="142" t="str">
        <f t="shared" ref="BZ73:BZ136" ca="1" si="576">IF($BT73="","",VLOOKUP($BT73,$BB:$BG,6,0))</f>
        <v/>
      </c>
      <c r="CA73" s="142" t="str">
        <f t="shared" ca="1" si="33"/>
        <v/>
      </c>
      <c r="CB73" s="142" t="str">
        <f t="shared" ca="1" si="34"/>
        <v/>
      </c>
      <c r="CC73" s="142" t="str">
        <f t="shared" ca="1" si="35"/>
        <v/>
      </c>
      <c r="CD73" s="142" t="str">
        <f t="shared" ca="1" si="36"/>
        <v/>
      </c>
      <c r="CE73" s="142" t="str">
        <f t="shared" ca="1" si="37"/>
        <v/>
      </c>
      <c r="CF73" s="142" t="str">
        <f t="shared" ca="1" si="38"/>
        <v/>
      </c>
      <c r="CG73" s="142" t="str">
        <f t="shared" ca="1" si="39"/>
        <v/>
      </c>
      <c r="CH73" s="142" t="str">
        <f ca="1">IFERROR(TRIM(IFERROR(IF(ISNUMBER(MATCH(IF($CF72="Radius",LEFT($CF73,FIND(" (",$CF73,1)),IF(LEFT($CF73,FIND(" (",$CF73,1))=LEFT($CF72,FIND(" (",$CF72,1)),"",LEFT($CF73,FIND(" (",$CF73,1)))),$CH$8:$CH72,0))=FALSE,IF($CF72="Radius",LEFT($CF73,FIND(" (",$CF73,1)),IF(LEFT($CF73,FIND(" (",$CF73,1))=LEFT($CF72,FIND(" (",$CF72,1)),"",LEFT($CF73,FIND(" (",$CF73,1)))),""),"")),"")</f>
        <v/>
      </c>
      <c r="CI73" s="142" t="str">
        <f t="array" aca="1" ref="CI73" ca="1">IFERROR(IF($CH73="","",IF(MAX((Selection_Radius=$CH73)*Selection_Resultant)=0,"",MAX((Selection_Radius=$CH73)*Selection_Resultant))),"")</f>
        <v/>
      </c>
      <c r="CJ73" s="142" t="str">
        <f t="shared" ca="1" si="40"/>
        <v/>
      </c>
      <c r="CK73" s="142" t="str">
        <f t="array" aca="1" ref="CK73" ca="1">IFERROR(INDEX($CJ$1:$CJ$502,SMALL(IF($CJ$1:$CJ$502&lt;&gt;"",ROW($CJ$1:$CJ$502)),ROW(66:66))),"")</f>
        <v/>
      </c>
      <c r="CL73" s="142" t="str">
        <f t="shared" ca="1" si="41"/>
        <v/>
      </c>
      <c r="CM73" s="142" t="str">
        <f t="shared" ca="1" si="42"/>
        <v/>
      </c>
      <c r="CN73" s="142" t="str" cm="1">
        <f t="array" aca="1" ref="CN73" ca="1">IF(CM73="","",INDEX(INDIRECT("$CM$9:$CM$" &amp; ROW(GuyAnchorReactionCount) + GuyAnchorReactionCount),ROWS($CM73:INDIRECT("$CM$" &amp; ROW(GuyAnchorReactionCount) + GuyAnchorReactionCount))))</f>
        <v/>
      </c>
      <c r="CP73" s="145" t="str">
        <f t="shared" ca="1" si="43"/>
        <v/>
      </c>
      <c r="CQ73" s="145" t="str">
        <f t="shared" ca="1" si="44"/>
        <v/>
      </c>
      <c r="CR73" s="145" t="str">
        <f t="shared" ca="1" si="45"/>
        <v/>
      </c>
      <c r="CS73" s="145" t="str">
        <f t="shared" ca="1" si="46"/>
        <v/>
      </c>
    </row>
    <row r="74" spans="3:97" x14ac:dyDescent="0.2">
      <c r="C74" s="142">
        <f t="shared" si="525"/>
        <v>72</v>
      </c>
      <c r="D74" s="142" t="e">
        <f t="shared" ca="1" si="505"/>
        <v>#N/A</v>
      </c>
      <c r="E74" s="142" t="e">
        <f t="shared" ca="1" si="505"/>
        <v>#N/A</v>
      </c>
      <c r="F74" s="142" t="e">
        <f t="shared" ca="1" si="505"/>
        <v>#N/A</v>
      </c>
      <c r="G74" s="142" t="e">
        <f t="shared" ca="1" si="505"/>
        <v>#N/A</v>
      </c>
      <c r="H74" s="142" t="e">
        <f t="shared" ca="1" si="505"/>
        <v>#N/A</v>
      </c>
      <c r="I74" s="142" t="e">
        <f t="shared" ca="1" si="505"/>
        <v>#N/A</v>
      </c>
      <c r="J74" s="142" t="e">
        <f t="shared" ca="1" si="505"/>
        <v>#N/A</v>
      </c>
      <c r="K74" s="142" t="e">
        <f t="shared" ca="1" si="505"/>
        <v>#N/A</v>
      </c>
      <c r="L74" s="142" t="e">
        <f t="shared" ca="1" si="505"/>
        <v>#N/A</v>
      </c>
      <c r="M74" s="142" t="e">
        <f t="shared" ca="1" si="505"/>
        <v>#N/A</v>
      </c>
      <c r="N74" s="142" t="e">
        <f t="shared" ca="1" si="505"/>
        <v>#N/A</v>
      </c>
      <c r="O74" s="142" t="e">
        <f t="shared" ca="1" si="505"/>
        <v>#N/A</v>
      </c>
      <c r="P74" s="142" t="e">
        <f t="shared" ca="1" si="505"/>
        <v>#N/A</v>
      </c>
      <c r="Q74" s="142" t="e">
        <f t="shared" ca="1" si="505"/>
        <v>#N/A</v>
      </c>
      <c r="R74" s="142" t="e">
        <f t="shared" ca="1" si="505"/>
        <v>#N/A</v>
      </c>
      <c r="S74" s="142" t="e">
        <f t="shared" ca="1" si="505"/>
        <v>#N/A</v>
      </c>
      <c r="T74" s="142" t="e">
        <f t="shared" ca="1" si="495"/>
        <v>#N/A</v>
      </c>
      <c r="U74" s="142" t="e">
        <f t="shared" ca="1" si="495"/>
        <v>#N/A</v>
      </c>
      <c r="V74" s="142" t="e">
        <f t="shared" ca="1" si="495"/>
        <v>#N/A</v>
      </c>
      <c r="W74" s="142" t="e">
        <f t="shared" ca="1" si="495"/>
        <v>#N/A</v>
      </c>
      <c r="X74" s="142" t="e">
        <f t="shared" ca="1" si="495"/>
        <v>#N/A</v>
      </c>
      <c r="Y74" s="142" t="e">
        <f t="shared" ca="1" si="495"/>
        <v>#N/A</v>
      </c>
      <c r="Z74" s="142" t="e">
        <f t="shared" ca="1" si="495"/>
        <v>#N/A</v>
      </c>
      <c r="AA74" s="142" t="e">
        <f t="shared" ca="1" si="495"/>
        <v>#N/A</v>
      </c>
      <c r="AB74" s="142" t="e">
        <f t="shared" ca="1" si="495"/>
        <v>#N/A</v>
      </c>
      <c r="AC74" s="142" t="e">
        <f t="shared" ca="1" si="495"/>
        <v>#N/A</v>
      </c>
      <c r="AD74" s="142" t="e">
        <f t="shared" ca="1" si="495"/>
        <v>#N/A</v>
      </c>
      <c r="AE74" s="142" t="e">
        <f t="shared" ca="1" si="495"/>
        <v>#N/A</v>
      </c>
      <c r="AF74" s="142" t="e">
        <f t="shared" ca="1" si="495"/>
        <v>#N/A</v>
      </c>
      <c r="AG74" s="142" t="e">
        <f t="shared" ca="1" si="495"/>
        <v>#N/A</v>
      </c>
      <c r="AH74" s="142" t="e">
        <f t="shared" ca="1" si="495"/>
        <v>#N/A</v>
      </c>
      <c r="AI74" s="142" t="e">
        <f t="shared" ca="1" si="506"/>
        <v>#N/A</v>
      </c>
      <c r="AJ74" s="142" t="e">
        <f t="shared" ca="1" si="506"/>
        <v>#N/A</v>
      </c>
      <c r="AK74" s="142" t="e">
        <f t="shared" ca="1" si="506"/>
        <v>#N/A</v>
      </c>
      <c r="AL74" s="142" t="e">
        <f t="shared" ca="1" si="506"/>
        <v>#N/A</v>
      </c>
      <c r="AM74" s="142" t="e">
        <f t="shared" ca="1" si="506"/>
        <v>#N/A</v>
      </c>
      <c r="AN74" s="142" t="e">
        <f t="shared" ca="1" si="506"/>
        <v>#N/A</v>
      </c>
      <c r="AO74" s="142" t="e">
        <f t="shared" ca="1" si="506"/>
        <v>#N/A</v>
      </c>
      <c r="AP74" s="142" t="e">
        <f t="shared" ca="1" si="506"/>
        <v>#N/A</v>
      </c>
      <c r="AQ74" s="142" t="e">
        <f t="shared" ca="1" si="506"/>
        <v>#N/A</v>
      </c>
      <c r="AR74" s="142" t="e">
        <f t="shared" ca="1" si="506"/>
        <v>#N/A</v>
      </c>
      <c r="AS74" s="142" t="e">
        <f t="shared" ca="1" si="506"/>
        <v>#N/A</v>
      </c>
      <c r="AT74" s="142" t="e">
        <f t="shared" ca="1" si="506"/>
        <v>#N/A</v>
      </c>
      <c r="AU74" s="142" t="e">
        <f t="shared" ca="1" si="506"/>
        <v>#N/A</v>
      </c>
      <c r="AV74" s="142" t="e">
        <f t="shared" ca="1" si="506"/>
        <v>#N/A</v>
      </c>
      <c r="AW74" s="142" t="e">
        <f t="shared" ca="1" si="506"/>
        <v>#N/A</v>
      </c>
      <c r="AX74" s="142" t="e">
        <f t="shared" ca="1" si="506"/>
        <v>#N/A</v>
      </c>
      <c r="AY74" s="142" t="e">
        <f t="shared" ca="1" si="496"/>
        <v>#N/A</v>
      </c>
      <c r="AZ74" s="142" t="e">
        <f t="shared" ca="1" si="496"/>
        <v>#N/A</v>
      </c>
      <c r="BA74" s="142" t="e">
        <f t="shared" ca="1" si="496"/>
        <v>#N/A</v>
      </c>
      <c r="BB74" s="142" t="str">
        <f t="shared" ca="1" si="515"/>
        <v/>
      </c>
      <c r="BC74" s="142" t="str">
        <f t="shared" ref="BC74" ca="1" si="577">IFERROR(VALUE(G74)*IF(RTF_unit="K",1,IF(RTF_unit="lb",1/1000,IF(RTF_unit="T",2,1))),"")</f>
        <v/>
      </c>
      <c r="BD74" s="142" t="str">
        <f t="shared" ref="BD74" ca="1" si="578">IFERROR(VALUE(H74)*IF(RTF_unit="K",1,IF(RTF_unit="lb",1/1000,IF(RTF_unit="T",2,1))),"")</f>
        <v/>
      </c>
      <c r="BE74" s="142" t="str">
        <f t="shared" ref="BE74" ca="1" si="579">IFERROR(VALUE(I74)*IF(RTF_unit="K",1,IF(RTF_unit="lb",1/1000,IF(RTF_unit="T",2,1))),"")</f>
        <v/>
      </c>
      <c r="BF74" s="20" t="str">
        <f t="shared" ca="1" si="519"/>
        <v/>
      </c>
      <c r="BG74" s="142" t="str">
        <f t="shared" ca="1" si="561"/>
        <v/>
      </c>
      <c r="BH74" s="20"/>
      <c r="BI74" s="158" t="str">
        <f t="shared" ca="1" si="50"/>
        <v/>
      </c>
      <c r="BJ74" s="142" t="str">
        <f t="shared" ref="BJ74:BJ137" ca="1" si="580">IFERROR(INDEX(D:D,$A$41+$BI74,1),"")</f>
        <v/>
      </c>
      <c r="BK74" s="142" t="str">
        <f t="shared" ca="1" si="51"/>
        <v/>
      </c>
      <c r="BL74" s="142" t="str">
        <f t="shared" ref="BL74" ca="1" si="581">IFERROR(INDEX($D$2:$BA$203,$A$41-1+$BI74,$A$27-3)*IF(RTF_unit="K",1,IF(RTF_unit="lb",1/1000,IF(RTF_unit="T",2,1))),"")</f>
        <v/>
      </c>
      <c r="BM74" s="142" t="str">
        <f t="shared" ref="BM74" ca="1" si="582">IFERROR(INDEX($D$2:$BA$203,$A$41-1+$BI74,$A$27-1)*IF(RTF_unit="K",1,IF(RTF_unit="lb",1/1000,IF(RTF_unit="T",2,1))),"")</f>
        <v/>
      </c>
      <c r="BN74" s="142" t="str">
        <f t="shared" ref="BN74" ca="1" si="583">IFERROR(INDEX($D$2:$BA$203,$A$41-1+$BI74,$A$27-2)*IF(RTF_unit="K",1,IF(RTF_unit="lb",1/1000,IF(RTF_unit="T",2,1))),"")</f>
        <v/>
      </c>
      <c r="BO74" s="142" t="str">
        <f t="shared" ref="BO74" ca="1" si="584">IFERROR(INDEX($D$2:$BA$203,$A$41-1+$BI74,$A$27)*IF(RTF_unit_Moment="kip-ft",1,IF(RTF_unit_Moment="kip-in",1/12,IF(RTF_unit_Moment="lb-ft",1/1000,IF(RTF_unit_Moment="lb-in",1/12000,1)))),"")</f>
        <v/>
      </c>
      <c r="BP74" s="142" t="str">
        <f t="shared" ref="BP74" ca="1" si="585">IFERROR(INDEX($D$2:$BA$203,$A$41-1+$BI74,$A$30)*IF(RTF_unit_Moment="kip-ft",1,IF(RTF_unit_Moment="kip-in",1/12,IF(RTF_unit_Moment="lb-ft",1/1000,IF(RTF_unit_Moment="lb-in",1/12000,1)))),"")</f>
        <v/>
      </c>
      <c r="BQ74" s="142" t="str">
        <f t="shared" ca="1" si="57"/>
        <v/>
      </c>
      <c r="BR74" s="142" t="str">
        <f t="shared" ca="1" si="58"/>
        <v/>
      </c>
      <c r="BT74" s="142" t="str">
        <f t="array" aca="1" ref="BT74" ca="1">IFERROR(INDEX($BB$1:$BB$502,SMALL(IF($BB$1:$BB$502&lt;&gt;"",ROW($BB$1:$BB$502)),ROW(67:67))),"")</f>
        <v/>
      </c>
      <c r="BU74" s="156" t="str">
        <f t="shared" ca="1" si="575"/>
        <v/>
      </c>
      <c r="BV74" s="142" t="str">
        <f t="shared" ref="BV74:BX137" ca="1" si="586">IFERROR(INDEX(INDIRECT(BV$7 &amp; ":" &amp; BV$7),$BU74 + MATCH($BZ74,INDIRECT($BZ$7 &amp; $BU74 &amp; ":" &amp; $BZ$7 &amp; $BU74+7),0) - 1,1),"")</f>
        <v/>
      </c>
      <c r="BW74" s="142" t="str">
        <f t="shared" ca="1" si="586"/>
        <v/>
      </c>
      <c r="BX74" s="142" t="str">
        <f t="shared" ca="1" si="586"/>
        <v/>
      </c>
      <c r="BY74" s="142" t="str">
        <f t="shared" ref="BY74:BY137" ca="1" si="587">IFERROR(SQRT(BW74^2+BX74^2),"")</f>
        <v/>
      </c>
      <c r="BZ74" s="142" t="str">
        <f t="shared" ca="1" si="576"/>
        <v/>
      </c>
      <c r="CA74" s="142" t="str">
        <f t="shared" ref="CA74:CA137" ca="1" si="588">IF($BT74="","",0)</f>
        <v/>
      </c>
      <c r="CB74" s="142" t="str">
        <f t="shared" ref="CB74:CB137" ca="1" si="589">IF($BT74="","",ABS($BV74))</f>
        <v/>
      </c>
      <c r="CC74" s="142" t="str">
        <f t="shared" ref="CC74:CC137" ca="1" si="590">IF($BT74="","",ABS($BY74))</f>
        <v/>
      </c>
      <c r="CD74" s="142" t="str">
        <f t="shared" ref="CD74:CD137" ca="1" si="591">IFERROR(VLOOKUP(INDEX(F:F,MATCH(INDEX(INDIRECT(BV$7 &amp; ":" &amp; BV$7),$BU74 + MATCH($BZ74,INDIRECT($BZ$7 &amp; $BU74 &amp; ":" &amp; $BZ$7 &amp; $BU74+7),0) - 1,1),BC:BC,0))-1,$BI$10:$BR$502,3,0),"")</f>
        <v/>
      </c>
      <c r="CE74" s="142" t="str">
        <f t="shared" ref="CE74:CE137" ca="1" si="592">IFERROR(LEFT($BT74,(FIND("@",$BT74,1)-1)),"")</f>
        <v/>
      </c>
      <c r="CF74" s="142" t="str">
        <f t="shared" ref="CF74:CF137" ca="1" si="593">IFERROR(MID($BT74,FIND("@",$BT74,1)+2,LEN($BT74)-FIND("@",$BT74,1)-1),"")</f>
        <v/>
      </c>
      <c r="CG74" s="142" t="str">
        <f t="shared" ref="CG74:CG137" ca="1" si="594">IFERROR(LEFT($CF74,FIND(" (",$CF74,1)-1),"")</f>
        <v/>
      </c>
      <c r="CH74" s="142" t="str">
        <f ca="1">IFERROR(TRIM(IFERROR(IF(ISNUMBER(MATCH(IF($CF73="Radius",LEFT($CF74,FIND(" (",$CF74,1)),IF(LEFT($CF74,FIND(" (",$CF74,1))=LEFT($CF73,FIND(" (",$CF73,1)),"",LEFT($CF74,FIND(" (",$CF74,1)))),$CH$8:$CH73,0))=FALSE,IF($CF73="Radius",LEFT($CF74,FIND(" (",$CF74,1)),IF(LEFT($CF74,FIND(" (",$CF74,1))=LEFT($CF73,FIND(" (",$CF73,1)),"",LEFT($CF74,FIND(" (",$CF74,1)))),""),"")),"")</f>
        <v/>
      </c>
      <c r="CI74" s="142" t="str">
        <f t="array" aca="1" ref="CI74" ca="1">IFERROR(IF($CH74="","",IF(MAX((Selection_Radius=$CH74)*Selection_Resultant)=0,"",MAX((Selection_Radius=$CH74)*Selection_Resultant))),"")</f>
        <v/>
      </c>
      <c r="CJ74" s="142" t="str">
        <f t="shared" ref="CJ74:CJ137" ca="1" si="595">IFERROR(LEFT(INDEX($BT$9:$BT$502,MATCH($CI74,$BZ$9:$BZ$502,0)),FIND(" (",INDEX($BT$9:$BT$502,MATCH($CI74,$BZ$9:$BZ$502,0)),1)),"")</f>
        <v/>
      </c>
      <c r="CK74" s="142" t="str">
        <f t="array" aca="1" ref="CK74" ca="1">IFERROR(INDEX($CJ$1:$CJ$502,SMALL(IF($CJ$1:$CJ$502&lt;&gt;"",ROW($CJ$1:$CJ$502)),ROW(67:67))),"")</f>
        <v/>
      </c>
      <c r="CL74" s="142" t="str">
        <f t="shared" ref="CL74:CL137" ca="1" si="596">IF($CK74="","","Maximum @ "&amp; IFERROR(MID($CK74,FIND("@",$CK74,1)+2,LEN($CK74)-FIND("@",$CK74,1)),""))</f>
        <v/>
      </c>
      <c r="CM74" s="142" t="str">
        <f t="shared" ref="CM74:CM137" ca="1" si="597">IF($BT74="","",$BT74)</f>
        <v/>
      </c>
      <c r="CN74" s="142" t="str" cm="1">
        <f t="array" aca="1" ref="CN74" ca="1">IF(CM74="","",INDEX(INDIRECT("$CM$9:$CM$" &amp; ROW(GuyAnchorReactionCount) + GuyAnchorReactionCount),ROWS($CM74:INDIRECT("$CM$" &amp; ROW(GuyAnchorReactionCount) + GuyAnchorReactionCount))))</f>
        <v/>
      </c>
      <c r="CP74" s="145" t="str">
        <f t="shared" ref="CP74:CP137" ca="1" si="598">IF($CN74="","",$CN74)</f>
        <v/>
      </c>
      <c r="CQ74" s="145" t="str">
        <f t="shared" ref="CQ74:CQ137" ca="1" si="599">IF($CP74="","",ABS(VLOOKUP(IF(LEFT($CP74,3)="Guy",$CP74,INDEX($CK$9:$CK$502,MATCH($CP74,$CL$9:$CL$502,0)))&amp;"*",$BT$9:$CD$502,11,0)))</f>
        <v/>
      </c>
      <c r="CR74" s="145" t="str">
        <f t="shared" ref="CR74:CR137" ca="1" si="600">IF($CP74="","",ABS(VLOOKUP(IF(LEFT($CP74,3)="Guy",$CP74,INDEX($CK$9:$CK$502,MATCH($CP74,$CL$9:$CL$502,0)))&amp;"*",$BT$9:$CD$502,3,0)))</f>
        <v/>
      </c>
      <c r="CS74" s="145" t="str">
        <f t="shared" ref="CS74:CS137" ca="1" si="601">IF($CP74="","",ABS(VLOOKUP(IF(LEFT($CP74,3)="Guy",$CP74,INDEX($CK$9:$CK$502,MATCH($CP74,$CL$9:$CL$502,0)))&amp;"*",$BT$9:$CD$502,6,0)))</f>
        <v/>
      </c>
    </row>
    <row r="75" spans="3:97" x14ac:dyDescent="0.2">
      <c r="C75" s="142">
        <f t="shared" si="525"/>
        <v>73</v>
      </c>
      <c r="D75" s="142" t="e">
        <f t="shared" ca="1" si="505"/>
        <v>#N/A</v>
      </c>
      <c r="E75" s="142" t="e">
        <f t="shared" ca="1" si="505"/>
        <v>#N/A</v>
      </c>
      <c r="F75" s="142" t="e">
        <f t="shared" ca="1" si="505"/>
        <v>#N/A</v>
      </c>
      <c r="G75" s="142" t="e">
        <f t="shared" ca="1" si="505"/>
        <v>#N/A</v>
      </c>
      <c r="H75" s="142" t="e">
        <f t="shared" ca="1" si="505"/>
        <v>#N/A</v>
      </c>
      <c r="I75" s="142" t="e">
        <f t="shared" ca="1" si="505"/>
        <v>#N/A</v>
      </c>
      <c r="J75" s="142" t="e">
        <f t="shared" ca="1" si="505"/>
        <v>#N/A</v>
      </c>
      <c r="K75" s="142" t="e">
        <f t="shared" ca="1" si="505"/>
        <v>#N/A</v>
      </c>
      <c r="L75" s="142" t="e">
        <f t="shared" ca="1" si="505"/>
        <v>#N/A</v>
      </c>
      <c r="M75" s="142" t="e">
        <f t="shared" ca="1" si="505"/>
        <v>#N/A</v>
      </c>
      <c r="N75" s="142" t="e">
        <f t="shared" ca="1" si="505"/>
        <v>#N/A</v>
      </c>
      <c r="O75" s="142" t="e">
        <f t="shared" ca="1" si="505"/>
        <v>#N/A</v>
      </c>
      <c r="P75" s="142" t="e">
        <f t="shared" ca="1" si="505"/>
        <v>#N/A</v>
      </c>
      <c r="Q75" s="142" t="e">
        <f t="shared" ca="1" si="505"/>
        <v>#N/A</v>
      </c>
      <c r="R75" s="142" t="e">
        <f t="shared" ca="1" si="505"/>
        <v>#N/A</v>
      </c>
      <c r="S75" s="142" t="e">
        <f t="shared" ca="1" si="505"/>
        <v>#N/A</v>
      </c>
      <c r="T75" s="142" t="e">
        <f t="shared" ca="1" si="495"/>
        <v>#N/A</v>
      </c>
      <c r="U75" s="142" t="e">
        <f t="shared" ca="1" si="495"/>
        <v>#N/A</v>
      </c>
      <c r="V75" s="142" t="e">
        <f t="shared" ca="1" si="495"/>
        <v>#N/A</v>
      </c>
      <c r="W75" s="142" t="e">
        <f t="shared" ca="1" si="495"/>
        <v>#N/A</v>
      </c>
      <c r="X75" s="142" t="e">
        <f t="shared" ca="1" si="495"/>
        <v>#N/A</v>
      </c>
      <c r="Y75" s="142" t="e">
        <f t="shared" ca="1" si="495"/>
        <v>#N/A</v>
      </c>
      <c r="Z75" s="142" t="e">
        <f t="shared" ca="1" si="495"/>
        <v>#N/A</v>
      </c>
      <c r="AA75" s="142" t="e">
        <f t="shared" ca="1" si="495"/>
        <v>#N/A</v>
      </c>
      <c r="AB75" s="142" t="e">
        <f t="shared" ca="1" si="495"/>
        <v>#N/A</v>
      </c>
      <c r="AC75" s="142" t="e">
        <f t="shared" ca="1" si="495"/>
        <v>#N/A</v>
      </c>
      <c r="AD75" s="142" t="e">
        <f t="shared" ca="1" si="495"/>
        <v>#N/A</v>
      </c>
      <c r="AE75" s="142" t="e">
        <f t="shared" ca="1" si="495"/>
        <v>#N/A</v>
      </c>
      <c r="AF75" s="142" t="e">
        <f t="shared" ca="1" si="495"/>
        <v>#N/A</v>
      </c>
      <c r="AG75" s="142" t="e">
        <f t="shared" ca="1" si="495"/>
        <v>#N/A</v>
      </c>
      <c r="AH75" s="142" t="e">
        <f t="shared" ca="1" si="495"/>
        <v>#N/A</v>
      </c>
      <c r="AI75" s="142" t="e">
        <f t="shared" ca="1" si="506"/>
        <v>#N/A</v>
      </c>
      <c r="AJ75" s="142" t="e">
        <f t="shared" ca="1" si="506"/>
        <v>#N/A</v>
      </c>
      <c r="AK75" s="142" t="e">
        <f t="shared" ca="1" si="506"/>
        <v>#N/A</v>
      </c>
      <c r="AL75" s="142" t="e">
        <f t="shared" ca="1" si="506"/>
        <v>#N/A</v>
      </c>
      <c r="AM75" s="142" t="e">
        <f t="shared" ca="1" si="506"/>
        <v>#N/A</v>
      </c>
      <c r="AN75" s="142" t="e">
        <f t="shared" ca="1" si="506"/>
        <v>#N/A</v>
      </c>
      <c r="AO75" s="142" t="e">
        <f t="shared" ca="1" si="506"/>
        <v>#N/A</v>
      </c>
      <c r="AP75" s="142" t="e">
        <f t="shared" ca="1" si="506"/>
        <v>#N/A</v>
      </c>
      <c r="AQ75" s="142" t="e">
        <f t="shared" ca="1" si="506"/>
        <v>#N/A</v>
      </c>
      <c r="AR75" s="142" t="e">
        <f t="shared" ca="1" si="506"/>
        <v>#N/A</v>
      </c>
      <c r="AS75" s="142" t="e">
        <f t="shared" ca="1" si="506"/>
        <v>#N/A</v>
      </c>
      <c r="AT75" s="142" t="e">
        <f t="shared" ca="1" si="506"/>
        <v>#N/A</v>
      </c>
      <c r="AU75" s="142" t="e">
        <f t="shared" ca="1" si="506"/>
        <v>#N/A</v>
      </c>
      <c r="AV75" s="142" t="e">
        <f t="shared" ca="1" si="506"/>
        <v>#N/A</v>
      </c>
      <c r="AW75" s="142" t="e">
        <f t="shared" ca="1" si="506"/>
        <v>#N/A</v>
      </c>
      <c r="AX75" s="142" t="e">
        <f t="shared" ca="1" si="506"/>
        <v>#N/A</v>
      </c>
      <c r="AY75" s="142" t="e">
        <f t="shared" ca="1" si="496"/>
        <v>#N/A</v>
      </c>
      <c r="AZ75" s="142" t="e">
        <f t="shared" ca="1" si="496"/>
        <v>#N/A</v>
      </c>
      <c r="BA75" s="142" t="e">
        <f t="shared" ca="1" si="496"/>
        <v>#N/A</v>
      </c>
      <c r="BB75" s="142" t="str">
        <f t="shared" ca="1" si="515"/>
        <v/>
      </c>
      <c r="BC75" s="142" t="str">
        <f t="shared" ref="BC75" ca="1" si="602">IFERROR(VALUE(G75)*IF(RTF_unit="K",1,IF(RTF_unit="lb",1/1000,IF(RTF_unit="T",2,1))),"")</f>
        <v/>
      </c>
      <c r="BD75" s="142" t="str">
        <f t="shared" ref="BD75" ca="1" si="603">IFERROR(VALUE(H75)*IF(RTF_unit="K",1,IF(RTF_unit="lb",1/1000,IF(RTF_unit="T",2,1))),"")</f>
        <v/>
      </c>
      <c r="BE75" s="142" t="str">
        <f t="shared" ref="BE75" ca="1" si="604">IFERROR(VALUE(I75)*IF(RTF_unit="K",1,IF(RTF_unit="lb",1/1000,IF(RTF_unit="T",2,1))),"")</f>
        <v/>
      </c>
      <c r="BF75" s="20" t="str">
        <f t="shared" ca="1" si="519"/>
        <v/>
      </c>
      <c r="BG75" s="142" t="str">
        <f t="shared" ca="1" si="561"/>
        <v/>
      </c>
      <c r="BH75" s="20"/>
      <c r="BI75" s="158" t="str">
        <f t="shared" ref="BI75:BI138" ca="1" si="605">IFERROR(IF($BI74+1&lt;=$A$44-$A$41,$BI74+1,""),"")</f>
        <v/>
      </c>
      <c r="BJ75" s="142" t="str">
        <f t="shared" ca="1" si="580"/>
        <v/>
      </c>
      <c r="BK75" s="142" t="str">
        <f t="shared" ref="BK75:BK138" ca="1" si="606">IF($BJ75="","",IF(ISNUMBER(SEARCH("1.2",$BJ75))=TRUE,1.2,IF(ISNUMBER(SEARCH("0.9",$BJ75))=TRUE,0.9,1)))</f>
        <v/>
      </c>
      <c r="BL75" s="142" t="str">
        <f t="shared" ref="BL75" ca="1" si="607">IFERROR(INDEX($D$2:$BA$203,$A$41-1+$BI75,$A$27-3)*IF(RTF_unit="K",1,IF(RTF_unit="lb",1/1000,IF(RTF_unit="T",2,1))),"")</f>
        <v/>
      </c>
      <c r="BM75" s="142" t="str">
        <f t="shared" ref="BM75" ca="1" si="608">IFERROR(INDEX($D$2:$BA$203,$A$41-1+$BI75,$A$27-1)*IF(RTF_unit="K",1,IF(RTF_unit="lb",1/1000,IF(RTF_unit="T",2,1))),"")</f>
        <v/>
      </c>
      <c r="BN75" s="142" t="str">
        <f t="shared" ref="BN75" ca="1" si="609">IFERROR(INDEX($D$2:$BA$203,$A$41-1+$BI75,$A$27-2)*IF(RTF_unit="K",1,IF(RTF_unit="lb",1/1000,IF(RTF_unit="T",2,1))),"")</f>
        <v/>
      </c>
      <c r="BO75" s="142" t="str">
        <f t="shared" ref="BO75" ca="1" si="610">IFERROR(INDEX($D$2:$BA$203,$A$41-1+$BI75,$A$27)*IF(RTF_unit_Moment="kip-ft",1,IF(RTF_unit_Moment="kip-in",1/12,IF(RTF_unit_Moment="lb-ft",1/1000,IF(RTF_unit_Moment="lb-in",1/12000,1)))),"")</f>
        <v/>
      </c>
      <c r="BP75" s="142" t="str">
        <f t="shared" ref="BP75" ca="1" si="611">IFERROR(INDEX($D$2:$BA$203,$A$41-1+$BI75,$A$30)*IF(RTF_unit_Moment="kip-ft",1,IF(RTF_unit_Moment="kip-in",1/12,IF(RTF_unit_Moment="lb-ft",1/1000,IF(RTF_unit_Moment="lb-in",1/12000,1)))),"")</f>
        <v/>
      </c>
      <c r="BQ75" s="142" t="str">
        <f t="shared" ref="BQ75:BQ138" ca="1" si="612">IFERROR(SQRT($BO75^2+$BP75^2),"")</f>
        <v/>
      </c>
      <c r="BR75" s="142" t="str">
        <f t="shared" ref="BR75:BR138" ca="1" si="613">IFERROR(SQRT($BM75^2+$BN75^2),"")</f>
        <v/>
      </c>
      <c r="BT75" s="142" t="str">
        <f t="array" aca="1" ref="BT75" ca="1">IFERROR(INDEX($BB$1:$BB$502,SMALL(IF($BB$1:$BB$502&lt;&gt;"",ROW($BB$1:$BB$502)),ROW(68:68))),"")</f>
        <v/>
      </c>
      <c r="BU75" s="156" t="str">
        <f t="shared" ca="1" si="575"/>
        <v/>
      </c>
      <c r="BV75" s="142" t="str">
        <f t="shared" ca="1" si="586"/>
        <v/>
      </c>
      <c r="BW75" s="142" t="str">
        <f t="shared" ca="1" si="586"/>
        <v/>
      </c>
      <c r="BX75" s="142" t="str">
        <f t="shared" ca="1" si="586"/>
        <v/>
      </c>
      <c r="BY75" s="142" t="str">
        <f t="shared" ca="1" si="587"/>
        <v/>
      </c>
      <c r="BZ75" s="142" t="str">
        <f t="shared" ca="1" si="576"/>
        <v/>
      </c>
      <c r="CA75" s="142" t="str">
        <f t="shared" ca="1" si="588"/>
        <v/>
      </c>
      <c r="CB75" s="142" t="str">
        <f t="shared" ca="1" si="589"/>
        <v/>
      </c>
      <c r="CC75" s="142" t="str">
        <f t="shared" ca="1" si="590"/>
        <v/>
      </c>
      <c r="CD75" s="142" t="str">
        <f t="shared" ca="1" si="591"/>
        <v/>
      </c>
      <c r="CE75" s="142" t="str">
        <f t="shared" ca="1" si="592"/>
        <v/>
      </c>
      <c r="CF75" s="142" t="str">
        <f t="shared" ca="1" si="593"/>
        <v/>
      </c>
      <c r="CG75" s="142" t="str">
        <f t="shared" ca="1" si="594"/>
        <v/>
      </c>
      <c r="CH75" s="142" t="str">
        <f ca="1">IFERROR(TRIM(IFERROR(IF(ISNUMBER(MATCH(IF($CF74="Radius",LEFT($CF75,FIND(" (",$CF75,1)),IF(LEFT($CF75,FIND(" (",$CF75,1))=LEFT($CF74,FIND(" (",$CF74,1)),"",LEFT($CF75,FIND(" (",$CF75,1)))),$CH$8:$CH74,0))=FALSE,IF($CF74="Radius",LEFT($CF75,FIND(" (",$CF75,1)),IF(LEFT($CF75,FIND(" (",$CF75,1))=LEFT($CF74,FIND(" (",$CF74,1)),"",LEFT($CF75,FIND(" (",$CF75,1)))),""),"")),"")</f>
        <v/>
      </c>
      <c r="CI75" s="142" t="str">
        <f t="array" aca="1" ref="CI75" ca="1">IFERROR(IF($CH75="","",IF(MAX((Selection_Radius=$CH75)*Selection_Resultant)=0,"",MAX((Selection_Radius=$CH75)*Selection_Resultant))),"")</f>
        <v/>
      </c>
      <c r="CJ75" s="142" t="str">
        <f t="shared" ca="1" si="595"/>
        <v/>
      </c>
      <c r="CK75" s="142" t="str">
        <f t="array" aca="1" ref="CK75" ca="1">IFERROR(INDEX($CJ$1:$CJ$502,SMALL(IF($CJ$1:$CJ$502&lt;&gt;"",ROW($CJ$1:$CJ$502)),ROW(68:68))),"")</f>
        <v/>
      </c>
      <c r="CL75" s="142" t="str">
        <f t="shared" ca="1" si="596"/>
        <v/>
      </c>
      <c r="CM75" s="142" t="str">
        <f t="shared" ca="1" si="597"/>
        <v/>
      </c>
      <c r="CN75" s="142" t="str" cm="1">
        <f t="array" aca="1" ref="CN75" ca="1">IF(CM75="","",INDEX(INDIRECT("$CM$9:$CM$" &amp; ROW(GuyAnchorReactionCount) + GuyAnchorReactionCount),ROWS($CM75:INDIRECT("$CM$" &amp; ROW(GuyAnchorReactionCount) + GuyAnchorReactionCount))))</f>
        <v/>
      </c>
      <c r="CP75" s="145" t="str">
        <f t="shared" ca="1" si="598"/>
        <v/>
      </c>
      <c r="CQ75" s="145" t="str">
        <f t="shared" ca="1" si="599"/>
        <v/>
      </c>
      <c r="CR75" s="145" t="str">
        <f t="shared" ca="1" si="600"/>
        <v/>
      </c>
      <c r="CS75" s="145" t="str">
        <f t="shared" ca="1" si="601"/>
        <v/>
      </c>
    </row>
    <row r="76" spans="3:97" x14ac:dyDescent="0.2">
      <c r="C76" s="142">
        <f t="shared" si="525"/>
        <v>74</v>
      </c>
      <c r="D76" s="142" t="e">
        <f t="shared" ca="1" si="505"/>
        <v>#N/A</v>
      </c>
      <c r="E76" s="142" t="e">
        <f t="shared" ca="1" si="505"/>
        <v>#N/A</v>
      </c>
      <c r="F76" s="142" t="e">
        <f t="shared" ca="1" si="505"/>
        <v>#N/A</v>
      </c>
      <c r="G76" s="142" t="e">
        <f t="shared" ca="1" si="505"/>
        <v>#N/A</v>
      </c>
      <c r="H76" s="142" t="e">
        <f t="shared" ca="1" si="505"/>
        <v>#N/A</v>
      </c>
      <c r="I76" s="142" t="e">
        <f t="shared" ca="1" si="505"/>
        <v>#N/A</v>
      </c>
      <c r="J76" s="142" t="e">
        <f t="shared" ca="1" si="505"/>
        <v>#N/A</v>
      </c>
      <c r="K76" s="142" t="e">
        <f t="shared" ca="1" si="505"/>
        <v>#N/A</v>
      </c>
      <c r="L76" s="142" t="e">
        <f t="shared" ca="1" si="505"/>
        <v>#N/A</v>
      </c>
      <c r="M76" s="142" t="e">
        <f t="shared" ca="1" si="505"/>
        <v>#N/A</v>
      </c>
      <c r="N76" s="142" t="e">
        <f t="shared" ca="1" si="505"/>
        <v>#N/A</v>
      </c>
      <c r="O76" s="142" t="e">
        <f t="shared" ca="1" si="505"/>
        <v>#N/A</v>
      </c>
      <c r="P76" s="142" t="e">
        <f t="shared" ca="1" si="505"/>
        <v>#N/A</v>
      </c>
      <c r="Q76" s="142" t="e">
        <f t="shared" ca="1" si="505"/>
        <v>#N/A</v>
      </c>
      <c r="R76" s="142" t="e">
        <f t="shared" ca="1" si="505"/>
        <v>#N/A</v>
      </c>
      <c r="S76" s="142" t="e">
        <f t="shared" ca="1" si="505"/>
        <v>#N/A</v>
      </c>
      <c r="T76" s="142" t="e">
        <f t="shared" ca="1" si="495"/>
        <v>#N/A</v>
      </c>
      <c r="U76" s="142" t="e">
        <f t="shared" ca="1" si="495"/>
        <v>#N/A</v>
      </c>
      <c r="V76" s="142" t="e">
        <f t="shared" ca="1" si="495"/>
        <v>#N/A</v>
      </c>
      <c r="W76" s="142" t="e">
        <f t="shared" ca="1" si="495"/>
        <v>#N/A</v>
      </c>
      <c r="X76" s="142" t="e">
        <f t="shared" ca="1" si="495"/>
        <v>#N/A</v>
      </c>
      <c r="Y76" s="142" t="e">
        <f t="shared" ca="1" si="495"/>
        <v>#N/A</v>
      </c>
      <c r="Z76" s="142" t="e">
        <f t="shared" ca="1" si="495"/>
        <v>#N/A</v>
      </c>
      <c r="AA76" s="142" t="e">
        <f t="shared" ca="1" si="495"/>
        <v>#N/A</v>
      </c>
      <c r="AB76" s="142" t="e">
        <f t="shared" ca="1" si="495"/>
        <v>#N/A</v>
      </c>
      <c r="AC76" s="142" t="e">
        <f t="shared" ca="1" si="495"/>
        <v>#N/A</v>
      </c>
      <c r="AD76" s="142" t="e">
        <f t="shared" ca="1" si="495"/>
        <v>#N/A</v>
      </c>
      <c r="AE76" s="142" t="e">
        <f t="shared" ca="1" si="495"/>
        <v>#N/A</v>
      </c>
      <c r="AF76" s="142" t="e">
        <f t="shared" ca="1" si="495"/>
        <v>#N/A</v>
      </c>
      <c r="AG76" s="142" t="e">
        <f t="shared" ca="1" si="495"/>
        <v>#N/A</v>
      </c>
      <c r="AH76" s="142" t="e">
        <f t="shared" ca="1" si="495"/>
        <v>#N/A</v>
      </c>
      <c r="AI76" s="142" t="e">
        <f t="shared" ca="1" si="506"/>
        <v>#N/A</v>
      </c>
      <c r="AJ76" s="142" t="e">
        <f t="shared" ca="1" si="506"/>
        <v>#N/A</v>
      </c>
      <c r="AK76" s="142" t="e">
        <f t="shared" ca="1" si="506"/>
        <v>#N/A</v>
      </c>
      <c r="AL76" s="142" t="e">
        <f t="shared" ca="1" si="506"/>
        <v>#N/A</v>
      </c>
      <c r="AM76" s="142" t="e">
        <f t="shared" ca="1" si="506"/>
        <v>#N/A</v>
      </c>
      <c r="AN76" s="142" t="e">
        <f t="shared" ca="1" si="506"/>
        <v>#N/A</v>
      </c>
      <c r="AO76" s="142" t="e">
        <f t="shared" ca="1" si="506"/>
        <v>#N/A</v>
      </c>
      <c r="AP76" s="142" t="e">
        <f t="shared" ca="1" si="506"/>
        <v>#N/A</v>
      </c>
      <c r="AQ76" s="142" t="e">
        <f t="shared" ca="1" si="506"/>
        <v>#N/A</v>
      </c>
      <c r="AR76" s="142" t="e">
        <f t="shared" ca="1" si="506"/>
        <v>#N/A</v>
      </c>
      <c r="AS76" s="142" t="e">
        <f t="shared" ca="1" si="506"/>
        <v>#N/A</v>
      </c>
      <c r="AT76" s="142" t="e">
        <f t="shared" ca="1" si="506"/>
        <v>#N/A</v>
      </c>
      <c r="AU76" s="142" t="e">
        <f t="shared" ca="1" si="506"/>
        <v>#N/A</v>
      </c>
      <c r="AV76" s="142" t="e">
        <f t="shared" ca="1" si="506"/>
        <v>#N/A</v>
      </c>
      <c r="AW76" s="142" t="e">
        <f t="shared" ca="1" si="506"/>
        <v>#N/A</v>
      </c>
      <c r="AX76" s="142" t="e">
        <f t="shared" ca="1" si="506"/>
        <v>#N/A</v>
      </c>
      <c r="AY76" s="142" t="e">
        <f t="shared" ca="1" si="496"/>
        <v>#N/A</v>
      </c>
      <c r="AZ76" s="142" t="e">
        <f t="shared" ca="1" si="496"/>
        <v>#N/A</v>
      </c>
      <c r="BA76" s="142" t="e">
        <f t="shared" ca="1" si="496"/>
        <v>#N/A</v>
      </c>
      <c r="BB76" s="142" t="str">
        <f t="shared" ca="1" si="515"/>
        <v/>
      </c>
      <c r="BC76" s="142" t="str">
        <f t="shared" ref="BC76" ca="1" si="614">IFERROR(VALUE(G76)*IF(RTF_unit="K",1,IF(RTF_unit="lb",1/1000,IF(RTF_unit="T",2,1))),"")</f>
        <v/>
      </c>
      <c r="BD76" s="142" t="str">
        <f t="shared" ref="BD76" ca="1" si="615">IFERROR(VALUE(H76)*IF(RTF_unit="K",1,IF(RTF_unit="lb",1/1000,IF(RTF_unit="T",2,1))),"")</f>
        <v/>
      </c>
      <c r="BE76" s="142" t="str">
        <f t="shared" ref="BE76" ca="1" si="616">IFERROR(VALUE(I76)*IF(RTF_unit="K",1,IF(RTF_unit="lb",1/1000,IF(RTF_unit="T",2,1))),"")</f>
        <v/>
      </c>
      <c r="BF76" s="20" t="str">
        <f t="shared" ca="1" si="519"/>
        <v/>
      </c>
      <c r="BG76" s="142" t="str">
        <f t="shared" ca="1" si="561"/>
        <v/>
      </c>
      <c r="BH76" s="20"/>
      <c r="BI76" s="158" t="str">
        <f t="shared" ca="1" si="605"/>
        <v/>
      </c>
      <c r="BJ76" s="142" t="str">
        <f t="shared" ca="1" si="580"/>
        <v/>
      </c>
      <c r="BK76" s="142" t="str">
        <f t="shared" ca="1" si="606"/>
        <v/>
      </c>
      <c r="BL76" s="142" t="str">
        <f t="shared" ref="BL76" ca="1" si="617">IFERROR(INDEX($D$2:$BA$203,$A$41-1+$BI76,$A$27-3)*IF(RTF_unit="K",1,IF(RTF_unit="lb",1/1000,IF(RTF_unit="T",2,1))),"")</f>
        <v/>
      </c>
      <c r="BM76" s="142" t="str">
        <f t="shared" ref="BM76" ca="1" si="618">IFERROR(INDEX($D$2:$BA$203,$A$41-1+$BI76,$A$27-1)*IF(RTF_unit="K",1,IF(RTF_unit="lb",1/1000,IF(RTF_unit="T",2,1))),"")</f>
        <v/>
      </c>
      <c r="BN76" s="142" t="str">
        <f t="shared" ref="BN76" ca="1" si="619">IFERROR(INDEX($D$2:$BA$203,$A$41-1+$BI76,$A$27-2)*IF(RTF_unit="K",1,IF(RTF_unit="lb",1/1000,IF(RTF_unit="T",2,1))),"")</f>
        <v/>
      </c>
      <c r="BO76" s="142" t="str">
        <f t="shared" ref="BO76" ca="1" si="620">IFERROR(INDEX($D$2:$BA$203,$A$41-1+$BI76,$A$27)*IF(RTF_unit_Moment="kip-ft",1,IF(RTF_unit_Moment="kip-in",1/12,IF(RTF_unit_Moment="lb-ft",1/1000,IF(RTF_unit_Moment="lb-in",1/12000,1)))),"")</f>
        <v/>
      </c>
      <c r="BP76" s="142" t="str">
        <f t="shared" ref="BP76" ca="1" si="621">IFERROR(INDEX($D$2:$BA$203,$A$41-1+$BI76,$A$30)*IF(RTF_unit_Moment="kip-ft",1,IF(RTF_unit_Moment="kip-in",1/12,IF(RTF_unit_Moment="lb-ft",1/1000,IF(RTF_unit_Moment="lb-in",1/12000,1)))),"")</f>
        <v/>
      </c>
      <c r="BQ76" s="142" t="str">
        <f t="shared" ca="1" si="612"/>
        <v/>
      </c>
      <c r="BR76" s="142" t="str">
        <f t="shared" ca="1" si="613"/>
        <v/>
      </c>
      <c r="BT76" s="142" t="str">
        <f t="array" aca="1" ref="BT76" ca="1">IFERROR(INDEX($BB$1:$BB$502,SMALL(IF($BB$1:$BB$502&lt;&gt;"",ROW($BB$1:$BB$502)),ROW(69:69))),"")</f>
        <v/>
      </c>
      <c r="BU76" s="156" t="str">
        <f t="shared" ca="1" si="575"/>
        <v/>
      </c>
      <c r="BV76" s="142" t="str">
        <f t="shared" ca="1" si="586"/>
        <v/>
      </c>
      <c r="BW76" s="142" t="str">
        <f t="shared" ca="1" si="586"/>
        <v/>
      </c>
      <c r="BX76" s="142" t="str">
        <f t="shared" ca="1" si="586"/>
        <v/>
      </c>
      <c r="BY76" s="142" t="str">
        <f t="shared" ca="1" si="587"/>
        <v/>
      </c>
      <c r="BZ76" s="142" t="str">
        <f t="shared" ca="1" si="576"/>
        <v/>
      </c>
      <c r="CA76" s="142" t="str">
        <f t="shared" ca="1" si="588"/>
        <v/>
      </c>
      <c r="CB76" s="142" t="str">
        <f t="shared" ca="1" si="589"/>
        <v/>
      </c>
      <c r="CC76" s="142" t="str">
        <f t="shared" ca="1" si="590"/>
        <v/>
      </c>
      <c r="CD76" s="142" t="str">
        <f t="shared" ca="1" si="591"/>
        <v/>
      </c>
      <c r="CE76" s="142" t="str">
        <f t="shared" ca="1" si="592"/>
        <v/>
      </c>
      <c r="CF76" s="142" t="str">
        <f t="shared" ca="1" si="593"/>
        <v/>
      </c>
      <c r="CG76" s="142" t="str">
        <f t="shared" ca="1" si="594"/>
        <v/>
      </c>
      <c r="CH76" s="142" t="str">
        <f ca="1">IFERROR(TRIM(IFERROR(IF(ISNUMBER(MATCH(IF($CF75="Radius",LEFT($CF76,FIND(" (",$CF76,1)),IF(LEFT($CF76,FIND(" (",$CF76,1))=LEFT($CF75,FIND(" (",$CF75,1)),"",LEFT($CF76,FIND(" (",$CF76,1)))),$CH$8:$CH75,0))=FALSE,IF($CF75="Radius",LEFT($CF76,FIND(" (",$CF76,1)),IF(LEFT($CF76,FIND(" (",$CF76,1))=LEFT($CF75,FIND(" (",$CF75,1)),"",LEFT($CF76,FIND(" (",$CF76,1)))),""),"")),"")</f>
        <v/>
      </c>
      <c r="CI76" s="142" t="str">
        <f t="array" aca="1" ref="CI76" ca="1">IFERROR(IF($CH76="","",IF(MAX((Selection_Radius=$CH76)*Selection_Resultant)=0,"",MAX((Selection_Radius=$CH76)*Selection_Resultant))),"")</f>
        <v/>
      </c>
      <c r="CJ76" s="142" t="str">
        <f t="shared" ca="1" si="595"/>
        <v/>
      </c>
      <c r="CK76" s="142" t="str">
        <f t="array" aca="1" ref="CK76" ca="1">IFERROR(INDEX($CJ$1:$CJ$502,SMALL(IF($CJ$1:$CJ$502&lt;&gt;"",ROW($CJ$1:$CJ$502)),ROW(69:69))),"")</f>
        <v/>
      </c>
      <c r="CL76" s="142" t="str">
        <f t="shared" ca="1" si="596"/>
        <v/>
      </c>
      <c r="CM76" s="142" t="str">
        <f t="shared" ca="1" si="597"/>
        <v/>
      </c>
      <c r="CN76" s="142" t="str" cm="1">
        <f t="array" aca="1" ref="CN76" ca="1">IF(CM76="","",INDEX(INDIRECT("$CM$9:$CM$" &amp; ROW(GuyAnchorReactionCount) + GuyAnchorReactionCount),ROWS($CM76:INDIRECT("$CM$" &amp; ROW(GuyAnchorReactionCount) + GuyAnchorReactionCount))))</f>
        <v/>
      </c>
      <c r="CP76" s="145" t="str">
        <f t="shared" ca="1" si="598"/>
        <v/>
      </c>
      <c r="CQ76" s="145" t="str">
        <f t="shared" ca="1" si="599"/>
        <v/>
      </c>
      <c r="CR76" s="145" t="str">
        <f t="shared" ca="1" si="600"/>
        <v/>
      </c>
      <c r="CS76" s="145" t="str">
        <f t="shared" ca="1" si="601"/>
        <v/>
      </c>
    </row>
    <row r="77" spans="3:97" x14ac:dyDescent="0.2">
      <c r="C77" s="142">
        <f t="shared" si="525"/>
        <v>75</v>
      </c>
      <c r="D77" s="142" t="e">
        <f t="shared" ca="1" si="505"/>
        <v>#N/A</v>
      </c>
      <c r="E77" s="142" t="e">
        <f t="shared" ca="1" si="505"/>
        <v>#N/A</v>
      </c>
      <c r="F77" s="142" t="e">
        <f t="shared" ca="1" si="505"/>
        <v>#N/A</v>
      </c>
      <c r="G77" s="142" t="e">
        <f t="shared" ca="1" si="505"/>
        <v>#N/A</v>
      </c>
      <c r="H77" s="142" t="e">
        <f t="shared" ca="1" si="505"/>
        <v>#N/A</v>
      </c>
      <c r="I77" s="142" t="e">
        <f t="shared" ca="1" si="505"/>
        <v>#N/A</v>
      </c>
      <c r="J77" s="142" t="e">
        <f t="shared" ca="1" si="505"/>
        <v>#N/A</v>
      </c>
      <c r="K77" s="142" t="e">
        <f t="shared" ca="1" si="505"/>
        <v>#N/A</v>
      </c>
      <c r="L77" s="142" t="e">
        <f t="shared" ca="1" si="505"/>
        <v>#N/A</v>
      </c>
      <c r="M77" s="142" t="e">
        <f t="shared" ca="1" si="505"/>
        <v>#N/A</v>
      </c>
      <c r="N77" s="142" t="e">
        <f t="shared" ca="1" si="505"/>
        <v>#N/A</v>
      </c>
      <c r="O77" s="142" t="e">
        <f t="shared" ca="1" si="505"/>
        <v>#N/A</v>
      </c>
      <c r="P77" s="142" t="e">
        <f t="shared" ca="1" si="505"/>
        <v>#N/A</v>
      </c>
      <c r="Q77" s="142" t="e">
        <f t="shared" ca="1" si="505"/>
        <v>#N/A</v>
      </c>
      <c r="R77" s="142" t="e">
        <f t="shared" ca="1" si="505"/>
        <v>#N/A</v>
      </c>
      <c r="S77" s="142" t="e">
        <f t="shared" ca="1" si="505"/>
        <v>#N/A</v>
      </c>
      <c r="T77" s="142" t="e">
        <f t="shared" ca="1" si="495"/>
        <v>#N/A</v>
      </c>
      <c r="U77" s="142" t="e">
        <f t="shared" ca="1" si="495"/>
        <v>#N/A</v>
      </c>
      <c r="V77" s="142" t="e">
        <f t="shared" ca="1" si="495"/>
        <v>#N/A</v>
      </c>
      <c r="W77" s="142" t="e">
        <f t="shared" ca="1" si="495"/>
        <v>#N/A</v>
      </c>
      <c r="X77" s="142" t="e">
        <f t="shared" ca="1" si="495"/>
        <v>#N/A</v>
      </c>
      <c r="Y77" s="142" t="e">
        <f t="shared" ca="1" si="495"/>
        <v>#N/A</v>
      </c>
      <c r="Z77" s="142" t="e">
        <f t="shared" ca="1" si="495"/>
        <v>#N/A</v>
      </c>
      <c r="AA77" s="142" t="e">
        <f t="shared" ca="1" si="495"/>
        <v>#N/A</v>
      </c>
      <c r="AB77" s="142" t="e">
        <f t="shared" ca="1" si="495"/>
        <v>#N/A</v>
      </c>
      <c r="AC77" s="142" t="e">
        <f t="shared" ca="1" si="495"/>
        <v>#N/A</v>
      </c>
      <c r="AD77" s="142" t="e">
        <f t="shared" ca="1" si="495"/>
        <v>#N/A</v>
      </c>
      <c r="AE77" s="142" t="e">
        <f t="shared" ca="1" si="495"/>
        <v>#N/A</v>
      </c>
      <c r="AF77" s="142" t="e">
        <f t="shared" ca="1" si="495"/>
        <v>#N/A</v>
      </c>
      <c r="AG77" s="142" t="e">
        <f t="shared" ca="1" si="495"/>
        <v>#N/A</v>
      </c>
      <c r="AH77" s="142" t="e">
        <f t="shared" ca="1" si="495"/>
        <v>#N/A</v>
      </c>
      <c r="AI77" s="142" t="e">
        <f t="shared" ca="1" si="506"/>
        <v>#N/A</v>
      </c>
      <c r="AJ77" s="142" t="e">
        <f t="shared" ca="1" si="506"/>
        <v>#N/A</v>
      </c>
      <c r="AK77" s="142" t="e">
        <f t="shared" ca="1" si="506"/>
        <v>#N/A</v>
      </c>
      <c r="AL77" s="142" t="e">
        <f t="shared" ca="1" si="506"/>
        <v>#N/A</v>
      </c>
      <c r="AM77" s="142" t="e">
        <f t="shared" ca="1" si="506"/>
        <v>#N/A</v>
      </c>
      <c r="AN77" s="142" t="e">
        <f t="shared" ca="1" si="506"/>
        <v>#N/A</v>
      </c>
      <c r="AO77" s="142" t="e">
        <f t="shared" ca="1" si="506"/>
        <v>#N/A</v>
      </c>
      <c r="AP77" s="142" t="e">
        <f t="shared" ca="1" si="506"/>
        <v>#N/A</v>
      </c>
      <c r="AQ77" s="142" t="e">
        <f t="shared" ca="1" si="506"/>
        <v>#N/A</v>
      </c>
      <c r="AR77" s="142" t="e">
        <f t="shared" ca="1" si="506"/>
        <v>#N/A</v>
      </c>
      <c r="AS77" s="142" t="e">
        <f t="shared" ca="1" si="506"/>
        <v>#N/A</v>
      </c>
      <c r="AT77" s="142" t="e">
        <f t="shared" ca="1" si="506"/>
        <v>#N/A</v>
      </c>
      <c r="AU77" s="142" t="e">
        <f t="shared" ca="1" si="506"/>
        <v>#N/A</v>
      </c>
      <c r="AV77" s="142" t="e">
        <f t="shared" ca="1" si="506"/>
        <v>#N/A</v>
      </c>
      <c r="AW77" s="142" t="e">
        <f t="shared" ca="1" si="506"/>
        <v>#N/A</v>
      </c>
      <c r="AX77" s="142" t="e">
        <f t="shared" ca="1" si="506"/>
        <v>#N/A</v>
      </c>
      <c r="AY77" s="142" t="e">
        <f t="shared" ca="1" si="496"/>
        <v>#N/A</v>
      </c>
      <c r="AZ77" s="142" t="e">
        <f t="shared" ca="1" si="496"/>
        <v>#N/A</v>
      </c>
      <c r="BA77" s="142" t="e">
        <f t="shared" ca="1" si="496"/>
        <v>#N/A</v>
      </c>
      <c r="BB77" s="142" t="str">
        <f t="shared" ca="1" si="515"/>
        <v/>
      </c>
      <c r="BC77" s="142" t="str">
        <f t="shared" ref="BC77" ca="1" si="622">IFERROR(VALUE(G77)*IF(RTF_unit="K",1,IF(RTF_unit="lb",1/1000,IF(RTF_unit="T",2,1))),"")</f>
        <v/>
      </c>
      <c r="BD77" s="142" t="str">
        <f t="shared" ref="BD77" ca="1" si="623">IFERROR(VALUE(H77)*IF(RTF_unit="K",1,IF(RTF_unit="lb",1/1000,IF(RTF_unit="T",2,1))),"")</f>
        <v/>
      </c>
      <c r="BE77" s="142" t="str">
        <f t="shared" ref="BE77" ca="1" si="624">IFERROR(VALUE(I77)*IF(RTF_unit="K",1,IF(RTF_unit="lb",1/1000,IF(RTF_unit="T",2,1))),"")</f>
        <v/>
      </c>
      <c r="BF77" s="20" t="str">
        <f t="shared" ca="1" si="519"/>
        <v/>
      </c>
      <c r="BG77" s="142" t="str">
        <f t="shared" ca="1" si="561"/>
        <v/>
      </c>
      <c r="BH77" s="20"/>
      <c r="BI77" s="158" t="str">
        <f t="shared" ca="1" si="605"/>
        <v/>
      </c>
      <c r="BJ77" s="142" t="str">
        <f t="shared" ca="1" si="580"/>
        <v/>
      </c>
      <c r="BK77" s="142" t="str">
        <f t="shared" ca="1" si="606"/>
        <v/>
      </c>
      <c r="BL77" s="142" t="str">
        <f t="shared" ref="BL77" ca="1" si="625">IFERROR(INDEX($D$2:$BA$203,$A$41-1+$BI77,$A$27-3)*IF(RTF_unit="K",1,IF(RTF_unit="lb",1/1000,IF(RTF_unit="T",2,1))),"")</f>
        <v/>
      </c>
      <c r="BM77" s="142" t="str">
        <f t="shared" ref="BM77" ca="1" si="626">IFERROR(INDEX($D$2:$BA$203,$A$41-1+$BI77,$A$27-1)*IF(RTF_unit="K",1,IF(RTF_unit="lb",1/1000,IF(RTF_unit="T",2,1))),"")</f>
        <v/>
      </c>
      <c r="BN77" s="142" t="str">
        <f t="shared" ref="BN77" ca="1" si="627">IFERROR(INDEX($D$2:$BA$203,$A$41-1+$BI77,$A$27-2)*IF(RTF_unit="K",1,IF(RTF_unit="lb",1/1000,IF(RTF_unit="T",2,1))),"")</f>
        <v/>
      </c>
      <c r="BO77" s="142" t="str">
        <f t="shared" ref="BO77" ca="1" si="628">IFERROR(INDEX($D$2:$BA$203,$A$41-1+$BI77,$A$27)*IF(RTF_unit_Moment="kip-ft",1,IF(RTF_unit_Moment="kip-in",1/12,IF(RTF_unit_Moment="lb-ft",1/1000,IF(RTF_unit_Moment="lb-in",1/12000,1)))),"")</f>
        <v/>
      </c>
      <c r="BP77" s="142" t="str">
        <f t="shared" ref="BP77" ca="1" si="629">IFERROR(INDEX($D$2:$BA$203,$A$41-1+$BI77,$A$30)*IF(RTF_unit_Moment="kip-ft",1,IF(RTF_unit_Moment="kip-in",1/12,IF(RTF_unit_Moment="lb-ft",1/1000,IF(RTF_unit_Moment="lb-in",1/12000,1)))),"")</f>
        <v/>
      </c>
      <c r="BQ77" s="142" t="str">
        <f t="shared" ca="1" si="612"/>
        <v/>
      </c>
      <c r="BR77" s="142" t="str">
        <f t="shared" ca="1" si="613"/>
        <v/>
      </c>
      <c r="BT77" s="142" t="str">
        <f t="array" aca="1" ref="BT77" ca="1">IFERROR(INDEX($BB$1:$BB$502,SMALL(IF($BB$1:$BB$502&lt;&gt;"",ROW($BB$1:$BB$502)),ROW(70:70))),"")</f>
        <v/>
      </c>
      <c r="BU77" s="156" t="str">
        <f t="shared" ca="1" si="575"/>
        <v/>
      </c>
      <c r="BV77" s="142" t="str">
        <f t="shared" ca="1" si="586"/>
        <v/>
      </c>
      <c r="BW77" s="142" t="str">
        <f t="shared" ca="1" si="586"/>
        <v/>
      </c>
      <c r="BX77" s="142" t="str">
        <f t="shared" ca="1" si="586"/>
        <v/>
      </c>
      <c r="BY77" s="142" t="str">
        <f t="shared" ca="1" si="587"/>
        <v/>
      </c>
      <c r="BZ77" s="142" t="str">
        <f t="shared" ca="1" si="576"/>
        <v/>
      </c>
      <c r="CA77" s="142" t="str">
        <f t="shared" ca="1" si="588"/>
        <v/>
      </c>
      <c r="CB77" s="142" t="str">
        <f t="shared" ca="1" si="589"/>
        <v/>
      </c>
      <c r="CC77" s="142" t="str">
        <f t="shared" ca="1" si="590"/>
        <v/>
      </c>
      <c r="CD77" s="142" t="str">
        <f t="shared" ca="1" si="591"/>
        <v/>
      </c>
      <c r="CE77" s="142" t="str">
        <f t="shared" ca="1" si="592"/>
        <v/>
      </c>
      <c r="CF77" s="142" t="str">
        <f t="shared" ca="1" si="593"/>
        <v/>
      </c>
      <c r="CG77" s="142" t="str">
        <f t="shared" ca="1" si="594"/>
        <v/>
      </c>
      <c r="CH77" s="142" t="str">
        <f ca="1">IFERROR(TRIM(IFERROR(IF(ISNUMBER(MATCH(IF($CF76="Radius",LEFT($CF77,FIND(" (",$CF77,1)),IF(LEFT($CF77,FIND(" (",$CF77,1))=LEFT($CF76,FIND(" (",$CF76,1)),"",LEFT($CF77,FIND(" (",$CF77,1)))),$CH$8:$CH76,0))=FALSE,IF($CF76="Radius",LEFT($CF77,FIND(" (",$CF77,1)),IF(LEFT($CF77,FIND(" (",$CF77,1))=LEFT($CF76,FIND(" (",$CF76,1)),"",LEFT($CF77,FIND(" (",$CF77,1)))),""),"")),"")</f>
        <v/>
      </c>
      <c r="CI77" s="142" t="str">
        <f t="array" aca="1" ref="CI77" ca="1">IFERROR(IF($CH77="","",IF(MAX((Selection_Radius=$CH77)*Selection_Resultant)=0,"",MAX((Selection_Radius=$CH77)*Selection_Resultant))),"")</f>
        <v/>
      </c>
      <c r="CJ77" s="142" t="str">
        <f t="shared" ca="1" si="595"/>
        <v/>
      </c>
      <c r="CK77" s="142" t="str">
        <f t="array" aca="1" ref="CK77" ca="1">IFERROR(INDEX($CJ$1:$CJ$502,SMALL(IF($CJ$1:$CJ$502&lt;&gt;"",ROW($CJ$1:$CJ$502)),ROW(70:70))),"")</f>
        <v/>
      </c>
      <c r="CL77" s="142" t="str">
        <f t="shared" ca="1" si="596"/>
        <v/>
      </c>
      <c r="CM77" s="142" t="str">
        <f t="shared" ca="1" si="597"/>
        <v/>
      </c>
      <c r="CN77" s="142" t="str" cm="1">
        <f t="array" aca="1" ref="CN77" ca="1">IF(CM77="","",INDEX(INDIRECT("$CM$9:$CM$" &amp; ROW(GuyAnchorReactionCount) + GuyAnchorReactionCount),ROWS($CM77:INDIRECT("$CM$" &amp; ROW(GuyAnchorReactionCount) + GuyAnchorReactionCount))))</f>
        <v/>
      </c>
      <c r="CP77" s="145" t="str">
        <f t="shared" ca="1" si="598"/>
        <v/>
      </c>
      <c r="CQ77" s="145" t="str">
        <f t="shared" ca="1" si="599"/>
        <v/>
      </c>
      <c r="CR77" s="145" t="str">
        <f t="shared" ca="1" si="600"/>
        <v/>
      </c>
      <c r="CS77" s="145" t="str">
        <f t="shared" ca="1" si="601"/>
        <v/>
      </c>
    </row>
    <row r="78" spans="3:97" x14ac:dyDescent="0.2">
      <c r="C78" s="142">
        <f t="shared" si="525"/>
        <v>76</v>
      </c>
      <c r="D78" s="142" t="e">
        <f t="shared" ca="1" si="505"/>
        <v>#N/A</v>
      </c>
      <c r="E78" s="142" t="e">
        <f t="shared" ca="1" si="505"/>
        <v>#N/A</v>
      </c>
      <c r="F78" s="142" t="e">
        <f t="shared" ca="1" si="505"/>
        <v>#N/A</v>
      </c>
      <c r="G78" s="142" t="e">
        <f t="shared" ca="1" si="505"/>
        <v>#N/A</v>
      </c>
      <c r="H78" s="142" t="e">
        <f t="shared" ca="1" si="505"/>
        <v>#N/A</v>
      </c>
      <c r="I78" s="142" t="e">
        <f t="shared" ca="1" si="505"/>
        <v>#N/A</v>
      </c>
      <c r="J78" s="142" t="e">
        <f t="shared" ca="1" si="505"/>
        <v>#N/A</v>
      </c>
      <c r="K78" s="142" t="e">
        <f t="shared" ca="1" si="505"/>
        <v>#N/A</v>
      </c>
      <c r="L78" s="142" t="e">
        <f t="shared" ca="1" si="505"/>
        <v>#N/A</v>
      </c>
      <c r="M78" s="142" t="e">
        <f t="shared" ca="1" si="505"/>
        <v>#N/A</v>
      </c>
      <c r="N78" s="142" t="e">
        <f t="shared" ca="1" si="505"/>
        <v>#N/A</v>
      </c>
      <c r="O78" s="142" t="e">
        <f t="shared" ca="1" si="505"/>
        <v>#N/A</v>
      </c>
      <c r="P78" s="142" t="e">
        <f t="shared" ca="1" si="505"/>
        <v>#N/A</v>
      </c>
      <c r="Q78" s="142" t="e">
        <f t="shared" ca="1" si="505"/>
        <v>#N/A</v>
      </c>
      <c r="R78" s="142" t="e">
        <f t="shared" ca="1" si="505"/>
        <v>#N/A</v>
      </c>
      <c r="S78" s="142" t="e">
        <f t="shared" ca="1" si="505"/>
        <v>#N/A</v>
      </c>
      <c r="T78" s="142" t="e">
        <f t="shared" ca="1" si="495"/>
        <v>#N/A</v>
      </c>
      <c r="U78" s="142" t="e">
        <f t="shared" ca="1" si="495"/>
        <v>#N/A</v>
      </c>
      <c r="V78" s="142" t="e">
        <f t="shared" ca="1" si="495"/>
        <v>#N/A</v>
      </c>
      <c r="W78" s="142" t="e">
        <f t="shared" ca="1" si="495"/>
        <v>#N/A</v>
      </c>
      <c r="X78" s="142" t="e">
        <f t="shared" ca="1" si="495"/>
        <v>#N/A</v>
      </c>
      <c r="Y78" s="142" t="e">
        <f t="shared" ca="1" si="495"/>
        <v>#N/A</v>
      </c>
      <c r="Z78" s="142" t="e">
        <f t="shared" ca="1" si="495"/>
        <v>#N/A</v>
      </c>
      <c r="AA78" s="142" t="e">
        <f t="shared" ca="1" si="495"/>
        <v>#N/A</v>
      </c>
      <c r="AB78" s="142" t="e">
        <f t="shared" ca="1" si="495"/>
        <v>#N/A</v>
      </c>
      <c r="AC78" s="142" t="e">
        <f t="shared" ca="1" si="495"/>
        <v>#N/A</v>
      </c>
      <c r="AD78" s="142" t="e">
        <f t="shared" ca="1" si="495"/>
        <v>#N/A</v>
      </c>
      <c r="AE78" s="142" t="e">
        <f t="shared" ca="1" si="495"/>
        <v>#N/A</v>
      </c>
      <c r="AF78" s="142" t="e">
        <f t="shared" ca="1" si="495"/>
        <v>#N/A</v>
      </c>
      <c r="AG78" s="142" t="e">
        <f t="shared" ca="1" si="495"/>
        <v>#N/A</v>
      </c>
      <c r="AH78" s="142" t="e">
        <f t="shared" ca="1" si="495"/>
        <v>#N/A</v>
      </c>
      <c r="AI78" s="142" t="e">
        <f t="shared" ca="1" si="506"/>
        <v>#N/A</v>
      </c>
      <c r="AJ78" s="142" t="e">
        <f t="shared" ca="1" si="506"/>
        <v>#N/A</v>
      </c>
      <c r="AK78" s="142" t="e">
        <f t="shared" ca="1" si="506"/>
        <v>#N/A</v>
      </c>
      <c r="AL78" s="142" t="e">
        <f t="shared" ca="1" si="506"/>
        <v>#N/A</v>
      </c>
      <c r="AM78" s="142" t="e">
        <f t="shared" ca="1" si="506"/>
        <v>#N/A</v>
      </c>
      <c r="AN78" s="142" t="e">
        <f t="shared" ca="1" si="506"/>
        <v>#N/A</v>
      </c>
      <c r="AO78" s="142" t="e">
        <f t="shared" ca="1" si="506"/>
        <v>#N/A</v>
      </c>
      <c r="AP78" s="142" t="e">
        <f t="shared" ca="1" si="506"/>
        <v>#N/A</v>
      </c>
      <c r="AQ78" s="142" t="e">
        <f t="shared" ca="1" si="506"/>
        <v>#N/A</v>
      </c>
      <c r="AR78" s="142" t="e">
        <f t="shared" ca="1" si="506"/>
        <v>#N/A</v>
      </c>
      <c r="AS78" s="142" t="e">
        <f t="shared" ca="1" si="506"/>
        <v>#N/A</v>
      </c>
      <c r="AT78" s="142" t="e">
        <f t="shared" ca="1" si="506"/>
        <v>#N/A</v>
      </c>
      <c r="AU78" s="142" t="e">
        <f t="shared" ca="1" si="506"/>
        <v>#N/A</v>
      </c>
      <c r="AV78" s="142" t="e">
        <f t="shared" ca="1" si="506"/>
        <v>#N/A</v>
      </c>
      <c r="AW78" s="142" t="e">
        <f t="shared" ca="1" si="506"/>
        <v>#N/A</v>
      </c>
      <c r="AX78" s="142" t="e">
        <f t="shared" ca="1" si="506"/>
        <v>#N/A</v>
      </c>
      <c r="AY78" s="142" t="e">
        <f t="shared" ca="1" si="496"/>
        <v>#N/A</v>
      </c>
      <c r="AZ78" s="142" t="e">
        <f t="shared" ca="1" si="496"/>
        <v>#N/A</v>
      </c>
      <c r="BA78" s="142" t="e">
        <f t="shared" ca="1" si="496"/>
        <v>#N/A</v>
      </c>
      <c r="BB78" s="142" t="str">
        <f t="shared" ca="1" si="515"/>
        <v/>
      </c>
      <c r="BC78" s="142" t="str">
        <f t="shared" ref="BC78" ca="1" si="630">IFERROR(VALUE(G78)*IF(RTF_unit="K",1,IF(RTF_unit="lb",1/1000,IF(RTF_unit="T",2,1))),"")</f>
        <v/>
      </c>
      <c r="BD78" s="142" t="str">
        <f t="shared" ref="BD78" ca="1" si="631">IFERROR(VALUE(H78)*IF(RTF_unit="K",1,IF(RTF_unit="lb",1/1000,IF(RTF_unit="T",2,1))),"")</f>
        <v/>
      </c>
      <c r="BE78" s="142" t="str">
        <f t="shared" ref="BE78" ca="1" si="632">IFERROR(VALUE(I78)*IF(RTF_unit="K",1,IF(RTF_unit="lb",1/1000,IF(RTF_unit="T",2,1))),"")</f>
        <v/>
      </c>
      <c r="BF78" s="20" t="str">
        <f t="shared" ca="1" si="519"/>
        <v/>
      </c>
      <c r="BG78" s="142" t="str">
        <f t="shared" ca="1" si="561"/>
        <v/>
      </c>
      <c r="BH78" s="20"/>
      <c r="BI78" s="158" t="str">
        <f t="shared" ca="1" si="605"/>
        <v/>
      </c>
      <c r="BJ78" s="142" t="str">
        <f t="shared" ca="1" si="580"/>
        <v/>
      </c>
      <c r="BK78" s="142" t="str">
        <f t="shared" ca="1" si="606"/>
        <v/>
      </c>
      <c r="BL78" s="142" t="str">
        <f t="shared" ref="BL78" ca="1" si="633">IFERROR(INDEX($D$2:$BA$203,$A$41-1+$BI78,$A$27-3)*IF(RTF_unit="K",1,IF(RTF_unit="lb",1/1000,IF(RTF_unit="T",2,1))),"")</f>
        <v/>
      </c>
      <c r="BM78" s="142" t="str">
        <f t="shared" ref="BM78" ca="1" si="634">IFERROR(INDEX($D$2:$BA$203,$A$41-1+$BI78,$A$27-1)*IF(RTF_unit="K",1,IF(RTF_unit="lb",1/1000,IF(RTF_unit="T",2,1))),"")</f>
        <v/>
      </c>
      <c r="BN78" s="142" t="str">
        <f t="shared" ref="BN78" ca="1" si="635">IFERROR(INDEX($D$2:$BA$203,$A$41-1+$BI78,$A$27-2)*IF(RTF_unit="K",1,IF(RTF_unit="lb",1/1000,IF(RTF_unit="T",2,1))),"")</f>
        <v/>
      </c>
      <c r="BO78" s="142" t="str">
        <f t="shared" ref="BO78" ca="1" si="636">IFERROR(INDEX($D$2:$BA$203,$A$41-1+$BI78,$A$27)*IF(RTF_unit_Moment="kip-ft",1,IF(RTF_unit_Moment="kip-in",1/12,IF(RTF_unit_Moment="lb-ft",1/1000,IF(RTF_unit_Moment="lb-in",1/12000,1)))),"")</f>
        <v/>
      </c>
      <c r="BP78" s="142" t="str">
        <f t="shared" ref="BP78" ca="1" si="637">IFERROR(INDEX($D$2:$BA$203,$A$41-1+$BI78,$A$30)*IF(RTF_unit_Moment="kip-ft",1,IF(RTF_unit_Moment="kip-in",1/12,IF(RTF_unit_Moment="lb-ft",1/1000,IF(RTF_unit_Moment="lb-in",1/12000,1)))),"")</f>
        <v/>
      </c>
      <c r="BQ78" s="142" t="str">
        <f t="shared" ca="1" si="612"/>
        <v/>
      </c>
      <c r="BR78" s="142" t="str">
        <f t="shared" ca="1" si="613"/>
        <v/>
      </c>
      <c r="BT78" s="142" t="str">
        <f t="array" aca="1" ref="BT78" ca="1">IFERROR(INDEX($BB$1:$BB$502,SMALL(IF($BB$1:$BB$502&lt;&gt;"",ROW($BB$1:$BB$502)),ROW(71:71))),"")</f>
        <v/>
      </c>
      <c r="BU78" s="156" t="str">
        <f t="shared" ca="1" si="575"/>
        <v/>
      </c>
      <c r="BV78" s="142" t="str">
        <f t="shared" ca="1" si="586"/>
        <v/>
      </c>
      <c r="BW78" s="142" t="str">
        <f t="shared" ca="1" si="586"/>
        <v/>
      </c>
      <c r="BX78" s="142" t="str">
        <f t="shared" ca="1" si="586"/>
        <v/>
      </c>
      <c r="BY78" s="142" t="str">
        <f t="shared" ca="1" si="587"/>
        <v/>
      </c>
      <c r="BZ78" s="142" t="str">
        <f t="shared" ca="1" si="576"/>
        <v/>
      </c>
      <c r="CA78" s="142" t="str">
        <f t="shared" ca="1" si="588"/>
        <v/>
      </c>
      <c r="CB78" s="142" t="str">
        <f t="shared" ca="1" si="589"/>
        <v/>
      </c>
      <c r="CC78" s="142" t="str">
        <f t="shared" ca="1" si="590"/>
        <v/>
      </c>
      <c r="CD78" s="142" t="str">
        <f t="shared" ca="1" si="591"/>
        <v/>
      </c>
      <c r="CE78" s="142" t="str">
        <f t="shared" ca="1" si="592"/>
        <v/>
      </c>
      <c r="CF78" s="142" t="str">
        <f t="shared" ca="1" si="593"/>
        <v/>
      </c>
      <c r="CG78" s="142" t="str">
        <f t="shared" ca="1" si="594"/>
        <v/>
      </c>
      <c r="CH78" s="142" t="str">
        <f ca="1">IFERROR(TRIM(IFERROR(IF(ISNUMBER(MATCH(IF($CF77="Radius",LEFT($CF78,FIND(" (",$CF78,1)),IF(LEFT($CF78,FIND(" (",$CF78,1))=LEFT($CF77,FIND(" (",$CF77,1)),"",LEFT($CF78,FIND(" (",$CF78,1)))),$CH$8:$CH77,0))=FALSE,IF($CF77="Radius",LEFT($CF78,FIND(" (",$CF78,1)),IF(LEFT($CF78,FIND(" (",$CF78,1))=LEFT($CF77,FIND(" (",$CF77,1)),"",LEFT($CF78,FIND(" (",$CF78,1)))),""),"")),"")</f>
        <v/>
      </c>
      <c r="CI78" s="142" t="str">
        <f t="array" aca="1" ref="CI78" ca="1">IFERROR(IF($CH78="","",IF(MAX((Selection_Radius=$CH78)*Selection_Resultant)=0,"",MAX((Selection_Radius=$CH78)*Selection_Resultant))),"")</f>
        <v/>
      </c>
      <c r="CJ78" s="142" t="str">
        <f t="shared" ca="1" si="595"/>
        <v/>
      </c>
      <c r="CK78" s="142" t="str">
        <f t="array" aca="1" ref="CK78" ca="1">IFERROR(INDEX($CJ$1:$CJ$502,SMALL(IF($CJ$1:$CJ$502&lt;&gt;"",ROW($CJ$1:$CJ$502)),ROW(71:71))),"")</f>
        <v/>
      </c>
      <c r="CL78" s="142" t="str">
        <f t="shared" ca="1" si="596"/>
        <v/>
      </c>
      <c r="CM78" s="142" t="str">
        <f t="shared" ca="1" si="597"/>
        <v/>
      </c>
      <c r="CN78" s="142" t="str" cm="1">
        <f t="array" aca="1" ref="CN78" ca="1">IF(CM78="","",INDEX(INDIRECT("$CM$9:$CM$" &amp; ROW(GuyAnchorReactionCount) + GuyAnchorReactionCount),ROWS($CM78:INDIRECT("$CM$" &amp; ROW(GuyAnchorReactionCount) + GuyAnchorReactionCount))))</f>
        <v/>
      </c>
      <c r="CP78" s="145" t="str">
        <f t="shared" ca="1" si="598"/>
        <v/>
      </c>
      <c r="CQ78" s="145" t="str">
        <f t="shared" ca="1" si="599"/>
        <v/>
      </c>
      <c r="CR78" s="145" t="str">
        <f t="shared" ca="1" si="600"/>
        <v/>
      </c>
      <c r="CS78" s="145" t="str">
        <f t="shared" ca="1" si="601"/>
        <v/>
      </c>
    </row>
    <row r="79" spans="3:97" x14ac:dyDescent="0.2">
      <c r="C79" s="142">
        <f t="shared" si="525"/>
        <v>77</v>
      </c>
      <c r="D79" s="142" t="e">
        <f t="shared" ca="1" si="505"/>
        <v>#N/A</v>
      </c>
      <c r="E79" s="142" t="e">
        <f t="shared" ca="1" si="505"/>
        <v>#N/A</v>
      </c>
      <c r="F79" s="142" t="e">
        <f t="shared" ca="1" si="505"/>
        <v>#N/A</v>
      </c>
      <c r="G79" s="142" t="e">
        <f t="shared" ca="1" si="505"/>
        <v>#N/A</v>
      </c>
      <c r="H79" s="142" t="e">
        <f t="shared" ca="1" si="505"/>
        <v>#N/A</v>
      </c>
      <c r="I79" s="142" t="e">
        <f t="shared" ca="1" si="505"/>
        <v>#N/A</v>
      </c>
      <c r="J79" s="142" t="e">
        <f t="shared" ca="1" si="505"/>
        <v>#N/A</v>
      </c>
      <c r="K79" s="142" t="e">
        <f t="shared" ca="1" si="505"/>
        <v>#N/A</v>
      </c>
      <c r="L79" s="142" t="e">
        <f t="shared" ca="1" si="505"/>
        <v>#N/A</v>
      </c>
      <c r="M79" s="142" t="e">
        <f t="shared" ca="1" si="505"/>
        <v>#N/A</v>
      </c>
      <c r="N79" s="142" t="e">
        <f t="shared" ca="1" si="505"/>
        <v>#N/A</v>
      </c>
      <c r="O79" s="142" t="e">
        <f t="shared" ca="1" si="505"/>
        <v>#N/A</v>
      </c>
      <c r="P79" s="142" t="e">
        <f t="shared" ca="1" si="505"/>
        <v>#N/A</v>
      </c>
      <c r="Q79" s="142" t="e">
        <f t="shared" ca="1" si="505"/>
        <v>#N/A</v>
      </c>
      <c r="R79" s="142" t="e">
        <f t="shared" ca="1" si="505"/>
        <v>#N/A</v>
      </c>
      <c r="S79" s="142" t="e">
        <f t="shared" ca="1" si="505"/>
        <v>#N/A</v>
      </c>
      <c r="T79" s="142" t="e">
        <f t="shared" ca="1" si="495"/>
        <v>#N/A</v>
      </c>
      <c r="U79" s="142" t="e">
        <f t="shared" ca="1" si="495"/>
        <v>#N/A</v>
      </c>
      <c r="V79" s="142" t="e">
        <f t="shared" ca="1" si="495"/>
        <v>#N/A</v>
      </c>
      <c r="W79" s="142" t="e">
        <f t="shared" ca="1" si="495"/>
        <v>#N/A</v>
      </c>
      <c r="X79" s="142" t="e">
        <f t="shared" ca="1" si="495"/>
        <v>#N/A</v>
      </c>
      <c r="Y79" s="142" t="e">
        <f t="shared" ca="1" si="495"/>
        <v>#N/A</v>
      </c>
      <c r="Z79" s="142" t="e">
        <f t="shared" ca="1" si="495"/>
        <v>#N/A</v>
      </c>
      <c r="AA79" s="142" t="e">
        <f t="shared" ca="1" si="495"/>
        <v>#N/A</v>
      </c>
      <c r="AB79" s="142" t="e">
        <f t="shared" ca="1" si="495"/>
        <v>#N/A</v>
      </c>
      <c r="AC79" s="142" t="e">
        <f t="shared" ca="1" si="495"/>
        <v>#N/A</v>
      </c>
      <c r="AD79" s="142" t="e">
        <f t="shared" ca="1" si="495"/>
        <v>#N/A</v>
      </c>
      <c r="AE79" s="142" t="e">
        <f t="shared" ca="1" si="495"/>
        <v>#N/A</v>
      </c>
      <c r="AF79" s="142" t="e">
        <f t="shared" ca="1" si="495"/>
        <v>#N/A</v>
      </c>
      <c r="AG79" s="142" t="e">
        <f t="shared" ca="1" si="495"/>
        <v>#N/A</v>
      </c>
      <c r="AH79" s="142" t="e">
        <f t="shared" ca="1" si="495"/>
        <v>#N/A</v>
      </c>
      <c r="AI79" s="142" t="e">
        <f t="shared" ca="1" si="506"/>
        <v>#N/A</v>
      </c>
      <c r="AJ79" s="142" t="e">
        <f t="shared" ca="1" si="506"/>
        <v>#N/A</v>
      </c>
      <c r="AK79" s="142" t="e">
        <f t="shared" ca="1" si="506"/>
        <v>#N/A</v>
      </c>
      <c r="AL79" s="142" t="e">
        <f t="shared" ca="1" si="506"/>
        <v>#N/A</v>
      </c>
      <c r="AM79" s="142" t="e">
        <f t="shared" ca="1" si="506"/>
        <v>#N/A</v>
      </c>
      <c r="AN79" s="142" t="e">
        <f t="shared" ca="1" si="506"/>
        <v>#N/A</v>
      </c>
      <c r="AO79" s="142" t="e">
        <f t="shared" ca="1" si="506"/>
        <v>#N/A</v>
      </c>
      <c r="AP79" s="142" t="e">
        <f t="shared" ca="1" si="506"/>
        <v>#N/A</v>
      </c>
      <c r="AQ79" s="142" t="e">
        <f t="shared" ca="1" si="506"/>
        <v>#N/A</v>
      </c>
      <c r="AR79" s="142" t="e">
        <f t="shared" ca="1" si="506"/>
        <v>#N/A</v>
      </c>
      <c r="AS79" s="142" t="e">
        <f t="shared" ca="1" si="506"/>
        <v>#N/A</v>
      </c>
      <c r="AT79" s="142" t="e">
        <f t="shared" ca="1" si="506"/>
        <v>#N/A</v>
      </c>
      <c r="AU79" s="142" t="e">
        <f t="shared" ca="1" si="506"/>
        <v>#N/A</v>
      </c>
      <c r="AV79" s="142" t="e">
        <f t="shared" ca="1" si="506"/>
        <v>#N/A</v>
      </c>
      <c r="AW79" s="142" t="e">
        <f t="shared" ca="1" si="506"/>
        <v>#N/A</v>
      </c>
      <c r="AX79" s="142" t="e">
        <f t="shared" ca="1" si="506"/>
        <v>#N/A</v>
      </c>
      <c r="AY79" s="142" t="e">
        <f t="shared" ca="1" si="496"/>
        <v>#N/A</v>
      </c>
      <c r="AZ79" s="142" t="e">
        <f t="shared" ca="1" si="496"/>
        <v>#N/A</v>
      </c>
      <c r="BA79" s="142" t="e">
        <f t="shared" ca="1" si="496"/>
        <v>#N/A</v>
      </c>
      <c r="BB79" s="142" t="str">
        <f t="shared" ca="1" si="515"/>
        <v/>
      </c>
      <c r="BC79" s="142" t="str">
        <f t="shared" ref="BC79" ca="1" si="638">IFERROR(VALUE(G79)*IF(RTF_unit="K",1,IF(RTF_unit="lb",1/1000,IF(RTF_unit="T",2,1))),"")</f>
        <v/>
      </c>
      <c r="BD79" s="142" t="str">
        <f t="shared" ref="BD79" ca="1" si="639">IFERROR(VALUE(H79)*IF(RTF_unit="K",1,IF(RTF_unit="lb",1/1000,IF(RTF_unit="T",2,1))),"")</f>
        <v/>
      </c>
      <c r="BE79" s="142" t="str">
        <f t="shared" ref="BE79" ca="1" si="640">IFERROR(VALUE(I79)*IF(RTF_unit="K",1,IF(RTF_unit="lb",1/1000,IF(RTF_unit="T",2,1))),"")</f>
        <v/>
      </c>
      <c r="BF79" s="20" t="str">
        <f t="shared" ca="1" si="519"/>
        <v/>
      </c>
      <c r="BG79" s="142" t="str">
        <f t="shared" ca="1" si="561"/>
        <v/>
      </c>
      <c r="BH79" s="20"/>
      <c r="BI79" s="158" t="str">
        <f t="shared" ca="1" si="605"/>
        <v/>
      </c>
      <c r="BJ79" s="142" t="str">
        <f t="shared" ca="1" si="580"/>
        <v/>
      </c>
      <c r="BK79" s="142" t="str">
        <f t="shared" ca="1" si="606"/>
        <v/>
      </c>
      <c r="BL79" s="142" t="str">
        <f t="shared" ref="BL79" ca="1" si="641">IFERROR(INDEX($D$2:$BA$203,$A$41-1+$BI79,$A$27-3)*IF(RTF_unit="K",1,IF(RTF_unit="lb",1/1000,IF(RTF_unit="T",2,1))),"")</f>
        <v/>
      </c>
      <c r="BM79" s="142" t="str">
        <f t="shared" ref="BM79" ca="1" si="642">IFERROR(INDEX($D$2:$BA$203,$A$41-1+$BI79,$A$27-1)*IF(RTF_unit="K",1,IF(RTF_unit="lb",1/1000,IF(RTF_unit="T",2,1))),"")</f>
        <v/>
      </c>
      <c r="BN79" s="142" t="str">
        <f t="shared" ref="BN79" ca="1" si="643">IFERROR(INDEX($D$2:$BA$203,$A$41-1+$BI79,$A$27-2)*IF(RTF_unit="K",1,IF(RTF_unit="lb",1/1000,IF(RTF_unit="T",2,1))),"")</f>
        <v/>
      </c>
      <c r="BO79" s="142" t="str">
        <f t="shared" ref="BO79" ca="1" si="644">IFERROR(INDEX($D$2:$BA$203,$A$41-1+$BI79,$A$27)*IF(RTF_unit_Moment="kip-ft",1,IF(RTF_unit_Moment="kip-in",1/12,IF(RTF_unit_Moment="lb-ft",1/1000,IF(RTF_unit_Moment="lb-in",1/12000,1)))),"")</f>
        <v/>
      </c>
      <c r="BP79" s="142" t="str">
        <f t="shared" ref="BP79" ca="1" si="645">IFERROR(INDEX($D$2:$BA$203,$A$41-1+$BI79,$A$30)*IF(RTF_unit_Moment="kip-ft",1,IF(RTF_unit_Moment="kip-in",1/12,IF(RTF_unit_Moment="lb-ft",1/1000,IF(RTF_unit_Moment="lb-in",1/12000,1)))),"")</f>
        <v/>
      </c>
      <c r="BQ79" s="142" t="str">
        <f t="shared" ca="1" si="612"/>
        <v/>
      </c>
      <c r="BR79" s="142" t="str">
        <f t="shared" ca="1" si="613"/>
        <v/>
      </c>
      <c r="BT79" s="142" t="str">
        <f t="array" aca="1" ref="BT79" ca="1">IFERROR(INDEX($BB$1:$BB$502,SMALL(IF($BB$1:$BB$502&lt;&gt;"",ROW($BB$1:$BB$502)),ROW(72:72))),"")</f>
        <v/>
      </c>
      <c r="BU79" s="156" t="str">
        <f t="shared" ca="1" si="575"/>
        <v/>
      </c>
      <c r="BV79" s="142" t="str">
        <f t="shared" ca="1" si="586"/>
        <v/>
      </c>
      <c r="BW79" s="142" t="str">
        <f t="shared" ca="1" si="586"/>
        <v/>
      </c>
      <c r="BX79" s="142" t="str">
        <f t="shared" ca="1" si="586"/>
        <v/>
      </c>
      <c r="BY79" s="142" t="str">
        <f t="shared" ca="1" si="587"/>
        <v/>
      </c>
      <c r="BZ79" s="142" t="str">
        <f t="shared" ca="1" si="576"/>
        <v/>
      </c>
      <c r="CA79" s="142" t="str">
        <f t="shared" ca="1" si="588"/>
        <v/>
      </c>
      <c r="CB79" s="142" t="str">
        <f t="shared" ca="1" si="589"/>
        <v/>
      </c>
      <c r="CC79" s="142" t="str">
        <f t="shared" ca="1" si="590"/>
        <v/>
      </c>
      <c r="CD79" s="142" t="str">
        <f t="shared" ca="1" si="591"/>
        <v/>
      </c>
      <c r="CE79" s="142" t="str">
        <f t="shared" ca="1" si="592"/>
        <v/>
      </c>
      <c r="CF79" s="142" t="str">
        <f t="shared" ca="1" si="593"/>
        <v/>
      </c>
      <c r="CG79" s="142" t="str">
        <f t="shared" ca="1" si="594"/>
        <v/>
      </c>
      <c r="CH79" s="142" t="str">
        <f ca="1">IFERROR(TRIM(IFERROR(IF(ISNUMBER(MATCH(IF($CF78="Radius",LEFT($CF79,FIND(" (",$CF79,1)),IF(LEFT($CF79,FIND(" (",$CF79,1))=LEFT($CF78,FIND(" (",$CF78,1)),"",LEFT($CF79,FIND(" (",$CF79,1)))),$CH$8:$CH78,0))=FALSE,IF($CF78="Radius",LEFT($CF79,FIND(" (",$CF79,1)),IF(LEFT($CF79,FIND(" (",$CF79,1))=LEFT($CF78,FIND(" (",$CF78,1)),"",LEFT($CF79,FIND(" (",$CF79,1)))),""),"")),"")</f>
        <v/>
      </c>
      <c r="CI79" s="142" t="str">
        <f t="array" aca="1" ref="CI79" ca="1">IFERROR(IF($CH79="","",IF(MAX((Selection_Radius=$CH79)*Selection_Resultant)=0,"",MAX((Selection_Radius=$CH79)*Selection_Resultant))),"")</f>
        <v/>
      </c>
      <c r="CJ79" s="142" t="str">
        <f t="shared" ca="1" si="595"/>
        <v/>
      </c>
      <c r="CK79" s="142" t="str">
        <f t="array" aca="1" ref="CK79" ca="1">IFERROR(INDEX($CJ$1:$CJ$502,SMALL(IF($CJ$1:$CJ$502&lt;&gt;"",ROW($CJ$1:$CJ$502)),ROW(72:72))),"")</f>
        <v/>
      </c>
      <c r="CL79" s="142" t="str">
        <f t="shared" ca="1" si="596"/>
        <v/>
      </c>
      <c r="CM79" s="142" t="str">
        <f t="shared" ca="1" si="597"/>
        <v/>
      </c>
      <c r="CN79" s="142" t="str" cm="1">
        <f t="array" aca="1" ref="CN79" ca="1">IF(CM79="","",INDEX(INDIRECT("$CM$9:$CM$" &amp; ROW(GuyAnchorReactionCount) + GuyAnchorReactionCount),ROWS($CM79:INDIRECT("$CM$" &amp; ROW(GuyAnchorReactionCount) + GuyAnchorReactionCount))))</f>
        <v/>
      </c>
      <c r="CP79" s="145" t="str">
        <f t="shared" ca="1" si="598"/>
        <v/>
      </c>
      <c r="CQ79" s="145" t="str">
        <f t="shared" ca="1" si="599"/>
        <v/>
      </c>
      <c r="CR79" s="145" t="str">
        <f t="shared" ca="1" si="600"/>
        <v/>
      </c>
      <c r="CS79" s="145" t="str">
        <f t="shared" ca="1" si="601"/>
        <v/>
      </c>
    </row>
    <row r="80" spans="3:97" x14ac:dyDescent="0.2">
      <c r="C80" s="142">
        <f t="shared" si="525"/>
        <v>78</v>
      </c>
      <c r="D80" s="142" t="e">
        <f t="shared" ca="1" si="505"/>
        <v>#N/A</v>
      </c>
      <c r="E80" s="142" t="e">
        <f t="shared" ca="1" si="505"/>
        <v>#N/A</v>
      </c>
      <c r="F80" s="142" t="e">
        <f t="shared" ca="1" si="505"/>
        <v>#N/A</v>
      </c>
      <c r="G80" s="142" t="e">
        <f t="shared" ca="1" si="505"/>
        <v>#N/A</v>
      </c>
      <c r="H80" s="142" t="e">
        <f t="shared" ca="1" si="505"/>
        <v>#N/A</v>
      </c>
      <c r="I80" s="142" t="e">
        <f t="shared" ca="1" si="505"/>
        <v>#N/A</v>
      </c>
      <c r="J80" s="142" t="e">
        <f t="shared" ca="1" si="505"/>
        <v>#N/A</v>
      </c>
      <c r="K80" s="142" t="e">
        <f t="shared" ca="1" si="505"/>
        <v>#N/A</v>
      </c>
      <c r="L80" s="142" t="e">
        <f t="shared" ca="1" si="505"/>
        <v>#N/A</v>
      </c>
      <c r="M80" s="142" t="e">
        <f t="shared" ca="1" si="505"/>
        <v>#N/A</v>
      </c>
      <c r="N80" s="142" t="e">
        <f t="shared" ca="1" si="505"/>
        <v>#N/A</v>
      </c>
      <c r="O80" s="142" t="e">
        <f t="shared" ca="1" si="505"/>
        <v>#N/A</v>
      </c>
      <c r="P80" s="142" t="e">
        <f t="shared" ca="1" si="505"/>
        <v>#N/A</v>
      </c>
      <c r="Q80" s="142" t="e">
        <f t="shared" ca="1" si="505"/>
        <v>#N/A</v>
      </c>
      <c r="R80" s="142" t="e">
        <f t="shared" ca="1" si="505"/>
        <v>#N/A</v>
      </c>
      <c r="S80" s="142" t="e">
        <f t="shared" ca="1" si="505"/>
        <v>#N/A</v>
      </c>
      <c r="T80" s="142" t="e">
        <f t="shared" ca="1" si="495"/>
        <v>#N/A</v>
      </c>
      <c r="U80" s="142" t="e">
        <f t="shared" ca="1" si="495"/>
        <v>#N/A</v>
      </c>
      <c r="V80" s="142" t="e">
        <f t="shared" ca="1" si="495"/>
        <v>#N/A</v>
      </c>
      <c r="W80" s="142" t="e">
        <f t="shared" ca="1" si="495"/>
        <v>#N/A</v>
      </c>
      <c r="X80" s="142" t="e">
        <f t="shared" ca="1" si="495"/>
        <v>#N/A</v>
      </c>
      <c r="Y80" s="142" t="e">
        <f t="shared" ca="1" si="495"/>
        <v>#N/A</v>
      </c>
      <c r="Z80" s="142" t="e">
        <f t="shared" ca="1" si="495"/>
        <v>#N/A</v>
      </c>
      <c r="AA80" s="142" t="e">
        <f t="shared" ca="1" si="495"/>
        <v>#N/A</v>
      </c>
      <c r="AB80" s="142" t="e">
        <f t="shared" ca="1" si="495"/>
        <v>#N/A</v>
      </c>
      <c r="AC80" s="142" t="e">
        <f t="shared" ca="1" si="495"/>
        <v>#N/A</v>
      </c>
      <c r="AD80" s="142" t="e">
        <f t="shared" ca="1" si="495"/>
        <v>#N/A</v>
      </c>
      <c r="AE80" s="142" t="e">
        <f t="shared" ca="1" si="495"/>
        <v>#N/A</v>
      </c>
      <c r="AF80" s="142" t="e">
        <f t="shared" ca="1" si="495"/>
        <v>#N/A</v>
      </c>
      <c r="AG80" s="142" t="e">
        <f t="shared" ca="1" si="495"/>
        <v>#N/A</v>
      </c>
      <c r="AH80" s="142" t="e">
        <f t="shared" ca="1" si="495"/>
        <v>#N/A</v>
      </c>
      <c r="AI80" s="142" t="e">
        <f t="shared" ca="1" si="506"/>
        <v>#N/A</v>
      </c>
      <c r="AJ80" s="142" t="e">
        <f t="shared" ca="1" si="506"/>
        <v>#N/A</v>
      </c>
      <c r="AK80" s="142" t="e">
        <f t="shared" ca="1" si="506"/>
        <v>#N/A</v>
      </c>
      <c r="AL80" s="142" t="e">
        <f t="shared" ca="1" si="506"/>
        <v>#N/A</v>
      </c>
      <c r="AM80" s="142" t="e">
        <f t="shared" ca="1" si="506"/>
        <v>#N/A</v>
      </c>
      <c r="AN80" s="142" t="e">
        <f t="shared" ca="1" si="506"/>
        <v>#N/A</v>
      </c>
      <c r="AO80" s="142" t="e">
        <f t="shared" ca="1" si="506"/>
        <v>#N/A</v>
      </c>
      <c r="AP80" s="142" t="e">
        <f t="shared" ca="1" si="506"/>
        <v>#N/A</v>
      </c>
      <c r="AQ80" s="142" t="e">
        <f t="shared" ca="1" si="506"/>
        <v>#N/A</v>
      </c>
      <c r="AR80" s="142" t="e">
        <f t="shared" ca="1" si="506"/>
        <v>#N/A</v>
      </c>
      <c r="AS80" s="142" t="e">
        <f t="shared" ca="1" si="506"/>
        <v>#N/A</v>
      </c>
      <c r="AT80" s="142" t="e">
        <f t="shared" ca="1" si="506"/>
        <v>#N/A</v>
      </c>
      <c r="AU80" s="142" t="e">
        <f t="shared" ca="1" si="506"/>
        <v>#N/A</v>
      </c>
      <c r="AV80" s="142" t="e">
        <f t="shared" ca="1" si="506"/>
        <v>#N/A</v>
      </c>
      <c r="AW80" s="142" t="e">
        <f t="shared" ca="1" si="506"/>
        <v>#N/A</v>
      </c>
      <c r="AX80" s="142" t="e">
        <f t="shared" ca="1" si="506"/>
        <v>#N/A</v>
      </c>
      <c r="AY80" s="142" t="e">
        <f t="shared" ca="1" si="496"/>
        <v>#N/A</v>
      </c>
      <c r="AZ80" s="142" t="e">
        <f t="shared" ca="1" si="496"/>
        <v>#N/A</v>
      </c>
      <c r="BA80" s="142" t="e">
        <f t="shared" ca="1" si="496"/>
        <v>#N/A</v>
      </c>
      <c r="BB80" s="142" t="str">
        <f t="shared" ca="1" si="515"/>
        <v/>
      </c>
      <c r="BC80" s="142" t="str">
        <f t="shared" ref="BC80" ca="1" si="646">IFERROR(VALUE(G80)*IF(RTF_unit="K",1,IF(RTF_unit="lb",1/1000,IF(RTF_unit="T",2,1))),"")</f>
        <v/>
      </c>
      <c r="BD80" s="142" t="str">
        <f t="shared" ref="BD80" ca="1" si="647">IFERROR(VALUE(H80)*IF(RTF_unit="K",1,IF(RTF_unit="lb",1/1000,IF(RTF_unit="T",2,1))),"")</f>
        <v/>
      </c>
      <c r="BE80" s="142" t="str">
        <f t="shared" ref="BE80" ca="1" si="648">IFERROR(VALUE(I80)*IF(RTF_unit="K",1,IF(RTF_unit="lb",1/1000,IF(RTF_unit="T",2,1))),"")</f>
        <v/>
      </c>
      <c r="BF80" s="20" t="str">
        <f t="shared" ca="1" si="519"/>
        <v/>
      </c>
      <c r="BG80" s="142" t="str">
        <f t="shared" ca="1" si="561"/>
        <v/>
      </c>
      <c r="BH80" s="20"/>
      <c r="BI80" s="158" t="str">
        <f t="shared" ca="1" si="605"/>
        <v/>
      </c>
      <c r="BJ80" s="142" t="str">
        <f t="shared" ca="1" si="580"/>
        <v/>
      </c>
      <c r="BK80" s="142" t="str">
        <f t="shared" ca="1" si="606"/>
        <v/>
      </c>
      <c r="BL80" s="142" t="str">
        <f t="shared" ref="BL80" ca="1" si="649">IFERROR(INDEX($D$2:$BA$203,$A$41-1+$BI80,$A$27-3)*IF(RTF_unit="K",1,IF(RTF_unit="lb",1/1000,IF(RTF_unit="T",2,1))),"")</f>
        <v/>
      </c>
      <c r="BM80" s="142" t="str">
        <f t="shared" ref="BM80" ca="1" si="650">IFERROR(INDEX($D$2:$BA$203,$A$41-1+$BI80,$A$27-1)*IF(RTF_unit="K",1,IF(RTF_unit="lb",1/1000,IF(RTF_unit="T",2,1))),"")</f>
        <v/>
      </c>
      <c r="BN80" s="142" t="str">
        <f t="shared" ref="BN80" ca="1" si="651">IFERROR(INDEX($D$2:$BA$203,$A$41-1+$BI80,$A$27-2)*IF(RTF_unit="K",1,IF(RTF_unit="lb",1/1000,IF(RTF_unit="T",2,1))),"")</f>
        <v/>
      </c>
      <c r="BO80" s="142" t="str">
        <f t="shared" ref="BO80" ca="1" si="652">IFERROR(INDEX($D$2:$BA$203,$A$41-1+$BI80,$A$27)*IF(RTF_unit_Moment="kip-ft",1,IF(RTF_unit_Moment="kip-in",1/12,IF(RTF_unit_Moment="lb-ft",1/1000,IF(RTF_unit_Moment="lb-in",1/12000,1)))),"")</f>
        <v/>
      </c>
      <c r="BP80" s="142" t="str">
        <f t="shared" ref="BP80" ca="1" si="653">IFERROR(INDEX($D$2:$BA$203,$A$41-1+$BI80,$A$30)*IF(RTF_unit_Moment="kip-ft",1,IF(RTF_unit_Moment="kip-in",1/12,IF(RTF_unit_Moment="lb-ft",1/1000,IF(RTF_unit_Moment="lb-in",1/12000,1)))),"")</f>
        <v/>
      </c>
      <c r="BQ80" s="142" t="str">
        <f t="shared" ca="1" si="612"/>
        <v/>
      </c>
      <c r="BR80" s="142" t="str">
        <f t="shared" ca="1" si="613"/>
        <v/>
      </c>
      <c r="BT80" s="142" t="str">
        <f t="array" aca="1" ref="BT80" ca="1">IFERROR(INDEX($BB$1:$BB$502,SMALL(IF($BB$1:$BB$502&lt;&gt;"",ROW($BB$1:$BB$502)),ROW(73:73))),"")</f>
        <v/>
      </c>
      <c r="BU80" s="156" t="str">
        <f t="shared" ca="1" si="575"/>
        <v/>
      </c>
      <c r="BV80" s="142" t="str">
        <f t="shared" ca="1" si="586"/>
        <v/>
      </c>
      <c r="BW80" s="142" t="str">
        <f t="shared" ca="1" si="586"/>
        <v/>
      </c>
      <c r="BX80" s="142" t="str">
        <f t="shared" ca="1" si="586"/>
        <v/>
      </c>
      <c r="BY80" s="142" t="str">
        <f t="shared" ca="1" si="587"/>
        <v/>
      </c>
      <c r="BZ80" s="142" t="str">
        <f t="shared" ca="1" si="576"/>
        <v/>
      </c>
      <c r="CA80" s="142" t="str">
        <f t="shared" ca="1" si="588"/>
        <v/>
      </c>
      <c r="CB80" s="142" t="str">
        <f t="shared" ca="1" si="589"/>
        <v/>
      </c>
      <c r="CC80" s="142" t="str">
        <f t="shared" ca="1" si="590"/>
        <v/>
      </c>
      <c r="CD80" s="142" t="str">
        <f t="shared" ca="1" si="591"/>
        <v/>
      </c>
      <c r="CE80" s="142" t="str">
        <f t="shared" ca="1" si="592"/>
        <v/>
      </c>
      <c r="CF80" s="142" t="str">
        <f t="shared" ca="1" si="593"/>
        <v/>
      </c>
      <c r="CG80" s="142" t="str">
        <f t="shared" ca="1" si="594"/>
        <v/>
      </c>
      <c r="CH80" s="142" t="str">
        <f ca="1">IFERROR(TRIM(IFERROR(IF(ISNUMBER(MATCH(IF($CF79="Radius",LEFT($CF80,FIND(" (",$CF80,1)),IF(LEFT($CF80,FIND(" (",$CF80,1))=LEFT($CF79,FIND(" (",$CF79,1)),"",LEFT($CF80,FIND(" (",$CF80,1)))),$CH$8:$CH79,0))=FALSE,IF($CF79="Radius",LEFT($CF80,FIND(" (",$CF80,1)),IF(LEFT($CF80,FIND(" (",$CF80,1))=LEFT($CF79,FIND(" (",$CF79,1)),"",LEFT($CF80,FIND(" (",$CF80,1)))),""),"")),"")</f>
        <v/>
      </c>
      <c r="CI80" s="142" t="str">
        <f t="array" aca="1" ref="CI80" ca="1">IFERROR(IF($CH80="","",IF(MAX((Selection_Radius=$CH80)*Selection_Resultant)=0,"",MAX((Selection_Radius=$CH80)*Selection_Resultant))),"")</f>
        <v/>
      </c>
      <c r="CJ80" s="142" t="str">
        <f t="shared" ca="1" si="595"/>
        <v/>
      </c>
      <c r="CK80" s="142" t="str">
        <f t="array" aca="1" ref="CK80" ca="1">IFERROR(INDEX($CJ$1:$CJ$502,SMALL(IF($CJ$1:$CJ$502&lt;&gt;"",ROW($CJ$1:$CJ$502)),ROW(73:73))),"")</f>
        <v/>
      </c>
      <c r="CL80" s="142" t="str">
        <f t="shared" ca="1" si="596"/>
        <v/>
      </c>
      <c r="CM80" s="142" t="str">
        <f t="shared" ca="1" si="597"/>
        <v/>
      </c>
      <c r="CN80" s="142" t="str" cm="1">
        <f t="array" aca="1" ref="CN80" ca="1">IF(CM80="","",INDEX(INDIRECT("$CM$9:$CM$" &amp; ROW(GuyAnchorReactionCount) + GuyAnchorReactionCount),ROWS($CM80:INDIRECT("$CM$" &amp; ROW(GuyAnchorReactionCount) + GuyAnchorReactionCount))))</f>
        <v/>
      </c>
      <c r="CP80" s="145" t="str">
        <f t="shared" ca="1" si="598"/>
        <v/>
      </c>
      <c r="CQ80" s="145" t="str">
        <f t="shared" ca="1" si="599"/>
        <v/>
      </c>
      <c r="CR80" s="145" t="str">
        <f t="shared" ca="1" si="600"/>
        <v/>
      </c>
      <c r="CS80" s="145" t="str">
        <f t="shared" ca="1" si="601"/>
        <v/>
      </c>
    </row>
    <row r="81" spans="3:97" x14ac:dyDescent="0.2">
      <c r="C81" s="142">
        <f t="shared" si="525"/>
        <v>79</v>
      </c>
      <c r="D81" s="142" t="e">
        <f t="shared" ca="1" si="505"/>
        <v>#N/A</v>
      </c>
      <c r="E81" s="142" t="e">
        <f t="shared" ca="1" si="505"/>
        <v>#N/A</v>
      </c>
      <c r="F81" s="142" t="e">
        <f t="shared" ca="1" si="505"/>
        <v>#N/A</v>
      </c>
      <c r="G81" s="142" t="e">
        <f t="shared" ca="1" si="505"/>
        <v>#N/A</v>
      </c>
      <c r="H81" s="142" t="e">
        <f t="shared" ca="1" si="505"/>
        <v>#N/A</v>
      </c>
      <c r="I81" s="142" t="e">
        <f t="shared" ca="1" si="505"/>
        <v>#N/A</v>
      </c>
      <c r="J81" s="142" t="e">
        <f t="shared" ca="1" si="505"/>
        <v>#N/A</v>
      </c>
      <c r="K81" s="142" t="e">
        <f t="shared" ca="1" si="505"/>
        <v>#N/A</v>
      </c>
      <c r="L81" s="142" t="e">
        <f t="shared" ca="1" si="505"/>
        <v>#N/A</v>
      </c>
      <c r="M81" s="142" t="e">
        <f t="shared" ca="1" si="505"/>
        <v>#N/A</v>
      </c>
      <c r="N81" s="142" t="e">
        <f t="shared" ca="1" si="505"/>
        <v>#N/A</v>
      </c>
      <c r="O81" s="142" t="e">
        <f t="shared" ca="1" si="505"/>
        <v>#N/A</v>
      </c>
      <c r="P81" s="142" t="e">
        <f t="shared" ca="1" si="505"/>
        <v>#N/A</v>
      </c>
      <c r="Q81" s="142" t="e">
        <f t="shared" ca="1" si="505"/>
        <v>#N/A</v>
      </c>
      <c r="R81" s="142" t="e">
        <f t="shared" ca="1" si="505"/>
        <v>#N/A</v>
      </c>
      <c r="S81" s="142" t="e">
        <f t="shared" ref="S81:AH96" ca="1" si="654">TRIM(INDIRECT("'" &amp; "TNX Report" &amp; "'!" &amp; ADDRESS($A$9+$C81,S$1)))</f>
        <v>#N/A</v>
      </c>
      <c r="T81" s="142" t="e">
        <f t="shared" ca="1" si="654"/>
        <v>#N/A</v>
      </c>
      <c r="U81" s="142" t="e">
        <f t="shared" ca="1" si="654"/>
        <v>#N/A</v>
      </c>
      <c r="V81" s="142" t="e">
        <f t="shared" ca="1" si="654"/>
        <v>#N/A</v>
      </c>
      <c r="W81" s="142" t="e">
        <f t="shared" ca="1" si="654"/>
        <v>#N/A</v>
      </c>
      <c r="X81" s="142" t="e">
        <f t="shared" ca="1" si="654"/>
        <v>#N/A</v>
      </c>
      <c r="Y81" s="142" t="e">
        <f t="shared" ca="1" si="654"/>
        <v>#N/A</v>
      </c>
      <c r="Z81" s="142" t="e">
        <f t="shared" ca="1" si="654"/>
        <v>#N/A</v>
      </c>
      <c r="AA81" s="142" t="e">
        <f t="shared" ca="1" si="654"/>
        <v>#N/A</v>
      </c>
      <c r="AB81" s="142" t="e">
        <f t="shared" ca="1" si="654"/>
        <v>#N/A</v>
      </c>
      <c r="AC81" s="142" t="e">
        <f t="shared" ca="1" si="654"/>
        <v>#N/A</v>
      </c>
      <c r="AD81" s="142" t="e">
        <f t="shared" ca="1" si="654"/>
        <v>#N/A</v>
      </c>
      <c r="AE81" s="142" t="e">
        <f t="shared" ca="1" si="654"/>
        <v>#N/A</v>
      </c>
      <c r="AF81" s="142" t="e">
        <f t="shared" ca="1" si="654"/>
        <v>#N/A</v>
      </c>
      <c r="AG81" s="142" t="e">
        <f t="shared" ca="1" si="654"/>
        <v>#N/A</v>
      </c>
      <c r="AH81" s="142" t="e">
        <f t="shared" ca="1" si="654"/>
        <v>#N/A</v>
      </c>
      <c r="AI81" s="142" t="e">
        <f t="shared" ca="1" si="506"/>
        <v>#N/A</v>
      </c>
      <c r="AJ81" s="142" t="e">
        <f t="shared" ca="1" si="506"/>
        <v>#N/A</v>
      </c>
      <c r="AK81" s="142" t="e">
        <f t="shared" ca="1" si="506"/>
        <v>#N/A</v>
      </c>
      <c r="AL81" s="142" t="e">
        <f t="shared" ca="1" si="506"/>
        <v>#N/A</v>
      </c>
      <c r="AM81" s="142" t="e">
        <f t="shared" ca="1" si="506"/>
        <v>#N/A</v>
      </c>
      <c r="AN81" s="142" t="e">
        <f t="shared" ca="1" si="506"/>
        <v>#N/A</v>
      </c>
      <c r="AO81" s="142" t="e">
        <f t="shared" ca="1" si="506"/>
        <v>#N/A</v>
      </c>
      <c r="AP81" s="142" t="e">
        <f t="shared" ca="1" si="506"/>
        <v>#N/A</v>
      </c>
      <c r="AQ81" s="142" t="e">
        <f t="shared" ca="1" si="506"/>
        <v>#N/A</v>
      </c>
      <c r="AR81" s="142" t="e">
        <f t="shared" ca="1" si="506"/>
        <v>#N/A</v>
      </c>
      <c r="AS81" s="142" t="e">
        <f t="shared" ca="1" si="506"/>
        <v>#N/A</v>
      </c>
      <c r="AT81" s="142" t="e">
        <f t="shared" ca="1" si="506"/>
        <v>#N/A</v>
      </c>
      <c r="AU81" s="142" t="e">
        <f t="shared" ca="1" si="506"/>
        <v>#N/A</v>
      </c>
      <c r="AV81" s="142" t="e">
        <f t="shared" ca="1" si="506"/>
        <v>#N/A</v>
      </c>
      <c r="AW81" s="142" t="e">
        <f t="shared" ca="1" si="506"/>
        <v>#N/A</v>
      </c>
      <c r="AX81" s="142" t="e">
        <f t="shared" ref="AX81:BA96" ca="1" si="655">TRIM(INDIRECT("'" &amp; "TNX Report" &amp; "'!" &amp; ADDRESS($A$9+$C81,AX$1)))</f>
        <v>#N/A</v>
      </c>
      <c r="AY81" s="142" t="e">
        <f t="shared" ca="1" si="655"/>
        <v>#N/A</v>
      </c>
      <c r="AZ81" s="142" t="e">
        <f t="shared" ca="1" si="655"/>
        <v>#N/A</v>
      </c>
      <c r="BA81" s="142" t="e">
        <f t="shared" ca="1" si="655"/>
        <v>#N/A</v>
      </c>
      <c r="BB81" s="142" t="str">
        <f t="shared" ca="1" si="515"/>
        <v/>
      </c>
      <c r="BC81" s="142" t="str">
        <f t="shared" ref="BC81" ca="1" si="656">IFERROR(VALUE(G81)*IF(RTF_unit="K",1,IF(RTF_unit="lb",1/1000,IF(RTF_unit="T",2,1))),"")</f>
        <v/>
      </c>
      <c r="BD81" s="142" t="str">
        <f t="shared" ref="BD81" ca="1" si="657">IFERROR(VALUE(H81)*IF(RTF_unit="K",1,IF(RTF_unit="lb",1/1000,IF(RTF_unit="T",2,1))),"")</f>
        <v/>
      </c>
      <c r="BE81" s="142" t="str">
        <f t="shared" ref="BE81" ca="1" si="658">IFERROR(VALUE(I81)*IF(RTF_unit="K",1,IF(RTF_unit="lb",1/1000,IF(RTF_unit="T",2,1))),"")</f>
        <v/>
      </c>
      <c r="BF81" s="20" t="str">
        <f t="shared" ca="1" si="519"/>
        <v/>
      </c>
      <c r="BG81" s="142" t="str">
        <f t="shared" ca="1" si="561"/>
        <v/>
      </c>
      <c r="BH81" s="20"/>
      <c r="BI81" s="158" t="str">
        <f t="shared" ca="1" si="605"/>
        <v/>
      </c>
      <c r="BJ81" s="142" t="str">
        <f t="shared" ca="1" si="580"/>
        <v/>
      </c>
      <c r="BK81" s="142" t="str">
        <f t="shared" ca="1" si="606"/>
        <v/>
      </c>
      <c r="BL81" s="142" t="str">
        <f t="shared" ref="BL81" ca="1" si="659">IFERROR(INDEX($D$2:$BA$203,$A$41-1+$BI81,$A$27-3)*IF(RTF_unit="K",1,IF(RTF_unit="lb",1/1000,IF(RTF_unit="T",2,1))),"")</f>
        <v/>
      </c>
      <c r="BM81" s="142" t="str">
        <f t="shared" ref="BM81" ca="1" si="660">IFERROR(INDEX($D$2:$BA$203,$A$41-1+$BI81,$A$27-1)*IF(RTF_unit="K",1,IF(RTF_unit="lb",1/1000,IF(RTF_unit="T",2,1))),"")</f>
        <v/>
      </c>
      <c r="BN81" s="142" t="str">
        <f t="shared" ref="BN81" ca="1" si="661">IFERROR(INDEX($D$2:$BA$203,$A$41-1+$BI81,$A$27-2)*IF(RTF_unit="K",1,IF(RTF_unit="lb",1/1000,IF(RTF_unit="T",2,1))),"")</f>
        <v/>
      </c>
      <c r="BO81" s="142" t="str">
        <f t="shared" ref="BO81" ca="1" si="662">IFERROR(INDEX($D$2:$BA$203,$A$41-1+$BI81,$A$27)*IF(RTF_unit_Moment="kip-ft",1,IF(RTF_unit_Moment="kip-in",1/12,IF(RTF_unit_Moment="lb-ft",1/1000,IF(RTF_unit_Moment="lb-in",1/12000,1)))),"")</f>
        <v/>
      </c>
      <c r="BP81" s="142" t="str">
        <f t="shared" ref="BP81" ca="1" si="663">IFERROR(INDEX($D$2:$BA$203,$A$41-1+$BI81,$A$30)*IF(RTF_unit_Moment="kip-ft",1,IF(RTF_unit_Moment="kip-in",1/12,IF(RTF_unit_Moment="lb-ft",1/1000,IF(RTF_unit_Moment="lb-in",1/12000,1)))),"")</f>
        <v/>
      </c>
      <c r="BQ81" s="142" t="str">
        <f t="shared" ca="1" si="612"/>
        <v/>
      </c>
      <c r="BR81" s="142" t="str">
        <f t="shared" ca="1" si="613"/>
        <v/>
      </c>
      <c r="BT81" s="142" t="str">
        <f t="array" aca="1" ref="BT81" ca="1">IFERROR(INDEX($BB$1:$BB$502,SMALL(IF($BB$1:$BB$502&lt;&gt;"",ROW($BB$1:$BB$502)),ROW(74:74))),"")</f>
        <v/>
      </c>
      <c r="BU81" s="156" t="str">
        <f t="shared" ca="1" si="575"/>
        <v/>
      </c>
      <c r="BV81" s="142" t="str">
        <f t="shared" ca="1" si="586"/>
        <v/>
      </c>
      <c r="BW81" s="142" t="str">
        <f t="shared" ca="1" si="586"/>
        <v/>
      </c>
      <c r="BX81" s="142" t="str">
        <f t="shared" ca="1" si="586"/>
        <v/>
      </c>
      <c r="BY81" s="142" t="str">
        <f t="shared" ca="1" si="587"/>
        <v/>
      </c>
      <c r="BZ81" s="142" t="str">
        <f t="shared" ca="1" si="576"/>
        <v/>
      </c>
      <c r="CA81" s="142" t="str">
        <f t="shared" ca="1" si="588"/>
        <v/>
      </c>
      <c r="CB81" s="142" t="str">
        <f t="shared" ca="1" si="589"/>
        <v/>
      </c>
      <c r="CC81" s="142" t="str">
        <f t="shared" ca="1" si="590"/>
        <v/>
      </c>
      <c r="CD81" s="142" t="str">
        <f t="shared" ca="1" si="591"/>
        <v/>
      </c>
      <c r="CE81" s="142" t="str">
        <f t="shared" ca="1" si="592"/>
        <v/>
      </c>
      <c r="CF81" s="142" t="str">
        <f t="shared" ca="1" si="593"/>
        <v/>
      </c>
      <c r="CG81" s="142" t="str">
        <f t="shared" ca="1" si="594"/>
        <v/>
      </c>
      <c r="CH81" s="142" t="str">
        <f ca="1">IFERROR(TRIM(IFERROR(IF(ISNUMBER(MATCH(IF($CF80="Radius",LEFT($CF81,FIND(" (",$CF81,1)),IF(LEFT($CF81,FIND(" (",$CF81,1))=LEFT($CF80,FIND(" (",$CF80,1)),"",LEFT($CF81,FIND(" (",$CF81,1)))),$CH$8:$CH80,0))=FALSE,IF($CF80="Radius",LEFT($CF81,FIND(" (",$CF81,1)),IF(LEFT($CF81,FIND(" (",$CF81,1))=LEFT($CF80,FIND(" (",$CF80,1)),"",LEFT($CF81,FIND(" (",$CF81,1)))),""),"")),"")</f>
        <v/>
      </c>
      <c r="CI81" s="142" t="str">
        <f t="array" aca="1" ref="CI81" ca="1">IFERROR(IF($CH81="","",IF(MAX((Selection_Radius=$CH81)*Selection_Resultant)=0,"",MAX((Selection_Radius=$CH81)*Selection_Resultant))),"")</f>
        <v/>
      </c>
      <c r="CJ81" s="142" t="str">
        <f t="shared" ca="1" si="595"/>
        <v/>
      </c>
      <c r="CK81" s="142" t="str">
        <f t="array" aca="1" ref="CK81" ca="1">IFERROR(INDEX($CJ$1:$CJ$502,SMALL(IF($CJ$1:$CJ$502&lt;&gt;"",ROW($CJ$1:$CJ$502)),ROW(74:74))),"")</f>
        <v/>
      </c>
      <c r="CL81" s="142" t="str">
        <f t="shared" ca="1" si="596"/>
        <v/>
      </c>
      <c r="CM81" s="142" t="str">
        <f t="shared" ca="1" si="597"/>
        <v/>
      </c>
      <c r="CN81" s="142" t="str" cm="1">
        <f t="array" aca="1" ref="CN81" ca="1">IF(CM81="","",INDEX(INDIRECT("$CM$9:$CM$" &amp; ROW(GuyAnchorReactionCount) + GuyAnchorReactionCount),ROWS($CM81:INDIRECT("$CM$" &amp; ROW(GuyAnchorReactionCount) + GuyAnchorReactionCount))))</f>
        <v/>
      </c>
      <c r="CP81" s="145" t="str">
        <f t="shared" ca="1" si="598"/>
        <v/>
      </c>
      <c r="CQ81" s="145" t="str">
        <f t="shared" ca="1" si="599"/>
        <v/>
      </c>
      <c r="CR81" s="145" t="str">
        <f t="shared" ca="1" si="600"/>
        <v/>
      </c>
      <c r="CS81" s="145" t="str">
        <f t="shared" ca="1" si="601"/>
        <v/>
      </c>
    </row>
    <row r="82" spans="3:97" x14ac:dyDescent="0.2">
      <c r="C82" s="142">
        <f t="shared" si="525"/>
        <v>80</v>
      </c>
      <c r="D82" s="142" t="e">
        <f t="shared" ref="D82:S97" ca="1" si="664">TRIM(INDIRECT("'" &amp; "TNX Report" &amp; "'!" &amp; ADDRESS($A$9+$C82,D$1)))</f>
        <v>#N/A</v>
      </c>
      <c r="E82" s="142" t="e">
        <f t="shared" ca="1" si="664"/>
        <v>#N/A</v>
      </c>
      <c r="F82" s="142" t="e">
        <f t="shared" ca="1" si="664"/>
        <v>#N/A</v>
      </c>
      <c r="G82" s="142" t="e">
        <f t="shared" ca="1" si="664"/>
        <v>#N/A</v>
      </c>
      <c r="H82" s="142" t="e">
        <f t="shared" ca="1" si="664"/>
        <v>#N/A</v>
      </c>
      <c r="I82" s="142" t="e">
        <f t="shared" ca="1" si="664"/>
        <v>#N/A</v>
      </c>
      <c r="J82" s="142" t="e">
        <f t="shared" ca="1" si="664"/>
        <v>#N/A</v>
      </c>
      <c r="K82" s="142" t="e">
        <f t="shared" ca="1" si="664"/>
        <v>#N/A</v>
      </c>
      <c r="L82" s="142" t="e">
        <f t="shared" ca="1" si="664"/>
        <v>#N/A</v>
      </c>
      <c r="M82" s="142" t="e">
        <f t="shared" ca="1" si="664"/>
        <v>#N/A</v>
      </c>
      <c r="N82" s="142" t="e">
        <f t="shared" ca="1" si="664"/>
        <v>#N/A</v>
      </c>
      <c r="O82" s="142" t="e">
        <f t="shared" ca="1" si="664"/>
        <v>#N/A</v>
      </c>
      <c r="P82" s="142" t="e">
        <f t="shared" ca="1" si="664"/>
        <v>#N/A</v>
      </c>
      <c r="Q82" s="142" t="e">
        <f t="shared" ca="1" si="664"/>
        <v>#N/A</v>
      </c>
      <c r="R82" s="142" t="e">
        <f t="shared" ca="1" si="664"/>
        <v>#N/A</v>
      </c>
      <c r="S82" s="142" t="e">
        <f t="shared" ca="1" si="664"/>
        <v>#N/A</v>
      </c>
      <c r="T82" s="142" t="e">
        <f t="shared" ca="1" si="654"/>
        <v>#N/A</v>
      </c>
      <c r="U82" s="142" t="e">
        <f t="shared" ca="1" si="654"/>
        <v>#N/A</v>
      </c>
      <c r="V82" s="142" t="e">
        <f t="shared" ca="1" si="654"/>
        <v>#N/A</v>
      </c>
      <c r="W82" s="142" t="e">
        <f t="shared" ca="1" si="654"/>
        <v>#N/A</v>
      </c>
      <c r="X82" s="142" t="e">
        <f t="shared" ca="1" si="654"/>
        <v>#N/A</v>
      </c>
      <c r="Y82" s="142" t="e">
        <f t="shared" ca="1" si="654"/>
        <v>#N/A</v>
      </c>
      <c r="Z82" s="142" t="e">
        <f t="shared" ca="1" si="654"/>
        <v>#N/A</v>
      </c>
      <c r="AA82" s="142" t="e">
        <f t="shared" ca="1" si="654"/>
        <v>#N/A</v>
      </c>
      <c r="AB82" s="142" t="e">
        <f t="shared" ca="1" si="654"/>
        <v>#N/A</v>
      </c>
      <c r="AC82" s="142" t="e">
        <f t="shared" ca="1" si="654"/>
        <v>#N/A</v>
      </c>
      <c r="AD82" s="142" t="e">
        <f t="shared" ca="1" si="654"/>
        <v>#N/A</v>
      </c>
      <c r="AE82" s="142" t="e">
        <f t="shared" ca="1" si="654"/>
        <v>#N/A</v>
      </c>
      <c r="AF82" s="142" t="e">
        <f t="shared" ca="1" si="654"/>
        <v>#N/A</v>
      </c>
      <c r="AG82" s="142" t="e">
        <f t="shared" ca="1" si="654"/>
        <v>#N/A</v>
      </c>
      <c r="AH82" s="142" t="e">
        <f t="shared" ca="1" si="654"/>
        <v>#N/A</v>
      </c>
      <c r="AI82" s="142" t="e">
        <f t="shared" ref="AI82:AX97" ca="1" si="665">TRIM(INDIRECT("'" &amp; "TNX Report" &amp; "'!" &amp; ADDRESS($A$9+$C82,AI$1)))</f>
        <v>#N/A</v>
      </c>
      <c r="AJ82" s="142" t="e">
        <f t="shared" ca="1" si="665"/>
        <v>#N/A</v>
      </c>
      <c r="AK82" s="142" t="e">
        <f t="shared" ca="1" si="665"/>
        <v>#N/A</v>
      </c>
      <c r="AL82" s="142" t="e">
        <f t="shared" ca="1" si="665"/>
        <v>#N/A</v>
      </c>
      <c r="AM82" s="142" t="e">
        <f t="shared" ca="1" si="665"/>
        <v>#N/A</v>
      </c>
      <c r="AN82" s="142" t="e">
        <f t="shared" ca="1" si="665"/>
        <v>#N/A</v>
      </c>
      <c r="AO82" s="142" t="e">
        <f t="shared" ca="1" si="665"/>
        <v>#N/A</v>
      </c>
      <c r="AP82" s="142" t="e">
        <f t="shared" ca="1" si="665"/>
        <v>#N/A</v>
      </c>
      <c r="AQ82" s="142" t="e">
        <f t="shared" ca="1" si="665"/>
        <v>#N/A</v>
      </c>
      <c r="AR82" s="142" t="e">
        <f t="shared" ca="1" si="665"/>
        <v>#N/A</v>
      </c>
      <c r="AS82" s="142" t="e">
        <f t="shared" ca="1" si="665"/>
        <v>#N/A</v>
      </c>
      <c r="AT82" s="142" t="e">
        <f t="shared" ca="1" si="665"/>
        <v>#N/A</v>
      </c>
      <c r="AU82" s="142" t="e">
        <f t="shared" ca="1" si="665"/>
        <v>#N/A</v>
      </c>
      <c r="AV82" s="142" t="e">
        <f t="shared" ca="1" si="665"/>
        <v>#N/A</v>
      </c>
      <c r="AW82" s="142" t="e">
        <f t="shared" ca="1" si="665"/>
        <v>#N/A</v>
      </c>
      <c r="AX82" s="142" t="e">
        <f t="shared" ca="1" si="665"/>
        <v>#N/A</v>
      </c>
      <c r="AY82" s="142" t="e">
        <f t="shared" ca="1" si="655"/>
        <v>#N/A</v>
      </c>
      <c r="AZ82" s="142" t="e">
        <f t="shared" ca="1" si="655"/>
        <v>#N/A</v>
      </c>
      <c r="BA82" s="142" t="e">
        <f t="shared" ca="1" si="655"/>
        <v>#N/A</v>
      </c>
      <c r="BB82" s="142" t="str">
        <f t="shared" ca="1" si="515"/>
        <v/>
      </c>
      <c r="BC82" s="142" t="str">
        <f t="shared" ref="BC82" ca="1" si="666">IFERROR(VALUE(G82)*IF(RTF_unit="K",1,IF(RTF_unit="lb",1/1000,IF(RTF_unit="T",2,1))),"")</f>
        <v/>
      </c>
      <c r="BD82" s="142" t="str">
        <f t="shared" ref="BD82" ca="1" si="667">IFERROR(VALUE(H82)*IF(RTF_unit="K",1,IF(RTF_unit="lb",1/1000,IF(RTF_unit="T",2,1))),"")</f>
        <v/>
      </c>
      <c r="BE82" s="142" t="str">
        <f t="shared" ref="BE82" ca="1" si="668">IFERROR(VALUE(I82)*IF(RTF_unit="K",1,IF(RTF_unit="lb",1/1000,IF(RTF_unit="T",2,1))),"")</f>
        <v/>
      </c>
      <c r="BF82" s="20" t="str">
        <f t="shared" ca="1" si="519"/>
        <v/>
      </c>
      <c r="BG82" s="142" t="str">
        <f t="shared" ca="1" si="561"/>
        <v/>
      </c>
      <c r="BH82" s="20"/>
      <c r="BI82" s="158" t="str">
        <f t="shared" ca="1" si="605"/>
        <v/>
      </c>
      <c r="BJ82" s="142" t="str">
        <f t="shared" ca="1" si="580"/>
        <v/>
      </c>
      <c r="BK82" s="142" t="str">
        <f t="shared" ca="1" si="606"/>
        <v/>
      </c>
      <c r="BL82" s="142" t="str">
        <f t="shared" ref="BL82" ca="1" si="669">IFERROR(INDEX($D$2:$BA$203,$A$41-1+$BI82,$A$27-3)*IF(RTF_unit="K",1,IF(RTF_unit="lb",1/1000,IF(RTF_unit="T",2,1))),"")</f>
        <v/>
      </c>
      <c r="BM82" s="142" t="str">
        <f t="shared" ref="BM82" ca="1" si="670">IFERROR(INDEX($D$2:$BA$203,$A$41-1+$BI82,$A$27-1)*IF(RTF_unit="K",1,IF(RTF_unit="lb",1/1000,IF(RTF_unit="T",2,1))),"")</f>
        <v/>
      </c>
      <c r="BN82" s="142" t="str">
        <f t="shared" ref="BN82" ca="1" si="671">IFERROR(INDEX($D$2:$BA$203,$A$41-1+$BI82,$A$27-2)*IF(RTF_unit="K",1,IF(RTF_unit="lb",1/1000,IF(RTF_unit="T",2,1))),"")</f>
        <v/>
      </c>
      <c r="BO82" s="142" t="str">
        <f t="shared" ref="BO82" ca="1" si="672">IFERROR(INDEX($D$2:$BA$203,$A$41-1+$BI82,$A$27)*IF(RTF_unit_Moment="kip-ft",1,IF(RTF_unit_Moment="kip-in",1/12,IF(RTF_unit_Moment="lb-ft",1/1000,IF(RTF_unit_Moment="lb-in",1/12000,1)))),"")</f>
        <v/>
      </c>
      <c r="BP82" s="142" t="str">
        <f t="shared" ref="BP82" ca="1" si="673">IFERROR(INDEX($D$2:$BA$203,$A$41-1+$BI82,$A$30)*IF(RTF_unit_Moment="kip-ft",1,IF(RTF_unit_Moment="kip-in",1/12,IF(RTF_unit_Moment="lb-ft",1/1000,IF(RTF_unit_Moment="lb-in",1/12000,1)))),"")</f>
        <v/>
      </c>
      <c r="BQ82" s="142" t="str">
        <f t="shared" ca="1" si="612"/>
        <v/>
      </c>
      <c r="BR82" s="142" t="str">
        <f t="shared" ca="1" si="613"/>
        <v/>
      </c>
      <c r="BT82" s="142" t="str">
        <f t="array" aca="1" ref="BT82" ca="1">IFERROR(INDEX($BB$1:$BB$502,SMALL(IF($BB$1:$BB$502&lt;&gt;"",ROW($BB$1:$BB$502)),ROW(75:75))),"")</f>
        <v/>
      </c>
      <c r="BU82" s="156" t="str">
        <f t="shared" ca="1" si="575"/>
        <v/>
      </c>
      <c r="BV82" s="142" t="str">
        <f t="shared" ca="1" si="586"/>
        <v/>
      </c>
      <c r="BW82" s="142" t="str">
        <f t="shared" ca="1" si="586"/>
        <v/>
      </c>
      <c r="BX82" s="142" t="str">
        <f t="shared" ca="1" si="586"/>
        <v/>
      </c>
      <c r="BY82" s="142" t="str">
        <f t="shared" ca="1" si="587"/>
        <v/>
      </c>
      <c r="BZ82" s="142" t="str">
        <f t="shared" ca="1" si="576"/>
        <v/>
      </c>
      <c r="CA82" s="142" t="str">
        <f t="shared" ca="1" si="588"/>
        <v/>
      </c>
      <c r="CB82" s="142" t="str">
        <f t="shared" ca="1" si="589"/>
        <v/>
      </c>
      <c r="CC82" s="142" t="str">
        <f t="shared" ca="1" si="590"/>
        <v/>
      </c>
      <c r="CD82" s="142" t="str">
        <f t="shared" ca="1" si="591"/>
        <v/>
      </c>
      <c r="CE82" s="142" t="str">
        <f t="shared" ca="1" si="592"/>
        <v/>
      </c>
      <c r="CF82" s="142" t="str">
        <f t="shared" ca="1" si="593"/>
        <v/>
      </c>
      <c r="CG82" s="142" t="str">
        <f t="shared" ca="1" si="594"/>
        <v/>
      </c>
      <c r="CH82" s="142" t="str">
        <f ca="1">IFERROR(TRIM(IFERROR(IF(ISNUMBER(MATCH(IF($CF81="Radius",LEFT($CF82,FIND(" (",$CF82,1)),IF(LEFT($CF82,FIND(" (",$CF82,1))=LEFT($CF81,FIND(" (",$CF81,1)),"",LEFT($CF82,FIND(" (",$CF82,1)))),$CH$8:$CH81,0))=FALSE,IF($CF81="Radius",LEFT($CF82,FIND(" (",$CF82,1)),IF(LEFT($CF82,FIND(" (",$CF82,1))=LEFT($CF81,FIND(" (",$CF81,1)),"",LEFT($CF82,FIND(" (",$CF82,1)))),""),"")),"")</f>
        <v/>
      </c>
      <c r="CI82" s="142" t="str">
        <f t="array" aca="1" ref="CI82" ca="1">IFERROR(IF($CH82="","",IF(MAX((Selection_Radius=$CH82)*Selection_Resultant)=0,"",MAX((Selection_Radius=$CH82)*Selection_Resultant))),"")</f>
        <v/>
      </c>
      <c r="CJ82" s="142" t="str">
        <f t="shared" ca="1" si="595"/>
        <v/>
      </c>
      <c r="CK82" s="142" t="str">
        <f t="array" aca="1" ref="CK82" ca="1">IFERROR(INDEX($CJ$1:$CJ$502,SMALL(IF($CJ$1:$CJ$502&lt;&gt;"",ROW($CJ$1:$CJ$502)),ROW(75:75))),"")</f>
        <v/>
      </c>
      <c r="CL82" s="142" t="str">
        <f t="shared" ca="1" si="596"/>
        <v/>
      </c>
      <c r="CM82" s="142" t="str">
        <f t="shared" ca="1" si="597"/>
        <v/>
      </c>
      <c r="CN82" s="142" t="str" cm="1">
        <f t="array" aca="1" ref="CN82" ca="1">IF(CM82="","",INDEX(INDIRECT("$CM$9:$CM$" &amp; ROW(GuyAnchorReactionCount) + GuyAnchorReactionCount),ROWS($CM82:INDIRECT("$CM$" &amp; ROW(GuyAnchorReactionCount) + GuyAnchorReactionCount))))</f>
        <v/>
      </c>
      <c r="CP82" s="145" t="str">
        <f t="shared" ca="1" si="598"/>
        <v/>
      </c>
      <c r="CQ82" s="145" t="str">
        <f t="shared" ca="1" si="599"/>
        <v/>
      </c>
      <c r="CR82" s="145" t="str">
        <f t="shared" ca="1" si="600"/>
        <v/>
      </c>
      <c r="CS82" s="145" t="str">
        <f t="shared" ca="1" si="601"/>
        <v/>
      </c>
    </row>
    <row r="83" spans="3:97" x14ac:dyDescent="0.2">
      <c r="C83" s="142">
        <f t="shared" si="525"/>
        <v>81</v>
      </c>
      <c r="D83" s="142" t="e">
        <f t="shared" ca="1" si="664"/>
        <v>#N/A</v>
      </c>
      <c r="E83" s="142" t="e">
        <f t="shared" ca="1" si="664"/>
        <v>#N/A</v>
      </c>
      <c r="F83" s="142" t="e">
        <f t="shared" ca="1" si="664"/>
        <v>#N/A</v>
      </c>
      <c r="G83" s="142" t="e">
        <f t="shared" ca="1" si="664"/>
        <v>#N/A</v>
      </c>
      <c r="H83" s="142" t="e">
        <f t="shared" ca="1" si="664"/>
        <v>#N/A</v>
      </c>
      <c r="I83" s="142" t="e">
        <f t="shared" ca="1" si="664"/>
        <v>#N/A</v>
      </c>
      <c r="J83" s="142" t="e">
        <f t="shared" ca="1" si="664"/>
        <v>#N/A</v>
      </c>
      <c r="K83" s="142" t="e">
        <f t="shared" ca="1" si="664"/>
        <v>#N/A</v>
      </c>
      <c r="L83" s="142" t="e">
        <f t="shared" ca="1" si="664"/>
        <v>#N/A</v>
      </c>
      <c r="M83" s="142" t="e">
        <f t="shared" ca="1" si="664"/>
        <v>#N/A</v>
      </c>
      <c r="N83" s="142" t="e">
        <f t="shared" ca="1" si="664"/>
        <v>#N/A</v>
      </c>
      <c r="O83" s="142" t="e">
        <f t="shared" ca="1" si="664"/>
        <v>#N/A</v>
      </c>
      <c r="P83" s="142" t="e">
        <f t="shared" ca="1" si="664"/>
        <v>#N/A</v>
      </c>
      <c r="Q83" s="142" t="e">
        <f t="shared" ca="1" si="664"/>
        <v>#N/A</v>
      </c>
      <c r="R83" s="142" t="e">
        <f t="shared" ca="1" si="664"/>
        <v>#N/A</v>
      </c>
      <c r="S83" s="142" t="e">
        <f t="shared" ca="1" si="664"/>
        <v>#N/A</v>
      </c>
      <c r="T83" s="142" t="e">
        <f t="shared" ca="1" si="654"/>
        <v>#N/A</v>
      </c>
      <c r="U83" s="142" t="e">
        <f t="shared" ca="1" si="654"/>
        <v>#N/A</v>
      </c>
      <c r="V83" s="142" t="e">
        <f t="shared" ca="1" si="654"/>
        <v>#N/A</v>
      </c>
      <c r="W83" s="142" t="e">
        <f t="shared" ca="1" si="654"/>
        <v>#N/A</v>
      </c>
      <c r="X83" s="142" t="e">
        <f t="shared" ca="1" si="654"/>
        <v>#N/A</v>
      </c>
      <c r="Y83" s="142" t="e">
        <f t="shared" ca="1" si="654"/>
        <v>#N/A</v>
      </c>
      <c r="Z83" s="142" t="e">
        <f t="shared" ca="1" si="654"/>
        <v>#N/A</v>
      </c>
      <c r="AA83" s="142" t="e">
        <f t="shared" ca="1" si="654"/>
        <v>#N/A</v>
      </c>
      <c r="AB83" s="142" t="e">
        <f t="shared" ca="1" si="654"/>
        <v>#N/A</v>
      </c>
      <c r="AC83" s="142" t="e">
        <f t="shared" ca="1" si="654"/>
        <v>#N/A</v>
      </c>
      <c r="AD83" s="142" t="e">
        <f t="shared" ca="1" si="654"/>
        <v>#N/A</v>
      </c>
      <c r="AE83" s="142" t="e">
        <f t="shared" ca="1" si="654"/>
        <v>#N/A</v>
      </c>
      <c r="AF83" s="142" t="e">
        <f t="shared" ca="1" si="654"/>
        <v>#N/A</v>
      </c>
      <c r="AG83" s="142" t="e">
        <f t="shared" ca="1" si="654"/>
        <v>#N/A</v>
      </c>
      <c r="AH83" s="142" t="e">
        <f t="shared" ca="1" si="654"/>
        <v>#N/A</v>
      </c>
      <c r="AI83" s="142" t="e">
        <f t="shared" ca="1" si="665"/>
        <v>#N/A</v>
      </c>
      <c r="AJ83" s="142" t="e">
        <f t="shared" ca="1" si="665"/>
        <v>#N/A</v>
      </c>
      <c r="AK83" s="142" t="e">
        <f t="shared" ca="1" si="665"/>
        <v>#N/A</v>
      </c>
      <c r="AL83" s="142" t="e">
        <f t="shared" ca="1" si="665"/>
        <v>#N/A</v>
      </c>
      <c r="AM83" s="142" t="e">
        <f t="shared" ca="1" si="665"/>
        <v>#N/A</v>
      </c>
      <c r="AN83" s="142" t="e">
        <f t="shared" ca="1" si="665"/>
        <v>#N/A</v>
      </c>
      <c r="AO83" s="142" t="e">
        <f t="shared" ca="1" si="665"/>
        <v>#N/A</v>
      </c>
      <c r="AP83" s="142" t="e">
        <f t="shared" ca="1" si="665"/>
        <v>#N/A</v>
      </c>
      <c r="AQ83" s="142" t="e">
        <f t="shared" ca="1" si="665"/>
        <v>#N/A</v>
      </c>
      <c r="AR83" s="142" t="e">
        <f t="shared" ca="1" si="665"/>
        <v>#N/A</v>
      </c>
      <c r="AS83" s="142" t="e">
        <f t="shared" ca="1" si="665"/>
        <v>#N/A</v>
      </c>
      <c r="AT83" s="142" t="e">
        <f t="shared" ca="1" si="665"/>
        <v>#N/A</v>
      </c>
      <c r="AU83" s="142" t="e">
        <f t="shared" ca="1" si="665"/>
        <v>#N/A</v>
      </c>
      <c r="AV83" s="142" t="e">
        <f t="shared" ca="1" si="665"/>
        <v>#N/A</v>
      </c>
      <c r="AW83" s="142" t="e">
        <f t="shared" ca="1" si="665"/>
        <v>#N/A</v>
      </c>
      <c r="AX83" s="142" t="e">
        <f t="shared" ca="1" si="665"/>
        <v>#N/A</v>
      </c>
      <c r="AY83" s="142" t="e">
        <f t="shared" ca="1" si="655"/>
        <v>#N/A</v>
      </c>
      <c r="AZ83" s="142" t="e">
        <f t="shared" ca="1" si="655"/>
        <v>#N/A</v>
      </c>
      <c r="BA83" s="142" t="e">
        <f t="shared" ca="1" si="655"/>
        <v>#N/A</v>
      </c>
      <c r="BB83" s="142" t="str">
        <f t="shared" ca="1" si="515"/>
        <v/>
      </c>
      <c r="BC83" s="142" t="str">
        <f t="shared" ref="BC83" ca="1" si="674">IFERROR(VALUE(G83)*IF(RTF_unit="K",1,IF(RTF_unit="lb",1/1000,IF(RTF_unit="T",2,1))),"")</f>
        <v/>
      </c>
      <c r="BD83" s="142" t="str">
        <f t="shared" ref="BD83" ca="1" si="675">IFERROR(VALUE(H83)*IF(RTF_unit="K",1,IF(RTF_unit="lb",1/1000,IF(RTF_unit="T",2,1))),"")</f>
        <v/>
      </c>
      <c r="BE83" s="142" t="str">
        <f t="shared" ref="BE83" ca="1" si="676">IFERROR(VALUE(I83)*IF(RTF_unit="K",1,IF(RTF_unit="lb",1/1000,IF(RTF_unit="T",2,1))),"")</f>
        <v/>
      </c>
      <c r="BF83" s="20" t="str">
        <f t="shared" ca="1" si="519"/>
        <v/>
      </c>
      <c r="BG83" s="142" t="str">
        <f t="shared" ca="1" si="561"/>
        <v/>
      </c>
      <c r="BH83" s="20"/>
      <c r="BI83" s="158" t="str">
        <f t="shared" ca="1" si="605"/>
        <v/>
      </c>
      <c r="BJ83" s="142" t="str">
        <f t="shared" ca="1" si="580"/>
        <v/>
      </c>
      <c r="BK83" s="142" t="str">
        <f t="shared" ca="1" si="606"/>
        <v/>
      </c>
      <c r="BL83" s="142" t="str">
        <f t="shared" ref="BL83" ca="1" si="677">IFERROR(INDEX($D$2:$BA$203,$A$41-1+$BI83,$A$27-3)*IF(RTF_unit="K",1,IF(RTF_unit="lb",1/1000,IF(RTF_unit="T",2,1))),"")</f>
        <v/>
      </c>
      <c r="BM83" s="142" t="str">
        <f t="shared" ref="BM83" ca="1" si="678">IFERROR(INDEX($D$2:$BA$203,$A$41-1+$BI83,$A$27-1)*IF(RTF_unit="K",1,IF(RTF_unit="lb",1/1000,IF(RTF_unit="T",2,1))),"")</f>
        <v/>
      </c>
      <c r="BN83" s="142" t="str">
        <f t="shared" ref="BN83" ca="1" si="679">IFERROR(INDEX($D$2:$BA$203,$A$41-1+$BI83,$A$27-2)*IF(RTF_unit="K",1,IF(RTF_unit="lb",1/1000,IF(RTF_unit="T",2,1))),"")</f>
        <v/>
      </c>
      <c r="BO83" s="142" t="str">
        <f t="shared" ref="BO83" ca="1" si="680">IFERROR(INDEX($D$2:$BA$203,$A$41-1+$BI83,$A$27)*IF(RTF_unit_Moment="kip-ft",1,IF(RTF_unit_Moment="kip-in",1/12,IF(RTF_unit_Moment="lb-ft",1/1000,IF(RTF_unit_Moment="lb-in",1/12000,1)))),"")</f>
        <v/>
      </c>
      <c r="BP83" s="142" t="str">
        <f t="shared" ref="BP83" ca="1" si="681">IFERROR(INDEX($D$2:$BA$203,$A$41-1+$BI83,$A$30)*IF(RTF_unit_Moment="kip-ft",1,IF(RTF_unit_Moment="kip-in",1/12,IF(RTF_unit_Moment="lb-ft",1/1000,IF(RTF_unit_Moment="lb-in",1/12000,1)))),"")</f>
        <v/>
      </c>
      <c r="BQ83" s="142" t="str">
        <f t="shared" ca="1" si="612"/>
        <v/>
      </c>
      <c r="BR83" s="142" t="str">
        <f t="shared" ca="1" si="613"/>
        <v/>
      </c>
      <c r="BT83" s="142" t="str">
        <f t="array" aca="1" ref="BT83" ca="1">IFERROR(INDEX($BB$1:$BB$502,SMALL(IF($BB$1:$BB$502&lt;&gt;"",ROW($BB$1:$BB$502)),ROW(76:76))),"")</f>
        <v/>
      </c>
      <c r="BU83" s="156" t="str">
        <f t="shared" ca="1" si="575"/>
        <v/>
      </c>
      <c r="BV83" s="142" t="str">
        <f t="shared" ca="1" si="586"/>
        <v/>
      </c>
      <c r="BW83" s="142" t="str">
        <f t="shared" ca="1" si="586"/>
        <v/>
      </c>
      <c r="BX83" s="142" t="str">
        <f t="shared" ca="1" si="586"/>
        <v/>
      </c>
      <c r="BY83" s="142" t="str">
        <f t="shared" ca="1" si="587"/>
        <v/>
      </c>
      <c r="BZ83" s="142" t="str">
        <f t="shared" ca="1" si="576"/>
        <v/>
      </c>
      <c r="CA83" s="142" t="str">
        <f t="shared" ca="1" si="588"/>
        <v/>
      </c>
      <c r="CB83" s="142" t="str">
        <f t="shared" ca="1" si="589"/>
        <v/>
      </c>
      <c r="CC83" s="142" t="str">
        <f t="shared" ca="1" si="590"/>
        <v/>
      </c>
      <c r="CD83" s="142" t="str">
        <f t="shared" ca="1" si="591"/>
        <v/>
      </c>
      <c r="CE83" s="142" t="str">
        <f t="shared" ca="1" si="592"/>
        <v/>
      </c>
      <c r="CF83" s="142" t="str">
        <f t="shared" ca="1" si="593"/>
        <v/>
      </c>
      <c r="CG83" s="142" t="str">
        <f t="shared" ca="1" si="594"/>
        <v/>
      </c>
      <c r="CH83" s="142" t="str">
        <f ca="1">IFERROR(TRIM(IFERROR(IF(ISNUMBER(MATCH(IF($CF82="Radius",LEFT($CF83,FIND(" (",$CF83,1)),IF(LEFT($CF83,FIND(" (",$CF83,1))=LEFT($CF82,FIND(" (",$CF82,1)),"",LEFT($CF83,FIND(" (",$CF83,1)))),$CH$8:$CH82,0))=FALSE,IF($CF82="Radius",LEFT($CF83,FIND(" (",$CF83,1)),IF(LEFT($CF83,FIND(" (",$CF83,1))=LEFT($CF82,FIND(" (",$CF82,1)),"",LEFT($CF83,FIND(" (",$CF83,1)))),""),"")),"")</f>
        <v/>
      </c>
      <c r="CI83" s="142" t="str">
        <f t="array" aca="1" ref="CI83" ca="1">IFERROR(IF($CH83="","",IF(MAX((Selection_Radius=$CH83)*Selection_Resultant)=0,"",MAX((Selection_Radius=$CH83)*Selection_Resultant))),"")</f>
        <v/>
      </c>
      <c r="CJ83" s="142" t="str">
        <f t="shared" ca="1" si="595"/>
        <v/>
      </c>
      <c r="CK83" s="142" t="str">
        <f t="array" aca="1" ref="CK83" ca="1">IFERROR(INDEX($CJ$1:$CJ$502,SMALL(IF($CJ$1:$CJ$502&lt;&gt;"",ROW($CJ$1:$CJ$502)),ROW(76:76))),"")</f>
        <v/>
      </c>
      <c r="CL83" s="142" t="str">
        <f t="shared" ca="1" si="596"/>
        <v/>
      </c>
      <c r="CM83" s="142" t="str">
        <f t="shared" ca="1" si="597"/>
        <v/>
      </c>
      <c r="CN83" s="142" t="str" cm="1">
        <f t="array" aca="1" ref="CN83" ca="1">IF(CM83="","",INDEX(INDIRECT("$CM$9:$CM$" &amp; ROW(GuyAnchorReactionCount) + GuyAnchorReactionCount),ROWS($CM83:INDIRECT("$CM$" &amp; ROW(GuyAnchorReactionCount) + GuyAnchorReactionCount))))</f>
        <v/>
      </c>
      <c r="CP83" s="145" t="str">
        <f t="shared" ca="1" si="598"/>
        <v/>
      </c>
      <c r="CQ83" s="145" t="str">
        <f t="shared" ca="1" si="599"/>
        <v/>
      </c>
      <c r="CR83" s="145" t="str">
        <f t="shared" ca="1" si="600"/>
        <v/>
      </c>
      <c r="CS83" s="145" t="str">
        <f t="shared" ca="1" si="601"/>
        <v/>
      </c>
    </row>
    <row r="84" spans="3:97" x14ac:dyDescent="0.2">
      <c r="C84" s="142">
        <f t="shared" si="525"/>
        <v>82</v>
      </c>
      <c r="D84" s="142" t="e">
        <f t="shared" ca="1" si="664"/>
        <v>#N/A</v>
      </c>
      <c r="E84" s="142" t="e">
        <f t="shared" ca="1" si="664"/>
        <v>#N/A</v>
      </c>
      <c r="F84" s="142" t="e">
        <f t="shared" ca="1" si="664"/>
        <v>#N/A</v>
      </c>
      <c r="G84" s="142" t="e">
        <f t="shared" ca="1" si="664"/>
        <v>#N/A</v>
      </c>
      <c r="H84" s="142" t="e">
        <f t="shared" ca="1" si="664"/>
        <v>#N/A</v>
      </c>
      <c r="I84" s="142" t="e">
        <f t="shared" ca="1" si="664"/>
        <v>#N/A</v>
      </c>
      <c r="J84" s="142" t="e">
        <f t="shared" ca="1" si="664"/>
        <v>#N/A</v>
      </c>
      <c r="K84" s="142" t="e">
        <f t="shared" ca="1" si="664"/>
        <v>#N/A</v>
      </c>
      <c r="L84" s="142" t="e">
        <f t="shared" ca="1" si="664"/>
        <v>#N/A</v>
      </c>
      <c r="M84" s="142" t="e">
        <f t="shared" ca="1" si="664"/>
        <v>#N/A</v>
      </c>
      <c r="N84" s="142" t="e">
        <f t="shared" ca="1" si="664"/>
        <v>#N/A</v>
      </c>
      <c r="O84" s="142" t="e">
        <f t="shared" ca="1" si="664"/>
        <v>#N/A</v>
      </c>
      <c r="P84" s="142" t="e">
        <f t="shared" ca="1" si="664"/>
        <v>#N/A</v>
      </c>
      <c r="Q84" s="142" t="e">
        <f t="shared" ca="1" si="664"/>
        <v>#N/A</v>
      </c>
      <c r="R84" s="142" t="e">
        <f t="shared" ca="1" si="664"/>
        <v>#N/A</v>
      </c>
      <c r="S84" s="142" t="e">
        <f t="shared" ca="1" si="664"/>
        <v>#N/A</v>
      </c>
      <c r="T84" s="142" t="e">
        <f t="shared" ca="1" si="654"/>
        <v>#N/A</v>
      </c>
      <c r="U84" s="142" t="e">
        <f t="shared" ca="1" si="654"/>
        <v>#N/A</v>
      </c>
      <c r="V84" s="142" t="e">
        <f t="shared" ca="1" si="654"/>
        <v>#N/A</v>
      </c>
      <c r="W84" s="142" t="e">
        <f t="shared" ca="1" si="654"/>
        <v>#N/A</v>
      </c>
      <c r="X84" s="142" t="e">
        <f t="shared" ca="1" si="654"/>
        <v>#N/A</v>
      </c>
      <c r="Y84" s="142" t="e">
        <f t="shared" ca="1" si="654"/>
        <v>#N/A</v>
      </c>
      <c r="Z84" s="142" t="e">
        <f t="shared" ca="1" si="654"/>
        <v>#N/A</v>
      </c>
      <c r="AA84" s="142" t="e">
        <f t="shared" ca="1" si="654"/>
        <v>#N/A</v>
      </c>
      <c r="AB84" s="142" t="e">
        <f t="shared" ca="1" si="654"/>
        <v>#N/A</v>
      </c>
      <c r="AC84" s="142" t="e">
        <f t="shared" ca="1" si="654"/>
        <v>#N/A</v>
      </c>
      <c r="AD84" s="142" t="e">
        <f t="shared" ca="1" si="654"/>
        <v>#N/A</v>
      </c>
      <c r="AE84" s="142" t="e">
        <f t="shared" ca="1" si="654"/>
        <v>#N/A</v>
      </c>
      <c r="AF84" s="142" t="e">
        <f t="shared" ca="1" si="654"/>
        <v>#N/A</v>
      </c>
      <c r="AG84" s="142" t="e">
        <f t="shared" ca="1" si="654"/>
        <v>#N/A</v>
      </c>
      <c r="AH84" s="142" t="e">
        <f t="shared" ca="1" si="654"/>
        <v>#N/A</v>
      </c>
      <c r="AI84" s="142" t="e">
        <f t="shared" ca="1" si="665"/>
        <v>#N/A</v>
      </c>
      <c r="AJ84" s="142" t="e">
        <f t="shared" ca="1" si="665"/>
        <v>#N/A</v>
      </c>
      <c r="AK84" s="142" t="e">
        <f t="shared" ca="1" si="665"/>
        <v>#N/A</v>
      </c>
      <c r="AL84" s="142" t="e">
        <f t="shared" ca="1" si="665"/>
        <v>#N/A</v>
      </c>
      <c r="AM84" s="142" t="e">
        <f t="shared" ca="1" si="665"/>
        <v>#N/A</v>
      </c>
      <c r="AN84" s="142" t="e">
        <f t="shared" ca="1" si="665"/>
        <v>#N/A</v>
      </c>
      <c r="AO84" s="142" t="e">
        <f t="shared" ca="1" si="665"/>
        <v>#N/A</v>
      </c>
      <c r="AP84" s="142" t="e">
        <f t="shared" ca="1" si="665"/>
        <v>#N/A</v>
      </c>
      <c r="AQ84" s="142" t="e">
        <f t="shared" ca="1" si="665"/>
        <v>#N/A</v>
      </c>
      <c r="AR84" s="142" t="e">
        <f t="shared" ca="1" si="665"/>
        <v>#N/A</v>
      </c>
      <c r="AS84" s="142" t="e">
        <f t="shared" ca="1" si="665"/>
        <v>#N/A</v>
      </c>
      <c r="AT84" s="142" t="e">
        <f t="shared" ca="1" si="665"/>
        <v>#N/A</v>
      </c>
      <c r="AU84" s="142" t="e">
        <f t="shared" ca="1" si="665"/>
        <v>#N/A</v>
      </c>
      <c r="AV84" s="142" t="e">
        <f t="shared" ca="1" si="665"/>
        <v>#N/A</v>
      </c>
      <c r="AW84" s="142" t="e">
        <f t="shared" ca="1" si="665"/>
        <v>#N/A</v>
      </c>
      <c r="AX84" s="142" t="e">
        <f t="shared" ca="1" si="665"/>
        <v>#N/A</v>
      </c>
      <c r="AY84" s="142" t="e">
        <f t="shared" ca="1" si="655"/>
        <v>#N/A</v>
      </c>
      <c r="AZ84" s="142" t="e">
        <f t="shared" ca="1" si="655"/>
        <v>#N/A</v>
      </c>
      <c r="BA84" s="142" t="e">
        <f t="shared" ca="1" si="655"/>
        <v>#N/A</v>
      </c>
      <c r="BB84" s="142" t="str">
        <f t="shared" ca="1" si="515"/>
        <v/>
      </c>
      <c r="BC84" s="142" t="str">
        <f t="shared" ref="BC84" ca="1" si="682">IFERROR(VALUE(G84)*IF(RTF_unit="K",1,IF(RTF_unit="lb",1/1000,IF(RTF_unit="T",2,1))),"")</f>
        <v/>
      </c>
      <c r="BD84" s="142" t="str">
        <f t="shared" ref="BD84" ca="1" si="683">IFERROR(VALUE(H84)*IF(RTF_unit="K",1,IF(RTF_unit="lb",1/1000,IF(RTF_unit="T",2,1))),"")</f>
        <v/>
      </c>
      <c r="BE84" s="142" t="str">
        <f t="shared" ref="BE84" ca="1" si="684">IFERROR(VALUE(I84)*IF(RTF_unit="K",1,IF(RTF_unit="lb",1/1000,IF(RTF_unit="T",2,1))),"")</f>
        <v/>
      </c>
      <c r="BF84" s="20" t="str">
        <f t="shared" ca="1" si="519"/>
        <v/>
      </c>
      <c r="BG84" s="142" t="str">
        <f t="shared" ca="1" si="561"/>
        <v/>
      </c>
      <c r="BH84" s="20"/>
      <c r="BI84" s="158" t="str">
        <f t="shared" ca="1" si="605"/>
        <v/>
      </c>
      <c r="BJ84" s="142" t="str">
        <f t="shared" ca="1" si="580"/>
        <v/>
      </c>
      <c r="BK84" s="142" t="str">
        <f t="shared" ca="1" si="606"/>
        <v/>
      </c>
      <c r="BL84" s="142" t="str">
        <f t="shared" ref="BL84" ca="1" si="685">IFERROR(INDEX($D$2:$BA$203,$A$41-1+$BI84,$A$27-3)*IF(RTF_unit="K",1,IF(RTF_unit="lb",1/1000,IF(RTF_unit="T",2,1))),"")</f>
        <v/>
      </c>
      <c r="BM84" s="142" t="str">
        <f t="shared" ref="BM84" ca="1" si="686">IFERROR(INDEX($D$2:$BA$203,$A$41-1+$BI84,$A$27-1)*IF(RTF_unit="K",1,IF(RTF_unit="lb",1/1000,IF(RTF_unit="T",2,1))),"")</f>
        <v/>
      </c>
      <c r="BN84" s="142" t="str">
        <f t="shared" ref="BN84" ca="1" si="687">IFERROR(INDEX($D$2:$BA$203,$A$41-1+$BI84,$A$27-2)*IF(RTF_unit="K",1,IF(RTF_unit="lb",1/1000,IF(RTF_unit="T",2,1))),"")</f>
        <v/>
      </c>
      <c r="BO84" s="142" t="str">
        <f t="shared" ref="BO84" ca="1" si="688">IFERROR(INDEX($D$2:$BA$203,$A$41-1+$BI84,$A$27)*IF(RTF_unit_Moment="kip-ft",1,IF(RTF_unit_Moment="kip-in",1/12,IF(RTF_unit_Moment="lb-ft",1/1000,IF(RTF_unit_Moment="lb-in",1/12000,1)))),"")</f>
        <v/>
      </c>
      <c r="BP84" s="142" t="str">
        <f t="shared" ref="BP84" ca="1" si="689">IFERROR(INDEX($D$2:$BA$203,$A$41-1+$BI84,$A$30)*IF(RTF_unit_Moment="kip-ft",1,IF(RTF_unit_Moment="kip-in",1/12,IF(RTF_unit_Moment="lb-ft",1/1000,IF(RTF_unit_Moment="lb-in",1/12000,1)))),"")</f>
        <v/>
      </c>
      <c r="BQ84" s="142" t="str">
        <f t="shared" ca="1" si="612"/>
        <v/>
      </c>
      <c r="BR84" s="142" t="str">
        <f t="shared" ca="1" si="613"/>
        <v/>
      </c>
      <c r="BT84" s="142" t="str">
        <f t="array" aca="1" ref="BT84" ca="1">IFERROR(INDEX($BB$1:$BB$502,SMALL(IF($BB$1:$BB$502&lt;&gt;"",ROW($BB$1:$BB$502)),ROW(77:77))),"")</f>
        <v/>
      </c>
      <c r="BU84" s="156" t="str">
        <f t="shared" ca="1" si="575"/>
        <v/>
      </c>
      <c r="BV84" s="142" t="str">
        <f t="shared" ca="1" si="586"/>
        <v/>
      </c>
      <c r="BW84" s="142" t="str">
        <f t="shared" ca="1" si="586"/>
        <v/>
      </c>
      <c r="BX84" s="142" t="str">
        <f t="shared" ca="1" si="586"/>
        <v/>
      </c>
      <c r="BY84" s="142" t="str">
        <f t="shared" ca="1" si="587"/>
        <v/>
      </c>
      <c r="BZ84" s="142" t="str">
        <f t="shared" ca="1" si="576"/>
        <v/>
      </c>
      <c r="CA84" s="142" t="str">
        <f t="shared" ca="1" si="588"/>
        <v/>
      </c>
      <c r="CB84" s="142" t="str">
        <f t="shared" ca="1" si="589"/>
        <v/>
      </c>
      <c r="CC84" s="142" t="str">
        <f t="shared" ca="1" si="590"/>
        <v/>
      </c>
      <c r="CD84" s="142" t="str">
        <f t="shared" ca="1" si="591"/>
        <v/>
      </c>
      <c r="CE84" s="142" t="str">
        <f t="shared" ca="1" si="592"/>
        <v/>
      </c>
      <c r="CF84" s="142" t="str">
        <f t="shared" ca="1" si="593"/>
        <v/>
      </c>
      <c r="CG84" s="142" t="str">
        <f t="shared" ca="1" si="594"/>
        <v/>
      </c>
      <c r="CH84" s="142" t="str">
        <f ca="1">IFERROR(TRIM(IFERROR(IF(ISNUMBER(MATCH(IF($CF83="Radius",LEFT($CF84,FIND(" (",$CF84,1)),IF(LEFT($CF84,FIND(" (",$CF84,1))=LEFT($CF83,FIND(" (",$CF83,1)),"",LEFT($CF84,FIND(" (",$CF84,1)))),$CH$8:$CH83,0))=FALSE,IF($CF83="Radius",LEFT($CF84,FIND(" (",$CF84,1)),IF(LEFT($CF84,FIND(" (",$CF84,1))=LEFT($CF83,FIND(" (",$CF83,1)),"",LEFT($CF84,FIND(" (",$CF84,1)))),""),"")),"")</f>
        <v/>
      </c>
      <c r="CI84" s="142" t="str">
        <f t="array" aca="1" ref="CI84" ca="1">IFERROR(IF($CH84="","",IF(MAX((Selection_Radius=$CH84)*Selection_Resultant)=0,"",MAX((Selection_Radius=$CH84)*Selection_Resultant))),"")</f>
        <v/>
      </c>
      <c r="CJ84" s="142" t="str">
        <f t="shared" ca="1" si="595"/>
        <v/>
      </c>
      <c r="CK84" s="142" t="str">
        <f t="array" aca="1" ref="CK84" ca="1">IFERROR(INDEX($CJ$1:$CJ$502,SMALL(IF($CJ$1:$CJ$502&lt;&gt;"",ROW($CJ$1:$CJ$502)),ROW(77:77))),"")</f>
        <v/>
      </c>
      <c r="CL84" s="142" t="str">
        <f t="shared" ca="1" si="596"/>
        <v/>
      </c>
      <c r="CM84" s="142" t="str">
        <f t="shared" ca="1" si="597"/>
        <v/>
      </c>
      <c r="CN84" s="142" t="str" cm="1">
        <f t="array" aca="1" ref="CN84" ca="1">IF(CM84="","",INDEX(INDIRECT("$CM$9:$CM$" &amp; ROW(GuyAnchorReactionCount) + GuyAnchorReactionCount),ROWS($CM84:INDIRECT("$CM$" &amp; ROW(GuyAnchorReactionCount) + GuyAnchorReactionCount))))</f>
        <v/>
      </c>
      <c r="CP84" s="145" t="str">
        <f t="shared" ca="1" si="598"/>
        <v/>
      </c>
      <c r="CQ84" s="145" t="str">
        <f t="shared" ca="1" si="599"/>
        <v/>
      </c>
      <c r="CR84" s="145" t="str">
        <f t="shared" ca="1" si="600"/>
        <v/>
      </c>
      <c r="CS84" s="145" t="str">
        <f t="shared" ca="1" si="601"/>
        <v/>
      </c>
    </row>
    <row r="85" spans="3:97" x14ac:dyDescent="0.2">
      <c r="C85" s="142">
        <f t="shared" si="525"/>
        <v>83</v>
      </c>
      <c r="D85" s="142" t="e">
        <f t="shared" ca="1" si="664"/>
        <v>#N/A</v>
      </c>
      <c r="E85" s="142" t="e">
        <f t="shared" ca="1" si="664"/>
        <v>#N/A</v>
      </c>
      <c r="F85" s="142" t="e">
        <f t="shared" ca="1" si="664"/>
        <v>#N/A</v>
      </c>
      <c r="G85" s="142" t="e">
        <f t="shared" ca="1" si="664"/>
        <v>#N/A</v>
      </c>
      <c r="H85" s="142" t="e">
        <f t="shared" ca="1" si="664"/>
        <v>#N/A</v>
      </c>
      <c r="I85" s="142" t="e">
        <f t="shared" ca="1" si="664"/>
        <v>#N/A</v>
      </c>
      <c r="J85" s="142" t="e">
        <f t="shared" ca="1" si="664"/>
        <v>#N/A</v>
      </c>
      <c r="K85" s="142" t="e">
        <f t="shared" ca="1" si="664"/>
        <v>#N/A</v>
      </c>
      <c r="L85" s="142" t="e">
        <f t="shared" ca="1" si="664"/>
        <v>#N/A</v>
      </c>
      <c r="M85" s="142" t="e">
        <f t="shared" ca="1" si="664"/>
        <v>#N/A</v>
      </c>
      <c r="N85" s="142" t="e">
        <f t="shared" ca="1" si="664"/>
        <v>#N/A</v>
      </c>
      <c r="O85" s="142" t="e">
        <f t="shared" ca="1" si="664"/>
        <v>#N/A</v>
      </c>
      <c r="P85" s="142" t="e">
        <f t="shared" ca="1" si="664"/>
        <v>#N/A</v>
      </c>
      <c r="Q85" s="142" t="e">
        <f t="shared" ca="1" si="664"/>
        <v>#N/A</v>
      </c>
      <c r="R85" s="142" t="e">
        <f t="shared" ca="1" si="664"/>
        <v>#N/A</v>
      </c>
      <c r="S85" s="142" t="e">
        <f t="shared" ca="1" si="664"/>
        <v>#N/A</v>
      </c>
      <c r="T85" s="142" t="e">
        <f t="shared" ca="1" si="654"/>
        <v>#N/A</v>
      </c>
      <c r="U85" s="142" t="e">
        <f t="shared" ca="1" si="654"/>
        <v>#N/A</v>
      </c>
      <c r="V85" s="142" t="e">
        <f t="shared" ca="1" si="654"/>
        <v>#N/A</v>
      </c>
      <c r="W85" s="142" t="e">
        <f t="shared" ca="1" si="654"/>
        <v>#N/A</v>
      </c>
      <c r="X85" s="142" t="e">
        <f t="shared" ca="1" si="654"/>
        <v>#N/A</v>
      </c>
      <c r="Y85" s="142" t="e">
        <f t="shared" ca="1" si="654"/>
        <v>#N/A</v>
      </c>
      <c r="Z85" s="142" t="e">
        <f t="shared" ca="1" si="654"/>
        <v>#N/A</v>
      </c>
      <c r="AA85" s="142" t="e">
        <f t="shared" ca="1" si="654"/>
        <v>#N/A</v>
      </c>
      <c r="AB85" s="142" t="e">
        <f t="shared" ca="1" si="654"/>
        <v>#N/A</v>
      </c>
      <c r="AC85" s="142" t="e">
        <f t="shared" ca="1" si="654"/>
        <v>#N/A</v>
      </c>
      <c r="AD85" s="142" t="e">
        <f t="shared" ca="1" si="654"/>
        <v>#N/A</v>
      </c>
      <c r="AE85" s="142" t="e">
        <f t="shared" ca="1" si="654"/>
        <v>#N/A</v>
      </c>
      <c r="AF85" s="142" t="e">
        <f t="shared" ca="1" si="654"/>
        <v>#N/A</v>
      </c>
      <c r="AG85" s="142" t="e">
        <f t="shared" ca="1" si="654"/>
        <v>#N/A</v>
      </c>
      <c r="AH85" s="142" t="e">
        <f t="shared" ca="1" si="654"/>
        <v>#N/A</v>
      </c>
      <c r="AI85" s="142" t="e">
        <f t="shared" ca="1" si="665"/>
        <v>#N/A</v>
      </c>
      <c r="AJ85" s="142" t="e">
        <f t="shared" ca="1" si="665"/>
        <v>#N/A</v>
      </c>
      <c r="AK85" s="142" t="e">
        <f t="shared" ca="1" si="665"/>
        <v>#N/A</v>
      </c>
      <c r="AL85" s="142" t="e">
        <f t="shared" ca="1" si="665"/>
        <v>#N/A</v>
      </c>
      <c r="AM85" s="142" t="e">
        <f t="shared" ca="1" si="665"/>
        <v>#N/A</v>
      </c>
      <c r="AN85" s="142" t="e">
        <f t="shared" ca="1" si="665"/>
        <v>#N/A</v>
      </c>
      <c r="AO85" s="142" t="e">
        <f t="shared" ca="1" si="665"/>
        <v>#N/A</v>
      </c>
      <c r="AP85" s="142" t="e">
        <f t="shared" ca="1" si="665"/>
        <v>#N/A</v>
      </c>
      <c r="AQ85" s="142" t="e">
        <f t="shared" ca="1" si="665"/>
        <v>#N/A</v>
      </c>
      <c r="AR85" s="142" t="e">
        <f t="shared" ca="1" si="665"/>
        <v>#N/A</v>
      </c>
      <c r="AS85" s="142" t="e">
        <f t="shared" ca="1" si="665"/>
        <v>#N/A</v>
      </c>
      <c r="AT85" s="142" t="e">
        <f t="shared" ca="1" si="665"/>
        <v>#N/A</v>
      </c>
      <c r="AU85" s="142" t="e">
        <f t="shared" ca="1" si="665"/>
        <v>#N/A</v>
      </c>
      <c r="AV85" s="142" t="e">
        <f t="shared" ca="1" si="665"/>
        <v>#N/A</v>
      </c>
      <c r="AW85" s="142" t="e">
        <f t="shared" ca="1" si="665"/>
        <v>#N/A</v>
      </c>
      <c r="AX85" s="142" t="e">
        <f t="shared" ca="1" si="665"/>
        <v>#N/A</v>
      </c>
      <c r="AY85" s="142" t="e">
        <f t="shared" ca="1" si="655"/>
        <v>#N/A</v>
      </c>
      <c r="AZ85" s="142" t="e">
        <f t="shared" ca="1" si="655"/>
        <v>#N/A</v>
      </c>
      <c r="BA85" s="142" t="e">
        <f t="shared" ca="1" si="655"/>
        <v>#N/A</v>
      </c>
      <c r="BB85" s="142" t="str">
        <f t="shared" ca="1" si="515"/>
        <v/>
      </c>
      <c r="BC85" s="142" t="str">
        <f t="shared" ref="BC85" ca="1" si="690">IFERROR(VALUE(G85)*IF(RTF_unit="K",1,IF(RTF_unit="lb",1/1000,IF(RTF_unit="T",2,1))),"")</f>
        <v/>
      </c>
      <c r="BD85" s="142" t="str">
        <f t="shared" ref="BD85" ca="1" si="691">IFERROR(VALUE(H85)*IF(RTF_unit="K",1,IF(RTF_unit="lb",1/1000,IF(RTF_unit="T",2,1))),"")</f>
        <v/>
      </c>
      <c r="BE85" s="142" t="str">
        <f t="shared" ref="BE85" ca="1" si="692">IFERROR(VALUE(I85)*IF(RTF_unit="K",1,IF(RTF_unit="lb",1/1000,IF(RTF_unit="T",2,1))),"")</f>
        <v/>
      </c>
      <c r="BF85" s="20" t="str">
        <f t="shared" ca="1" si="519"/>
        <v/>
      </c>
      <c r="BG85" s="142" t="str">
        <f t="shared" ca="1" si="561"/>
        <v/>
      </c>
      <c r="BH85" s="20"/>
      <c r="BI85" s="158" t="str">
        <f t="shared" ca="1" si="605"/>
        <v/>
      </c>
      <c r="BJ85" s="142" t="str">
        <f t="shared" ca="1" si="580"/>
        <v/>
      </c>
      <c r="BK85" s="142" t="str">
        <f t="shared" ca="1" si="606"/>
        <v/>
      </c>
      <c r="BL85" s="142" t="str">
        <f t="shared" ref="BL85" ca="1" si="693">IFERROR(INDEX($D$2:$BA$203,$A$41-1+$BI85,$A$27-3)*IF(RTF_unit="K",1,IF(RTF_unit="lb",1/1000,IF(RTF_unit="T",2,1))),"")</f>
        <v/>
      </c>
      <c r="BM85" s="142" t="str">
        <f t="shared" ref="BM85" ca="1" si="694">IFERROR(INDEX($D$2:$BA$203,$A$41-1+$BI85,$A$27-1)*IF(RTF_unit="K",1,IF(RTF_unit="lb",1/1000,IF(RTF_unit="T",2,1))),"")</f>
        <v/>
      </c>
      <c r="BN85" s="142" t="str">
        <f t="shared" ref="BN85" ca="1" si="695">IFERROR(INDEX($D$2:$BA$203,$A$41-1+$BI85,$A$27-2)*IF(RTF_unit="K",1,IF(RTF_unit="lb",1/1000,IF(RTF_unit="T",2,1))),"")</f>
        <v/>
      </c>
      <c r="BO85" s="142" t="str">
        <f t="shared" ref="BO85" ca="1" si="696">IFERROR(INDEX($D$2:$BA$203,$A$41-1+$BI85,$A$27)*IF(RTF_unit_Moment="kip-ft",1,IF(RTF_unit_Moment="kip-in",1/12,IF(RTF_unit_Moment="lb-ft",1/1000,IF(RTF_unit_Moment="lb-in",1/12000,1)))),"")</f>
        <v/>
      </c>
      <c r="BP85" s="142" t="str">
        <f t="shared" ref="BP85" ca="1" si="697">IFERROR(INDEX($D$2:$BA$203,$A$41-1+$BI85,$A$30)*IF(RTF_unit_Moment="kip-ft",1,IF(RTF_unit_Moment="kip-in",1/12,IF(RTF_unit_Moment="lb-ft",1/1000,IF(RTF_unit_Moment="lb-in",1/12000,1)))),"")</f>
        <v/>
      </c>
      <c r="BQ85" s="142" t="str">
        <f t="shared" ca="1" si="612"/>
        <v/>
      </c>
      <c r="BR85" s="142" t="str">
        <f t="shared" ca="1" si="613"/>
        <v/>
      </c>
      <c r="BT85" s="142" t="str">
        <f t="array" aca="1" ref="BT85" ca="1">IFERROR(INDEX($BB$1:$BB$502,SMALL(IF($BB$1:$BB$502&lt;&gt;"",ROW($BB$1:$BB$502)),ROW(78:78))),"")</f>
        <v/>
      </c>
      <c r="BU85" s="156" t="str">
        <f t="shared" ca="1" si="575"/>
        <v/>
      </c>
      <c r="BV85" s="142" t="str">
        <f t="shared" ca="1" si="586"/>
        <v/>
      </c>
      <c r="BW85" s="142" t="str">
        <f t="shared" ca="1" si="586"/>
        <v/>
      </c>
      <c r="BX85" s="142" t="str">
        <f t="shared" ca="1" si="586"/>
        <v/>
      </c>
      <c r="BY85" s="142" t="str">
        <f t="shared" ca="1" si="587"/>
        <v/>
      </c>
      <c r="BZ85" s="142" t="str">
        <f t="shared" ca="1" si="576"/>
        <v/>
      </c>
      <c r="CA85" s="142" t="str">
        <f t="shared" ca="1" si="588"/>
        <v/>
      </c>
      <c r="CB85" s="142" t="str">
        <f t="shared" ca="1" si="589"/>
        <v/>
      </c>
      <c r="CC85" s="142" t="str">
        <f t="shared" ca="1" si="590"/>
        <v/>
      </c>
      <c r="CD85" s="142" t="str">
        <f t="shared" ca="1" si="591"/>
        <v/>
      </c>
      <c r="CE85" s="142" t="str">
        <f t="shared" ca="1" si="592"/>
        <v/>
      </c>
      <c r="CF85" s="142" t="str">
        <f t="shared" ca="1" si="593"/>
        <v/>
      </c>
      <c r="CG85" s="142" t="str">
        <f t="shared" ca="1" si="594"/>
        <v/>
      </c>
      <c r="CH85" s="142" t="str">
        <f ca="1">IFERROR(TRIM(IFERROR(IF(ISNUMBER(MATCH(IF($CF84="Radius",LEFT($CF85,FIND(" (",$CF85,1)),IF(LEFT($CF85,FIND(" (",$CF85,1))=LEFT($CF84,FIND(" (",$CF84,1)),"",LEFT($CF85,FIND(" (",$CF85,1)))),$CH$8:$CH84,0))=FALSE,IF($CF84="Radius",LEFT($CF85,FIND(" (",$CF85,1)),IF(LEFT($CF85,FIND(" (",$CF85,1))=LEFT($CF84,FIND(" (",$CF84,1)),"",LEFT($CF85,FIND(" (",$CF85,1)))),""),"")),"")</f>
        <v/>
      </c>
      <c r="CI85" s="142" t="str">
        <f t="array" aca="1" ref="CI85" ca="1">IFERROR(IF($CH85="","",IF(MAX((Selection_Radius=$CH85)*Selection_Resultant)=0,"",MAX((Selection_Radius=$CH85)*Selection_Resultant))),"")</f>
        <v/>
      </c>
      <c r="CJ85" s="142" t="str">
        <f t="shared" ca="1" si="595"/>
        <v/>
      </c>
      <c r="CK85" s="142" t="str">
        <f t="array" aca="1" ref="CK85" ca="1">IFERROR(INDEX($CJ$1:$CJ$502,SMALL(IF($CJ$1:$CJ$502&lt;&gt;"",ROW($CJ$1:$CJ$502)),ROW(78:78))),"")</f>
        <v/>
      </c>
      <c r="CL85" s="142" t="str">
        <f t="shared" ca="1" si="596"/>
        <v/>
      </c>
      <c r="CM85" s="142" t="str">
        <f t="shared" ca="1" si="597"/>
        <v/>
      </c>
      <c r="CN85" s="142" t="str" cm="1">
        <f t="array" aca="1" ref="CN85" ca="1">IF(CM85="","",INDEX(INDIRECT("$CM$9:$CM$" &amp; ROW(GuyAnchorReactionCount) + GuyAnchorReactionCount),ROWS($CM85:INDIRECT("$CM$" &amp; ROW(GuyAnchorReactionCount) + GuyAnchorReactionCount))))</f>
        <v/>
      </c>
      <c r="CP85" s="145" t="str">
        <f t="shared" ca="1" si="598"/>
        <v/>
      </c>
      <c r="CQ85" s="145" t="str">
        <f t="shared" ca="1" si="599"/>
        <v/>
      </c>
      <c r="CR85" s="145" t="str">
        <f t="shared" ca="1" si="600"/>
        <v/>
      </c>
      <c r="CS85" s="145" t="str">
        <f t="shared" ca="1" si="601"/>
        <v/>
      </c>
    </row>
    <row r="86" spans="3:97" x14ac:dyDescent="0.2">
      <c r="C86" s="142">
        <f t="shared" si="525"/>
        <v>84</v>
      </c>
      <c r="D86" s="142" t="e">
        <f t="shared" ca="1" si="664"/>
        <v>#N/A</v>
      </c>
      <c r="E86" s="142" t="e">
        <f t="shared" ca="1" si="664"/>
        <v>#N/A</v>
      </c>
      <c r="F86" s="142" t="e">
        <f t="shared" ca="1" si="664"/>
        <v>#N/A</v>
      </c>
      <c r="G86" s="142" t="e">
        <f t="shared" ca="1" si="664"/>
        <v>#N/A</v>
      </c>
      <c r="H86" s="142" t="e">
        <f t="shared" ca="1" si="664"/>
        <v>#N/A</v>
      </c>
      <c r="I86" s="142" t="e">
        <f t="shared" ca="1" si="664"/>
        <v>#N/A</v>
      </c>
      <c r="J86" s="142" t="e">
        <f t="shared" ca="1" si="664"/>
        <v>#N/A</v>
      </c>
      <c r="K86" s="142" t="e">
        <f t="shared" ca="1" si="664"/>
        <v>#N/A</v>
      </c>
      <c r="L86" s="142" t="e">
        <f t="shared" ca="1" si="664"/>
        <v>#N/A</v>
      </c>
      <c r="M86" s="142" t="e">
        <f t="shared" ca="1" si="664"/>
        <v>#N/A</v>
      </c>
      <c r="N86" s="142" t="e">
        <f t="shared" ca="1" si="664"/>
        <v>#N/A</v>
      </c>
      <c r="O86" s="142" t="e">
        <f t="shared" ca="1" si="664"/>
        <v>#N/A</v>
      </c>
      <c r="P86" s="142" t="e">
        <f t="shared" ca="1" si="664"/>
        <v>#N/A</v>
      </c>
      <c r="Q86" s="142" t="e">
        <f t="shared" ca="1" si="664"/>
        <v>#N/A</v>
      </c>
      <c r="R86" s="142" t="e">
        <f t="shared" ca="1" si="664"/>
        <v>#N/A</v>
      </c>
      <c r="S86" s="142" t="e">
        <f t="shared" ca="1" si="664"/>
        <v>#N/A</v>
      </c>
      <c r="T86" s="142" t="e">
        <f t="shared" ca="1" si="654"/>
        <v>#N/A</v>
      </c>
      <c r="U86" s="142" t="e">
        <f t="shared" ca="1" si="654"/>
        <v>#N/A</v>
      </c>
      <c r="V86" s="142" t="e">
        <f t="shared" ca="1" si="654"/>
        <v>#N/A</v>
      </c>
      <c r="W86" s="142" t="e">
        <f t="shared" ca="1" si="654"/>
        <v>#N/A</v>
      </c>
      <c r="X86" s="142" t="e">
        <f t="shared" ca="1" si="654"/>
        <v>#N/A</v>
      </c>
      <c r="Y86" s="142" t="e">
        <f t="shared" ca="1" si="654"/>
        <v>#N/A</v>
      </c>
      <c r="Z86" s="142" t="e">
        <f t="shared" ca="1" si="654"/>
        <v>#N/A</v>
      </c>
      <c r="AA86" s="142" t="e">
        <f t="shared" ca="1" si="654"/>
        <v>#N/A</v>
      </c>
      <c r="AB86" s="142" t="e">
        <f t="shared" ca="1" si="654"/>
        <v>#N/A</v>
      </c>
      <c r="AC86" s="142" t="e">
        <f t="shared" ca="1" si="654"/>
        <v>#N/A</v>
      </c>
      <c r="AD86" s="142" t="e">
        <f t="shared" ca="1" si="654"/>
        <v>#N/A</v>
      </c>
      <c r="AE86" s="142" t="e">
        <f t="shared" ca="1" si="654"/>
        <v>#N/A</v>
      </c>
      <c r="AF86" s="142" t="e">
        <f t="shared" ca="1" si="654"/>
        <v>#N/A</v>
      </c>
      <c r="AG86" s="142" t="e">
        <f t="shared" ca="1" si="654"/>
        <v>#N/A</v>
      </c>
      <c r="AH86" s="142" t="e">
        <f t="shared" ca="1" si="654"/>
        <v>#N/A</v>
      </c>
      <c r="AI86" s="142" t="e">
        <f t="shared" ca="1" si="665"/>
        <v>#N/A</v>
      </c>
      <c r="AJ86" s="142" t="e">
        <f t="shared" ca="1" si="665"/>
        <v>#N/A</v>
      </c>
      <c r="AK86" s="142" t="e">
        <f t="shared" ca="1" si="665"/>
        <v>#N/A</v>
      </c>
      <c r="AL86" s="142" t="e">
        <f t="shared" ca="1" si="665"/>
        <v>#N/A</v>
      </c>
      <c r="AM86" s="142" t="e">
        <f t="shared" ca="1" si="665"/>
        <v>#N/A</v>
      </c>
      <c r="AN86" s="142" t="e">
        <f t="shared" ca="1" si="665"/>
        <v>#N/A</v>
      </c>
      <c r="AO86" s="142" t="e">
        <f t="shared" ca="1" si="665"/>
        <v>#N/A</v>
      </c>
      <c r="AP86" s="142" t="e">
        <f t="shared" ca="1" si="665"/>
        <v>#N/A</v>
      </c>
      <c r="AQ86" s="142" t="e">
        <f t="shared" ca="1" si="665"/>
        <v>#N/A</v>
      </c>
      <c r="AR86" s="142" t="e">
        <f t="shared" ca="1" si="665"/>
        <v>#N/A</v>
      </c>
      <c r="AS86" s="142" t="e">
        <f t="shared" ca="1" si="665"/>
        <v>#N/A</v>
      </c>
      <c r="AT86" s="142" t="e">
        <f t="shared" ca="1" si="665"/>
        <v>#N/A</v>
      </c>
      <c r="AU86" s="142" t="e">
        <f t="shared" ca="1" si="665"/>
        <v>#N/A</v>
      </c>
      <c r="AV86" s="142" t="e">
        <f t="shared" ca="1" si="665"/>
        <v>#N/A</v>
      </c>
      <c r="AW86" s="142" t="e">
        <f t="shared" ca="1" si="665"/>
        <v>#N/A</v>
      </c>
      <c r="AX86" s="142" t="e">
        <f t="shared" ca="1" si="665"/>
        <v>#N/A</v>
      </c>
      <c r="AY86" s="142" t="e">
        <f t="shared" ca="1" si="655"/>
        <v>#N/A</v>
      </c>
      <c r="AZ86" s="142" t="e">
        <f t="shared" ca="1" si="655"/>
        <v>#N/A</v>
      </c>
      <c r="BA86" s="142" t="e">
        <f t="shared" ca="1" si="655"/>
        <v>#N/A</v>
      </c>
      <c r="BB86" s="142" t="str">
        <f t="shared" ca="1" si="515"/>
        <v/>
      </c>
      <c r="BC86" s="142" t="str">
        <f t="shared" ref="BC86" ca="1" si="698">IFERROR(VALUE(G86)*IF(RTF_unit="K",1,IF(RTF_unit="lb",1/1000,IF(RTF_unit="T",2,1))),"")</f>
        <v/>
      </c>
      <c r="BD86" s="142" t="str">
        <f t="shared" ref="BD86" ca="1" si="699">IFERROR(VALUE(H86)*IF(RTF_unit="K",1,IF(RTF_unit="lb",1/1000,IF(RTF_unit="T",2,1))),"")</f>
        <v/>
      </c>
      <c r="BE86" s="142" t="str">
        <f t="shared" ref="BE86" ca="1" si="700">IFERROR(VALUE(I86)*IF(RTF_unit="K",1,IF(RTF_unit="lb",1/1000,IF(RTF_unit="T",2,1))),"")</f>
        <v/>
      </c>
      <c r="BF86" s="20" t="str">
        <f t="shared" ca="1" si="519"/>
        <v/>
      </c>
      <c r="BG86" s="142" t="str">
        <f t="shared" ca="1" si="561"/>
        <v/>
      </c>
      <c r="BH86" s="20"/>
      <c r="BI86" s="158" t="str">
        <f t="shared" ca="1" si="605"/>
        <v/>
      </c>
      <c r="BJ86" s="142" t="str">
        <f t="shared" ca="1" si="580"/>
        <v/>
      </c>
      <c r="BK86" s="142" t="str">
        <f t="shared" ca="1" si="606"/>
        <v/>
      </c>
      <c r="BL86" s="142" t="str">
        <f t="shared" ref="BL86" ca="1" si="701">IFERROR(INDEX($D$2:$BA$203,$A$41-1+$BI86,$A$27-3)*IF(RTF_unit="K",1,IF(RTF_unit="lb",1/1000,IF(RTF_unit="T",2,1))),"")</f>
        <v/>
      </c>
      <c r="BM86" s="142" t="str">
        <f t="shared" ref="BM86" ca="1" si="702">IFERROR(INDEX($D$2:$BA$203,$A$41-1+$BI86,$A$27-1)*IF(RTF_unit="K",1,IF(RTF_unit="lb",1/1000,IF(RTF_unit="T",2,1))),"")</f>
        <v/>
      </c>
      <c r="BN86" s="142" t="str">
        <f t="shared" ref="BN86" ca="1" si="703">IFERROR(INDEX($D$2:$BA$203,$A$41-1+$BI86,$A$27-2)*IF(RTF_unit="K",1,IF(RTF_unit="lb",1/1000,IF(RTF_unit="T",2,1))),"")</f>
        <v/>
      </c>
      <c r="BO86" s="142" t="str">
        <f t="shared" ref="BO86" ca="1" si="704">IFERROR(INDEX($D$2:$BA$203,$A$41-1+$BI86,$A$27)*IF(RTF_unit_Moment="kip-ft",1,IF(RTF_unit_Moment="kip-in",1/12,IF(RTF_unit_Moment="lb-ft",1/1000,IF(RTF_unit_Moment="lb-in",1/12000,1)))),"")</f>
        <v/>
      </c>
      <c r="BP86" s="142" t="str">
        <f t="shared" ref="BP86" ca="1" si="705">IFERROR(INDEX($D$2:$BA$203,$A$41-1+$BI86,$A$30)*IF(RTF_unit_Moment="kip-ft",1,IF(RTF_unit_Moment="kip-in",1/12,IF(RTF_unit_Moment="lb-ft",1/1000,IF(RTF_unit_Moment="lb-in",1/12000,1)))),"")</f>
        <v/>
      </c>
      <c r="BQ86" s="142" t="str">
        <f t="shared" ca="1" si="612"/>
        <v/>
      </c>
      <c r="BR86" s="142" t="str">
        <f t="shared" ca="1" si="613"/>
        <v/>
      </c>
      <c r="BT86" s="142" t="str">
        <f t="array" aca="1" ref="BT86" ca="1">IFERROR(INDEX($BB$1:$BB$502,SMALL(IF($BB$1:$BB$502&lt;&gt;"",ROW($BB$1:$BB$502)),ROW(79:79))),"")</f>
        <v/>
      </c>
      <c r="BU86" s="156" t="str">
        <f t="shared" ca="1" si="575"/>
        <v/>
      </c>
      <c r="BV86" s="142" t="str">
        <f t="shared" ca="1" si="586"/>
        <v/>
      </c>
      <c r="BW86" s="142" t="str">
        <f t="shared" ca="1" si="586"/>
        <v/>
      </c>
      <c r="BX86" s="142" t="str">
        <f t="shared" ca="1" si="586"/>
        <v/>
      </c>
      <c r="BY86" s="142" t="str">
        <f t="shared" ca="1" si="587"/>
        <v/>
      </c>
      <c r="BZ86" s="142" t="str">
        <f t="shared" ca="1" si="576"/>
        <v/>
      </c>
      <c r="CA86" s="142" t="str">
        <f t="shared" ca="1" si="588"/>
        <v/>
      </c>
      <c r="CB86" s="142" t="str">
        <f t="shared" ca="1" si="589"/>
        <v/>
      </c>
      <c r="CC86" s="142" t="str">
        <f t="shared" ca="1" si="590"/>
        <v/>
      </c>
      <c r="CD86" s="142" t="str">
        <f t="shared" ca="1" si="591"/>
        <v/>
      </c>
      <c r="CE86" s="142" t="str">
        <f t="shared" ca="1" si="592"/>
        <v/>
      </c>
      <c r="CF86" s="142" t="str">
        <f t="shared" ca="1" si="593"/>
        <v/>
      </c>
      <c r="CG86" s="142" t="str">
        <f t="shared" ca="1" si="594"/>
        <v/>
      </c>
      <c r="CH86" s="142" t="str">
        <f ca="1">IFERROR(TRIM(IFERROR(IF(ISNUMBER(MATCH(IF($CF85="Radius",LEFT($CF86,FIND(" (",$CF86,1)),IF(LEFT($CF86,FIND(" (",$CF86,1))=LEFT($CF85,FIND(" (",$CF85,1)),"",LEFT($CF86,FIND(" (",$CF86,1)))),$CH$8:$CH85,0))=FALSE,IF($CF85="Radius",LEFT($CF86,FIND(" (",$CF86,1)),IF(LEFT($CF86,FIND(" (",$CF86,1))=LEFT($CF85,FIND(" (",$CF85,1)),"",LEFT($CF86,FIND(" (",$CF86,1)))),""),"")),"")</f>
        <v/>
      </c>
      <c r="CI86" s="142" t="str">
        <f t="array" aca="1" ref="CI86" ca="1">IFERROR(IF($CH86="","",IF(MAX((Selection_Radius=$CH86)*Selection_Resultant)=0,"",MAX((Selection_Radius=$CH86)*Selection_Resultant))),"")</f>
        <v/>
      </c>
      <c r="CJ86" s="142" t="str">
        <f t="shared" ca="1" si="595"/>
        <v/>
      </c>
      <c r="CK86" s="142" t="str">
        <f t="array" aca="1" ref="CK86" ca="1">IFERROR(INDEX($CJ$1:$CJ$502,SMALL(IF($CJ$1:$CJ$502&lt;&gt;"",ROW($CJ$1:$CJ$502)),ROW(79:79))),"")</f>
        <v/>
      </c>
      <c r="CL86" s="142" t="str">
        <f t="shared" ca="1" si="596"/>
        <v/>
      </c>
      <c r="CM86" s="142" t="str">
        <f t="shared" ca="1" si="597"/>
        <v/>
      </c>
      <c r="CN86" s="142" t="str" cm="1">
        <f t="array" aca="1" ref="CN86" ca="1">IF(CM86="","",INDEX(INDIRECT("$CM$9:$CM$" &amp; ROW(GuyAnchorReactionCount) + GuyAnchorReactionCount),ROWS($CM86:INDIRECT("$CM$" &amp; ROW(GuyAnchorReactionCount) + GuyAnchorReactionCount))))</f>
        <v/>
      </c>
      <c r="CP86" s="145" t="str">
        <f t="shared" ca="1" si="598"/>
        <v/>
      </c>
      <c r="CQ86" s="145" t="str">
        <f t="shared" ca="1" si="599"/>
        <v/>
      </c>
      <c r="CR86" s="145" t="str">
        <f t="shared" ca="1" si="600"/>
        <v/>
      </c>
      <c r="CS86" s="145" t="str">
        <f t="shared" ca="1" si="601"/>
        <v/>
      </c>
    </row>
    <row r="87" spans="3:97" x14ac:dyDescent="0.2">
      <c r="C87" s="142">
        <f t="shared" si="525"/>
        <v>85</v>
      </c>
      <c r="D87" s="142" t="e">
        <f t="shared" ca="1" si="664"/>
        <v>#N/A</v>
      </c>
      <c r="E87" s="142" t="e">
        <f t="shared" ca="1" si="664"/>
        <v>#N/A</v>
      </c>
      <c r="F87" s="142" t="e">
        <f t="shared" ca="1" si="664"/>
        <v>#N/A</v>
      </c>
      <c r="G87" s="142" t="e">
        <f t="shared" ca="1" si="664"/>
        <v>#N/A</v>
      </c>
      <c r="H87" s="142" t="e">
        <f t="shared" ca="1" si="664"/>
        <v>#N/A</v>
      </c>
      <c r="I87" s="142" t="e">
        <f t="shared" ca="1" si="664"/>
        <v>#N/A</v>
      </c>
      <c r="J87" s="142" t="e">
        <f t="shared" ca="1" si="664"/>
        <v>#N/A</v>
      </c>
      <c r="K87" s="142" t="e">
        <f t="shared" ca="1" si="664"/>
        <v>#N/A</v>
      </c>
      <c r="L87" s="142" t="e">
        <f t="shared" ca="1" si="664"/>
        <v>#N/A</v>
      </c>
      <c r="M87" s="142" t="e">
        <f t="shared" ca="1" si="664"/>
        <v>#N/A</v>
      </c>
      <c r="N87" s="142" t="e">
        <f t="shared" ca="1" si="664"/>
        <v>#N/A</v>
      </c>
      <c r="O87" s="142" t="e">
        <f t="shared" ca="1" si="664"/>
        <v>#N/A</v>
      </c>
      <c r="P87" s="142" t="e">
        <f t="shared" ca="1" si="664"/>
        <v>#N/A</v>
      </c>
      <c r="Q87" s="142" t="e">
        <f t="shared" ca="1" si="664"/>
        <v>#N/A</v>
      </c>
      <c r="R87" s="142" t="e">
        <f t="shared" ca="1" si="664"/>
        <v>#N/A</v>
      </c>
      <c r="S87" s="142" t="e">
        <f t="shared" ca="1" si="664"/>
        <v>#N/A</v>
      </c>
      <c r="T87" s="142" t="e">
        <f t="shared" ca="1" si="654"/>
        <v>#N/A</v>
      </c>
      <c r="U87" s="142" t="e">
        <f t="shared" ca="1" si="654"/>
        <v>#N/A</v>
      </c>
      <c r="V87" s="142" t="e">
        <f t="shared" ca="1" si="654"/>
        <v>#N/A</v>
      </c>
      <c r="W87" s="142" t="e">
        <f t="shared" ca="1" si="654"/>
        <v>#N/A</v>
      </c>
      <c r="X87" s="142" t="e">
        <f t="shared" ca="1" si="654"/>
        <v>#N/A</v>
      </c>
      <c r="Y87" s="142" t="e">
        <f t="shared" ca="1" si="654"/>
        <v>#N/A</v>
      </c>
      <c r="Z87" s="142" t="e">
        <f t="shared" ca="1" si="654"/>
        <v>#N/A</v>
      </c>
      <c r="AA87" s="142" t="e">
        <f t="shared" ca="1" si="654"/>
        <v>#N/A</v>
      </c>
      <c r="AB87" s="142" t="e">
        <f t="shared" ca="1" si="654"/>
        <v>#N/A</v>
      </c>
      <c r="AC87" s="142" t="e">
        <f t="shared" ca="1" si="654"/>
        <v>#N/A</v>
      </c>
      <c r="AD87" s="142" t="e">
        <f t="shared" ca="1" si="654"/>
        <v>#N/A</v>
      </c>
      <c r="AE87" s="142" t="e">
        <f t="shared" ca="1" si="654"/>
        <v>#N/A</v>
      </c>
      <c r="AF87" s="142" t="e">
        <f t="shared" ca="1" si="654"/>
        <v>#N/A</v>
      </c>
      <c r="AG87" s="142" t="e">
        <f t="shared" ca="1" si="654"/>
        <v>#N/A</v>
      </c>
      <c r="AH87" s="142" t="e">
        <f t="shared" ca="1" si="654"/>
        <v>#N/A</v>
      </c>
      <c r="AI87" s="142" t="e">
        <f t="shared" ca="1" si="665"/>
        <v>#N/A</v>
      </c>
      <c r="AJ87" s="142" t="e">
        <f t="shared" ca="1" si="665"/>
        <v>#N/A</v>
      </c>
      <c r="AK87" s="142" t="e">
        <f t="shared" ca="1" si="665"/>
        <v>#N/A</v>
      </c>
      <c r="AL87" s="142" t="e">
        <f t="shared" ca="1" si="665"/>
        <v>#N/A</v>
      </c>
      <c r="AM87" s="142" t="e">
        <f t="shared" ca="1" si="665"/>
        <v>#N/A</v>
      </c>
      <c r="AN87" s="142" t="e">
        <f t="shared" ca="1" si="665"/>
        <v>#N/A</v>
      </c>
      <c r="AO87" s="142" t="e">
        <f t="shared" ca="1" si="665"/>
        <v>#N/A</v>
      </c>
      <c r="AP87" s="142" t="e">
        <f t="shared" ca="1" si="665"/>
        <v>#N/A</v>
      </c>
      <c r="AQ87" s="142" t="e">
        <f t="shared" ca="1" si="665"/>
        <v>#N/A</v>
      </c>
      <c r="AR87" s="142" t="e">
        <f t="shared" ca="1" si="665"/>
        <v>#N/A</v>
      </c>
      <c r="AS87" s="142" t="e">
        <f t="shared" ca="1" si="665"/>
        <v>#N/A</v>
      </c>
      <c r="AT87" s="142" t="e">
        <f t="shared" ca="1" si="665"/>
        <v>#N/A</v>
      </c>
      <c r="AU87" s="142" t="e">
        <f t="shared" ca="1" si="665"/>
        <v>#N/A</v>
      </c>
      <c r="AV87" s="142" t="e">
        <f t="shared" ca="1" si="665"/>
        <v>#N/A</v>
      </c>
      <c r="AW87" s="142" t="e">
        <f t="shared" ca="1" si="665"/>
        <v>#N/A</v>
      </c>
      <c r="AX87" s="142" t="e">
        <f t="shared" ca="1" si="665"/>
        <v>#N/A</v>
      </c>
      <c r="AY87" s="142" t="e">
        <f t="shared" ca="1" si="655"/>
        <v>#N/A</v>
      </c>
      <c r="AZ87" s="142" t="e">
        <f t="shared" ca="1" si="655"/>
        <v>#N/A</v>
      </c>
      <c r="BA87" s="142" t="e">
        <f t="shared" ca="1" si="655"/>
        <v>#N/A</v>
      </c>
      <c r="BB87" s="142" t="str">
        <f t="shared" ca="1" si="515"/>
        <v/>
      </c>
      <c r="BC87" s="142" t="str">
        <f t="shared" ref="BC87" ca="1" si="706">IFERROR(VALUE(G87)*IF(RTF_unit="K",1,IF(RTF_unit="lb",1/1000,IF(RTF_unit="T",2,1))),"")</f>
        <v/>
      </c>
      <c r="BD87" s="142" t="str">
        <f t="shared" ref="BD87" ca="1" si="707">IFERROR(VALUE(H87)*IF(RTF_unit="K",1,IF(RTF_unit="lb",1/1000,IF(RTF_unit="T",2,1))),"")</f>
        <v/>
      </c>
      <c r="BE87" s="142" t="str">
        <f t="shared" ref="BE87" ca="1" si="708">IFERROR(VALUE(I87)*IF(RTF_unit="K",1,IF(RTF_unit="lb",1/1000,IF(RTF_unit="T",2,1))),"")</f>
        <v/>
      </c>
      <c r="BF87" s="20" t="str">
        <f t="shared" ca="1" si="519"/>
        <v/>
      </c>
      <c r="BG87" s="142" t="str">
        <f t="shared" ca="1" si="561"/>
        <v/>
      </c>
      <c r="BH87" s="20"/>
      <c r="BI87" s="158" t="str">
        <f t="shared" ca="1" si="605"/>
        <v/>
      </c>
      <c r="BJ87" s="142" t="str">
        <f t="shared" ca="1" si="580"/>
        <v/>
      </c>
      <c r="BK87" s="142" t="str">
        <f t="shared" ca="1" si="606"/>
        <v/>
      </c>
      <c r="BL87" s="142" t="str">
        <f t="shared" ref="BL87" ca="1" si="709">IFERROR(INDEX($D$2:$BA$203,$A$41-1+$BI87,$A$27-3)*IF(RTF_unit="K",1,IF(RTF_unit="lb",1/1000,IF(RTF_unit="T",2,1))),"")</f>
        <v/>
      </c>
      <c r="BM87" s="142" t="str">
        <f t="shared" ref="BM87" ca="1" si="710">IFERROR(INDEX($D$2:$BA$203,$A$41-1+$BI87,$A$27-1)*IF(RTF_unit="K",1,IF(RTF_unit="lb",1/1000,IF(RTF_unit="T",2,1))),"")</f>
        <v/>
      </c>
      <c r="BN87" s="142" t="str">
        <f t="shared" ref="BN87" ca="1" si="711">IFERROR(INDEX($D$2:$BA$203,$A$41-1+$BI87,$A$27-2)*IF(RTF_unit="K",1,IF(RTF_unit="lb",1/1000,IF(RTF_unit="T",2,1))),"")</f>
        <v/>
      </c>
      <c r="BO87" s="142" t="str">
        <f t="shared" ref="BO87" ca="1" si="712">IFERROR(INDEX($D$2:$BA$203,$A$41-1+$BI87,$A$27)*IF(RTF_unit_Moment="kip-ft",1,IF(RTF_unit_Moment="kip-in",1/12,IF(RTF_unit_Moment="lb-ft",1/1000,IF(RTF_unit_Moment="lb-in",1/12000,1)))),"")</f>
        <v/>
      </c>
      <c r="BP87" s="142" t="str">
        <f t="shared" ref="BP87" ca="1" si="713">IFERROR(INDEX($D$2:$BA$203,$A$41-1+$BI87,$A$30)*IF(RTF_unit_Moment="kip-ft",1,IF(RTF_unit_Moment="kip-in",1/12,IF(RTF_unit_Moment="lb-ft",1/1000,IF(RTF_unit_Moment="lb-in",1/12000,1)))),"")</f>
        <v/>
      </c>
      <c r="BQ87" s="142" t="str">
        <f t="shared" ca="1" si="612"/>
        <v/>
      </c>
      <c r="BR87" s="142" t="str">
        <f t="shared" ca="1" si="613"/>
        <v/>
      </c>
      <c r="BT87" s="142" t="str">
        <f t="array" aca="1" ref="BT87" ca="1">IFERROR(INDEX($BB$1:$BB$502,SMALL(IF($BB$1:$BB$502&lt;&gt;"",ROW($BB$1:$BB$502)),ROW(80:80))),"")</f>
        <v/>
      </c>
      <c r="BU87" s="156" t="str">
        <f t="shared" ca="1" si="575"/>
        <v/>
      </c>
      <c r="BV87" s="142" t="str">
        <f t="shared" ca="1" si="586"/>
        <v/>
      </c>
      <c r="BW87" s="142" t="str">
        <f t="shared" ca="1" si="586"/>
        <v/>
      </c>
      <c r="BX87" s="142" t="str">
        <f t="shared" ca="1" si="586"/>
        <v/>
      </c>
      <c r="BY87" s="142" t="str">
        <f t="shared" ca="1" si="587"/>
        <v/>
      </c>
      <c r="BZ87" s="142" t="str">
        <f t="shared" ca="1" si="576"/>
        <v/>
      </c>
      <c r="CA87" s="142" t="str">
        <f t="shared" ca="1" si="588"/>
        <v/>
      </c>
      <c r="CB87" s="142" t="str">
        <f t="shared" ca="1" si="589"/>
        <v/>
      </c>
      <c r="CC87" s="142" t="str">
        <f t="shared" ca="1" si="590"/>
        <v/>
      </c>
      <c r="CD87" s="142" t="str">
        <f t="shared" ca="1" si="591"/>
        <v/>
      </c>
      <c r="CE87" s="142" t="str">
        <f t="shared" ca="1" si="592"/>
        <v/>
      </c>
      <c r="CF87" s="142" t="str">
        <f t="shared" ca="1" si="593"/>
        <v/>
      </c>
      <c r="CG87" s="142" t="str">
        <f t="shared" ca="1" si="594"/>
        <v/>
      </c>
      <c r="CH87" s="142" t="str">
        <f ca="1">IFERROR(TRIM(IFERROR(IF(ISNUMBER(MATCH(IF($CF86="Radius",LEFT($CF87,FIND(" (",$CF87,1)),IF(LEFT($CF87,FIND(" (",$CF87,1))=LEFT($CF86,FIND(" (",$CF86,1)),"",LEFT($CF87,FIND(" (",$CF87,1)))),$CH$8:$CH86,0))=FALSE,IF($CF86="Radius",LEFT($CF87,FIND(" (",$CF87,1)),IF(LEFT($CF87,FIND(" (",$CF87,1))=LEFT($CF86,FIND(" (",$CF86,1)),"",LEFT($CF87,FIND(" (",$CF87,1)))),""),"")),"")</f>
        <v/>
      </c>
      <c r="CI87" s="142" t="str">
        <f t="array" aca="1" ref="CI87" ca="1">IFERROR(IF($CH87="","",IF(MAX((Selection_Radius=$CH87)*Selection_Resultant)=0,"",MAX((Selection_Radius=$CH87)*Selection_Resultant))),"")</f>
        <v/>
      </c>
      <c r="CJ87" s="142" t="str">
        <f t="shared" ca="1" si="595"/>
        <v/>
      </c>
      <c r="CK87" s="142" t="str">
        <f t="array" aca="1" ref="CK87" ca="1">IFERROR(INDEX($CJ$1:$CJ$502,SMALL(IF($CJ$1:$CJ$502&lt;&gt;"",ROW($CJ$1:$CJ$502)),ROW(80:80))),"")</f>
        <v/>
      </c>
      <c r="CL87" s="142" t="str">
        <f t="shared" ca="1" si="596"/>
        <v/>
      </c>
      <c r="CM87" s="142" t="str">
        <f t="shared" ca="1" si="597"/>
        <v/>
      </c>
      <c r="CN87" s="142" t="str" cm="1">
        <f t="array" aca="1" ref="CN87" ca="1">IF(CM87="","",INDEX(INDIRECT("$CM$9:$CM$" &amp; ROW(GuyAnchorReactionCount) + GuyAnchorReactionCount),ROWS($CM87:INDIRECT("$CM$" &amp; ROW(GuyAnchorReactionCount) + GuyAnchorReactionCount))))</f>
        <v/>
      </c>
      <c r="CP87" s="145" t="str">
        <f t="shared" ca="1" si="598"/>
        <v/>
      </c>
      <c r="CQ87" s="145" t="str">
        <f t="shared" ca="1" si="599"/>
        <v/>
      </c>
      <c r="CR87" s="145" t="str">
        <f t="shared" ca="1" si="600"/>
        <v/>
      </c>
      <c r="CS87" s="145" t="str">
        <f t="shared" ca="1" si="601"/>
        <v/>
      </c>
    </row>
    <row r="88" spans="3:97" x14ac:dyDescent="0.2">
      <c r="C88" s="142">
        <f t="shared" si="525"/>
        <v>86</v>
      </c>
      <c r="D88" s="142" t="e">
        <f t="shared" ca="1" si="664"/>
        <v>#N/A</v>
      </c>
      <c r="E88" s="142" t="e">
        <f t="shared" ca="1" si="664"/>
        <v>#N/A</v>
      </c>
      <c r="F88" s="142" t="e">
        <f t="shared" ca="1" si="664"/>
        <v>#N/A</v>
      </c>
      <c r="G88" s="142" t="e">
        <f t="shared" ca="1" si="664"/>
        <v>#N/A</v>
      </c>
      <c r="H88" s="142" t="e">
        <f t="shared" ca="1" si="664"/>
        <v>#N/A</v>
      </c>
      <c r="I88" s="142" t="e">
        <f t="shared" ca="1" si="664"/>
        <v>#N/A</v>
      </c>
      <c r="J88" s="142" t="e">
        <f t="shared" ca="1" si="664"/>
        <v>#N/A</v>
      </c>
      <c r="K88" s="142" t="e">
        <f t="shared" ca="1" si="664"/>
        <v>#N/A</v>
      </c>
      <c r="L88" s="142" t="e">
        <f t="shared" ca="1" si="664"/>
        <v>#N/A</v>
      </c>
      <c r="M88" s="142" t="e">
        <f t="shared" ca="1" si="664"/>
        <v>#N/A</v>
      </c>
      <c r="N88" s="142" t="e">
        <f t="shared" ca="1" si="664"/>
        <v>#N/A</v>
      </c>
      <c r="O88" s="142" t="e">
        <f t="shared" ca="1" si="664"/>
        <v>#N/A</v>
      </c>
      <c r="P88" s="142" t="e">
        <f t="shared" ca="1" si="664"/>
        <v>#N/A</v>
      </c>
      <c r="Q88" s="142" t="e">
        <f t="shared" ca="1" si="664"/>
        <v>#N/A</v>
      </c>
      <c r="R88" s="142" t="e">
        <f t="shared" ca="1" si="664"/>
        <v>#N/A</v>
      </c>
      <c r="S88" s="142" t="e">
        <f t="shared" ca="1" si="664"/>
        <v>#N/A</v>
      </c>
      <c r="T88" s="142" t="e">
        <f t="shared" ca="1" si="654"/>
        <v>#N/A</v>
      </c>
      <c r="U88" s="142" t="e">
        <f t="shared" ca="1" si="654"/>
        <v>#N/A</v>
      </c>
      <c r="V88" s="142" t="e">
        <f t="shared" ca="1" si="654"/>
        <v>#N/A</v>
      </c>
      <c r="W88" s="142" t="e">
        <f t="shared" ca="1" si="654"/>
        <v>#N/A</v>
      </c>
      <c r="X88" s="142" t="e">
        <f t="shared" ca="1" si="654"/>
        <v>#N/A</v>
      </c>
      <c r="Y88" s="142" t="e">
        <f t="shared" ca="1" si="654"/>
        <v>#N/A</v>
      </c>
      <c r="Z88" s="142" t="e">
        <f t="shared" ca="1" si="654"/>
        <v>#N/A</v>
      </c>
      <c r="AA88" s="142" t="e">
        <f t="shared" ca="1" si="654"/>
        <v>#N/A</v>
      </c>
      <c r="AB88" s="142" t="e">
        <f t="shared" ca="1" si="654"/>
        <v>#N/A</v>
      </c>
      <c r="AC88" s="142" t="e">
        <f t="shared" ca="1" si="654"/>
        <v>#N/A</v>
      </c>
      <c r="AD88" s="142" t="e">
        <f t="shared" ca="1" si="654"/>
        <v>#N/A</v>
      </c>
      <c r="AE88" s="142" t="e">
        <f t="shared" ca="1" si="654"/>
        <v>#N/A</v>
      </c>
      <c r="AF88" s="142" t="e">
        <f t="shared" ca="1" si="654"/>
        <v>#N/A</v>
      </c>
      <c r="AG88" s="142" t="e">
        <f t="shared" ca="1" si="654"/>
        <v>#N/A</v>
      </c>
      <c r="AH88" s="142" t="e">
        <f t="shared" ca="1" si="654"/>
        <v>#N/A</v>
      </c>
      <c r="AI88" s="142" t="e">
        <f t="shared" ca="1" si="665"/>
        <v>#N/A</v>
      </c>
      <c r="AJ88" s="142" t="e">
        <f t="shared" ca="1" si="665"/>
        <v>#N/A</v>
      </c>
      <c r="AK88" s="142" t="e">
        <f t="shared" ca="1" si="665"/>
        <v>#N/A</v>
      </c>
      <c r="AL88" s="142" t="e">
        <f t="shared" ca="1" si="665"/>
        <v>#N/A</v>
      </c>
      <c r="AM88" s="142" t="e">
        <f t="shared" ca="1" si="665"/>
        <v>#N/A</v>
      </c>
      <c r="AN88" s="142" t="e">
        <f t="shared" ca="1" si="665"/>
        <v>#N/A</v>
      </c>
      <c r="AO88" s="142" t="e">
        <f t="shared" ca="1" si="665"/>
        <v>#N/A</v>
      </c>
      <c r="AP88" s="142" t="e">
        <f t="shared" ca="1" si="665"/>
        <v>#N/A</v>
      </c>
      <c r="AQ88" s="142" t="e">
        <f t="shared" ca="1" si="665"/>
        <v>#N/A</v>
      </c>
      <c r="AR88" s="142" t="e">
        <f t="shared" ca="1" si="665"/>
        <v>#N/A</v>
      </c>
      <c r="AS88" s="142" t="e">
        <f t="shared" ca="1" si="665"/>
        <v>#N/A</v>
      </c>
      <c r="AT88" s="142" t="e">
        <f t="shared" ca="1" si="665"/>
        <v>#N/A</v>
      </c>
      <c r="AU88" s="142" t="e">
        <f t="shared" ca="1" si="665"/>
        <v>#N/A</v>
      </c>
      <c r="AV88" s="142" t="e">
        <f t="shared" ca="1" si="665"/>
        <v>#N/A</v>
      </c>
      <c r="AW88" s="142" t="e">
        <f t="shared" ca="1" si="665"/>
        <v>#N/A</v>
      </c>
      <c r="AX88" s="142" t="e">
        <f t="shared" ca="1" si="665"/>
        <v>#N/A</v>
      </c>
      <c r="AY88" s="142" t="e">
        <f t="shared" ca="1" si="655"/>
        <v>#N/A</v>
      </c>
      <c r="AZ88" s="142" t="e">
        <f t="shared" ca="1" si="655"/>
        <v>#N/A</v>
      </c>
      <c r="BA88" s="142" t="e">
        <f t="shared" ca="1" si="655"/>
        <v>#N/A</v>
      </c>
      <c r="BB88" s="142" t="str">
        <f t="shared" ca="1" si="515"/>
        <v/>
      </c>
      <c r="BC88" s="142" t="str">
        <f t="shared" ref="BC88" ca="1" si="714">IFERROR(VALUE(G88)*IF(RTF_unit="K",1,IF(RTF_unit="lb",1/1000,IF(RTF_unit="T",2,1))),"")</f>
        <v/>
      </c>
      <c r="BD88" s="142" t="str">
        <f t="shared" ref="BD88" ca="1" si="715">IFERROR(VALUE(H88)*IF(RTF_unit="K",1,IF(RTF_unit="lb",1/1000,IF(RTF_unit="T",2,1))),"")</f>
        <v/>
      </c>
      <c r="BE88" s="142" t="str">
        <f t="shared" ref="BE88" ca="1" si="716">IFERROR(VALUE(I88)*IF(RTF_unit="K",1,IF(RTF_unit="lb",1/1000,IF(RTF_unit="T",2,1))),"")</f>
        <v/>
      </c>
      <c r="BF88" s="20" t="str">
        <f t="shared" ca="1" si="519"/>
        <v/>
      </c>
      <c r="BG88" s="142" t="str">
        <f t="shared" ca="1" si="561"/>
        <v/>
      </c>
      <c r="BH88" s="20"/>
      <c r="BI88" s="158" t="str">
        <f t="shared" ca="1" si="605"/>
        <v/>
      </c>
      <c r="BJ88" s="142" t="str">
        <f t="shared" ca="1" si="580"/>
        <v/>
      </c>
      <c r="BK88" s="142" t="str">
        <f t="shared" ca="1" si="606"/>
        <v/>
      </c>
      <c r="BL88" s="142" t="str">
        <f t="shared" ref="BL88" ca="1" si="717">IFERROR(INDEX($D$2:$BA$203,$A$41-1+$BI88,$A$27-3)*IF(RTF_unit="K",1,IF(RTF_unit="lb",1/1000,IF(RTF_unit="T",2,1))),"")</f>
        <v/>
      </c>
      <c r="BM88" s="142" t="str">
        <f t="shared" ref="BM88" ca="1" si="718">IFERROR(INDEX($D$2:$BA$203,$A$41-1+$BI88,$A$27-1)*IF(RTF_unit="K",1,IF(RTF_unit="lb",1/1000,IF(RTF_unit="T",2,1))),"")</f>
        <v/>
      </c>
      <c r="BN88" s="142" t="str">
        <f t="shared" ref="BN88" ca="1" si="719">IFERROR(INDEX($D$2:$BA$203,$A$41-1+$BI88,$A$27-2)*IF(RTF_unit="K",1,IF(RTF_unit="lb",1/1000,IF(RTF_unit="T",2,1))),"")</f>
        <v/>
      </c>
      <c r="BO88" s="142" t="str">
        <f t="shared" ref="BO88" ca="1" si="720">IFERROR(INDEX($D$2:$BA$203,$A$41-1+$BI88,$A$27)*IF(RTF_unit_Moment="kip-ft",1,IF(RTF_unit_Moment="kip-in",1/12,IF(RTF_unit_Moment="lb-ft",1/1000,IF(RTF_unit_Moment="lb-in",1/12000,1)))),"")</f>
        <v/>
      </c>
      <c r="BP88" s="142" t="str">
        <f t="shared" ref="BP88" ca="1" si="721">IFERROR(INDEX($D$2:$BA$203,$A$41-1+$BI88,$A$30)*IF(RTF_unit_Moment="kip-ft",1,IF(RTF_unit_Moment="kip-in",1/12,IF(RTF_unit_Moment="lb-ft",1/1000,IF(RTF_unit_Moment="lb-in",1/12000,1)))),"")</f>
        <v/>
      </c>
      <c r="BQ88" s="142" t="str">
        <f t="shared" ca="1" si="612"/>
        <v/>
      </c>
      <c r="BR88" s="142" t="str">
        <f t="shared" ca="1" si="613"/>
        <v/>
      </c>
      <c r="BT88" s="142" t="str">
        <f t="array" aca="1" ref="BT88" ca="1">IFERROR(INDEX($BB$1:$BB$502,SMALL(IF($BB$1:$BB$502&lt;&gt;"",ROW($BB$1:$BB$502)),ROW(81:81))),"")</f>
        <v/>
      </c>
      <c r="BU88" s="156" t="str">
        <f t="shared" ca="1" si="575"/>
        <v/>
      </c>
      <c r="BV88" s="142" t="str">
        <f t="shared" ca="1" si="586"/>
        <v/>
      </c>
      <c r="BW88" s="142" t="str">
        <f t="shared" ca="1" si="586"/>
        <v/>
      </c>
      <c r="BX88" s="142" t="str">
        <f t="shared" ca="1" si="586"/>
        <v/>
      </c>
      <c r="BY88" s="142" t="str">
        <f t="shared" ca="1" si="587"/>
        <v/>
      </c>
      <c r="BZ88" s="142" t="str">
        <f t="shared" ca="1" si="576"/>
        <v/>
      </c>
      <c r="CA88" s="142" t="str">
        <f t="shared" ca="1" si="588"/>
        <v/>
      </c>
      <c r="CB88" s="142" t="str">
        <f t="shared" ca="1" si="589"/>
        <v/>
      </c>
      <c r="CC88" s="142" t="str">
        <f t="shared" ca="1" si="590"/>
        <v/>
      </c>
      <c r="CD88" s="142" t="str">
        <f t="shared" ca="1" si="591"/>
        <v/>
      </c>
      <c r="CE88" s="142" t="str">
        <f t="shared" ca="1" si="592"/>
        <v/>
      </c>
      <c r="CF88" s="142" t="str">
        <f t="shared" ca="1" si="593"/>
        <v/>
      </c>
      <c r="CG88" s="142" t="str">
        <f t="shared" ca="1" si="594"/>
        <v/>
      </c>
      <c r="CH88" s="142" t="str">
        <f ca="1">IFERROR(TRIM(IFERROR(IF(ISNUMBER(MATCH(IF($CF87="Radius",LEFT($CF88,FIND(" (",$CF88,1)),IF(LEFT($CF88,FIND(" (",$CF88,1))=LEFT($CF87,FIND(" (",$CF87,1)),"",LEFT($CF88,FIND(" (",$CF88,1)))),$CH$8:$CH87,0))=FALSE,IF($CF87="Radius",LEFT($CF88,FIND(" (",$CF88,1)),IF(LEFT($CF88,FIND(" (",$CF88,1))=LEFT($CF87,FIND(" (",$CF87,1)),"",LEFT($CF88,FIND(" (",$CF88,1)))),""),"")),"")</f>
        <v/>
      </c>
      <c r="CI88" s="142" t="str">
        <f t="array" aca="1" ref="CI88" ca="1">IFERROR(IF($CH88="","",IF(MAX((Selection_Radius=$CH88)*Selection_Resultant)=0,"",MAX((Selection_Radius=$CH88)*Selection_Resultant))),"")</f>
        <v/>
      </c>
      <c r="CJ88" s="142" t="str">
        <f t="shared" ca="1" si="595"/>
        <v/>
      </c>
      <c r="CK88" s="142" t="str">
        <f t="array" aca="1" ref="CK88" ca="1">IFERROR(INDEX($CJ$1:$CJ$502,SMALL(IF($CJ$1:$CJ$502&lt;&gt;"",ROW($CJ$1:$CJ$502)),ROW(81:81))),"")</f>
        <v/>
      </c>
      <c r="CL88" s="142" t="str">
        <f t="shared" ca="1" si="596"/>
        <v/>
      </c>
      <c r="CM88" s="142" t="str">
        <f t="shared" ca="1" si="597"/>
        <v/>
      </c>
      <c r="CN88" s="142" t="str" cm="1">
        <f t="array" aca="1" ref="CN88" ca="1">IF(CM88="","",INDEX(INDIRECT("$CM$9:$CM$" &amp; ROW(GuyAnchorReactionCount) + GuyAnchorReactionCount),ROWS($CM88:INDIRECT("$CM$" &amp; ROW(GuyAnchorReactionCount) + GuyAnchorReactionCount))))</f>
        <v/>
      </c>
      <c r="CP88" s="145" t="str">
        <f t="shared" ca="1" si="598"/>
        <v/>
      </c>
      <c r="CQ88" s="145" t="str">
        <f t="shared" ca="1" si="599"/>
        <v/>
      </c>
      <c r="CR88" s="145" t="str">
        <f t="shared" ca="1" si="600"/>
        <v/>
      </c>
      <c r="CS88" s="145" t="str">
        <f t="shared" ca="1" si="601"/>
        <v/>
      </c>
    </row>
    <row r="89" spans="3:97" x14ac:dyDescent="0.2">
      <c r="C89" s="142">
        <f t="shared" si="525"/>
        <v>87</v>
      </c>
      <c r="D89" s="142" t="e">
        <f t="shared" ca="1" si="664"/>
        <v>#N/A</v>
      </c>
      <c r="E89" s="142" t="e">
        <f t="shared" ca="1" si="664"/>
        <v>#N/A</v>
      </c>
      <c r="F89" s="142" t="e">
        <f t="shared" ca="1" si="664"/>
        <v>#N/A</v>
      </c>
      <c r="G89" s="142" t="e">
        <f t="shared" ca="1" si="664"/>
        <v>#N/A</v>
      </c>
      <c r="H89" s="142" t="e">
        <f t="shared" ca="1" si="664"/>
        <v>#N/A</v>
      </c>
      <c r="I89" s="142" t="e">
        <f t="shared" ca="1" si="664"/>
        <v>#N/A</v>
      </c>
      <c r="J89" s="142" t="e">
        <f t="shared" ca="1" si="664"/>
        <v>#N/A</v>
      </c>
      <c r="K89" s="142" t="e">
        <f t="shared" ca="1" si="664"/>
        <v>#N/A</v>
      </c>
      <c r="L89" s="142" t="e">
        <f t="shared" ca="1" si="664"/>
        <v>#N/A</v>
      </c>
      <c r="M89" s="142" t="e">
        <f t="shared" ca="1" si="664"/>
        <v>#N/A</v>
      </c>
      <c r="N89" s="142" t="e">
        <f t="shared" ca="1" si="664"/>
        <v>#N/A</v>
      </c>
      <c r="O89" s="142" t="e">
        <f t="shared" ca="1" si="664"/>
        <v>#N/A</v>
      </c>
      <c r="P89" s="142" t="e">
        <f t="shared" ca="1" si="664"/>
        <v>#N/A</v>
      </c>
      <c r="Q89" s="142" t="e">
        <f t="shared" ca="1" si="664"/>
        <v>#N/A</v>
      </c>
      <c r="R89" s="142" t="e">
        <f t="shared" ca="1" si="664"/>
        <v>#N/A</v>
      </c>
      <c r="S89" s="142" t="e">
        <f t="shared" ca="1" si="664"/>
        <v>#N/A</v>
      </c>
      <c r="T89" s="142" t="e">
        <f t="shared" ca="1" si="654"/>
        <v>#N/A</v>
      </c>
      <c r="U89" s="142" t="e">
        <f t="shared" ca="1" si="654"/>
        <v>#N/A</v>
      </c>
      <c r="V89" s="142" t="e">
        <f t="shared" ca="1" si="654"/>
        <v>#N/A</v>
      </c>
      <c r="W89" s="142" t="e">
        <f t="shared" ca="1" si="654"/>
        <v>#N/A</v>
      </c>
      <c r="X89" s="142" t="e">
        <f t="shared" ca="1" si="654"/>
        <v>#N/A</v>
      </c>
      <c r="Y89" s="142" t="e">
        <f t="shared" ca="1" si="654"/>
        <v>#N/A</v>
      </c>
      <c r="Z89" s="142" t="e">
        <f t="shared" ca="1" si="654"/>
        <v>#N/A</v>
      </c>
      <c r="AA89" s="142" t="e">
        <f t="shared" ca="1" si="654"/>
        <v>#N/A</v>
      </c>
      <c r="AB89" s="142" t="e">
        <f t="shared" ca="1" si="654"/>
        <v>#N/A</v>
      </c>
      <c r="AC89" s="142" t="e">
        <f t="shared" ca="1" si="654"/>
        <v>#N/A</v>
      </c>
      <c r="AD89" s="142" t="e">
        <f t="shared" ca="1" si="654"/>
        <v>#N/A</v>
      </c>
      <c r="AE89" s="142" t="e">
        <f t="shared" ca="1" si="654"/>
        <v>#N/A</v>
      </c>
      <c r="AF89" s="142" t="e">
        <f t="shared" ca="1" si="654"/>
        <v>#N/A</v>
      </c>
      <c r="AG89" s="142" t="e">
        <f t="shared" ca="1" si="654"/>
        <v>#N/A</v>
      </c>
      <c r="AH89" s="142" t="e">
        <f t="shared" ca="1" si="654"/>
        <v>#N/A</v>
      </c>
      <c r="AI89" s="142" t="e">
        <f t="shared" ca="1" si="665"/>
        <v>#N/A</v>
      </c>
      <c r="AJ89" s="142" t="e">
        <f t="shared" ca="1" si="665"/>
        <v>#N/A</v>
      </c>
      <c r="AK89" s="142" t="e">
        <f t="shared" ca="1" si="665"/>
        <v>#N/A</v>
      </c>
      <c r="AL89" s="142" t="e">
        <f t="shared" ca="1" si="665"/>
        <v>#N/A</v>
      </c>
      <c r="AM89" s="142" t="e">
        <f t="shared" ca="1" si="665"/>
        <v>#N/A</v>
      </c>
      <c r="AN89" s="142" t="e">
        <f t="shared" ca="1" si="665"/>
        <v>#N/A</v>
      </c>
      <c r="AO89" s="142" t="e">
        <f t="shared" ca="1" si="665"/>
        <v>#N/A</v>
      </c>
      <c r="AP89" s="142" t="e">
        <f t="shared" ca="1" si="665"/>
        <v>#N/A</v>
      </c>
      <c r="AQ89" s="142" t="e">
        <f t="shared" ca="1" si="665"/>
        <v>#N/A</v>
      </c>
      <c r="AR89" s="142" t="e">
        <f t="shared" ca="1" si="665"/>
        <v>#N/A</v>
      </c>
      <c r="AS89" s="142" t="e">
        <f t="shared" ca="1" si="665"/>
        <v>#N/A</v>
      </c>
      <c r="AT89" s="142" t="e">
        <f t="shared" ca="1" si="665"/>
        <v>#N/A</v>
      </c>
      <c r="AU89" s="142" t="e">
        <f t="shared" ca="1" si="665"/>
        <v>#N/A</v>
      </c>
      <c r="AV89" s="142" t="e">
        <f t="shared" ca="1" si="665"/>
        <v>#N/A</v>
      </c>
      <c r="AW89" s="142" t="e">
        <f t="shared" ca="1" si="665"/>
        <v>#N/A</v>
      </c>
      <c r="AX89" s="142" t="e">
        <f t="shared" ca="1" si="665"/>
        <v>#N/A</v>
      </c>
      <c r="AY89" s="142" t="e">
        <f t="shared" ca="1" si="655"/>
        <v>#N/A</v>
      </c>
      <c r="AZ89" s="142" t="e">
        <f t="shared" ca="1" si="655"/>
        <v>#N/A</v>
      </c>
      <c r="BA89" s="142" t="e">
        <f t="shared" ca="1" si="655"/>
        <v>#N/A</v>
      </c>
      <c r="BB89" s="142" t="str">
        <f t="shared" ca="1" si="515"/>
        <v/>
      </c>
      <c r="BC89" s="142" t="str">
        <f t="shared" ref="BC89" ca="1" si="722">IFERROR(VALUE(G89)*IF(RTF_unit="K",1,IF(RTF_unit="lb",1/1000,IF(RTF_unit="T",2,1))),"")</f>
        <v/>
      </c>
      <c r="BD89" s="142" t="str">
        <f t="shared" ref="BD89" ca="1" si="723">IFERROR(VALUE(H89)*IF(RTF_unit="K",1,IF(RTF_unit="lb",1/1000,IF(RTF_unit="T",2,1))),"")</f>
        <v/>
      </c>
      <c r="BE89" s="142" t="str">
        <f t="shared" ref="BE89" ca="1" si="724">IFERROR(VALUE(I89)*IF(RTF_unit="K",1,IF(RTF_unit="lb",1/1000,IF(RTF_unit="T",2,1))),"")</f>
        <v/>
      </c>
      <c r="BF89" s="20" t="str">
        <f t="shared" ca="1" si="519"/>
        <v/>
      </c>
      <c r="BG89" s="142" t="str">
        <f t="shared" ca="1" si="561"/>
        <v/>
      </c>
      <c r="BH89" s="20"/>
      <c r="BI89" s="158" t="str">
        <f t="shared" ca="1" si="605"/>
        <v/>
      </c>
      <c r="BJ89" s="142" t="str">
        <f t="shared" ca="1" si="580"/>
        <v/>
      </c>
      <c r="BK89" s="142" t="str">
        <f t="shared" ca="1" si="606"/>
        <v/>
      </c>
      <c r="BL89" s="142" t="str">
        <f t="shared" ref="BL89" ca="1" si="725">IFERROR(INDEX($D$2:$BA$203,$A$41-1+$BI89,$A$27-3)*IF(RTF_unit="K",1,IF(RTF_unit="lb",1/1000,IF(RTF_unit="T",2,1))),"")</f>
        <v/>
      </c>
      <c r="BM89" s="142" t="str">
        <f t="shared" ref="BM89" ca="1" si="726">IFERROR(INDEX($D$2:$BA$203,$A$41-1+$BI89,$A$27-1)*IF(RTF_unit="K",1,IF(RTF_unit="lb",1/1000,IF(RTF_unit="T",2,1))),"")</f>
        <v/>
      </c>
      <c r="BN89" s="142" t="str">
        <f t="shared" ref="BN89" ca="1" si="727">IFERROR(INDEX($D$2:$BA$203,$A$41-1+$BI89,$A$27-2)*IF(RTF_unit="K",1,IF(RTF_unit="lb",1/1000,IF(RTF_unit="T",2,1))),"")</f>
        <v/>
      </c>
      <c r="BO89" s="142" t="str">
        <f t="shared" ref="BO89" ca="1" si="728">IFERROR(INDEX($D$2:$BA$203,$A$41-1+$BI89,$A$27)*IF(RTF_unit_Moment="kip-ft",1,IF(RTF_unit_Moment="kip-in",1/12,IF(RTF_unit_Moment="lb-ft",1/1000,IF(RTF_unit_Moment="lb-in",1/12000,1)))),"")</f>
        <v/>
      </c>
      <c r="BP89" s="142" t="str">
        <f t="shared" ref="BP89" ca="1" si="729">IFERROR(INDEX($D$2:$BA$203,$A$41-1+$BI89,$A$30)*IF(RTF_unit_Moment="kip-ft",1,IF(RTF_unit_Moment="kip-in",1/12,IF(RTF_unit_Moment="lb-ft",1/1000,IF(RTF_unit_Moment="lb-in",1/12000,1)))),"")</f>
        <v/>
      </c>
      <c r="BQ89" s="142" t="str">
        <f t="shared" ca="1" si="612"/>
        <v/>
      </c>
      <c r="BR89" s="142" t="str">
        <f t="shared" ca="1" si="613"/>
        <v/>
      </c>
      <c r="BT89" s="142" t="str">
        <f t="array" aca="1" ref="BT89" ca="1">IFERROR(INDEX($BB$1:$BB$502,SMALL(IF($BB$1:$BB$502&lt;&gt;"",ROW($BB$1:$BB$502)),ROW(82:82))),"")</f>
        <v/>
      </c>
      <c r="BU89" s="156" t="str">
        <f t="shared" ca="1" si="575"/>
        <v/>
      </c>
      <c r="BV89" s="142" t="str">
        <f t="shared" ca="1" si="586"/>
        <v/>
      </c>
      <c r="BW89" s="142" t="str">
        <f t="shared" ca="1" si="586"/>
        <v/>
      </c>
      <c r="BX89" s="142" t="str">
        <f t="shared" ca="1" si="586"/>
        <v/>
      </c>
      <c r="BY89" s="142" t="str">
        <f t="shared" ca="1" si="587"/>
        <v/>
      </c>
      <c r="BZ89" s="142" t="str">
        <f t="shared" ca="1" si="576"/>
        <v/>
      </c>
      <c r="CA89" s="142" t="str">
        <f t="shared" ca="1" si="588"/>
        <v/>
      </c>
      <c r="CB89" s="142" t="str">
        <f t="shared" ca="1" si="589"/>
        <v/>
      </c>
      <c r="CC89" s="142" t="str">
        <f t="shared" ca="1" si="590"/>
        <v/>
      </c>
      <c r="CD89" s="142" t="str">
        <f t="shared" ca="1" si="591"/>
        <v/>
      </c>
      <c r="CE89" s="142" t="str">
        <f t="shared" ca="1" si="592"/>
        <v/>
      </c>
      <c r="CF89" s="142" t="str">
        <f t="shared" ca="1" si="593"/>
        <v/>
      </c>
      <c r="CG89" s="142" t="str">
        <f t="shared" ca="1" si="594"/>
        <v/>
      </c>
      <c r="CH89" s="142" t="str">
        <f ca="1">IFERROR(TRIM(IFERROR(IF(ISNUMBER(MATCH(IF($CF88="Radius",LEFT($CF89,FIND(" (",$CF89,1)),IF(LEFT($CF89,FIND(" (",$CF89,1))=LEFT($CF88,FIND(" (",$CF88,1)),"",LEFT($CF89,FIND(" (",$CF89,1)))),$CH$8:$CH88,0))=FALSE,IF($CF88="Radius",LEFT($CF89,FIND(" (",$CF89,1)),IF(LEFT($CF89,FIND(" (",$CF89,1))=LEFT($CF88,FIND(" (",$CF88,1)),"",LEFT($CF89,FIND(" (",$CF89,1)))),""),"")),"")</f>
        <v/>
      </c>
      <c r="CI89" s="142" t="str">
        <f t="array" aca="1" ref="CI89" ca="1">IFERROR(IF($CH89="","",IF(MAX((Selection_Radius=$CH89)*Selection_Resultant)=0,"",MAX((Selection_Radius=$CH89)*Selection_Resultant))),"")</f>
        <v/>
      </c>
      <c r="CJ89" s="142" t="str">
        <f t="shared" ca="1" si="595"/>
        <v/>
      </c>
      <c r="CK89" s="142" t="str">
        <f t="array" aca="1" ref="CK89" ca="1">IFERROR(INDEX($CJ$1:$CJ$502,SMALL(IF($CJ$1:$CJ$502&lt;&gt;"",ROW($CJ$1:$CJ$502)),ROW(82:82))),"")</f>
        <v/>
      </c>
      <c r="CL89" s="142" t="str">
        <f t="shared" ca="1" si="596"/>
        <v/>
      </c>
      <c r="CM89" s="142" t="str">
        <f t="shared" ca="1" si="597"/>
        <v/>
      </c>
      <c r="CN89" s="142" t="str" cm="1">
        <f t="array" aca="1" ref="CN89" ca="1">IF(CM89="","",INDEX(INDIRECT("$CM$9:$CM$" &amp; ROW(GuyAnchorReactionCount) + GuyAnchorReactionCount),ROWS($CM89:INDIRECT("$CM$" &amp; ROW(GuyAnchorReactionCount) + GuyAnchorReactionCount))))</f>
        <v/>
      </c>
      <c r="CP89" s="145" t="str">
        <f t="shared" ca="1" si="598"/>
        <v/>
      </c>
      <c r="CQ89" s="145" t="str">
        <f t="shared" ca="1" si="599"/>
        <v/>
      </c>
      <c r="CR89" s="145" t="str">
        <f t="shared" ca="1" si="600"/>
        <v/>
      </c>
      <c r="CS89" s="145" t="str">
        <f t="shared" ca="1" si="601"/>
        <v/>
      </c>
    </row>
    <row r="90" spans="3:97" x14ac:dyDescent="0.2">
      <c r="C90" s="142">
        <f t="shared" si="525"/>
        <v>88</v>
      </c>
      <c r="D90" s="142" t="e">
        <f t="shared" ca="1" si="664"/>
        <v>#N/A</v>
      </c>
      <c r="E90" s="142" t="e">
        <f t="shared" ca="1" si="664"/>
        <v>#N/A</v>
      </c>
      <c r="F90" s="142" t="e">
        <f t="shared" ca="1" si="664"/>
        <v>#N/A</v>
      </c>
      <c r="G90" s="142" t="e">
        <f t="shared" ca="1" si="664"/>
        <v>#N/A</v>
      </c>
      <c r="H90" s="142" t="e">
        <f t="shared" ca="1" si="664"/>
        <v>#N/A</v>
      </c>
      <c r="I90" s="142" t="e">
        <f t="shared" ca="1" si="664"/>
        <v>#N/A</v>
      </c>
      <c r="J90" s="142" t="e">
        <f t="shared" ca="1" si="664"/>
        <v>#N/A</v>
      </c>
      <c r="K90" s="142" t="e">
        <f t="shared" ca="1" si="664"/>
        <v>#N/A</v>
      </c>
      <c r="L90" s="142" t="e">
        <f t="shared" ca="1" si="664"/>
        <v>#N/A</v>
      </c>
      <c r="M90" s="142" t="e">
        <f t="shared" ca="1" si="664"/>
        <v>#N/A</v>
      </c>
      <c r="N90" s="142" t="e">
        <f t="shared" ca="1" si="664"/>
        <v>#N/A</v>
      </c>
      <c r="O90" s="142" t="e">
        <f t="shared" ca="1" si="664"/>
        <v>#N/A</v>
      </c>
      <c r="P90" s="142" t="e">
        <f t="shared" ca="1" si="664"/>
        <v>#N/A</v>
      </c>
      <c r="Q90" s="142" t="e">
        <f t="shared" ca="1" si="664"/>
        <v>#N/A</v>
      </c>
      <c r="R90" s="142" t="e">
        <f t="shared" ca="1" si="664"/>
        <v>#N/A</v>
      </c>
      <c r="S90" s="142" t="e">
        <f t="shared" ca="1" si="664"/>
        <v>#N/A</v>
      </c>
      <c r="T90" s="142" t="e">
        <f t="shared" ca="1" si="654"/>
        <v>#N/A</v>
      </c>
      <c r="U90" s="142" t="e">
        <f t="shared" ca="1" si="654"/>
        <v>#N/A</v>
      </c>
      <c r="V90" s="142" t="e">
        <f t="shared" ca="1" si="654"/>
        <v>#N/A</v>
      </c>
      <c r="W90" s="142" t="e">
        <f t="shared" ca="1" si="654"/>
        <v>#N/A</v>
      </c>
      <c r="X90" s="142" t="e">
        <f t="shared" ca="1" si="654"/>
        <v>#N/A</v>
      </c>
      <c r="Y90" s="142" t="e">
        <f t="shared" ca="1" si="654"/>
        <v>#N/A</v>
      </c>
      <c r="Z90" s="142" t="e">
        <f t="shared" ca="1" si="654"/>
        <v>#N/A</v>
      </c>
      <c r="AA90" s="142" t="e">
        <f t="shared" ca="1" si="654"/>
        <v>#N/A</v>
      </c>
      <c r="AB90" s="142" t="e">
        <f t="shared" ca="1" si="654"/>
        <v>#N/A</v>
      </c>
      <c r="AC90" s="142" t="e">
        <f t="shared" ca="1" si="654"/>
        <v>#N/A</v>
      </c>
      <c r="AD90" s="142" t="e">
        <f t="shared" ca="1" si="654"/>
        <v>#N/A</v>
      </c>
      <c r="AE90" s="142" t="e">
        <f t="shared" ca="1" si="654"/>
        <v>#N/A</v>
      </c>
      <c r="AF90" s="142" t="e">
        <f t="shared" ca="1" si="654"/>
        <v>#N/A</v>
      </c>
      <c r="AG90" s="142" t="e">
        <f t="shared" ca="1" si="654"/>
        <v>#N/A</v>
      </c>
      <c r="AH90" s="142" t="e">
        <f t="shared" ca="1" si="654"/>
        <v>#N/A</v>
      </c>
      <c r="AI90" s="142" t="e">
        <f t="shared" ca="1" si="665"/>
        <v>#N/A</v>
      </c>
      <c r="AJ90" s="142" t="e">
        <f t="shared" ca="1" si="665"/>
        <v>#N/A</v>
      </c>
      <c r="AK90" s="142" t="e">
        <f t="shared" ca="1" si="665"/>
        <v>#N/A</v>
      </c>
      <c r="AL90" s="142" t="e">
        <f t="shared" ca="1" si="665"/>
        <v>#N/A</v>
      </c>
      <c r="AM90" s="142" t="e">
        <f t="shared" ca="1" si="665"/>
        <v>#N/A</v>
      </c>
      <c r="AN90" s="142" t="e">
        <f t="shared" ca="1" si="665"/>
        <v>#N/A</v>
      </c>
      <c r="AO90" s="142" t="e">
        <f t="shared" ca="1" si="665"/>
        <v>#N/A</v>
      </c>
      <c r="AP90" s="142" t="e">
        <f t="shared" ca="1" si="665"/>
        <v>#N/A</v>
      </c>
      <c r="AQ90" s="142" t="e">
        <f t="shared" ca="1" si="665"/>
        <v>#N/A</v>
      </c>
      <c r="AR90" s="142" t="e">
        <f t="shared" ca="1" si="665"/>
        <v>#N/A</v>
      </c>
      <c r="AS90" s="142" t="e">
        <f t="shared" ca="1" si="665"/>
        <v>#N/A</v>
      </c>
      <c r="AT90" s="142" t="e">
        <f t="shared" ca="1" si="665"/>
        <v>#N/A</v>
      </c>
      <c r="AU90" s="142" t="e">
        <f t="shared" ca="1" si="665"/>
        <v>#N/A</v>
      </c>
      <c r="AV90" s="142" t="e">
        <f t="shared" ca="1" si="665"/>
        <v>#N/A</v>
      </c>
      <c r="AW90" s="142" t="e">
        <f t="shared" ca="1" si="665"/>
        <v>#N/A</v>
      </c>
      <c r="AX90" s="142" t="e">
        <f t="shared" ca="1" si="665"/>
        <v>#N/A</v>
      </c>
      <c r="AY90" s="142" t="e">
        <f t="shared" ca="1" si="655"/>
        <v>#N/A</v>
      </c>
      <c r="AZ90" s="142" t="e">
        <f t="shared" ca="1" si="655"/>
        <v>#N/A</v>
      </c>
      <c r="BA90" s="142" t="e">
        <f t="shared" ca="1" si="655"/>
        <v>#N/A</v>
      </c>
      <c r="BB90" s="142" t="str">
        <f t="shared" ca="1" si="515"/>
        <v/>
      </c>
      <c r="BC90" s="142" t="str">
        <f t="shared" ref="BC90" ca="1" si="730">IFERROR(VALUE(G90)*IF(RTF_unit="K",1,IF(RTF_unit="lb",1/1000,IF(RTF_unit="T",2,1))),"")</f>
        <v/>
      </c>
      <c r="BD90" s="142" t="str">
        <f t="shared" ref="BD90" ca="1" si="731">IFERROR(VALUE(H90)*IF(RTF_unit="K",1,IF(RTF_unit="lb",1/1000,IF(RTF_unit="T",2,1))),"")</f>
        <v/>
      </c>
      <c r="BE90" s="142" t="str">
        <f t="shared" ref="BE90" ca="1" si="732">IFERROR(VALUE(I90)*IF(RTF_unit="K",1,IF(RTF_unit="lb",1/1000,IF(RTF_unit="T",2,1))),"")</f>
        <v/>
      </c>
      <c r="BF90" s="20" t="str">
        <f t="shared" ca="1" si="519"/>
        <v/>
      </c>
      <c r="BG90" s="142" t="str">
        <f t="shared" ca="1" si="561"/>
        <v/>
      </c>
      <c r="BH90" s="20"/>
      <c r="BI90" s="158" t="str">
        <f t="shared" ca="1" si="605"/>
        <v/>
      </c>
      <c r="BJ90" s="142" t="str">
        <f t="shared" ca="1" si="580"/>
        <v/>
      </c>
      <c r="BK90" s="142" t="str">
        <f t="shared" ca="1" si="606"/>
        <v/>
      </c>
      <c r="BL90" s="142" t="str">
        <f t="shared" ref="BL90" ca="1" si="733">IFERROR(INDEX($D$2:$BA$203,$A$41-1+$BI90,$A$27-3)*IF(RTF_unit="K",1,IF(RTF_unit="lb",1/1000,IF(RTF_unit="T",2,1))),"")</f>
        <v/>
      </c>
      <c r="BM90" s="142" t="str">
        <f t="shared" ref="BM90" ca="1" si="734">IFERROR(INDEX($D$2:$BA$203,$A$41-1+$BI90,$A$27-1)*IF(RTF_unit="K",1,IF(RTF_unit="lb",1/1000,IF(RTF_unit="T",2,1))),"")</f>
        <v/>
      </c>
      <c r="BN90" s="142" t="str">
        <f t="shared" ref="BN90" ca="1" si="735">IFERROR(INDEX($D$2:$BA$203,$A$41-1+$BI90,$A$27-2)*IF(RTF_unit="K",1,IF(RTF_unit="lb",1/1000,IF(RTF_unit="T",2,1))),"")</f>
        <v/>
      </c>
      <c r="BO90" s="142" t="str">
        <f t="shared" ref="BO90" ca="1" si="736">IFERROR(INDEX($D$2:$BA$203,$A$41-1+$BI90,$A$27)*IF(RTF_unit_Moment="kip-ft",1,IF(RTF_unit_Moment="kip-in",1/12,IF(RTF_unit_Moment="lb-ft",1/1000,IF(RTF_unit_Moment="lb-in",1/12000,1)))),"")</f>
        <v/>
      </c>
      <c r="BP90" s="142" t="str">
        <f t="shared" ref="BP90" ca="1" si="737">IFERROR(INDEX($D$2:$BA$203,$A$41-1+$BI90,$A$30)*IF(RTF_unit_Moment="kip-ft",1,IF(RTF_unit_Moment="kip-in",1/12,IF(RTF_unit_Moment="lb-ft",1/1000,IF(RTF_unit_Moment="lb-in",1/12000,1)))),"")</f>
        <v/>
      </c>
      <c r="BQ90" s="142" t="str">
        <f t="shared" ca="1" si="612"/>
        <v/>
      </c>
      <c r="BR90" s="142" t="str">
        <f t="shared" ca="1" si="613"/>
        <v/>
      </c>
      <c r="BT90" s="142" t="str">
        <f t="array" aca="1" ref="BT90" ca="1">IFERROR(INDEX($BB$1:$BB$502,SMALL(IF($BB$1:$BB$502&lt;&gt;"",ROW($BB$1:$BB$502)),ROW(83:83))),"")</f>
        <v/>
      </c>
      <c r="BU90" s="156" t="str">
        <f t="shared" ca="1" si="575"/>
        <v/>
      </c>
      <c r="BV90" s="142" t="str">
        <f t="shared" ca="1" si="586"/>
        <v/>
      </c>
      <c r="BW90" s="142" t="str">
        <f t="shared" ca="1" si="586"/>
        <v/>
      </c>
      <c r="BX90" s="142" t="str">
        <f t="shared" ca="1" si="586"/>
        <v/>
      </c>
      <c r="BY90" s="142" t="str">
        <f t="shared" ca="1" si="587"/>
        <v/>
      </c>
      <c r="BZ90" s="142" t="str">
        <f t="shared" ca="1" si="576"/>
        <v/>
      </c>
      <c r="CA90" s="142" t="str">
        <f t="shared" ca="1" si="588"/>
        <v/>
      </c>
      <c r="CB90" s="142" t="str">
        <f t="shared" ca="1" si="589"/>
        <v/>
      </c>
      <c r="CC90" s="142" t="str">
        <f t="shared" ca="1" si="590"/>
        <v/>
      </c>
      <c r="CD90" s="142" t="str">
        <f t="shared" ca="1" si="591"/>
        <v/>
      </c>
      <c r="CE90" s="142" t="str">
        <f t="shared" ca="1" si="592"/>
        <v/>
      </c>
      <c r="CF90" s="142" t="str">
        <f t="shared" ca="1" si="593"/>
        <v/>
      </c>
      <c r="CG90" s="142" t="str">
        <f t="shared" ca="1" si="594"/>
        <v/>
      </c>
      <c r="CH90" s="142" t="str">
        <f ca="1">IFERROR(TRIM(IFERROR(IF(ISNUMBER(MATCH(IF($CF89="Radius",LEFT($CF90,FIND(" (",$CF90,1)),IF(LEFT($CF90,FIND(" (",$CF90,1))=LEFT($CF89,FIND(" (",$CF89,1)),"",LEFT($CF90,FIND(" (",$CF90,1)))),$CH$8:$CH89,0))=FALSE,IF($CF89="Radius",LEFT($CF90,FIND(" (",$CF90,1)),IF(LEFT($CF90,FIND(" (",$CF90,1))=LEFT($CF89,FIND(" (",$CF89,1)),"",LEFT($CF90,FIND(" (",$CF90,1)))),""),"")),"")</f>
        <v/>
      </c>
      <c r="CI90" s="142" t="str">
        <f t="array" aca="1" ref="CI90" ca="1">IFERROR(IF($CH90="","",IF(MAX((Selection_Radius=$CH90)*Selection_Resultant)=0,"",MAX((Selection_Radius=$CH90)*Selection_Resultant))),"")</f>
        <v/>
      </c>
      <c r="CJ90" s="142" t="str">
        <f t="shared" ca="1" si="595"/>
        <v/>
      </c>
      <c r="CK90" s="142" t="str">
        <f t="array" aca="1" ref="CK90" ca="1">IFERROR(INDEX($CJ$1:$CJ$502,SMALL(IF($CJ$1:$CJ$502&lt;&gt;"",ROW($CJ$1:$CJ$502)),ROW(83:83))),"")</f>
        <v/>
      </c>
      <c r="CL90" s="142" t="str">
        <f t="shared" ca="1" si="596"/>
        <v/>
      </c>
      <c r="CM90" s="142" t="str">
        <f t="shared" ca="1" si="597"/>
        <v/>
      </c>
      <c r="CN90" s="142" t="str" cm="1">
        <f t="array" aca="1" ref="CN90" ca="1">IF(CM90="","",INDEX(INDIRECT("$CM$9:$CM$" &amp; ROW(GuyAnchorReactionCount) + GuyAnchorReactionCount),ROWS($CM90:INDIRECT("$CM$" &amp; ROW(GuyAnchorReactionCount) + GuyAnchorReactionCount))))</f>
        <v/>
      </c>
      <c r="CP90" s="145" t="str">
        <f t="shared" ca="1" si="598"/>
        <v/>
      </c>
      <c r="CQ90" s="145" t="str">
        <f t="shared" ca="1" si="599"/>
        <v/>
      </c>
      <c r="CR90" s="145" t="str">
        <f t="shared" ca="1" si="600"/>
        <v/>
      </c>
      <c r="CS90" s="145" t="str">
        <f t="shared" ca="1" si="601"/>
        <v/>
      </c>
    </row>
    <row r="91" spans="3:97" x14ac:dyDescent="0.2">
      <c r="C91" s="142">
        <f t="shared" si="525"/>
        <v>89</v>
      </c>
      <c r="D91" s="142" t="e">
        <f t="shared" ca="1" si="664"/>
        <v>#N/A</v>
      </c>
      <c r="E91" s="142" t="e">
        <f t="shared" ca="1" si="664"/>
        <v>#N/A</v>
      </c>
      <c r="F91" s="142" t="e">
        <f t="shared" ca="1" si="664"/>
        <v>#N/A</v>
      </c>
      <c r="G91" s="142" t="e">
        <f t="shared" ca="1" si="664"/>
        <v>#N/A</v>
      </c>
      <c r="H91" s="142" t="e">
        <f t="shared" ca="1" si="664"/>
        <v>#N/A</v>
      </c>
      <c r="I91" s="142" t="e">
        <f t="shared" ca="1" si="664"/>
        <v>#N/A</v>
      </c>
      <c r="J91" s="142" t="e">
        <f t="shared" ca="1" si="664"/>
        <v>#N/A</v>
      </c>
      <c r="K91" s="142" t="e">
        <f t="shared" ca="1" si="664"/>
        <v>#N/A</v>
      </c>
      <c r="L91" s="142" t="e">
        <f t="shared" ca="1" si="664"/>
        <v>#N/A</v>
      </c>
      <c r="M91" s="142" t="e">
        <f t="shared" ca="1" si="664"/>
        <v>#N/A</v>
      </c>
      <c r="N91" s="142" t="e">
        <f t="shared" ca="1" si="664"/>
        <v>#N/A</v>
      </c>
      <c r="O91" s="142" t="e">
        <f t="shared" ca="1" si="664"/>
        <v>#N/A</v>
      </c>
      <c r="P91" s="142" t="e">
        <f t="shared" ca="1" si="664"/>
        <v>#N/A</v>
      </c>
      <c r="Q91" s="142" t="e">
        <f t="shared" ca="1" si="664"/>
        <v>#N/A</v>
      </c>
      <c r="R91" s="142" t="e">
        <f t="shared" ca="1" si="664"/>
        <v>#N/A</v>
      </c>
      <c r="S91" s="142" t="e">
        <f t="shared" ca="1" si="664"/>
        <v>#N/A</v>
      </c>
      <c r="T91" s="142" t="e">
        <f t="shared" ca="1" si="654"/>
        <v>#N/A</v>
      </c>
      <c r="U91" s="142" t="e">
        <f t="shared" ca="1" si="654"/>
        <v>#N/A</v>
      </c>
      <c r="V91" s="142" t="e">
        <f t="shared" ca="1" si="654"/>
        <v>#N/A</v>
      </c>
      <c r="W91" s="142" t="e">
        <f t="shared" ca="1" si="654"/>
        <v>#N/A</v>
      </c>
      <c r="X91" s="142" t="e">
        <f t="shared" ca="1" si="654"/>
        <v>#N/A</v>
      </c>
      <c r="Y91" s="142" t="e">
        <f t="shared" ca="1" si="654"/>
        <v>#N/A</v>
      </c>
      <c r="Z91" s="142" t="e">
        <f t="shared" ca="1" si="654"/>
        <v>#N/A</v>
      </c>
      <c r="AA91" s="142" t="e">
        <f t="shared" ca="1" si="654"/>
        <v>#N/A</v>
      </c>
      <c r="AB91" s="142" t="e">
        <f t="shared" ca="1" si="654"/>
        <v>#N/A</v>
      </c>
      <c r="AC91" s="142" t="e">
        <f t="shared" ca="1" si="654"/>
        <v>#N/A</v>
      </c>
      <c r="AD91" s="142" t="e">
        <f t="shared" ca="1" si="654"/>
        <v>#N/A</v>
      </c>
      <c r="AE91" s="142" t="e">
        <f t="shared" ca="1" si="654"/>
        <v>#N/A</v>
      </c>
      <c r="AF91" s="142" t="e">
        <f t="shared" ca="1" si="654"/>
        <v>#N/A</v>
      </c>
      <c r="AG91" s="142" t="e">
        <f t="shared" ca="1" si="654"/>
        <v>#N/A</v>
      </c>
      <c r="AH91" s="142" t="e">
        <f t="shared" ca="1" si="654"/>
        <v>#N/A</v>
      </c>
      <c r="AI91" s="142" t="e">
        <f t="shared" ca="1" si="665"/>
        <v>#N/A</v>
      </c>
      <c r="AJ91" s="142" t="e">
        <f t="shared" ca="1" si="665"/>
        <v>#N/A</v>
      </c>
      <c r="AK91" s="142" t="e">
        <f t="shared" ca="1" si="665"/>
        <v>#N/A</v>
      </c>
      <c r="AL91" s="142" t="e">
        <f t="shared" ca="1" si="665"/>
        <v>#N/A</v>
      </c>
      <c r="AM91" s="142" t="e">
        <f t="shared" ca="1" si="665"/>
        <v>#N/A</v>
      </c>
      <c r="AN91" s="142" t="e">
        <f t="shared" ca="1" si="665"/>
        <v>#N/A</v>
      </c>
      <c r="AO91" s="142" t="e">
        <f t="shared" ca="1" si="665"/>
        <v>#N/A</v>
      </c>
      <c r="AP91" s="142" t="e">
        <f t="shared" ca="1" si="665"/>
        <v>#N/A</v>
      </c>
      <c r="AQ91" s="142" t="e">
        <f t="shared" ca="1" si="665"/>
        <v>#N/A</v>
      </c>
      <c r="AR91" s="142" t="e">
        <f t="shared" ca="1" si="665"/>
        <v>#N/A</v>
      </c>
      <c r="AS91" s="142" t="e">
        <f t="shared" ca="1" si="665"/>
        <v>#N/A</v>
      </c>
      <c r="AT91" s="142" t="e">
        <f t="shared" ca="1" si="665"/>
        <v>#N/A</v>
      </c>
      <c r="AU91" s="142" t="e">
        <f t="shared" ca="1" si="665"/>
        <v>#N/A</v>
      </c>
      <c r="AV91" s="142" t="e">
        <f t="shared" ca="1" si="665"/>
        <v>#N/A</v>
      </c>
      <c r="AW91" s="142" t="e">
        <f t="shared" ca="1" si="665"/>
        <v>#N/A</v>
      </c>
      <c r="AX91" s="142" t="e">
        <f t="shared" ca="1" si="665"/>
        <v>#N/A</v>
      </c>
      <c r="AY91" s="142" t="e">
        <f t="shared" ca="1" si="655"/>
        <v>#N/A</v>
      </c>
      <c r="AZ91" s="142" t="e">
        <f t="shared" ca="1" si="655"/>
        <v>#N/A</v>
      </c>
      <c r="BA91" s="142" t="e">
        <f t="shared" ca="1" si="655"/>
        <v>#N/A</v>
      </c>
      <c r="BB91" s="142" t="str">
        <f t="shared" ca="1" si="515"/>
        <v/>
      </c>
      <c r="BC91" s="142" t="str">
        <f t="shared" ref="BC91" ca="1" si="738">IFERROR(VALUE(G91)*IF(RTF_unit="K",1,IF(RTF_unit="lb",1/1000,IF(RTF_unit="T",2,1))),"")</f>
        <v/>
      </c>
      <c r="BD91" s="142" t="str">
        <f t="shared" ref="BD91" ca="1" si="739">IFERROR(VALUE(H91)*IF(RTF_unit="K",1,IF(RTF_unit="lb",1/1000,IF(RTF_unit="T",2,1))),"")</f>
        <v/>
      </c>
      <c r="BE91" s="142" t="str">
        <f t="shared" ref="BE91" ca="1" si="740">IFERROR(VALUE(I91)*IF(RTF_unit="K",1,IF(RTF_unit="lb",1/1000,IF(RTF_unit="T",2,1))),"")</f>
        <v/>
      </c>
      <c r="BF91" s="20" t="str">
        <f t="shared" ca="1" si="519"/>
        <v/>
      </c>
      <c r="BG91" s="142" t="str">
        <f t="shared" ca="1" si="561"/>
        <v/>
      </c>
      <c r="BH91" s="20"/>
      <c r="BI91" s="158" t="str">
        <f t="shared" ca="1" si="605"/>
        <v/>
      </c>
      <c r="BJ91" s="142" t="str">
        <f t="shared" ca="1" si="580"/>
        <v/>
      </c>
      <c r="BK91" s="142" t="str">
        <f t="shared" ca="1" si="606"/>
        <v/>
      </c>
      <c r="BL91" s="142" t="str">
        <f t="shared" ref="BL91" ca="1" si="741">IFERROR(INDEX($D$2:$BA$203,$A$41-1+$BI91,$A$27-3)*IF(RTF_unit="K",1,IF(RTF_unit="lb",1/1000,IF(RTF_unit="T",2,1))),"")</f>
        <v/>
      </c>
      <c r="BM91" s="142" t="str">
        <f t="shared" ref="BM91" ca="1" si="742">IFERROR(INDEX($D$2:$BA$203,$A$41-1+$BI91,$A$27-1)*IF(RTF_unit="K",1,IF(RTF_unit="lb",1/1000,IF(RTF_unit="T",2,1))),"")</f>
        <v/>
      </c>
      <c r="BN91" s="142" t="str">
        <f t="shared" ref="BN91" ca="1" si="743">IFERROR(INDEX($D$2:$BA$203,$A$41-1+$BI91,$A$27-2)*IF(RTF_unit="K",1,IF(RTF_unit="lb",1/1000,IF(RTF_unit="T",2,1))),"")</f>
        <v/>
      </c>
      <c r="BO91" s="142" t="str">
        <f t="shared" ref="BO91" ca="1" si="744">IFERROR(INDEX($D$2:$BA$203,$A$41-1+$BI91,$A$27)*IF(RTF_unit_Moment="kip-ft",1,IF(RTF_unit_Moment="kip-in",1/12,IF(RTF_unit_Moment="lb-ft",1/1000,IF(RTF_unit_Moment="lb-in",1/12000,1)))),"")</f>
        <v/>
      </c>
      <c r="BP91" s="142" t="str">
        <f t="shared" ref="BP91" ca="1" si="745">IFERROR(INDEX($D$2:$BA$203,$A$41-1+$BI91,$A$30)*IF(RTF_unit_Moment="kip-ft",1,IF(RTF_unit_Moment="kip-in",1/12,IF(RTF_unit_Moment="lb-ft",1/1000,IF(RTF_unit_Moment="lb-in",1/12000,1)))),"")</f>
        <v/>
      </c>
      <c r="BQ91" s="142" t="str">
        <f t="shared" ca="1" si="612"/>
        <v/>
      </c>
      <c r="BR91" s="142" t="str">
        <f t="shared" ca="1" si="613"/>
        <v/>
      </c>
      <c r="BT91" s="142" t="str">
        <f t="array" aca="1" ref="BT91" ca="1">IFERROR(INDEX($BB$1:$BB$502,SMALL(IF($BB$1:$BB$502&lt;&gt;"",ROW($BB$1:$BB$502)),ROW(84:84))),"")</f>
        <v/>
      </c>
      <c r="BU91" s="156" t="str">
        <f t="shared" ca="1" si="575"/>
        <v/>
      </c>
      <c r="BV91" s="142" t="str">
        <f t="shared" ca="1" si="586"/>
        <v/>
      </c>
      <c r="BW91" s="142" t="str">
        <f t="shared" ca="1" si="586"/>
        <v/>
      </c>
      <c r="BX91" s="142" t="str">
        <f t="shared" ca="1" si="586"/>
        <v/>
      </c>
      <c r="BY91" s="142" t="str">
        <f t="shared" ca="1" si="587"/>
        <v/>
      </c>
      <c r="BZ91" s="142" t="str">
        <f t="shared" ca="1" si="576"/>
        <v/>
      </c>
      <c r="CA91" s="142" t="str">
        <f t="shared" ca="1" si="588"/>
        <v/>
      </c>
      <c r="CB91" s="142" t="str">
        <f t="shared" ca="1" si="589"/>
        <v/>
      </c>
      <c r="CC91" s="142" t="str">
        <f t="shared" ca="1" si="590"/>
        <v/>
      </c>
      <c r="CD91" s="142" t="str">
        <f t="shared" ca="1" si="591"/>
        <v/>
      </c>
      <c r="CE91" s="142" t="str">
        <f t="shared" ca="1" si="592"/>
        <v/>
      </c>
      <c r="CF91" s="142" t="str">
        <f t="shared" ca="1" si="593"/>
        <v/>
      </c>
      <c r="CG91" s="142" t="str">
        <f t="shared" ca="1" si="594"/>
        <v/>
      </c>
      <c r="CH91" s="142" t="str">
        <f ca="1">IFERROR(TRIM(IFERROR(IF(ISNUMBER(MATCH(IF($CF90="Radius",LEFT($CF91,FIND(" (",$CF91,1)),IF(LEFT($CF91,FIND(" (",$CF91,1))=LEFT($CF90,FIND(" (",$CF90,1)),"",LEFT($CF91,FIND(" (",$CF91,1)))),$CH$8:$CH90,0))=FALSE,IF($CF90="Radius",LEFT($CF91,FIND(" (",$CF91,1)),IF(LEFT($CF91,FIND(" (",$CF91,1))=LEFT($CF90,FIND(" (",$CF90,1)),"",LEFT($CF91,FIND(" (",$CF91,1)))),""),"")),"")</f>
        <v/>
      </c>
      <c r="CI91" s="142" t="str">
        <f t="array" aca="1" ref="CI91" ca="1">IFERROR(IF($CH91="","",IF(MAX((Selection_Radius=$CH91)*Selection_Resultant)=0,"",MAX((Selection_Radius=$CH91)*Selection_Resultant))),"")</f>
        <v/>
      </c>
      <c r="CJ91" s="142" t="str">
        <f t="shared" ca="1" si="595"/>
        <v/>
      </c>
      <c r="CK91" s="142" t="str">
        <f t="array" aca="1" ref="CK91" ca="1">IFERROR(INDEX($CJ$1:$CJ$502,SMALL(IF($CJ$1:$CJ$502&lt;&gt;"",ROW($CJ$1:$CJ$502)),ROW(84:84))),"")</f>
        <v/>
      </c>
      <c r="CL91" s="142" t="str">
        <f t="shared" ca="1" si="596"/>
        <v/>
      </c>
      <c r="CM91" s="142" t="str">
        <f t="shared" ca="1" si="597"/>
        <v/>
      </c>
      <c r="CN91" s="142" t="str" cm="1">
        <f t="array" aca="1" ref="CN91" ca="1">IF(CM91="","",INDEX(INDIRECT("$CM$9:$CM$" &amp; ROW(GuyAnchorReactionCount) + GuyAnchorReactionCount),ROWS($CM91:INDIRECT("$CM$" &amp; ROW(GuyAnchorReactionCount) + GuyAnchorReactionCount))))</f>
        <v/>
      </c>
      <c r="CP91" s="145" t="str">
        <f t="shared" ca="1" si="598"/>
        <v/>
      </c>
      <c r="CQ91" s="145" t="str">
        <f t="shared" ca="1" si="599"/>
        <v/>
      </c>
      <c r="CR91" s="145" t="str">
        <f t="shared" ca="1" si="600"/>
        <v/>
      </c>
      <c r="CS91" s="145" t="str">
        <f t="shared" ca="1" si="601"/>
        <v/>
      </c>
    </row>
    <row r="92" spans="3:97" x14ac:dyDescent="0.2">
      <c r="C92" s="142">
        <f t="shared" si="525"/>
        <v>90</v>
      </c>
      <c r="D92" s="142" t="e">
        <f t="shared" ca="1" si="664"/>
        <v>#N/A</v>
      </c>
      <c r="E92" s="142" t="e">
        <f t="shared" ca="1" si="664"/>
        <v>#N/A</v>
      </c>
      <c r="F92" s="142" t="e">
        <f t="shared" ca="1" si="664"/>
        <v>#N/A</v>
      </c>
      <c r="G92" s="142" t="e">
        <f t="shared" ca="1" si="664"/>
        <v>#N/A</v>
      </c>
      <c r="H92" s="142" t="e">
        <f t="shared" ca="1" si="664"/>
        <v>#N/A</v>
      </c>
      <c r="I92" s="142" t="e">
        <f t="shared" ca="1" si="664"/>
        <v>#N/A</v>
      </c>
      <c r="J92" s="142" t="e">
        <f t="shared" ca="1" si="664"/>
        <v>#N/A</v>
      </c>
      <c r="K92" s="142" t="e">
        <f t="shared" ca="1" si="664"/>
        <v>#N/A</v>
      </c>
      <c r="L92" s="142" t="e">
        <f t="shared" ca="1" si="664"/>
        <v>#N/A</v>
      </c>
      <c r="M92" s="142" t="e">
        <f t="shared" ca="1" si="664"/>
        <v>#N/A</v>
      </c>
      <c r="N92" s="142" t="e">
        <f t="shared" ca="1" si="664"/>
        <v>#N/A</v>
      </c>
      <c r="O92" s="142" t="e">
        <f t="shared" ca="1" si="664"/>
        <v>#N/A</v>
      </c>
      <c r="P92" s="142" t="e">
        <f t="shared" ca="1" si="664"/>
        <v>#N/A</v>
      </c>
      <c r="Q92" s="142" t="e">
        <f t="shared" ca="1" si="664"/>
        <v>#N/A</v>
      </c>
      <c r="R92" s="142" t="e">
        <f t="shared" ca="1" si="664"/>
        <v>#N/A</v>
      </c>
      <c r="S92" s="142" t="e">
        <f t="shared" ca="1" si="664"/>
        <v>#N/A</v>
      </c>
      <c r="T92" s="142" t="e">
        <f t="shared" ca="1" si="654"/>
        <v>#N/A</v>
      </c>
      <c r="U92" s="142" t="e">
        <f t="shared" ca="1" si="654"/>
        <v>#N/A</v>
      </c>
      <c r="V92" s="142" t="e">
        <f t="shared" ca="1" si="654"/>
        <v>#N/A</v>
      </c>
      <c r="W92" s="142" t="e">
        <f t="shared" ca="1" si="654"/>
        <v>#N/A</v>
      </c>
      <c r="X92" s="142" t="e">
        <f t="shared" ca="1" si="654"/>
        <v>#N/A</v>
      </c>
      <c r="Y92" s="142" t="e">
        <f t="shared" ca="1" si="654"/>
        <v>#N/A</v>
      </c>
      <c r="Z92" s="142" t="e">
        <f t="shared" ca="1" si="654"/>
        <v>#N/A</v>
      </c>
      <c r="AA92" s="142" t="e">
        <f t="shared" ca="1" si="654"/>
        <v>#N/A</v>
      </c>
      <c r="AB92" s="142" t="e">
        <f t="shared" ca="1" si="654"/>
        <v>#N/A</v>
      </c>
      <c r="AC92" s="142" t="e">
        <f t="shared" ca="1" si="654"/>
        <v>#N/A</v>
      </c>
      <c r="AD92" s="142" t="e">
        <f t="shared" ca="1" si="654"/>
        <v>#N/A</v>
      </c>
      <c r="AE92" s="142" t="e">
        <f t="shared" ca="1" si="654"/>
        <v>#N/A</v>
      </c>
      <c r="AF92" s="142" t="e">
        <f t="shared" ca="1" si="654"/>
        <v>#N/A</v>
      </c>
      <c r="AG92" s="142" t="e">
        <f t="shared" ca="1" si="654"/>
        <v>#N/A</v>
      </c>
      <c r="AH92" s="142" t="e">
        <f t="shared" ca="1" si="654"/>
        <v>#N/A</v>
      </c>
      <c r="AI92" s="142" t="e">
        <f t="shared" ca="1" si="665"/>
        <v>#N/A</v>
      </c>
      <c r="AJ92" s="142" t="e">
        <f t="shared" ca="1" si="665"/>
        <v>#N/A</v>
      </c>
      <c r="AK92" s="142" t="e">
        <f t="shared" ca="1" si="665"/>
        <v>#N/A</v>
      </c>
      <c r="AL92" s="142" t="e">
        <f t="shared" ca="1" si="665"/>
        <v>#N/A</v>
      </c>
      <c r="AM92" s="142" t="e">
        <f t="shared" ca="1" si="665"/>
        <v>#N/A</v>
      </c>
      <c r="AN92" s="142" t="e">
        <f t="shared" ca="1" si="665"/>
        <v>#N/A</v>
      </c>
      <c r="AO92" s="142" t="e">
        <f t="shared" ca="1" si="665"/>
        <v>#N/A</v>
      </c>
      <c r="AP92" s="142" t="e">
        <f t="shared" ca="1" si="665"/>
        <v>#N/A</v>
      </c>
      <c r="AQ92" s="142" t="e">
        <f t="shared" ca="1" si="665"/>
        <v>#N/A</v>
      </c>
      <c r="AR92" s="142" t="e">
        <f t="shared" ca="1" si="665"/>
        <v>#N/A</v>
      </c>
      <c r="AS92" s="142" t="e">
        <f t="shared" ca="1" si="665"/>
        <v>#N/A</v>
      </c>
      <c r="AT92" s="142" t="e">
        <f t="shared" ca="1" si="665"/>
        <v>#N/A</v>
      </c>
      <c r="AU92" s="142" t="e">
        <f t="shared" ca="1" si="665"/>
        <v>#N/A</v>
      </c>
      <c r="AV92" s="142" t="e">
        <f t="shared" ca="1" si="665"/>
        <v>#N/A</v>
      </c>
      <c r="AW92" s="142" t="e">
        <f t="shared" ca="1" si="665"/>
        <v>#N/A</v>
      </c>
      <c r="AX92" s="142" t="e">
        <f t="shared" ca="1" si="665"/>
        <v>#N/A</v>
      </c>
      <c r="AY92" s="142" t="e">
        <f t="shared" ca="1" si="655"/>
        <v>#N/A</v>
      </c>
      <c r="AZ92" s="142" t="e">
        <f t="shared" ca="1" si="655"/>
        <v>#N/A</v>
      </c>
      <c r="BA92" s="142" t="e">
        <f t="shared" ca="1" si="655"/>
        <v>#N/A</v>
      </c>
      <c r="BB92" s="142" t="str">
        <f t="shared" ca="1" si="515"/>
        <v/>
      </c>
      <c r="BC92" s="142" t="str">
        <f t="shared" ref="BC92" ca="1" si="746">IFERROR(VALUE(G92)*IF(RTF_unit="K",1,IF(RTF_unit="lb",1/1000,IF(RTF_unit="T",2,1))),"")</f>
        <v/>
      </c>
      <c r="BD92" s="142" t="str">
        <f t="shared" ref="BD92" ca="1" si="747">IFERROR(VALUE(H92)*IF(RTF_unit="K",1,IF(RTF_unit="lb",1/1000,IF(RTF_unit="T",2,1))),"")</f>
        <v/>
      </c>
      <c r="BE92" s="142" t="str">
        <f t="shared" ref="BE92" ca="1" si="748">IFERROR(VALUE(I92)*IF(RTF_unit="K",1,IF(RTF_unit="lb",1/1000,IF(RTF_unit="T",2,1))),"")</f>
        <v/>
      </c>
      <c r="BF92" s="20" t="str">
        <f t="shared" ca="1" si="519"/>
        <v/>
      </c>
      <c r="BG92" s="142" t="str">
        <f t="shared" ca="1" si="561"/>
        <v/>
      </c>
      <c r="BH92" s="20"/>
      <c r="BI92" s="158" t="str">
        <f t="shared" ca="1" si="605"/>
        <v/>
      </c>
      <c r="BJ92" s="142" t="str">
        <f t="shared" ca="1" si="580"/>
        <v/>
      </c>
      <c r="BK92" s="142" t="str">
        <f t="shared" ca="1" si="606"/>
        <v/>
      </c>
      <c r="BL92" s="142" t="str">
        <f t="shared" ref="BL92" ca="1" si="749">IFERROR(INDEX($D$2:$BA$203,$A$41-1+$BI92,$A$27-3)*IF(RTF_unit="K",1,IF(RTF_unit="lb",1/1000,IF(RTF_unit="T",2,1))),"")</f>
        <v/>
      </c>
      <c r="BM92" s="142" t="str">
        <f t="shared" ref="BM92" ca="1" si="750">IFERROR(INDEX($D$2:$BA$203,$A$41-1+$BI92,$A$27-1)*IF(RTF_unit="K",1,IF(RTF_unit="lb",1/1000,IF(RTF_unit="T",2,1))),"")</f>
        <v/>
      </c>
      <c r="BN92" s="142" t="str">
        <f t="shared" ref="BN92" ca="1" si="751">IFERROR(INDEX($D$2:$BA$203,$A$41-1+$BI92,$A$27-2)*IF(RTF_unit="K",1,IF(RTF_unit="lb",1/1000,IF(RTF_unit="T",2,1))),"")</f>
        <v/>
      </c>
      <c r="BO92" s="142" t="str">
        <f t="shared" ref="BO92" ca="1" si="752">IFERROR(INDEX($D$2:$BA$203,$A$41-1+$BI92,$A$27)*IF(RTF_unit_Moment="kip-ft",1,IF(RTF_unit_Moment="kip-in",1/12,IF(RTF_unit_Moment="lb-ft",1/1000,IF(RTF_unit_Moment="lb-in",1/12000,1)))),"")</f>
        <v/>
      </c>
      <c r="BP92" s="142" t="str">
        <f t="shared" ref="BP92" ca="1" si="753">IFERROR(INDEX($D$2:$BA$203,$A$41-1+$BI92,$A$30)*IF(RTF_unit_Moment="kip-ft",1,IF(RTF_unit_Moment="kip-in",1/12,IF(RTF_unit_Moment="lb-ft",1/1000,IF(RTF_unit_Moment="lb-in",1/12000,1)))),"")</f>
        <v/>
      </c>
      <c r="BQ92" s="142" t="str">
        <f t="shared" ca="1" si="612"/>
        <v/>
      </c>
      <c r="BR92" s="142" t="str">
        <f t="shared" ca="1" si="613"/>
        <v/>
      </c>
      <c r="BT92" s="142" t="str">
        <f t="array" aca="1" ref="BT92" ca="1">IFERROR(INDEX($BB$1:$BB$502,SMALL(IF($BB$1:$BB$502&lt;&gt;"",ROW($BB$1:$BB$502)),ROW(85:85))),"")</f>
        <v/>
      </c>
      <c r="BU92" s="156" t="str">
        <f t="shared" ca="1" si="575"/>
        <v/>
      </c>
      <c r="BV92" s="142" t="str">
        <f t="shared" ca="1" si="586"/>
        <v/>
      </c>
      <c r="BW92" s="142" t="str">
        <f t="shared" ca="1" si="586"/>
        <v/>
      </c>
      <c r="BX92" s="142" t="str">
        <f t="shared" ca="1" si="586"/>
        <v/>
      </c>
      <c r="BY92" s="142" t="str">
        <f t="shared" ca="1" si="587"/>
        <v/>
      </c>
      <c r="BZ92" s="142" t="str">
        <f t="shared" ca="1" si="576"/>
        <v/>
      </c>
      <c r="CA92" s="142" t="str">
        <f t="shared" ca="1" si="588"/>
        <v/>
      </c>
      <c r="CB92" s="142" t="str">
        <f t="shared" ca="1" si="589"/>
        <v/>
      </c>
      <c r="CC92" s="142" t="str">
        <f t="shared" ca="1" si="590"/>
        <v/>
      </c>
      <c r="CD92" s="142" t="str">
        <f t="shared" ca="1" si="591"/>
        <v/>
      </c>
      <c r="CE92" s="142" t="str">
        <f t="shared" ca="1" si="592"/>
        <v/>
      </c>
      <c r="CF92" s="142" t="str">
        <f t="shared" ca="1" si="593"/>
        <v/>
      </c>
      <c r="CG92" s="142" t="str">
        <f t="shared" ca="1" si="594"/>
        <v/>
      </c>
      <c r="CH92" s="142" t="str">
        <f ca="1">IFERROR(TRIM(IFERROR(IF(ISNUMBER(MATCH(IF($CF91="Radius",LEFT($CF92,FIND(" (",$CF92,1)),IF(LEFT($CF92,FIND(" (",$CF92,1))=LEFT($CF91,FIND(" (",$CF91,1)),"",LEFT($CF92,FIND(" (",$CF92,1)))),$CH$8:$CH91,0))=FALSE,IF($CF91="Radius",LEFT($CF92,FIND(" (",$CF92,1)),IF(LEFT($CF92,FIND(" (",$CF92,1))=LEFT($CF91,FIND(" (",$CF91,1)),"",LEFT($CF92,FIND(" (",$CF92,1)))),""),"")),"")</f>
        <v/>
      </c>
      <c r="CI92" s="142" t="str">
        <f t="array" aca="1" ref="CI92" ca="1">IFERROR(IF($CH92="","",IF(MAX((Selection_Radius=$CH92)*Selection_Resultant)=0,"",MAX((Selection_Radius=$CH92)*Selection_Resultant))),"")</f>
        <v/>
      </c>
      <c r="CJ92" s="142" t="str">
        <f t="shared" ca="1" si="595"/>
        <v/>
      </c>
      <c r="CK92" s="142" t="str">
        <f t="array" aca="1" ref="CK92" ca="1">IFERROR(INDEX($CJ$1:$CJ$502,SMALL(IF($CJ$1:$CJ$502&lt;&gt;"",ROW($CJ$1:$CJ$502)),ROW(85:85))),"")</f>
        <v/>
      </c>
      <c r="CL92" s="142" t="str">
        <f t="shared" ca="1" si="596"/>
        <v/>
      </c>
      <c r="CM92" s="142" t="str">
        <f t="shared" ca="1" si="597"/>
        <v/>
      </c>
      <c r="CN92" s="142" t="str" cm="1">
        <f t="array" aca="1" ref="CN92" ca="1">IF(CM92="","",INDEX(INDIRECT("$CM$9:$CM$" &amp; ROW(GuyAnchorReactionCount) + GuyAnchorReactionCount),ROWS($CM92:INDIRECT("$CM$" &amp; ROW(GuyAnchorReactionCount) + GuyAnchorReactionCount))))</f>
        <v/>
      </c>
      <c r="CP92" s="145" t="str">
        <f t="shared" ca="1" si="598"/>
        <v/>
      </c>
      <c r="CQ92" s="145" t="str">
        <f t="shared" ca="1" si="599"/>
        <v/>
      </c>
      <c r="CR92" s="145" t="str">
        <f t="shared" ca="1" si="600"/>
        <v/>
      </c>
      <c r="CS92" s="145" t="str">
        <f t="shared" ca="1" si="601"/>
        <v/>
      </c>
    </row>
    <row r="93" spans="3:97" x14ac:dyDescent="0.2">
      <c r="C93" s="142">
        <f t="shared" si="525"/>
        <v>91</v>
      </c>
      <c r="D93" s="142" t="e">
        <f t="shared" ca="1" si="664"/>
        <v>#N/A</v>
      </c>
      <c r="E93" s="142" t="e">
        <f t="shared" ca="1" si="664"/>
        <v>#N/A</v>
      </c>
      <c r="F93" s="142" t="e">
        <f t="shared" ca="1" si="664"/>
        <v>#N/A</v>
      </c>
      <c r="G93" s="142" t="e">
        <f t="shared" ca="1" si="664"/>
        <v>#N/A</v>
      </c>
      <c r="H93" s="142" t="e">
        <f t="shared" ca="1" si="664"/>
        <v>#N/A</v>
      </c>
      <c r="I93" s="142" t="e">
        <f t="shared" ca="1" si="664"/>
        <v>#N/A</v>
      </c>
      <c r="J93" s="142" t="e">
        <f t="shared" ca="1" si="664"/>
        <v>#N/A</v>
      </c>
      <c r="K93" s="142" t="e">
        <f t="shared" ca="1" si="664"/>
        <v>#N/A</v>
      </c>
      <c r="L93" s="142" t="e">
        <f t="shared" ca="1" si="664"/>
        <v>#N/A</v>
      </c>
      <c r="M93" s="142" t="e">
        <f t="shared" ca="1" si="664"/>
        <v>#N/A</v>
      </c>
      <c r="N93" s="142" t="e">
        <f t="shared" ca="1" si="664"/>
        <v>#N/A</v>
      </c>
      <c r="O93" s="142" t="e">
        <f t="shared" ca="1" si="664"/>
        <v>#N/A</v>
      </c>
      <c r="P93" s="142" t="e">
        <f t="shared" ca="1" si="664"/>
        <v>#N/A</v>
      </c>
      <c r="Q93" s="142" t="e">
        <f t="shared" ca="1" si="664"/>
        <v>#N/A</v>
      </c>
      <c r="R93" s="142" t="e">
        <f t="shared" ca="1" si="664"/>
        <v>#N/A</v>
      </c>
      <c r="S93" s="142" t="e">
        <f t="shared" ca="1" si="664"/>
        <v>#N/A</v>
      </c>
      <c r="T93" s="142" t="e">
        <f t="shared" ca="1" si="654"/>
        <v>#N/A</v>
      </c>
      <c r="U93" s="142" t="e">
        <f t="shared" ca="1" si="654"/>
        <v>#N/A</v>
      </c>
      <c r="V93" s="142" t="e">
        <f t="shared" ca="1" si="654"/>
        <v>#N/A</v>
      </c>
      <c r="W93" s="142" t="e">
        <f t="shared" ca="1" si="654"/>
        <v>#N/A</v>
      </c>
      <c r="X93" s="142" t="e">
        <f t="shared" ca="1" si="654"/>
        <v>#N/A</v>
      </c>
      <c r="Y93" s="142" t="e">
        <f t="shared" ca="1" si="654"/>
        <v>#N/A</v>
      </c>
      <c r="Z93" s="142" t="e">
        <f t="shared" ca="1" si="654"/>
        <v>#N/A</v>
      </c>
      <c r="AA93" s="142" t="e">
        <f t="shared" ca="1" si="654"/>
        <v>#N/A</v>
      </c>
      <c r="AB93" s="142" t="e">
        <f t="shared" ca="1" si="654"/>
        <v>#N/A</v>
      </c>
      <c r="AC93" s="142" t="e">
        <f t="shared" ca="1" si="654"/>
        <v>#N/A</v>
      </c>
      <c r="AD93" s="142" t="e">
        <f t="shared" ca="1" si="654"/>
        <v>#N/A</v>
      </c>
      <c r="AE93" s="142" t="e">
        <f t="shared" ca="1" si="654"/>
        <v>#N/A</v>
      </c>
      <c r="AF93" s="142" t="e">
        <f t="shared" ca="1" si="654"/>
        <v>#N/A</v>
      </c>
      <c r="AG93" s="142" t="e">
        <f t="shared" ca="1" si="654"/>
        <v>#N/A</v>
      </c>
      <c r="AH93" s="142" t="e">
        <f t="shared" ca="1" si="654"/>
        <v>#N/A</v>
      </c>
      <c r="AI93" s="142" t="e">
        <f t="shared" ca="1" si="665"/>
        <v>#N/A</v>
      </c>
      <c r="AJ93" s="142" t="e">
        <f t="shared" ca="1" si="665"/>
        <v>#N/A</v>
      </c>
      <c r="AK93" s="142" t="e">
        <f t="shared" ca="1" si="665"/>
        <v>#N/A</v>
      </c>
      <c r="AL93" s="142" t="e">
        <f t="shared" ca="1" si="665"/>
        <v>#N/A</v>
      </c>
      <c r="AM93" s="142" t="e">
        <f t="shared" ca="1" si="665"/>
        <v>#N/A</v>
      </c>
      <c r="AN93" s="142" t="e">
        <f t="shared" ca="1" si="665"/>
        <v>#N/A</v>
      </c>
      <c r="AO93" s="142" t="e">
        <f t="shared" ca="1" si="665"/>
        <v>#N/A</v>
      </c>
      <c r="AP93" s="142" t="e">
        <f t="shared" ca="1" si="665"/>
        <v>#N/A</v>
      </c>
      <c r="AQ93" s="142" t="e">
        <f t="shared" ca="1" si="665"/>
        <v>#N/A</v>
      </c>
      <c r="AR93" s="142" t="e">
        <f t="shared" ca="1" si="665"/>
        <v>#N/A</v>
      </c>
      <c r="AS93" s="142" t="e">
        <f t="shared" ca="1" si="665"/>
        <v>#N/A</v>
      </c>
      <c r="AT93" s="142" t="e">
        <f t="shared" ca="1" si="665"/>
        <v>#N/A</v>
      </c>
      <c r="AU93" s="142" t="e">
        <f t="shared" ca="1" si="665"/>
        <v>#N/A</v>
      </c>
      <c r="AV93" s="142" t="e">
        <f t="shared" ca="1" si="665"/>
        <v>#N/A</v>
      </c>
      <c r="AW93" s="142" t="e">
        <f t="shared" ca="1" si="665"/>
        <v>#N/A</v>
      </c>
      <c r="AX93" s="142" t="e">
        <f t="shared" ca="1" si="665"/>
        <v>#N/A</v>
      </c>
      <c r="AY93" s="142" t="e">
        <f t="shared" ca="1" si="655"/>
        <v>#N/A</v>
      </c>
      <c r="AZ93" s="142" t="e">
        <f t="shared" ca="1" si="655"/>
        <v>#N/A</v>
      </c>
      <c r="BA93" s="142" t="e">
        <f t="shared" ca="1" si="655"/>
        <v>#N/A</v>
      </c>
      <c r="BB93" s="142" t="str">
        <f t="shared" ca="1" si="515"/>
        <v/>
      </c>
      <c r="BC93" s="142" t="str">
        <f t="shared" ref="BC93" ca="1" si="754">IFERROR(VALUE(G93)*IF(RTF_unit="K",1,IF(RTF_unit="lb",1/1000,IF(RTF_unit="T",2,1))),"")</f>
        <v/>
      </c>
      <c r="BD93" s="142" t="str">
        <f t="shared" ref="BD93" ca="1" si="755">IFERROR(VALUE(H93)*IF(RTF_unit="K",1,IF(RTF_unit="lb",1/1000,IF(RTF_unit="T",2,1))),"")</f>
        <v/>
      </c>
      <c r="BE93" s="142" t="str">
        <f t="shared" ref="BE93" ca="1" si="756">IFERROR(VALUE(I93)*IF(RTF_unit="K",1,IF(RTF_unit="lb",1/1000,IF(RTF_unit="T",2,1))),"")</f>
        <v/>
      </c>
      <c r="BF93" s="20" t="str">
        <f t="shared" ca="1" si="519"/>
        <v/>
      </c>
      <c r="BG93" s="142" t="str">
        <f t="shared" ca="1" si="561"/>
        <v/>
      </c>
      <c r="BH93" s="20"/>
      <c r="BI93" s="158" t="str">
        <f t="shared" ca="1" si="605"/>
        <v/>
      </c>
      <c r="BJ93" s="142" t="str">
        <f t="shared" ca="1" si="580"/>
        <v/>
      </c>
      <c r="BK93" s="142" t="str">
        <f t="shared" ca="1" si="606"/>
        <v/>
      </c>
      <c r="BL93" s="142" t="str">
        <f t="shared" ref="BL93" ca="1" si="757">IFERROR(INDEX($D$2:$BA$203,$A$41-1+$BI93,$A$27-3)*IF(RTF_unit="K",1,IF(RTF_unit="lb",1/1000,IF(RTF_unit="T",2,1))),"")</f>
        <v/>
      </c>
      <c r="BM93" s="142" t="str">
        <f t="shared" ref="BM93" ca="1" si="758">IFERROR(INDEX($D$2:$BA$203,$A$41-1+$BI93,$A$27-1)*IF(RTF_unit="K",1,IF(RTF_unit="lb",1/1000,IF(RTF_unit="T",2,1))),"")</f>
        <v/>
      </c>
      <c r="BN93" s="142" t="str">
        <f t="shared" ref="BN93" ca="1" si="759">IFERROR(INDEX($D$2:$BA$203,$A$41-1+$BI93,$A$27-2)*IF(RTF_unit="K",1,IF(RTF_unit="lb",1/1000,IF(RTF_unit="T",2,1))),"")</f>
        <v/>
      </c>
      <c r="BO93" s="142" t="str">
        <f t="shared" ref="BO93" ca="1" si="760">IFERROR(INDEX($D$2:$BA$203,$A$41-1+$BI93,$A$27)*IF(RTF_unit_Moment="kip-ft",1,IF(RTF_unit_Moment="kip-in",1/12,IF(RTF_unit_Moment="lb-ft",1/1000,IF(RTF_unit_Moment="lb-in",1/12000,1)))),"")</f>
        <v/>
      </c>
      <c r="BP93" s="142" t="str">
        <f t="shared" ref="BP93" ca="1" si="761">IFERROR(INDEX($D$2:$BA$203,$A$41-1+$BI93,$A$30)*IF(RTF_unit_Moment="kip-ft",1,IF(RTF_unit_Moment="kip-in",1/12,IF(RTF_unit_Moment="lb-ft",1/1000,IF(RTF_unit_Moment="lb-in",1/12000,1)))),"")</f>
        <v/>
      </c>
      <c r="BQ93" s="142" t="str">
        <f t="shared" ca="1" si="612"/>
        <v/>
      </c>
      <c r="BR93" s="142" t="str">
        <f t="shared" ca="1" si="613"/>
        <v/>
      </c>
      <c r="BT93" s="142" t="str">
        <f t="array" aca="1" ref="BT93" ca="1">IFERROR(INDEX($BB$1:$BB$502,SMALL(IF($BB$1:$BB$502&lt;&gt;"",ROW($BB$1:$BB$502)),ROW(86:86))),"")</f>
        <v/>
      </c>
      <c r="BU93" s="156" t="str">
        <f t="shared" ca="1" si="575"/>
        <v/>
      </c>
      <c r="BV93" s="142" t="str">
        <f t="shared" ca="1" si="586"/>
        <v/>
      </c>
      <c r="BW93" s="142" t="str">
        <f t="shared" ca="1" si="586"/>
        <v/>
      </c>
      <c r="BX93" s="142" t="str">
        <f t="shared" ca="1" si="586"/>
        <v/>
      </c>
      <c r="BY93" s="142" t="str">
        <f t="shared" ca="1" si="587"/>
        <v/>
      </c>
      <c r="BZ93" s="142" t="str">
        <f t="shared" ca="1" si="576"/>
        <v/>
      </c>
      <c r="CA93" s="142" t="str">
        <f t="shared" ca="1" si="588"/>
        <v/>
      </c>
      <c r="CB93" s="142" t="str">
        <f t="shared" ca="1" si="589"/>
        <v/>
      </c>
      <c r="CC93" s="142" t="str">
        <f t="shared" ca="1" si="590"/>
        <v/>
      </c>
      <c r="CD93" s="142" t="str">
        <f t="shared" ca="1" si="591"/>
        <v/>
      </c>
      <c r="CE93" s="142" t="str">
        <f t="shared" ca="1" si="592"/>
        <v/>
      </c>
      <c r="CF93" s="142" t="str">
        <f t="shared" ca="1" si="593"/>
        <v/>
      </c>
      <c r="CG93" s="142" t="str">
        <f t="shared" ca="1" si="594"/>
        <v/>
      </c>
      <c r="CH93" s="142" t="str">
        <f ca="1">IFERROR(TRIM(IFERROR(IF(ISNUMBER(MATCH(IF($CF92="Radius",LEFT($CF93,FIND(" (",$CF93,1)),IF(LEFT($CF93,FIND(" (",$CF93,1))=LEFT($CF92,FIND(" (",$CF92,1)),"",LEFT($CF93,FIND(" (",$CF93,1)))),$CH$8:$CH92,0))=FALSE,IF($CF92="Radius",LEFT($CF93,FIND(" (",$CF93,1)),IF(LEFT($CF93,FIND(" (",$CF93,1))=LEFT($CF92,FIND(" (",$CF92,1)),"",LEFT($CF93,FIND(" (",$CF93,1)))),""),"")),"")</f>
        <v/>
      </c>
      <c r="CI93" s="142" t="str">
        <f t="array" aca="1" ref="CI93" ca="1">IFERROR(IF($CH93="","",IF(MAX((Selection_Radius=$CH93)*Selection_Resultant)=0,"",MAX((Selection_Radius=$CH93)*Selection_Resultant))),"")</f>
        <v/>
      </c>
      <c r="CJ93" s="142" t="str">
        <f t="shared" ca="1" si="595"/>
        <v/>
      </c>
      <c r="CK93" s="142" t="str">
        <f t="array" aca="1" ref="CK93" ca="1">IFERROR(INDEX($CJ$1:$CJ$502,SMALL(IF($CJ$1:$CJ$502&lt;&gt;"",ROW($CJ$1:$CJ$502)),ROW(86:86))),"")</f>
        <v/>
      </c>
      <c r="CL93" s="142" t="str">
        <f t="shared" ca="1" si="596"/>
        <v/>
      </c>
      <c r="CM93" s="142" t="str">
        <f t="shared" ca="1" si="597"/>
        <v/>
      </c>
      <c r="CN93" s="142" t="str" cm="1">
        <f t="array" aca="1" ref="CN93" ca="1">IF(CM93="","",INDEX(INDIRECT("$CM$9:$CM$" &amp; ROW(GuyAnchorReactionCount) + GuyAnchorReactionCount),ROWS($CM93:INDIRECT("$CM$" &amp; ROW(GuyAnchorReactionCount) + GuyAnchorReactionCount))))</f>
        <v/>
      </c>
      <c r="CP93" s="145" t="str">
        <f t="shared" ca="1" si="598"/>
        <v/>
      </c>
      <c r="CQ93" s="145" t="str">
        <f t="shared" ca="1" si="599"/>
        <v/>
      </c>
      <c r="CR93" s="145" t="str">
        <f t="shared" ca="1" si="600"/>
        <v/>
      </c>
      <c r="CS93" s="145" t="str">
        <f t="shared" ca="1" si="601"/>
        <v/>
      </c>
    </row>
    <row r="94" spans="3:97" x14ac:dyDescent="0.2">
      <c r="C94" s="142">
        <f t="shared" si="525"/>
        <v>92</v>
      </c>
      <c r="D94" s="142" t="e">
        <f t="shared" ca="1" si="664"/>
        <v>#N/A</v>
      </c>
      <c r="E94" s="142" t="e">
        <f t="shared" ca="1" si="664"/>
        <v>#N/A</v>
      </c>
      <c r="F94" s="142" t="e">
        <f t="shared" ca="1" si="664"/>
        <v>#N/A</v>
      </c>
      <c r="G94" s="142" t="e">
        <f t="shared" ca="1" si="664"/>
        <v>#N/A</v>
      </c>
      <c r="H94" s="142" t="e">
        <f t="shared" ca="1" si="664"/>
        <v>#N/A</v>
      </c>
      <c r="I94" s="142" t="e">
        <f t="shared" ca="1" si="664"/>
        <v>#N/A</v>
      </c>
      <c r="J94" s="142" t="e">
        <f t="shared" ca="1" si="664"/>
        <v>#N/A</v>
      </c>
      <c r="K94" s="142" t="e">
        <f t="shared" ca="1" si="664"/>
        <v>#N/A</v>
      </c>
      <c r="L94" s="142" t="e">
        <f t="shared" ca="1" si="664"/>
        <v>#N/A</v>
      </c>
      <c r="M94" s="142" t="e">
        <f t="shared" ca="1" si="664"/>
        <v>#N/A</v>
      </c>
      <c r="N94" s="142" t="e">
        <f t="shared" ca="1" si="664"/>
        <v>#N/A</v>
      </c>
      <c r="O94" s="142" t="e">
        <f t="shared" ca="1" si="664"/>
        <v>#N/A</v>
      </c>
      <c r="P94" s="142" t="e">
        <f t="shared" ca="1" si="664"/>
        <v>#N/A</v>
      </c>
      <c r="Q94" s="142" t="e">
        <f t="shared" ca="1" si="664"/>
        <v>#N/A</v>
      </c>
      <c r="R94" s="142" t="e">
        <f t="shared" ca="1" si="664"/>
        <v>#N/A</v>
      </c>
      <c r="S94" s="142" t="e">
        <f t="shared" ca="1" si="664"/>
        <v>#N/A</v>
      </c>
      <c r="T94" s="142" t="e">
        <f t="shared" ca="1" si="654"/>
        <v>#N/A</v>
      </c>
      <c r="U94" s="142" t="e">
        <f t="shared" ca="1" si="654"/>
        <v>#N/A</v>
      </c>
      <c r="V94" s="142" t="e">
        <f t="shared" ca="1" si="654"/>
        <v>#N/A</v>
      </c>
      <c r="W94" s="142" t="e">
        <f t="shared" ca="1" si="654"/>
        <v>#N/A</v>
      </c>
      <c r="X94" s="142" t="e">
        <f t="shared" ca="1" si="654"/>
        <v>#N/A</v>
      </c>
      <c r="Y94" s="142" t="e">
        <f t="shared" ca="1" si="654"/>
        <v>#N/A</v>
      </c>
      <c r="Z94" s="142" t="e">
        <f t="shared" ca="1" si="654"/>
        <v>#N/A</v>
      </c>
      <c r="AA94" s="142" t="e">
        <f t="shared" ca="1" si="654"/>
        <v>#N/A</v>
      </c>
      <c r="AB94" s="142" t="e">
        <f t="shared" ca="1" si="654"/>
        <v>#N/A</v>
      </c>
      <c r="AC94" s="142" t="e">
        <f t="shared" ca="1" si="654"/>
        <v>#N/A</v>
      </c>
      <c r="AD94" s="142" t="e">
        <f t="shared" ca="1" si="654"/>
        <v>#N/A</v>
      </c>
      <c r="AE94" s="142" t="e">
        <f t="shared" ca="1" si="654"/>
        <v>#N/A</v>
      </c>
      <c r="AF94" s="142" t="e">
        <f t="shared" ca="1" si="654"/>
        <v>#N/A</v>
      </c>
      <c r="AG94" s="142" t="e">
        <f t="shared" ca="1" si="654"/>
        <v>#N/A</v>
      </c>
      <c r="AH94" s="142" t="e">
        <f t="shared" ca="1" si="654"/>
        <v>#N/A</v>
      </c>
      <c r="AI94" s="142" t="e">
        <f t="shared" ca="1" si="665"/>
        <v>#N/A</v>
      </c>
      <c r="AJ94" s="142" t="e">
        <f t="shared" ca="1" si="665"/>
        <v>#N/A</v>
      </c>
      <c r="AK94" s="142" t="e">
        <f t="shared" ca="1" si="665"/>
        <v>#N/A</v>
      </c>
      <c r="AL94" s="142" t="e">
        <f t="shared" ca="1" si="665"/>
        <v>#N/A</v>
      </c>
      <c r="AM94" s="142" t="e">
        <f t="shared" ca="1" si="665"/>
        <v>#N/A</v>
      </c>
      <c r="AN94" s="142" t="e">
        <f t="shared" ca="1" si="665"/>
        <v>#N/A</v>
      </c>
      <c r="AO94" s="142" t="e">
        <f t="shared" ca="1" si="665"/>
        <v>#N/A</v>
      </c>
      <c r="AP94" s="142" t="e">
        <f t="shared" ca="1" si="665"/>
        <v>#N/A</v>
      </c>
      <c r="AQ94" s="142" t="e">
        <f t="shared" ca="1" si="665"/>
        <v>#N/A</v>
      </c>
      <c r="AR94" s="142" t="e">
        <f t="shared" ca="1" si="665"/>
        <v>#N/A</v>
      </c>
      <c r="AS94" s="142" t="e">
        <f t="shared" ca="1" si="665"/>
        <v>#N/A</v>
      </c>
      <c r="AT94" s="142" t="e">
        <f t="shared" ca="1" si="665"/>
        <v>#N/A</v>
      </c>
      <c r="AU94" s="142" t="e">
        <f t="shared" ca="1" si="665"/>
        <v>#N/A</v>
      </c>
      <c r="AV94" s="142" t="e">
        <f t="shared" ca="1" si="665"/>
        <v>#N/A</v>
      </c>
      <c r="AW94" s="142" t="e">
        <f t="shared" ca="1" si="665"/>
        <v>#N/A</v>
      </c>
      <c r="AX94" s="142" t="e">
        <f t="shared" ca="1" si="665"/>
        <v>#N/A</v>
      </c>
      <c r="AY94" s="142" t="e">
        <f t="shared" ca="1" si="655"/>
        <v>#N/A</v>
      </c>
      <c r="AZ94" s="142" t="e">
        <f t="shared" ca="1" si="655"/>
        <v>#N/A</v>
      </c>
      <c r="BA94" s="142" t="e">
        <f t="shared" ca="1" si="655"/>
        <v>#N/A</v>
      </c>
      <c r="BB94" s="142" t="str">
        <f t="shared" ca="1" si="515"/>
        <v/>
      </c>
      <c r="BC94" s="142" t="str">
        <f t="shared" ref="BC94" ca="1" si="762">IFERROR(VALUE(G94)*IF(RTF_unit="K",1,IF(RTF_unit="lb",1/1000,IF(RTF_unit="T",2,1))),"")</f>
        <v/>
      </c>
      <c r="BD94" s="142" t="str">
        <f t="shared" ref="BD94" ca="1" si="763">IFERROR(VALUE(H94)*IF(RTF_unit="K",1,IF(RTF_unit="lb",1/1000,IF(RTF_unit="T",2,1))),"")</f>
        <v/>
      </c>
      <c r="BE94" s="142" t="str">
        <f t="shared" ref="BE94" ca="1" si="764">IFERROR(VALUE(I94)*IF(RTF_unit="K",1,IF(RTF_unit="lb",1/1000,IF(RTF_unit="T",2,1))),"")</f>
        <v/>
      </c>
      <c r="BF94" s="20" t="str">
        <f t="shared" ca="1" si="519"/>
        <v/>
      </c>
      <c r="BG94" s="142" t="str">
        <f t="shared" ca="1" si="561"/>
        <v/>
      </c>
      <c r="BH94" s="20"/>
      <c r="BI94" s="158" t="str">
        <f t="shared" ca="1" si="605"/>
        <v/>
      </c>
      <c r="BJ94" s="142" t="str">
        <f t="shared" ca="1" si="580"/>
        <v/>
      </c>
      <c r="BK94" s="142" t="str">
        <f t="shared" ca="1" si="606"/>
        <v/>
      </c>
      <c r="BL94" s="142" t="str">
        <f t="shared" ref="BL94" ca="1" si="765">IFERROR(INDEX($D$2:$BA$203,$A$41-1+$BI94,$A$27-3)*IF(RTF_unit="K",1,IF(RTF_unit="lb",1/1000,IF(RTF_unit="T",2,1))),"")</f>
        <v/>
      </c>
      <c r="BM94" s="142" t="str">
        <f t="shared" ref="BM94" ca="1" si="766">IFERROR(INDEX($D$2:$BA$203,$A$41-1+$BI94,$A$27-1)*IF(RTF_unit="K",1,IF(RTF_unit="lb",1/1000,IF(RTF_unit="T",2,1))),"")</f>
        <v/>
      </c>
      <c r="BN94" s="142" t="str">
        <f t="shared" ref="BN94" ca="1" si="767">IFERROR(INDEX($D$2:$BA$203,$A$41-1+$BI94,$A$27-2)*IF(RTF_unit="K",1,IF(RTF_unit="lb",1/1000,IF(RTF_unit="T",2,1))),"")</f>
        <v/>
      </c>
      <c r="BO94" s="142" t="str">
        <f t="shared" ref="BO94" ca="1" si="768">IFERROR(INDEX($D$2:$BA$203,$A$41-1+$BI94,$A$27)*IF(RTF_unit_Moment="kip-ft",1,IF(RTF_unit_Moment="kip-in",1/12,IF(RTF_unit_Moment="lb-ft",1/1000,IF(RTF_unit_Moment="lb-in",1/12000,1)))),"")</f>
        <v/>
      </c>
      <c r="BP94" s="142" t="str">
        <f t="shared" ref="BP94" ca="1" si="769">IFERROR(INDEX($D$2:$BA$203,$A$41-1+$BI94,$A$30)*IF(RTF_unit_Moment="kip-ft",1,IF(RTF_unit_Moment="kip-in",1/12,IF(RTF_unit_Moment="lb-ft",1/1000,IF(RTF_unit_Moment="lb-in",1/12000,1)))),"")</f>
        <v/>
      </c>
      <c r="BQ94" s="142" t="str">
        <f t="shared" ca="1" si="612"/>
        <v/>
      </c>
      <c r="BR94" s="142" t="str">
        <f t="shared" ca="1" si="613"/>
        <v/>
      </c>
      <c r="BT94" s="142" t="str">
        <f t="array" aca="1" ref="BT94" ca="1">IFERROR(INDEX($BB$1:$BB$502,SMALL(IF($BB$1:$BB$502&lt;&gt;"",ROW($BB$1:$BB$502)),ROW(87:87))),"")</f>
        <v/>
      </c>
      <c r="BU94" s="156" t="str">
        <f t="shared" ca="1" si="575"/>
        <v/>
      </c>
      <c r="BV94" s="142" t="str">
        <f t="shared" ca="1" si="586"/>
        <v/>
      </c>
      <c r="BW94" s="142" t="str">
        <f t="shared" ca="1" si="586"/>
        <v/>
      </c>
      <c r="BX94" s="142" t="str">
        <f t="shared" ca="1" si="586"/>
        <v/>
      </c>
      <c r="BY94" s="142" t="str">
        <f t="shared" ca="1" si="587"/>
        <v/>
      </c>
      <c r="BZ94" s="142" t="str">
        <f t="shared" ca="1" si="576"/>
        <v/>
      </c>
      <c r="CA94" s="142" t="str">
        <f t="shared" ca="1" si="588"/>
        <v/>
      </c>
      <c r="CB94" s="142" t="str">
        <f t="shared" ca="1" si="589"/>
        <v/>
      </c>
      <c r="CC94" s="142" t="str">
        <f t="shared" ca="1" si="590"/>
        <v/>
      </c>
      <c r="CD94" s="142" t="str">
        <f t="shared" ca="1" si="591"/>
        <v/>
      </c>
      <c r="CE94" s="142" t="str">
        <f t="shared" ca="1" si="592"/>
        <v/>
      </c>
      <c r="CF94" s="142" t="str">
        <f t="shared" ca="1" si="593"/>
        <v/>
      </c>
      <c r="CG94" s="142" t="str">
        <f t="shared" ca="1" si="594"/>
        <v/>
      </c>
      <c r="CH94" s="142" t="str">
        <f ca="1">IFERROR(TRIM(IFERROR(IF(ISNUMBER(MATCH(IF($CF93="Radius",LEFT($CF94,FIND(" (",$CF94,1)),IF(LEFT($CF94,FIND(" (",$CF94,1))=LEFT($CF93,FIND(" (",$CF93,1)),"",LEFT($CF94,FIND(" (",$CF94,1)))),$CH$8:$CH93,0))=FALSE,IF($CF93="Radius",LEFT($CF94,FIND(" (",$CF94,1)),IF(LEFT($CF94,FIND(" (",$CF94,1))=LEFT($CF93,FIND(" (",$CF93,1)),"",LEFT($CF94,FIND(" (",$CF94,1)))),""),"")),"")</f>
        <v/>
      </c>
      <c r="CI94" s="142" t="str">
        <f t="array" aca="1" ref="CI94" ca="1">IFERROR(IF($CH94="","",IF(MAX((Selection_Radius=$CH94)*Selection_Resultant)=0,"",MAX((Selection_Radius=$CH94)*Selection_Resultant))),"")</f>
        <v/>
      </c>
      <c r="CJ94" s="142" t="str">
        <f t="shared" ca="1" si="595"/>
        <v/>
      </c>
      <c r="CK94" s="142" t="str">
        <f t="array" aca="1" ref="CK94" ca="1">IFERROR(INDEX($CJ$1:$CJ$502,SMALL(IF($CJ$1:$CJ$502&lt;&gt;"",ROW($CJ$1:$CJ$502)),ROW(87:87))),"")</f>
        <v/>
      </c>
      <c r="CL94" s="142" t="str">
        <f t="shared" ca="1" si="596"/>
        <v/>
      </c>
      <c r="CM94" s="142" t="str">
        <f t="shared" ca="1" si="597"/>
        <v/>
      </c>
      <c r="CN94" s="142" t="str" cm="1">
        <f t="array" aca="1" ref="CN94" ca="1">IF(CM94="","",INDEX(INDIRECT("$CM$9:$CM$" &amp; ROW(GuyAnchorReactionCount) + GuyAnchorReactionCount),ROWS($CM94:INDIRECT("$CM$" &amp; ROW(GuyAnchorReactionCount) + GuyAnchorReactionCount))))</f>
        <v/>
      </c>
      <c r="CP94" s="145" t="str">
        <f t="shared" ca="1" si="598"/>
        <v/>
      </c>
      <c r="CQ94" s="145" t="str">
        <f t="shared" ca="1" si="599"/>
        <v/>
      </c>
      <c r="CR94" s="145" t="str">
        <f t="shared" ca="1" si="600"/>
        <v/>
      </c>
      <c r="CS94" s="145" t="str">
        <f t="shared" ca="1" si="601"/>
        <v/>
      </c>
    </row>
    <row r="95" spans="3:97" x14ac:dyDescent="0.2">
      <c r="C95" s="142">
        <f t="shared" si="525"/>
        <v>93</v>
      </c>
      <c r="D95" s="142" t="e">
        <f t="shared" ca="1" si="664"/>
        <v>#N/A</v>
      </c>
      <c r="E95" s="142" t="e">
        <f t="shared" ca="1" si="664"/>
        <v>#N/A</v>
      </c>
      <c r="F95" s="142" t="e">
        <f t="shared" ca="1" si="664"/>
        <v>#N/A</v>
      </c>
      <c r="G95" s="142" t="e">
        <f t="shared" ca="1" si="664"/>
        <v>#N/A</v>
      </c>
      <c r="H95" s="142" t="e">
        <f t="shared" ca="1" si="664"/>
        <v>#N/A</v>
      </c>
      <c r="I95" s="142" t="e">
        <f t="shared" ca="1" si="664"/>
        <v>#N/A</v>
      </c>
      <c r="J95" s="142" t="e">
        <f t="shared" ca="1" si="664"/>
        <v>#N/A</v>
      </c>
      <c r="K95" s="142" t="e">
        <f t="shared" ca="1" si="664"/>
        <v>#N/A</v>
      </c>
      <c r="L95" s="142" t="e">
        <f t="shared" ca="1" si="664"/>
        <v>#N/A</v>
      </c>
      <c r="M95" s="142" t="e">
        <f t="shared" ca="1" si="664"/>
        <v>#N/A</v>
      </c>
      <c r="N95" s="142" t="e">
        <f t="shared" ca="1" si="664"/>
        <v>#N/A</v>
      </c>
      <c r="O95" s="142" t="e">
        <f t="shared" ca="1" si="664"/>
        <v>#N/A</v>
      </c>
      <c r="P95" s="142" t="e">
        <f t="shared" ca="1" si="664"/>
        <v>#N/A</v>
      </c>
      <c r="Q95" s="142" t="e">
        <f t="shared" ca="1" si="664"/>
        <v>#N/A</v>
      </c>
      <c r="R95" s="142" t="e">
        <f t="shared" ca="1" si="664"/>
        <v>#N/A</v>
      </c>
      <c r="S95" s="142" t="e">
        <f t="shared" ca="1" si="664"/>
        <v>#N/A</v>
      </c>
      <c r="T95" s="142" t="e">
        <f t="shared" ca="1" si="654"/>
        <v>#N/A</v>
      </c>
      <c r="U95" s="142" t="e">
        <f t="shared" ca="1" si="654"/>
        <v>#N/A</v>
      </c>
      <c r="V95" s="142" t="e">
        <f t="shared" ca="1" si="654"/>
        <v>#N/A</v>
      </c>
      <c r="W95" s="142" t="e">
        <f t="shared" ca="1" si="654"/>
        <v>#N/A</v>
      </c>
      <c r="X95" s="142" t="e">
        <f t="shared" ca="1" si="654"/>
        <v>#N/A</v>
      </c>
      <c r="Y95" s="142" t="e">
        <f t="shared" ca="1" si="654"/>
        <v>#N/A</v>
      </c>
      <c r="Z95" s="142" t="e">
        <f t="shared" ca="1" si="654"/>
        <v>#N/A</v>
      </c>
      <c r="AA95" s="142" t="e">
        <f t="shared" ca="1" si="654"/>
        <v>#N/A</v>
      </c>
      <c r="AB95" s="142" t="e">
        <f t="shared" ca="1" si="654"/>
        <v>#N/A</v>
      </c>
      <c r="AC95" s="142" t="e">
        <f t="shared" ca="1" si="654"/>
        <v>#N/A</v>
      </c>
      <c r="AD95" s="142" t="e">
        <f t="shared" ca="1" si="654"/>
        <v>#N/A</v>
      </c>
      <c r="AE95" s="142" t="e">
        <f t="shared" ca="1" si="654"/>
        <v>#N/A</v>
      </c>
      <c r="AF95" s="142" t="e">
        <f t="shared" ca="1" si="654"/>
        <v>#N/A</v>
      </c>
      <c r="AG95" s="142" t="e">
        <f t="shared" ca="1" si="654"/>
        <v>#N/A</v>
      </c>
      <c r="AH95" s="142" t="e">
        <f t="shared" ca="1" si="654"/>
        <v>#N/A</v>
      </c>
      <c r="AI95" s="142" t="e">
        <f t="shared" ca="1" si="665"/>
        <v>#N/A</v>
      </c>
      <c r="AJ95" s="142" t="e">
        <f t="shared" ca="1" si="665"/>
        <v>#N/A</v>
      </c>
      <c r="AK95" s="142" t="e">
        <f t="shared" ca="1" si="665"/>
        <v>#N/A</v>
      </c>
      <c r="AL95" s="142" t="e">
        <f t="shared" ca="1" si="665"/>
        <v>#N/A</v>
      </c>
      <c r="AM95" s="142" t="e">
        <f t="shared" ca="1" si="665"/>
        <v>#N/A</v>
      </c>
      <c r="AN95" s="142" t="e">
        <f t="shared" ca="1" si="665"/>
        <v>#N/A</v>
      </c>
      <c r="AO95" s="142" t="e">
        <f t="shared" ca="1" si="665"/>
        <v>#N/A</v>
      </c>
      <c r="AP95" s="142" t="e">
        <f t="shared" ca="1" si="665"/>
        <v>#N/A</v>
      </c>
      <c r="AQ95" s="142" t="e">
        <f t="shared" ca="1" si="665"/>
        <v>#N/A</v>
      </c>
      <c r="AR95" s="142" t="e">
        <f t="shared" ca="1" si="665"/>
        <v>#N/A</v>
      </c>
      <c r="AS95" s="142" t="e">
        <f t="shared" ca="1" si="665"/>
        <v>#N/A</v>
      </c>
      <c r="AT95" s="142" t="e">
        <f t="shared" ca="1" si="665"/>
        <v>#N/A</v>
      </c>
      <c r="AU95" s="142" t="e">
        <f t="shared" ca="1" si="665"/>
        <v>#N/A</v>
      </c>
      <c r="AV95" s="142" t="e">
        <f t="shared" ca="1" si="665"/>
        <v>#N/A</v>
      </c>
      <c r="AW95" s="142" t="e">
        <f t="shared" ca="1" si="665"/>
        <v>#N/A</v>
      </c>
      <c r="AX95" s="142" t="e">
        <f t="shared" ca="1" si="665"/>
        <v>#N/A</v>
      </c>
      <c r="AY95" s="142" t="e">
        <f t="shared" ca="1" si="655"/>
        <v>#N/A</v>
      </c>
      <c r="AZ95" s="142" t="e">
        <f t="shared" ca="1" si="655"/>
        <v>#N/A</v>
      </c>
      <c r="BA95" s="142" t="e">
        <f t="shared" ca="1" si="655"/>
        <v>#N/A</v>
      </c>
      <c r="BB95" s="142" t="str">
        <f t="shared" ca="1" si="515"/>
        <v/>
      </c>
      <c r="BC95" s="142" t="str">
        <f t="shared" ref="BC95" ca="1" si="770">IFERROR(VALUE(G95)*IF(RTF_unit="K",1,IF(RTF_unit="lb",1/1000,IF(RTF_unit="T",2,1))),"")</f>
        <v/>
      </c>
      <c r="BD95" s="142" t="str">
        <f t="shared" ref="BD95" ca="1" si="771">IFERROR(VALUE(H95)*IF(RTF_unit="K",1,IF(RTF_unit="lb",1/1000,IF(RTF_unit="T",2,1))),"")</f>
        <v/>
      </c>
      <c r="BE95" s="142" t="str">
        <f t="shared" ref="BE95" ca="1" si="772">IFERROR(VALUE(I95)*IF(RTF_unit="K",1,IF(RTF_unit="lb",1/1000,IF(RTF_unit="T",2,1))),"")</f>
        <v/>
      </c>
      <c r="BF95" s="20" t="str">
        <f t="shared" ca="1" si="519"/>
        <v/>
      </c>
      <c r="BG95" s="142" t="str">
        <f t="shared" ca="1" si="561"/>
        <v/>
      </c>
      <c r="BH95" s="20"/>
      <c r="BI95" s="158" t="str">
        <f t="shared" ca="1" si="605"/>
        <v/>
      </c>
      <c r="BJ95" s="142" t="str">
        <f t="shared" ca="1" si="580"/>
        <v/>
      </c>
      <c r="BK95" s="142" t="str">
        <f t="shared" ca="1" si="606"/>
        <v/>
      </c>
      <c r="BL95" s="142" t="str">
        <f t="shared" ref="BL95" ca="1" si="773">IFERROR(INDEX($D$2:$BA$203,$A$41-1+$BI95,$A$27-3)*IF(RTF_unit="K",1,IF(RTF_unit="lb",1/1000,IF(RTF_unit="T",2,1))),"")</f>
        <v/>
      </c>
      <c r="BM95" s="142" t="str">
        <f t="shared" ref="BM95" ca="1" si="774">IFERROR(INDEX($D$2:$BA$203,$A$41-1+$BI95,$A$27-1)*IF(RTF_unit="K",1,IF(RTF_unit="lb",1/1000,IF(RTF_unit="T",2,1))),"")</f>
        <v/>
      </c>
      <c r="BN95" s="142" t="str">
        <f t="shared" ref="BN95" ca="1" si="775">IFERROR(INDEX($D$2:$BA$203,$A$41-1+$BI95,$A$27-2)*IF(RTF_unit="K",1,IF(RTF_unit="lb",1/1000,IF(RTF_unit="T",2,1))),"")</f>
        <v/>
      </c>
      <c r="BO95" s="142" t="str">
        <f t="shared" ref="BO95" ca="1" si="776">IFERROR(INDEX($D$2:$BA$203,$A$41-1+$BI95,$A$27)*IF(RTF_unit_Moment="kip-ft",1,IF(RTF_unit_Moment="kip-in",1/12,IF(RTF_unit_Moment="lb-ft",1/1000,IF(RTF_unit_Moment="lb-in",1/12000,1)))),"")</f>
        <v/>
      </c>
      <c r="BP95" s="142" t="str">
        <f t="shared" ref="BP95" ca="1" si="777">IFERROR(INDEX($D$2:$BA$203,$A$41-1+$BI95,$A$30)*IF(RTF_unit_Moment="kip-ft",1,IF(RTF_unit_Moment="kip-in",1/12,IF(RTF_unit_Moment="lb-ft",1/1000,IF(RTF_unit_Moment="lb-in",1/12000,1)))),"")</f>
        <v/>
      </c>
      <c r="BQ95" s="142" t="str">
        <f t="shared" ca="1" si="612"/>
        <v/>
      </c>
      <c r="BR95" s="142" t="str">
        <f t="shared" ca="1" si="613"/>
        <v/>
      </c>
      <c r="BT95" s="142" t="str">
        <f t="array" aca="1" ref="BT95" ca="1">IFERROR(INDEX($BB$1:$BB$502,SMALL(IF($BB$1:$BB$502&lt;&gt;"",ROW($BB$1:$BB$502)),ROW(88:88))),"")</f>
        <v/>
      </c>
      <c r="BU95" s="156" t="str">
        <f t="shared" ca="1" si="575"/>
        <v/>
      </c>
      <c r="BV95" s="142" t="str">
        <f t="shared" ca="1" si="586"/>
        <v/>
      </c>
      <c r="BW95" s="142" t="str">
        <f t="shared" ca="1" si="586"/>
        <v/>
      </c>
      <c r="BX95" s="142" t="str">
        <f t="shared" ca="1" si="586"/>
        <v/>
      </c>
      <c r="BY95" s="142" t="str">
        <f t="shared" ca="1" si="587"/>
        <v/>
      </c>
      <c r="BZ95" s="142" t="str">
        <f t="shared" ca="1" si="576"/>
        <v/>
      </c>
      <c r="CA95" s="142" t="str">
        <f t="shared" ca="1" si="588"/>
        <v/>
      </c>
      <c r="CB95" s="142" t="str">
        <f t="shared" ca="1" si="589"/>
        <v/>
      </c>
      <c r="CC95" s="142" t="str">
        <f t="shared" ca="1" si="590"/>
        <v/>
      </c>
      <c r="CD95" s="142" t="str">
        <f t="shared" ca="1" si="591"/>
        <v/>
      </c>
      <c r="CE95" s="142" t="str">
        <f t="shared" ca="1" si="592"/>
        <v/>
      </c>
      <c r="CF95" s="142" t="str">
        <f t="shared" ca="1" si="593"/>
        <v/>
      </c>
      <c r="CG95" s="142" t="str">
        <f t="shared" ca="1" si="594"/>
        <v/>
      </c>
      <c r="CH95" s="142" t="str">
        <f ca="1">IFERROR(TRIM(IFERROR(IF(ISNUMBER(MATCH(IF($CF94="Radius",LEFT($CF95,FIND(" (",$CF95,1)),IF(LEFT($CF95,FIND(" (",$CF95,1))=LEFT($CF94,FIND(" (",$CF94,1)),"",LEFT($CF95,FIND(" (",$CF95,1)))),$CH$8:$CH94,0))=FALSE,IF($CF94="Radius",LEFT($CF95,FIND(" (",$CF95,1)),IF(LEFT($CF95,FIND(" (",$CF95,1))=LEFT($CF94,FIND(" (",$CF94,1)),"",LEFT($CF95,FIND(" (",$CF95,1)))),""),"")),"")</f>
        <v/>
      </c>
      <c r="CI95" s="142" t="str">
        <f t="array" aca="1" ref="CI95" ca="1">IFERROR(IF($CH95="","",IF(MAX((Selection_Radius=$CH95)*Selection_Resultant)=0,"",MAX((Selection_Radius=$CH95)*Selection_Resultant))),"")</f>
        <v/>
      </c>
      <c r="CJ95" s="142" t="str">
        <f t="shared" ca="1" si="595"/>
        <v/>
      </c>
      <c r="CK95" s="142" t="str">
        <f t="array" aca="1" ref="CK95" ca="1">IFERROR(INDEX($CJ$1:$CJ$502,SMALL(IF($CJ$1:$CJ$502&lt;&gt;"",ROW($CJ$1:$CJ$502)),ROW(88:88))),"")</f>
        <v/>
      </c>
      <c r="CL95" s="142" t="str">
        <f t="shared" ca="1" si="596"/>
        <v/>
      </c>
      <c r="CM95" s="142" t="str">
        <f t="shared" ca="1" si="597"/>
        <v/>
      </c>
      <c r="CN95" s="142" t="str" cm="1">
        <f t="array" aca="1" ref="CN95" ca="1">IF(CM95="","",INDEX(INDIRECT("$CM$9:$CM$" &amp; ROW(GuyAnchorReactionCount) + GuyAnchorReactionCount),ROWS($CM95:INDIRECT("$CM$" &amp; ROW(GuyAnchorReactionCount) + GuyAnchorReactionCount))))</f>
        <v/>
      </c>
      <c r="CP95" s="145" t="str">
        <f t="shared" ca="1" si="598"/>
        <v/>
      </c>
      <c r="CQ95" s="145" t="str">
        <f t="shared" ca="1" si="599"/>
        <v/>
      </c>
      <c r="CR95" s="145" t="str">
        <f t="shared" ca="1" si="600"/>
        <v/>
      </c>
      <c r="CS95" s="145" t="str">
        <f t="shared" ca="1" si="601"/>
        <v/>
      </c>
    </row>
    <row r="96" spans="3:97" x14ac:dyDescent="0.2">
      <c r="C96" s="142">
        <f t="shared" si="525"/>
        <v>94</v>
      </c>
      <c r="D96" s="142" t="e">
        <f t="shared" ca="1" si="664"/>
        <v>#N/A</v>
      </c>
      <c r="E96" s="142" t="e">
        <f t="shared" ca="1" si="664"/>
        <v>#N/A</v>
      </c>
      <c r="F96" s="142" t="e">
        <f t="shared" ca="1" si="664"/>
        <v>#N/A</v>
      </c>
      <c r="G96" s="142" t="e">
        <f t="shared" ca="1" si="664"/>
        <v>#N/A</v>
      </c>
      <c r="H96" s="142" t="e">
        <f t="shared" ca="1" si="664"/>
        <v>#N/A</v>
      </c>
      <c r="I96" s="142" t="e">
        <f t="shared" ca="1" si="664"/>
        <v>#N/A</v>
      </c>
      <c r="J96" s="142" t="e">
        <f t="shared" ca="1" si="664"/>
        <v>#N/A</v>
      </c>
      <c r="K96" s="142" t="e">
        <f t="shared" ca="1" si="664"/>
        <v>#N/A</v>
      </c>
      <c r="L96" s="142" t="e">
        <f t="shared" ca="1" si="664"/>
        <v>#N/A</v>
      </c>
      <c r="M96" s="142" t="e">
        <f t="shared" ca="1" si="664"/>
        <v>#N/A</v>
      </c>
      <c r="N96" s="142" t="e">
        <f t="shared" ca="1" si="664"/>
        <v>#N/A</v>
      </c>
      <c r="O96" s="142" t="e">
        <f t="shared" ca="1" si="664"/>
        <v>#N/A</v>
      </c>
      <c r="P96" s="142" t="e">
        <f t="shared" ca="1" si="664"/>
        <v>#N/A</v>
      </c>
      <c r="Q96" s="142" t="e">
        <f t="shared" ca="1" si="664"/>
        <v>#N/A</v>
      </c>
      <c r="R96" s="142" t="e">
        <f t="shared" ca="1" si="664"/>
        <v>#N/A</v>
      </c>
      <c r="S96" s="142" t="e">
        <f t="shared" ca="1" si="664"/>
        <v>#N/A</v>
      </c>
      <c r="T96" s="142" t="e">
        <f t="shared" ca="1" si="654"/>
        <v>#N/A</v>
      </c>
      <c r="U96" s="142" t="e">
        <f t="shared" ca="1" si="654"/>
        <v>#N/A</v>
      </c>
      <c r="V96" s="142" t="e">
        <f t="shared" ca="1" si="654"/>
        <v>#N/A</v>
      </c>
      <c r="W96" s="142" t="e">
        <f t="shared" ca="1" si="654"/>
        <v>#N/A</v>
      </c>
      <c r="X96" s="142" t="e">
        <f t="shared" ca="1" si="654"/>
        <v>#N/A</v>
      </c>
      <c r="Y96" s="142" t="e">
        <f t="shared" ca="1" si="654"/>
        <v>#N/A</v>
      </c>
      <c r="Z96" s="142" t="e">
        <f t="shared" ca="1" si="654"/>
        <v>#N/A</v>
      </c>
      <c r="AA96" s="142" t="e">
        <f t="shared" ca="1" si="654"/>
        <v>#N/A</v>
      </c>
      <c r="AB96" s="142" t="e">
        <f t="shared" ca="1" si="654"/>
        <v>#N/A</v>
      </c>
      <c r="AC96" s="142" t="e">
        <f t="shared" ca="1" si="654"/>
        <v>#N/A</v>
      </c>
      <c r="AD96" s="142" t="e">
        <f t="shared" ca="1" si="654"/>
        <v>#N/A</v>
      </c>
      <c r="AE96" s="142" t="e">
        <f t="shared" ca="1" si="654"/>
        <v>#N/A</v>
      </c>
      <c r="AF96" s="142" t="e">
        <f t="shared" ca="1" si="654"/>
        <v>#N/A</v>
      </c>
      <c r="AG96" s="142" t="e">
        <f t="shared" ca="1" si="654"/>
        <v>#N/A</v>
      </c>
      <c r="AH96" s="142" t="e">
        <f t="shared" ca="1" si="654"/>
        <v>#N/A</v>
      </c>
      <c r="AI96" s="142" t="e">
        <f t="shared" ca="1" si="665"/>
        <v>#N/A</v>
      </c>
      <c r="AJ96" s="142" t="e">
        <f t="shared" ca="1" si="665"/>
        <v>#N/A</v>
      </c>
      <c r="AK96" s="142" t="e">
        <f t="shared" ca="1" si="665"/>
        <v>#N/A</v>
      </c>
      <c r="AL96" s="142" t="e">
        <f t="shared" ca="1" si="665"/>
        <v>#N/A</v>
      </c>
      <c r="AM96" s="142" t="e">
        <f t="shared" ca="1" si="665"/>
        <v>#N/A</v>
      </c>
      <c r="AN96" s="142" t="e">
        <f t="shared" ca="1" si="665"/>
        <v>#N/A</v>
      </c>
      <c r="AO96" s="142" t="e">
        <f t="shared" ca="1" si="665"/>
        <v>#N/A</v>
      </c>
      <c r="AP96" s="142" t="e">
        <f t="shared" ca="1" si="665"/>
        <v>#N/A</v>
      </c>
      <c r="AQ96" s="142" t="e">
        <f t="shared" ca="1" si="665"/>
        <v>#N/A</v>
      </c>
      <c r="AR96" s="142" t="e">
        <f t="shared" ca="1" si="665"/>
        <v>#N/A</v>
      </c>
      <c r="AS96" s="142" t="e">
        <f t="shared" ca="1" si="665"/>
        <v>#N/A</v>
      </c>
      <c r="AT96" s="142" t="e">
        <f t="shared" ca="1" si="665"/>
        <v>#N/A</v>
      </c>
      <c r="AU96" s="142" t="e">
        <f t="shared" ca="1" si="665"/>
        <v>#N/A</v>
      </c>
      <c r="AV96" s="142" t="e">
        <f t="shared" ca="1" si="665"/>
        <v>#N/A</v>
      </c>
      <c r="AW96" s="142" t="e">
        <f t="shared" ca="1" si="665"/>
        <v>#N/A</v>
      </c>
      <c r="AX96" s="142" t="e">
        <f t="shared" ca="1" si="665"/>
        <v>#N/A</v>
      </c>
      <c r="AY96" s="142" t="e">
        <f t="shared" ca="1" si="655"/>
        <v>#N/A</v>
      </c>
      <c r="AZ96" s="142" t="e">
        <f t="shared" ca="1" si="655"/>
        <v>#N/A</v>
      </c>
      <c r="BA96" s="142" t="e">
        <f t="shared" ca="1" si="655"/>
        <v>#N/A</v>
      </c>
      <c r="BB96" s="142" t="str">
        <f t="shared" ca="1" si="515"/>
        <v/>
      </c>
      <c r="BC96" s="142" t="str">
        <f t="shared" ref="BC96" ca="1" si="778">IFERROR(VALUE(G96)*IF(RTF_unit="K",1,IF(RTF_unit="lb",1/1000,IF(RTF_unit="T",2,1))),"")</f>
        <v/>
      </c>
      <c r="BD96" s="142" t="str">
        <f t="shared" ref="BD96" ca="1" si="779">IFERROR(VALUE(H96)*IF(RTF_unit="K",1,IF(RTF_unit="lb",1/1000,IF(RTF_unit="T",2,1))),"")</f>
        <v/>
      </c>
      <c r="BE96" s="142" t="str">
        <f t="shared" ref="BE96" ca="1" si="780">IFERROR(VALUE(I96)*IF(RTF_unit="K",1,IF(RTF_unit="lb",1/1000,IF(RTF_unit="T",2,1))),"")</f>
        <v/>
      </c>
      <c r="BF96" s="20" t="str">
        <f t="shared" ca="1" si="519"/>
        <v/>
      </c>
      <c r="BG96" s="142" t="str">
        <f t="shared" ca="1" si="561"/>
        <v/>
      </c>
      <c r="BH96" s="20"/>
      <c r="BI96" s="158" t="str">
        <f t="shared" ca="1" si="605"/>
        <v/>
      </c>
      <c r="BJ96" s="142" t="str">
        <f t="shared" ca="1" si="580"/>
        <v/>
      </c>
      <c r="BK96" s="142" t="str">
        <f t="shared" ca="1" si="606"/>
        <v/>
      </c>
      <c r="BL96" s="142" t="str">
        <f t="shared" ref="BL96" ca="1" si="781">IFERROR(INDEX($D$2:$BA$203,$A$41-1+$BI96,$A$27-3)*IF(RTF_unit="K",1,IF(RTF_unit="lb",1/1000,IF(RTF_unit="T",2,1))),"")</f>
        <v/>
      </c>
      <c r="BM96" s="142" t="str">
        <f t="shared" ref="BM96" ca="1" si="782">IFERROR(INDEX($D$2:$BA$203,$A$41-1+$BI96,$A$27-1)*IF(RTF_unit="K",1,IF(RTF_unit="lb",1/1000,IF(RTF_unit="T",2,1))),"")</f>
        <v/>
      </c>
      <c r="BN96" s="142" t="str">
        <f t="shared" ref="BN96" ca="1" si="783">IFERROR(INDEX($D$2:$BA$203,$A$41-1+$BI96,$A$27-2)*IF(RTF_unit="K",1,IF(RTF_unit="lb",1/1000,IF(RTF_unit="T",2,1))),"")</f>
        <v/>
      </c>
      <c r="BO96" s="142" t="str">
        <f t="shared" ref="BO96" ca="1" si="784">IFERROR(INDEX($D$2:$BA$203,$A$41-1+$BI96,$A$27)*IF(RTF_unit_Moment="kip-ft",1,IF(RTF_unit_Moment="kip-in",1/12,IF(RTF_unit_Moment="lb-ft",1/1000,IF(RTF_unit_Moment="lb-in",1/12000,1)))),"")</f>
        <v/>
      </c>
      <c r="BP96" s="142" t="str">
        <f t="shared" ref="BP96" ca="1" si="785">IFERROR(INDEX($D$2:$BA$203,$A$41-1+$BI96,$A$30)*IF(RTF_unit_Moment="kip-ft",1,IF(RTF_unit_Moment="kip-in",1/12,IF(RTF_unit_Moment="lb-ft",1/1000,IF(RTF_unit_Moment="lb-in",1/12000,1)))),"")</f>
        <v/>
      </c>
      <c r="BQ96" s="142" t="str">
        <f t="shared" ca="1" si="612"/>
        <v/>
      </c>
      <c r="BR96" s="142" t="str">
        <f t="shared" ca="1" si="613"/>
        <v/>
      </c>
      <c r="BT96" s="142" t="str">
        <f t="array" aca="1" ref="BT96" ca="1">IFERROR(INDEX($BB$1:$BB$502,SMALL(IF($BB$1:$BB$502&lt;&gt;"",ROW($BB$1:$BB$502)),ROW(89:89))),"")</f>
        <v/>
      </c>
      <c r="BU96" s="156" t="str">
        <f t="shared" ca="1" si="575"/>
        <v/>
      </c>
      <c r="BV96" s="142" t="str">
        <f t="shared" ca="1" si="586"/>
        <v/>
      </c>
      <c r="BW96" s="142" t="str">
        <f t="shared" ca="1" si="586"/>
        <v/>
      </c>
      <c r="BX96" s="142" t="str">
        <f t="shared" ca="1" si="586"/>
        <v/>
      </c>
      <c r="BY96" s="142" t="str">
        <f t="shared" ca="1" si="587"/>
        <v/>
      </c>
      <c r="BZ96" s="142" t="str">
        <f t="shared" ca="1" si="576"/>
        <v/>
      </c>
      <c r="CA96" s="142" t="str">
        <f t="shared" ca="1" si="588"/>
        <v/>
      </c>
      <c r="CB96" s="142" t="str">
        <f t="shared" ca="1" si="589"/>
        <v/>
      </c>
      <c r="CC96" s="142" t="str">
        <f t="shared" ca="1" si="590"/>
        <v/>
      </c>
      <c r="CD96" s="142" t="str">
        <f t="shared" ca="1" si="591"/>
        <v/>
      </c>
      <c r="CE96" s="142" t="str">
        <f t="shared" ca="1" si="592"/>
        <v/>
      </c>
      <c r="CF96" s="142" t="str">
        <f t="shared" ca="1" si="593"/>
        <v/>
      </c>
      <c r="CG96" s="142" t="str">
        <f t="shared" ca="1" si="594"/>
        <v/>
      </c>
      <c r="CH96" s="142" t="str">
        <f ca="1">IFERROR(TRIM(IFERROR(IF(ISNUMBER(MATCH(IF($CF95="Radius",LEFT($CF96,FIND(" (",$CF96,1)),IF(LEFT($CF96,FIND(" (",$CF96,1))=LEFT($CF95,FIND(" (",$CF95,1)),"",LEFT($CF96,FIND(" (",$CF96,1)))),$CH$8:$CH95,0))=FALSE,IF($CF95="Radius",LEFT($CF96,FIND(" (",$CF96,1)),IF(LEFT($CF96,FIND(" (",$CF96,1))=LEFT($CF95,FIND(" (",$CF95,1)),"",LEFT($CF96,FIND(" (",$CF96,1)))),""),"")),"")</f>
        <v/>
      </c>
      <c r="CI96" s="142" t="str">
        <f t="array" aca="1" ref="CI96" ca="1">IFERROR(IF($CH96="","",IF(MAX((Selection_Radius=$CH96)*Selection_Resultant)=0,"",MAX((Selection_Radius=$CH96)*Selection_Resultant))),"")</f>
        <v/>
      </c>
      <c r="CJ96" s="142" t="str">
        <f t="shared" ca="1" si="595"/>
        <v/>
      </c>
      <c r="CK96" s="142" t="str">
        <f t="array" aca="1" ref="CK96" ca="1">IFERROR(INDEX($CJ$1:$CJ$502,SMALL(IF($CJ$1:$CJ$502&lt;&gt;"",ROW($CJ$1:$CJ$502)),ROW(89:89))),"")</f>
        <v/>
      </c>
      <c r="CL96" s="142" t="str">
        <f t="shared" ca="1" si="596"/>
        <v/>
      </c>
      <c r="CM96" s="142" t="str">
        <f t="shared" ca="1" si="597"/>
        <v/>
      </c>
      <c r="CN96" s="142" t="str" cm="1">
        <f t="array" aca="1" ref="CN96" ca="1">IF(CM96="","",INDEX(INDIRECT("$CM$9:$CM$" &amp; ROW(GuyAnchorReactionCount) + GuyAnchorReactionCount),ROWS($CM96:INDIRECT("$CM$" &amp; ROW(GuyAnchorReactionCount) + GuyAnchorReactionCount))))</f>
        <v/>
      </c>
      <c r="CP96" s="145" t="str">
        <f t="shared" ca="1" si="598"/>
        <v/>
      </c>
      <c r="CQ96" s="145" t="str">
        <f t="shared" ca="1" si="599"/>
        <v/>
      </c>
      <c r="CR96" s="145" t="str">
        <f t="shared" ca="1" si="600"/>
        <v/>
      </c>
      <c r="CS96" s="145" t="str">
        <f t="shared" ca="1" si="601"/>
        <v/>
      </c>
    </row>
    <row r="97" spans="3:97" x14ac:dyDescent="0.2">
      <c r="C97" s="142">
        <f t="shared" si="525"/>
        <v>95</v>
      </c>
      <c r="D97" s="142" t="e">
        <f t="shared" ca="1" si="664"/>
        <v>#N/A</v>
      </c>
      <c r="E97" s="142" t="e">
        <f t="shared" ca="1" si="664"/>
        <v>#N/A</v>
      </c>
      <c r="F97" s="142" t="e">
        <f t="shared" ca="1" si="664"/>
        <v>#N/A</v>
      </c>
      <c r="G97" s="142" t="e">
        <f t="shared" ca="1" si="664"/>
        <v>#N/A</v>
      </c>
      <c r="H97" s="142" t="e">
        <f t="shared" ca="1" si="664"/>
        <v>#N/A</v>
      </c>
      <c r="I97" s="142" t="e">
        <f t="shared" ca="1" si="664"/>
        <v>#N/A</v>
      </c>
      <c r="J97" s="142" t="e">
        <f t="shared" ca="1" si="664"/>
        <v>#N/A</v>
      </c>
      <c r="K97" s="142" t="e">
        <f t="shared" ca="1" si="664"/>
        <v>#N/A</v>
      </c>
      <c r="L97" s="142" t="e">
        <f t="shared" ca="1" si="664"/>
        <v>#N/A</v>
      </c>
      <c r="M97" s="142" t="e">
        <f t="shared" ca="1" si="664"/>
        <v>#N/A</v>
      </c>
      <c r="N97" s="142" t="e">
        <f t="shared" ca="1" si="664"/>
        <v>#N/A</v>
      </c>
      <c r="O97" s="142" t="e">
        <f t="shared" ca="1" si="664"/>
        <v>#N/A</v>
      </c>
      <c r="P97" s="142" t="e">
        <f t="shared" ca="1" si="664"/>
        <v>#N/A</v>
      </c>
      <c r="Q97" s="142" t="e">
        <f t="shared" ca="1" si="664"/>
        <v>#N/A</v>
      </c>
      <c r="R97" s="142" t="e">
        <f t="shared" ca="1" si="664"/>
        <v>#N/A</v>
      </c>
      <c r="S97" s="142" t="e">
        <f t="shared" ref="S97:AH112" ca="1" si="786">TRIM(INDIRECT("'" &amp; "TNX Report" &amp; "'!" &amp; ADDRESS($A$9+$C97,S$1)))</f>
        <v>#N/A</v>
      </c>
      <c r="T97" s="142" t="e">
        <f t="shared" ca="1" si="786"/>
        <v>#N/A</v>
      </c>
      <c r="U97" s="142" t="e">
        <f t="shared" ca="1" si="786"/>
        <v>#N/A</v>
      </c>
      <c r="V97" s="142" t="e">
        <f t="shared" ca="1" si="786"/>
        <v>#N/A</v>
      </c>
      <c r="W97" s="142" t="e">
        <f t="shared" ca="1" si="786"/>
        <v>#N/A</v>
      </c>
      <c r="X97" s="142" t="e">
        <f t="shared" ca="1" si="786"/>
        <v>#N/A</v>
      </c>
      <c r="Y97" s="142" t="e">
        <f t="shared" ca="1" si="786"/>
        <v>#N/A</v>
      </c>
      <c r="Z97" s="142" t="e">
        <f t="shared" ca="1" si="786"/>
        <v>#N/A</v>
      </c>
      <c r="AA97" s="142" t="e">
        <f t="shared" ca="1" si="786"/>
        <v>#N/A</v>
      </c>
      <c r="AB97" s="142" t="e">
        <f t="shared" ca="1" si="786"/>
        <v>#N/A</v>
      </c>
      <c r="AC97" s="142" t="e">
        <f t="shared" ca="1" si="786"/>
        <v>#N/A</v>
      </c>
      <c r="AD97" s="142" t="e">
        <f t="shared" ca="1" si="786"/>
        <v>#N/A</v>
      </c>
      <c r="AE97" s="142" t="e">
        <f t="shared" ca="1" si="786"/>
        <v>#N/A</v>
      </c>
      <c r="AF97" s="142" t="e">
        <f t="shared" ca="1" si="786"/>
        <v>#N/A</v>
      </c>
      <c r="AG97" s="142" t="e">
        <f t="shared" ca="1" si="786"/>
        <v>#N/A</v>
      </c>
      <c r="AH97" s="142" t="e">
        <f t="shared" ca="1" si="786"/>
        <v>#N/A</v>
      </c>
      <c r="AI97" s="142" t="e">
        <f t="shared" ca="1" si="665"/>
        <v>#N/A</v>
      </c>
      <c r="AJ97" s="142" t="e">
        <f t="shared" ca="1" si="665"/>
        <v>#N/A</v>
      </c>
      <c r="AK97" s="142" t="e">
        <f t="shared" ca="1" si="665"/>
        <v>#N/A</v>
      </c>
      <c r="AL97" s="142" t="e">
        <f t="shared" ca="1" si="665"/>
        <v>#N/A</v>
      </c>
      <c r="AM97" s="142" t="e">
        <f t="shared" ca="1" si="665"/>
        <v>#N/A</v>
      </c>
      <c r="AN97" s="142" t="e">
        <f t="shared" ca="1" si="665"/>
        <v>#N/A</v>
      </c>
      <c r="AO97" s="142" t="e">
        <f t="shared" ca="1" si="665"/>
        <v>#N/A</v>
      </c>
      <c r="AP97" s="142" t="e">
        <f t="shared" ca="1" si="665"/>
        <v>#N/A</v>
      </c>
      <c r="AQ97" s="142" t="e">
        <f t="shared" ca="1" si="665"/>
        <v>#N/A</v>
      </c>
      <c r="AR97" s="142" t="e">
        <f t="shared" ca="1" si="665"/>
        <v>#N/A</v>
      </c>
      <c r="AS97" s="142" t="e">
        <f t="shared" ca="1" si="665"/>
        <v>#N/A</v>
      </c>
      <c r="AT97" s="142" t="e">
        <f t="shared" ca="1" si="665"/>
        <v>#N/A</v>
      </c>
      <c r="AU97" s="142" t="e">
        <f t="shared" ca="1" si="665"/>
        <v>#N/A</v>
      </c>
      <c r="AV97" s="142" t="e">
        <f t="shared" ca="1" si="665"/>
        <v>#N/A</v>
      </c>
      <c r="AW97" s="142" t="e">
        <f t="shared" ca="1" si="665"/>
        <v>#N/A</v>
      </c>
      <c r="AX97" s="142" t="e">
        <f t="shared" ref="AX97:BA112" ca="1" si="787">TRIM(INDIRECT("'" &amp; "TNX Report" &amp; "'!" &amp; ADDRESS($A$9+$C97,AX$1)))</f>
        <v>#N/A</v>
      </c>
      <c r="AY97" s="142" t="e">
        <f t="shared" ca="1" si="787"/>
        <v>#N/A</v>
      </c>
      <c r="AZ97" s="142" t="e">
        <f t="shared" ca="1" si="787"/>
        <v>#N/A</v>
      </c>
      <c r="BA97" s="142" t="e">
        <f t="shared" ca="1" si="787"/>
        <v>#N/A</v>
      </c>
      <c r="BB97" s="142" t="str">
        <f t="shared" ca="1" si="515"/>
        <v/>
      </c>
      <c r="BC97" s="142" t="str">
        <f t="shared" ref="BC97" ca="1" si="788">IFERROR(VALUE(G97)*IF(RTF_unit="K",1,IF(RTF_unit="lb",1/1000,IF(RTF_unit="T",2,1))),"")</f>
        <v/>
      </c>
      <c r="BD97" s="142" t="str">
        <f t="shared" ref="BD97" ca="1" si="789">IFERROR(VALUE(H97)*IF(RTF_unit="K",1,IF(RTF_unit="lb",1/1000,IF(RTF_unit="T",2,1))),"")</f>
        <v/>
      </c>
      <c r="BE97" s="142" t="str">
        <f t="shared" ref="BE97" ca="1" si="790">IFERROR(VALUE(I97)*IF(RTF_unit="K",1,IF(RTF_unit="lb",1/1000,IF(RTF_unit="T",2,1))),"")</f>
        <v/>
      </c>
      <c r="BF97" s="20" t="str">
        <f t="shared" ca="1" si="519"/>
        <v/>
      </c>
      <c r="BG97" s="142" t="str">
        <f t="shared" ca="1" si="561"/>
        <v/>
      </c>
      <c r="BH97" s="20"/>
      <c r="BI97" s="158" t="str">
        <f t="shared" ca="1" si="605"/>
        <v/>
      </c>
      <c r="BJ97" s="142" t="str">
        <f t="shared" ca="1" si="580"/>
        <v/>
      </c>
      <c r="BK97" s="142" t="str">
        <f t="shared" ca="1" si="606"/>
        <v/>
      </c>
      <c r="BL97" s="142" t="str">
        <f t="shared" ref="BL97" ca="1" si="791">IFERROR(INDEX($D$2:$BA$203,$A$41-1+$BI97,$A$27-3)*IF(RTF_unit="K",1,IF(RTF_unit="lb",1/1000,IF(RTF_unit="T",2,1))),"")</f>
        <v/>
      </c>
      <c r="BM97" s="142" t="str">
        <f t="shared" ref="BM97" ca="1" si="792">IFERROR(INDEX($D$2:$BA$203,$A$41-1+$BI97,$A$27-1)*IF(RTF_unit="K",1,IF(RTF_unit="lb",1/1000,IF(RTF_unit="T",2,1))),"")</f>
        <v/>
      </c>
      <c r="BN97" s="142" t="str">
        <f t="shared" ref="BN97" ca="1" si="793">IFERROR(INDEX($D$2:$BA$203,$A$41-1+$BI97,$A$27-2)*IF(RTF_unit="K",1,IF(RTF_unit="lb",1/1000,IF(RTF_unit="T",2,1))),"")</f>
        <v/>
      </c>
      <c r="BO97" s="142" t="str">
        <f t="shared" ref="BO97" ca="1" si="794">IFERROR(INDEX($D$2:$BA$203,$A$41-1+$BI97,$A$27)*IF(RTF_unit_Moment="kip-ft",1,IF(RTF_unit_Moment="kip-in",1/12,IF(RTF_unit_Moment="lb-ft",1/1000,IF(RTF_unit_Moment="lb-in",1/12000,1)))),"")</f>
        <v/>
      </c>
      <c r="BP97" s="142" t="str">
        <f t="shared" ref="BP97" ca="1" si="795">IFERROR(INDEX($D$2:$BA$203,$A$41-1+$BI97,$A$30)*IF(RTF_unit_Moment="kip-ft",1,IF(RTF_unit_Moment="kip-in",1/12,IF(RTF_unit_Moment="lb-ft",1/1000,IF(RTF_unit_Moment="lb-in",1/12000,1)))),"")</f>
        <v/>
      </c>
      <c r="BQ97" s="142" t="str">
        <f t="shared" ca="1" si="612"/>
        <v/>
      </c>
      <c r="BR97" s="142" t="str">
        <f t="shared" ca="1" si="613"/>
        <v/>
      </c>
      <c r="BT97" s="142" t="str">
        <f t="array" aca="1" ref="BT97" ca="1">IFERROR(INDEX($BB$1:$BB$502,SMALL(IF($BB$1:$BB$502&lt;&gt;"",ROW($BB$1:$BB$502)),ROW(90:90))),"")</f>
        <v/>
      </c>
      <c r="BU97" s="156" t="str">
        <f t="shared" ca="1" si="575"/>
        <v/>
      </c>
      <c r="BV97" s="142" t="str">
        <f t="shared" ca="1" si="586"/>
        <v/>
      </c>
      <c r="BW97" s="142" t="str">
        <f t="shared" ca="1" si="586"/>
        <v/>
      </c>
      <c r="BX97" s="142" t="str">
        <f t="shared" ca="1" si="586"/>
        <v/>
      </c>
      <c r="BY97" s="142" t="str">
        <f t="shared" ca="1" si="587"/>
        <v/>
      </c>
      <c r="BZ97" s="142" t="str">
        <f t="shared" ca="1" si="576"/>
        <v/>
      </c>
      <c r="CA97" s="142" t="str">
        <f t="shared" ca="1" si="588"/>
        <v/>
      </c>
      <c r="CB97" s="142" t="str">
        <f t="shared" ca="1" si="589"/>
        <v/>
      </c>
      <c r="CC97" s="142" t="str">
        <f t="shared" ca="1" si="590"/>
        <v/>
      </c>
      <c r="CD97" s="142" t="str">
        <f t="shared" ca="1" si="591"/>
        <v/>
      </c>
      <c r="CE97" s="142" t="str">
        <f t="shared" ca="1" si="592"/>
        <v/>
      </c>
      <c r="CF97" s="142" t="str">
        <f t="shared" ca="1" si="593"/>
        <v/>
      </c>
      <c r="CG97" s="142" t="str">
        <f t="shared" ca="1" si="594"/>
        <v/>
      </c>
      <c r="CH97" s="142" t="str">
        <f ca="1">IFERROR(TRIM(IFERROR(IF(ISNUMBER(MATCH(IF($CF96="Radius",LEFT($CF97,FIND(" (",$CF97,1)),IF(LEFT($CF97,FIND(" (",$CF97,1))=LEFT($CF96,FIND(" (",$CF96,1)),"",LEFT($CF97,FIND(" (",$CF97,1)))),$CH$8:$CH96,0))=FALSE,IF($CF96="Radius",LEFT($CF97,FIND(" (",$CF97,1)),IF(LEFT($CF97,FIND(" (",$CF97,1))=LEFT($CF96,FIND(" (",$CF96,1)),"",LEFT($CF97,FIND(" (",$CF97,1)))),""),"")),"")</f>
        <v/>
      </c>
      <c r="CI97" s="142" t="str">
        <f t="array" aca="1" ref="CI97" ca="1">IFERROR(IF($CH97="","",IF(MAX((Selection_Radius=$CH97)*Selection_Resultant)=0,"",MAX((Selection_Radius=$CH97)*Selection_Resultant))),"")</f>
        <v/>
      </c>
      <c r="CJ97" s="142" t="str">
        <f t="shared" ca="1" si="595"/>
        <v/>
      </c>
      <c r="CK97" s="142" t="str">
        <f t="array" aca="1" ref="CK97" ca="1">IFERROR(INDEX($CJ$1:$CJ$502,SMALL(IF($CJ$1:$CJ$502&lt;&gt;"",ROW($CJ$1:$CJ$502)),ROW(90:90))),"")</f>
        <v/>
      </c>
      <c r="CL97" s="142" t="str">
        <f t="shared" ca="1" si="596"/>
        <v/>
      </c>
      <c r="CM97" s="142" t="str">
        <f t="shared" ca="1" si="597"/>
        <v/>
      </c>
      <c r="CN97" s="142" t="str" cm="1">
        <f t="array" aca="1" ref="CN97" ca="1">IF(CM97="","",INDEX(INDIRECT("$CM$9:$CM$" &amp; ROW(GuyAnchorReactionCount) + GuyAnchorReactionCount),ROWS($CM97:INDIRECT("$CM$" &amp; ROW(GuyAnchorReactionCount) + GuyAnchorReactionCount))))</f>
        <v/>
      </c>
      <c r="CP97" s="145" t="str">
        <f t="shared" ca="1" si="598"/>
        <v/>
      </c>
      <c r="CQ97" s="145" t="str">
        <f t="shared" ca="1" si="599"/>
        <v/>
      </c>
      <c r="CR97" s="145" t="str">
        <f t="shared" ca="1" si="600"/>
        <v/>
      </c>
      <c r="CS97" s="145" t="str">
        <f t="shared" ca="1" si="601"/>
        <v/>
      </c>
    </row>
    <row r="98" spans="3:97" x14ac:dyDescent="0.2">
      <c r="C98" s="142">
        <f t="shared" si="525"/>
        <v>96</v>
      </c>
      <c r="D98" s="142" t="e">
        <f t="shared" ref="D98:S113" ca="1" si="796">TRIM(INDIRECT("'" &amp; "TNX Report" &amp; "'!" &amp; ADDRESS($A$9+$C98,D$1)))</f>
        <v>#N/A</v>
      </c>
      <c r="E98" s="142" t="e">
        <f t="shared" ca="1" si="796"/>
        <v>#N/A</v>
      </c>
      <c r="F98" s="142" t="e">
        <f t="shared" ca="1" si="796"/>
        <v>#N/A</v>
      </c>
      <c r="G98" s="142" t="e">
        <f t="shared" ca="1" si="796"/>
        <v>#N/A</v>
      </c>
      <c r="H98" s="142" t="e">
        <f t="shared" ca="1" si="796"/>
        <v>#N/A</v>
      </c>
      <c r="I98" s="142" t="e">
        <f t="shared" ca="1" si="796"/>
        <v>#N/A</v>
      </c>
      <c r="J98" s="142" t="e">
        <f t="shared" ca="1" si="796"/>
        <v>#N/A</v>
      </c>
      <c r="K98" s="142" t="e">
        <f t="shared" ca="1" si="796"/>
        <v>#N/A</v>
      </c>
      <c r="L98" s="142" t="e">
        <f t="shared" ca="1" si="796"/>
        <v>#N/A</v>
      </c>
      <c r="M98" s="142" t="e">
        <f t="shared" ca="1" si="796"/>
        <v>#N/A</v>
      </c>
      <c r="N98" s="142" t="e">
        <f t="shared" ca="1" si="796"/>
        <v>#N/A</v>
      </c>
      <c r="O98" s="142" t="e">
        <f t="shared" ca="1" si="796"/>
        <v>#N/A</v>
      </c>
      <c r="P98" s="142" t="e">
        <f t="shared" ca="1" si="796"/>
        <v>#N/A</v>
      </c>
      <c r="Q98" s="142" t="e">
        <f t="shared" ca="1" si="796"/>
        <v>#N/A</v>
      </c>
      <c r="R98" s="142" t="e">
        <f t="shared" ca="1" si="796"/>
        <v>#N/A</v>
      </c>
      <c r="S98" s="142" t="e">
        <f t="shared" ca="1" si="796"/>
        <v>#N/A</v>
      </c>
      <c r="T98" s="142" t="e">
        <f t="shared" ca="1" si="786"/>
        <v>#N/A</v>
      </c>
      <c r="U98" s="142" t="e">
        <f t="shared" ca="1" si="786"/>
        <v>#N/A</v>
      </c>
      <c r="V98" s="142" t="e">
        <f t="shared" ca="1" si="786"/>
        <v>#N/A</v>
      </c>
      <c r="W98" s="142" t="e">
        <f t="shared" ca="1" si="786"/>
        <v>#N/A</v>
      </c>
      <c r="X98" s="142" t="e">
        <f t="shared" ca="1" si="786"/>
        <v>#N/A</v>
      </c>
      <c r="Y98" s="142" t="e">
        <f t="shared" ca="1" si="786"/>
        <v>#N/A</v>
      </c>
      <c r="Z98" s="142" t="e">
        <f t="shared" ca="1" si="786"/>
        <v>#N/A</v>
      </c>
      <c r="AA98" s="142" t="e">
        <f t="shared" ca="1" si="786"/>
        <v>#N/A</v>
      </c>
      <c r="AB98" s="142" t="e">
        <f t="shared" ca="1" si="786"/>
        <v>#N/A</v>
      </c>
      <c r="AC98" s="142" t="e">
        <f t="shared" ca="1" si="786"/>
        <v>#N/A</v>
      </c>
      <c r="AD98" s="142" t="e">
        <f t="shared" ca="1" si="786"/>
        <v>#N/A</v>
      </c>
      <c r="AE98" s="142" t="e">
        <f t="shared" ca="1" si="786"/>
        <v>#N/A</v>
      </c>
      <c r="AF98" s="142" t="e">
        <f t="shared" ca="1" si="786"/>
        <v>#N/A</v>
      </c>
      <c r="AG98" s="142" t="e">
        <f t="shared" ca="1" si="786"/>
        <v>#N/A</v>
      </c>
      <c r="AH98" s="142" t="e">
        <f t="shared" ca="1" si="786"/>
        <v>#N/A</v>
      </c>
      <c r="AI98" s="142" t="e">
        <f t="shared" ref="AI98:AX113" ca="1" si="797">TRIM(INDIRECT("'" &amp; "TNX Report" &amp; "'!" &amp; ADDRESS($A$9+$C98,AI$1)))</f>
        <v>#N/A</v>
      </c>
      <c r="AJ98" s="142" t="e">
        <f t="shared" ca="1" si="797"/>
        <v>#N/A</v>
      </c>
      <c r="AK98" s="142" t="e">
        <f t="shared" ca="1" si="797"/>
        <v>#N/A</v>
      </c>
      <c r="AL98" s="142" t="e">
        <f t="shared" ca="1" si="797"/>
        <v>#N/A</v>
      </c>
      <c r="AM98" s="142" t="e">
        <f t="shared" ca="1" si="797"/>
        <v>#N/A</v>
      </c>
      <c r="AN98" s="142" t="e">
        <f t="shared" ca="1" si="797"/>
        <v>#N/A</v>
      </c>
      <c r="AO98" s="142" t="e">
        <f t="shared" ca="1" si="797"/>
        <v>#N/A</v>
      </c>
      <c r="AP98" s="142" t="e">
        <f t="shared" ca="1" si="797"/>
        <v>#N/A</v>
      </c>
      <c r="AQ98" s="142" t="e">
        <f t="shared" ca="1" si="797"/>
        <v>#N/A</v>
      </c>
      <c r="AR98" s="142" t="e">
        <f t="shared" ca="1" si="797"/>
        <v>#N/A</v>
      </c>
      <c r="AS98" s="142" t="e">
        <f t="shared" ca="1" si="797"/>
        <v>#N/A</v>
      </c>
      <c r="AT98" s="142" t="e">
        <f t="shared" ca="1" si="797"/>
        <v>#N/A</v>
      </c>
      <c r="AU98" s="142" t="e">
        <f t="shared" ca="1" si="797"/>
        <v>#N/A</v>
      </c>
      <c r="AV98" s="142" t="e">
        <f t="shared" ca="1" si="797"/>
        <v>#N/A</v>
      </c>
      <c r="AW98" s="142" t="e">
        <f t="shared" ca="1" si="797"/>
        <v>#N/A</v>
      </c>
      <c r="AX98" s="142" t="e">
        <f t="shared" ca="1" si="797"/>
        <v>#N/A</v>
      </c>
      <c r="AY98" s="142" t="e">
        <f t="shared" ca="1" si="787"/>
        <v>#N/A</v>
      </c>
      <c r="AZ98" s="142" t="e">
        <f t="shared" ca="1" si="787"/>
        <v>#N/A</v>
      </c>
      <c r="BA98" s="142" t="e">
        <f t="shared" ca="1" si="787"/>
        <v>#N/A</v>
      </c>
      <c r="BB98" s="142" t="str">
        <f t="shared" ca="1" si="515"/>
        <v/>
      </c>
      <c r="BC98" s="142" t="str">
        <f t="shared" ref="BC98" ca="1" si="798">IFERROR(VALUE(G98)*IF(RTF_unit="K",1,IF(RTF_unit="lb",1/1000,IF(RTF_unit="T",2,1))),"")</f>
        <v/>
      </c>
      <c r="BD98" s="142" t="str">
        <f t="shared" ref="BD98" ca="1" si="799">IFERROR(VALUE(H98)*IF(RTF_unit="K",1,IF(RTF_unit="lb",1/1000,IF(RTF_unit="T",2,1))),"")</f>
        <v/>
      </c>
      <c r="BE98" s="142" t="str">
        <f t="shared" ref="BE98" ca="1" si="800">IFERROR(VALUE(I98)*IF(RTF_unit="K",1,IF(RTF_unit="lb",1/1000,IF(RTF_unit="T",2,1))),"")</f>
        <v/>
      </c>
      <c r="BF98" s="20" t="str">
        <f t="shared" ca="1" si="519"/>
        <v/>
      </c>
      <c r="BG98" s="142" t="str">
        <f t="shared" ca="1" si="561"/>
        <v/>
      </c>
      <c r="BH98" s="20"/>
      <c r="BI98" s="158" t="str">
        <f t="shared" ca="1" si="605"/>
        <v/>
      </c>
      <c r="BJ98" s="142" t="str">
        <f t="shared" ca="1" si="580"/>
        <v/>
      </c>
      <c r="BK98" s="142" t="str">
        <f t="shared" ca="1" si="606"/>
        <v/>
      </c>
      <c r="BL98" s="142" t="str">
        <f t="shared" ref="BL98" ca="1" si="801">IFERROR(INDEX($D$2:$BA$203,$A$41-1+$BI98,$A$27-3)*IF(RTF_unit="K",1,IF(RTF_unit="lb",1/1000,IF(RTF_unit="T",2,1))),"")</f>
        <v/>
      </c>
      <c r="BM98" s="142" t="str">
        <f t="shared" ref="BM98" ca="1" si="802">IFERROR(INDEX($D$2:$BA$203,$A$41-1+$BI98,$A$27-1)*IF(RTF_unit="K",1,IF(RTF_unit="lb",1/1000,IF(RTF_unit="T",2,1))),"")</f>
        <v/>
      </c>
      <c r="BN98" s="142" t="str">
        <f t="shared" ref="BN98" ca="1" si="803">IFERROR(INDEX($D$2:$BA$203,$A$41-1+$BI98,$A$27-2)*IF(RTF_unit="K",1,IF(RTF_unit="lb",1/1000,IF(RTF_unit="T",2,1))),"")</f>
        <v/>
      </c>
      <c r="BO98" s="142" t="str">
        <f t="shared" ref="BO98" ca="1" si="804">IFERROR(INDEX($D$2:$BA$203,$A$41-1+$BI98,$A$27)*IF(RTF_unit_Moment="kip-ft",1,IF(RTF_unit_Moment="kip-in",1/12,IF(RTF_unit_Moment="lb-ft",1/1000,IF(RTF_unit_Moment="lb-in",1/12000,1)))),"")</f>
        <v/>
      </c>
      <c r="BP98" s="142" t="str">
        <f t="shared" ref="BP98" ca="1" si="805">IFERROR(INDEX($D$2:$BA$203,$A$41-1+$BI98,$A$30)*IF(RTF_unit_Moment="kip-ft",1,IF(RTF_unit_Moment="kip-in",1/12,IF(RTF_unit_Moment="lb-ft",1/1000,IF(RTF_unit_Moment="lb-in",1/12000,1)))),"")</f>
        <v/>
      </c>
      <c r="BQ98" s="142" t="str">
        <f t="shared" ca="1" si="612"/>
        <v/>
      </c>
      <c r="BR98" s="142" t="str">
        <f t="shared" ca="1" si="613"/>
        <v/>
      </c>
      <c r="BT98" s="142" t="str">
        <f t="array" aca="1" ref="BT98" ca="1">IFERROR(INDEX($BB$1:$BB$502,SMALL(IF($BB$1:$BB$502&lt;&gt;"",ROW($BB$1:$BB$502)),ROW(91:91))),"")</f>
        <v/>
      </c>
      <c r="BU98" s="156" t="str">
        <f t="shared" ca="1" si="575"/>
        <v/>
      </c>
      <c r="BV98" s="142" t="str">
        <f t="shared" ca="1" si="586"/>
        <v/>
      </c>
      <c r="BW98" s="142" t="str">
        <f t="shared" ca="1" si="586"/>
        <v/>
      </c>
      <c r="BX98" s="142" t="str">
        <f t="shared" ca="1" si="586"/>
        <v/>
      </c>
      <c r="BY98" s="142" t="str">
        <f t="shared" ca="1" si="587"/>
        <v/>
      </c>
      <c r="BZ98" s="142" t="str">
        <f t="shared" ca="1" si="576"/>
        <v/>
      </c>
      <c r="CA98" s="142" t="str">
        <f t="shared" ca="1" si="588"/>
        <v/>
      </c>
      <c r="CB98" s="142" t="str">
        <f t="shared" ca="1" si="589"/>
        <v/>
      </c>
      <c r="CC98" s="142" t="str">
        <f t="shared" ca="1" si="590"/>
        <v/>
      </c>
      <c r="CD98" s="142" t="str">
        <f t="shared" ca="1" si="591"/>
        <v/>
      </c>
      <c r="CE98" s="142" t="str">
        <f t="shared" ca="1" si="592"/>
        <v/>
      </c>
      <c r="CF98" s="142" t="str">
        <f t="shared" ca="1" si="593"/>
        <v/>
      </c>
      <c r="CG98" s="142" t="str">
        <f t="shared" ca="1" si="594"/>
        <v/>
      </c>
      <c r="CH98" s="142" t="str">
        <f ca="1">IFERROR(TRIM(IFERROR(IF(ISNUMBER(MATCH(IF($CF97="Radius",LEFT($CF98,FIND(" (",$CF98,1)),IF(LEFT($CF98,FIND(" (",$CF98,1))=LEFT($CF97,FIND(" (",$CF97,1)),"",LEFT($CF98,FIND(" (",$CF98,1)))),$CH$8:$CH97,0))=FALSE,IF($CF97="Radius",LEFT($CF98,FIND(" (",$CF98,1)),IF(LEFT($CF98,FIND(" (",$CF98,1))=LEFT($CF97,FIND(" (",$CF97,1)),"",LEFT($CF98,FIND(" (",$CF98,1)))),""),"")),"")</f>
        <v/>
      </c>
      <c r="CI98" s="142" t="str">
        <f t="array" aca="1" ref="CI98" ca="1">IFERROR(IF($CH98="","",IF(MAX((Selection_Radius=$CH98)*Selection_Resultant)=0,"",MAX((Selection_Radius=$CH98)*Selection_Resultant))),"")</f>
        <v/>
      </c>
      <c r="CJ98" s="142" t="str">
        <f t="shared" ca="1" si="595"/>
        <v/>
      </c>
      <c r="CK98" s="142" t="str">
        <f t="array" aca="1" ref="CK98" ca="1">IFERROR(INDEX($CJ$1:$CJ$502,SMALL(IF($CJ$1:$CJ$502&lt;&gt;"",ROW($CJ$1:$CJ$502)),ROW(91:91))),"")</f>
        <v/>
      </c>
      <c r="CL98" s="142" t="str">
        <f t="shared" ca="1" si="596"/>
        <v/>
      </c>
      <c r="CM98" s="142" t="str">
        <f t="shared" ca="1" si="597"/>
        <v/>
      </c>
      <c r="CN98" s="142" t="str" cm="1">
        <f t="array" aca="1" ref="CN98" ca="1">IF(CM98="","",INDEX(INDIRECT("$CM$9:$CM$" &amp; ROW(GuyAnchorReactionCount) + GuyAnchorReactionCount),ROWS($CM98:INDIRECT("$CM$" &amp; ROW(GuyAnchorReactionCount) + GuyAnchorReactionCount))))</f>
        <v/>
      </c>
      <c r="CP98" s="145" t="str">
        <f t="shared" ca="1" si="598"/>
        <v/>
      </c>
      <c r="CQ98" s="145" t="str">
        <f t="shared" ca="1" si="599"/>
        <v/>
      </c>
      <c r="CR98" s="145" t="str">
        <f t="shared" ca="1" si="600"/>
        <v/>
      </c>
      <c r="CS98" s="145" t="str">
        <f t="shared" ca="1" si="601"/>
        <v/>
      </c>
    </row>
    <row r="99" spans="3:97" x14ac:dyDescent="0.2">
      <c r="C99" s="142">
        <f t="shared" si="525"/>
        <v>97</v>
      </c>
      <c r="D99" s="142" t="e">
        <f t="shared" ca="1" si="796"/>
        <v>#N/A</v>
      </c>
      <c r="E99" s="142" t="e">
        <f t="shared" ca="1" si="796"/>
        <v>#N/A</v>
      </c>
      <c r="F99" s="142" t="e">
        <f t="shared" ca="1" si="796"/>
        <v>#N/A</v>
      </c>
      <c r="G99" s="142" t="e">
        <f t="shared" ca="1" si="796"/>
        <v>#N/A</v>
      </c>
      <c r="H99" s="142" t="e">
        <f t="shared" ca="1" si="796"/>
        <v>#N/A</v>
      </c>
      <c r="I99" s="142" t="e">
        <f t="shared" ca="1" si="796"/>
        <v>#N/A</v>
      </c>
      <c r="J99" s="142" t="e">
        <f t="shared" ca="1" si="796"/>
        <v>#N/A</v>
      </c>
      <c r="K99" s="142" t="e">
        <f t="shared" ca="1" si="796"/>
        <v>#N/A</v>
      </c>
      <c r="L99" s="142" t="e">
        <f t="shared" ca="1" si="796"/>
        <v>#N/A</v>
      </c>
      <c r="M99" s="142" t="e">
        <f t="shared" ca="1" si="796"/>
        <v>#N/A</v>
      </c>
      <c r="N99" s="142" t="e">
        <f t="shared" ca="1" si="796"/>
        <v>#N/A</v>
      </c>
      <c r="O99" s="142" t="e">
        <f t="shared" ca="1" si="796"/>
        <v>#N/A</v>
      </c>
      <c r="P99" s="142" t="e">
        <f t="shared" ca="1" si="796"/>
        <v>#N/A</v>
      </c>
      <c r="Q99" s="142" t="e">
        <f t="shared" ca="1" si="796"/>
        <v>#N/A</v>
      </c>
      <c r="R99" s="142" t="e">
        <f t="shared" ca="1" si="796"/>
        <v>#N/A</v>
      </c>
      <c r="S99" s="142" t="e">
        <f t="shared" ca="1" si="796"/>
        <v>#N/A</v>
      </c>
      <c r="T99" s="142" t="e">
        <f t="shared" ca="1" si="786"/>
        <v>#N/A</v>
      </c>
      <c r="U99" s="142" t="e">
        <f t="shared" ca="1" si="786"/>
        <v>#N/A</v>
      </c>
      <c r="V99" s="142" t="e">
        <f t="shared" ca="1" si="786"/>
        <v>#N/A</v>
      </c>
      <c r="W99" s="142" t="e">
        <f t="shared" ca="1" si="786"/>
        <v>#N/A</v>
      </c>
      <c r="X99" s="142" t="e">
        <f t="shared" ca="1" si="786"/>
        <v>#N/A</v>
      </c>
      <c r="Y99" s="142" t="e">
        <f t="shared" ca="1" si="786"/>
        <v>#N/A</v>
      </c>
      <c r="Z99" s="142" t="e">
        <f t="shared" ca="1" si="786"/>
        <v>#N/A</v>
      </c>
      <c r="AA99" s="142" t="e">
        <f t="shared" ca="1" si="786"/>
        <v>#N/A</v>
      </c>
      <c r="AB99" s="142" t="e">
        <f t="shared" ca="1" si="786"/>
        <v>#N/A</v>
      </c>
      <c r="AC99" s="142" t="e">
        <f t="shared" ca="1" si="786"/>
        <v>#N/A</v>
      </c>
      <c r="AD99" s="142" t="e">
        <f t="shared" ca="1" si="786"/>
        <v>#N/A</v>
      </c>
      <c r="AE99" s="142" t="e">
        <f t="shared" ca="1" si="786"/>
        <v>#N/A</v>
      </c>
      <c r="AF99" s="142" t="e">
        <f t="shared" ca="1" si="786"/>
        <v>#N/A</v>
      </c>
      <c r="AG99" s="142" t="e">
        <f t="shared" ca="1" si="786"/>
        <v>#N/A</v>
      </c>
      <c r="AH99" s="142" t="e">
        <f t="shared" ca="1" si="786"/>
        <v>#N/A</v>
      </c>
      <c r="AI99" s="142" t="e">
        <f t="shared" ca="1" si="797"/>
        <v>#N/A</v>
      </c>
      <c r="AJ99" s="142" t="e">
        <f t="shared" ca="1" si="797"/>
        <v>#N/A</v>
      </c>
      <c r="AK99" s="142" t="e">
        <f t="shared" ca="1" si="797"/>
        <v>#N/A</v>
      </c>
      <c r="AL99" s="142" t="e">
        <f t="shared" ca="1" si="797"/>
        <v>#N/A</v>
      </c>
      <c r="AM99" s="142" t="e">
        <f t="shared" ca="1" si="797"/>
        <v>#N/A</v>
      </c>
      <c r="AN99" s="142" t="e">
        <f t="shared" ca="1" si="797"/>
        <v>#N/A</v>
      </c>
      <c r="AO99" s="142" t="e">
        <f t="shared" ca="1" si="797"/>
        <v>#N/A</v>
      </c>
      <c r="AP99" s="142" t="e">
        <f t="shared" ca="1" si="797"/>
        <v>#N/A</v>
      </c>
      <c r="AQ99" s="142" t="e">
        <f t="shared" ca="1" si="797"/>
        <v>#N/A</v>
      </c>
      <c r="AR99" s="142" t="e">
        <f t="shared" ca="1" si="797"/>
        <v>#N/A</v>
      </c>
      <c r="AS99" s="142" t="e">
        <f t="shared" ca="1" si="797"/>
        <v>#N/A</v>
      </c>
      <c r="AT99" s="142" t="e">
        <f t="shared" ca="1" si="797"/>
        <v>#N/A</v>
      </c>
      <c r="AU99" s="142" t="e">
        <f t="shared" ca="1" si="797"/>
        <v>#N/A</v>
      </c>
      <c r="AV99" s="142" t="e">
        <f t="shared" ca="1" si="797"/>
        <v>#N/A</v>
      </c>
      <c r="AW99" s="142" t="e">
        <f t="shared" ca="1" si="797"/>
        <v>#N/A</v>
      </c>
      <c r="AX99" s="142" t="e">
        <f t="shared" ca="1" si="797"/>
        <v>#N/A</v>
      </c>
      <c r="AY99" s="142" t="e">
        <f t="shared" ca="1" si="787"/>
        <v>#N/A</v>
      </c>
      <c r="AZ99" s="142" t="e">
        <f t="shared" ca="1" si="787"/>
        <v>#N/A</v>
      </c>
      <c r="BA99" s="142" t="e">
        <f t="shared" ca="1" si="787"/>
        <v>#N/A</v>
      </c>
      <c r="BB99" s="142" t="str">
        <f t="shared" ca="1" si="515"/>
        <v/>
      </c>
      <c r="BC99" s="142" t="str">
        <f t="shared" ref="BC99" ca="1" si="806">IFERROR(VALUE(G99)*IF(RTF_unit="K",1,IF(RTF_unit="lb",1/1000,IF(RTF_unit="T",2,1))),"")</f>
        <v/>
      </c>
      <c r="BD99" s="142" t="str">
        <f t="shared" ref="BD99" ca="1" si="807">IFERROR(VALUE(H99)*IF(RTF_unit="K",1,IF(RTF_unit="lb",1/1000,IF(RTF_unit="T",2,1))),"")</f>
        <v/>
      </c>
      <c r="BE99" s="142" t="str">
        <f t="shared" ref="BE99" ca="1" si="808">IFERROR(VALUE(I99)*IF(RTF_unit="K",1,IF(RTF_unit="lb",1/1000,IF(RTF_unit="T",2,1))),"")</f>
        <v/>
      </c>
      <c r="BF99" s="20" t="str">
        <f t="shared" ca="1" si="519"/>
        <v/>
      </c>
      <c r="BG99" s="142" t="str">
        <f t="shared" ca="1" si="561"/>
        <v/>
      </c>
      <c r="BH99" s="20"/>
      <c r="BI99" s="158" t="str">
        <f t="shared" ca="1" si="605"/>
        <v/>
      </c>
      <c r="BJ99" s="142" t="str">
        <f t="shared" ca="1" si="580"/>
        <v/>
      </c>
      <c r="BK99" s="142" t="str">
        <f t="shared" ca="1" si="606"/>
        <v/>
      </c>
      <c r="BL99" s="142" t="str">
        <f t="shared" ref="BL99" ca="1" si="809">IFERROR(INDEX($D$2:$BA$203,$A$41-1+$BI99,$A$27-3)*IF(RTF_unit="K",1,IF(RTF_unit="lb",1/1000,IF(RTF_unit="T",2,1))),"")</f>
        <v/>
      </c>
      <c r="BM99" s="142" t="str">
        <f t="shared" ref="BM99" ca="1" si="810">IFERROR(INDEX($D$2:$BA$203,$A$41-1+$BI99,$A$27-1)*IF(RTF_unit="K",1,IF(RTF_unit="lb",1/1000,IF(RTF_unit="T",2,1))),"")</f>
        <v/>
      </c>
      <c r="BN99" s="142" t="str">
        <f t="shared" ref="BN99" ca="1" si="811">IFERROR(INDEX($D$2:$BA$203,$A$41-1+$BI99,$A$27-2)*IF(RTF_unit="K",1,IF(RTF_unit="lb",1/1000,IF(RTF_unit="T",2,1))),"")</f>
        <v/>
      </c>
      <c r="BO99" s="142" t="str">
        <f t="shared" ref="BO99" ca="1" si="812">IFERROR(INDEX($D$2:$BA$203,$A$41-1+$BI99,$A$27)*IF(RTF_unit_Moment="kip-ft",1,IF(RTF_unit_Moment="kip-in",1/12,IF(RTF_unit_Moment="lb-ft",1/1000,IF(RTF_unit_Moment="lb-in",1/12000,1)))),"")</f>
        <v/>
      </c>
      <c r="BP99" s="142" t="str">
        <f t="shared" ref="BP99" ca="1" si="813">IFERROR(INDEX($D$2:$BA$203,$A$41-1+$BI99,$A$30)*IF(RTF_unit_Moment="kip-ft",1,IF(RTF_unit_Moment="kip-in",1/12,IF(RTF_unit_Moment="lb-ft",1/1000,IF(RTF_unit_Moment="lb-in",1/12000,1)))),"")</f>
        <v/>
      </c>
      <c r="BQ99" s="142" t="str">
        <f t="shared" ca="1" si="612"/>
        <v/>
      </c>
      <c r="BR99" s="142" t="str">
        <f t="shared" ca="1" si="613"/>
        <v/>
      </c>
      <c r="BT99" s="142" t="str">
        <f t="array" aca="1" ref="BT99" ca="1">IFERROR(INDEX($BB$1:$BB$502,SMALL(IF($BB$1:$BB$502&lt;&gt;"",ROW($BB$1:$BB$502)),ROW(92:92))),"")</f>
        <v/>
      </c>
      <c r="BU99" s="156" t="str">
        <f t="shared" ca="1" si="575"/>
        <v/>
      </c>
      <c r="BV99" s="142" t="str">
        <f t="shared" ca="1" si="586"/>
        <v/>
      </c>
      <c r="BW99" s="142" t="str">
        <f t="shared" ca="1" si="586"/>
        <v/>
      </c>
      <c r="BX99" s="142" t="str">
        <f t="shared" ca="1" si="586"/>
        <v/>
      </c>
      <c r="BY99" s="142" t="str">
        <f t="shared" ca="1" si="587"/>
        <v/>
      </c>
      <c r="BZ99" s="142" t="str">
        <f t="shared" ca="1" si="576"/>
        <v/>
      </c>
      <c r="CA99" s="142" t="str">
        <f t="shared" ca="1" si="588"/>
        <v/>
      </c>
      <c r="CB99" s="142" t="str">
        <f t="shared" ca="1" si="589"/>
        <v/>
      </c>
      <c r="CC99" s="142" t="str">
        <f t="shared" ca="1" si="590"/>
        <v/>
      </c>
      <c r="CD99" s="142" t="str">
        <f t="shared" ca="1" si="591"/>
        <v/>
      </c>
      <c r="CE99" s="142" t="str">
        <f t="shared" ca="1" si="592"/>
        <v/>
      </c>
      <c r="CF99" s="142" t="str">
        <f t="shared" ca="1" si="593"/>
        <v/>
      </c>
      <c r="CG99" s="142" t="str">
        <f t="shared" ca="1" si="594"/>
        <v/>
      </c>
      <c r="CH99" s="142" t="str">
        <f ca="1">IFERROR(TRIM(IFERROR(IF(ISNUMBER(MATCH(IF($CF98="Radius",LEFT($CF99,FIND(" (",$CF99,1)),IF(LEFT($CF99,FIND(" (",$CF99,1))=LEFT($CF98,FIND(" (",$CF98,1)),"",LEFT($CF99,FIND(" (",$CF99,1)))),$CH$8:$CH98,0))=FALSE,IF($CF98="Radius",LEFT($CF99,FIND(" (",$CF99,1)),IF(LEFT($CF99,FIND(" (",$CF99,1))=LEFT($CF98,FIND(" (",$CF98,1)),"",LEFT($CF99,FIND(" (",$CF99,1)))),""),"")),"")</f>
        <v/>
      </c>
      <c r="CI99" s="142" t="str">
        <f t="array" aca="1" ref="CI99" ca="1">IFERROR(IF($CH99="","",IF(MAX((Selection_Radius=$CH99)*Selection_Resultant)=0,"",MAX((Selection_Radius=$CH99)*Selection_Resultant))),"")</f>
        <v/>
      </c>
      <c r="CJ99" s="142" t="str">
        <f t="shared" ca="1" si="595"/>
        <v/>
      </c>
      <c r="CK99" s="142" t="str">
        <f t="array" aca="1" ref="CK99" ca="1">IFERROR(INDEX($CJ$1:$CJ$502,SMALL(IF($CJ$1:$CJ$502&lt;&gt;"",ROW($CJ$1:$CJ$502)),ROW(92:92))),"")</f>
        <v/>
      </c>
      <c r="CL99" s="142" t="str">
        <f t="shared" ca="1" si="596"/>
        <v/>
      </c>
      <c r="CM99" s="142" t="str">
        <f t="shared" ca="1" si="597"/>
        <v/>
      </c>
      <c r="CN99" s="142" t="str" cm="1">
        <f t="array" aca="1" ref="CN99" ca="1">IF(CM99="","",INDEX(INDIRECT("$CM$9:$CM$" &amp; ROW(GuyAnchorReactionCount) + GuyAnchorReactionCount),ROWS($CM99:INDIRECT("$CM$" &amp; ROW(GuyAnchorReactionCount) + GuyAnchorReactionCount))))</f>
        <v/>
      </c>
      <c r="CP99" s="145" t="str">
        <f t="shared" ca="1" si="598"/>
        <v/>
      </c>
      <c r="CQ99" s="145" t="str">
        <f t="shared" ca="1" si="599"/>
        <v/>
      </c>
      <c r="CR99" s="145" t="str">
        <f t="shared" ca="1" si="600"/>
        <v/>
      </c>
      <c r="CS99" s="145" t="str">
        <f t="shared" ca="1" si="601"/>
        <v/>
      </c>
    </row>
    <row r="100" spans="3:97" x14ac:dyDescent="0.2">
      <c r="C100" s="142">
        <f t="shared" si="525"/>
        <v>98</v>
      </c>
      <c r="D100" s="142" t="e">
        <f t="shared" ca="1" si="796"/>
        <v>#N/A</v>
      </c>
      <c r="E100" s="142" t="e">
        <f t="shared" ca="1" si="796"/>
        <v>#N/A</v>
      </c>
      <c r="F100" s="142" t="e">
        <f t="shared" ca="1" si="796"/>
        <v>#N/A</v>
      </c>
      <c r="G100" s="142" t="e">
        <f t="shared" ca="1" si="796"/>
        <v>#N/A</v>
      </c>
      <c r="H100" s="142" t="e">
        <f t="shared" ca="1" si="796"/>
        <v>#N/A</v>
      </c>
      <c r="I100" s="142" t="e">
        <f t="shared" ca="1" si="796"/>
        <v>#N/A</v>
      </c>
      <c r="J100" s="142" t="e">
        <f t="shared" ca="1" si="796"/>
        <v>#N/A</v>
      </c>
      <c r="K100" s="142" t="e">
        <f t="shared" ca="1" si="796"/>
        <v>#N/A</v>
      </c>
      <c r="L100" s="142" t="e">
        <f t="shared" ca="1" si="796"/>
        <v>#N/A</v>
      </c>
      <c r="M100" s="142" t="e">
        <f t="shared" ca="1" si="796"/>
        <v>#N/A</v>
      </c>
      <c r="N100" s="142" t="e">
        <f t="shared" ca="1" si="796"/>
        <v>#N/A</v>
      </c>
      <c r="O100" s="142" t="e">
        <f t="shared" ca="1" si="796"/>
        <v>#N/A</v>
      </c>
      <c r="P100" s="142" t="e">
        <f t="shared" ca="1" si="796"/>
        <v>#N/A</v>
      </c>
      <c r="Q100" s="142" t="e">
        <f t="shared" ca="1" si="796"/>
        <v>#N/A</v>
      </c>
      <c r="R100" s="142" t="e">
        <f t="shared" ca="1" si="796"/>
        <v>#N/A</v>
      </c>
      <c r="S100" s="142" t="e">
        <f t="shared" ca="1" si="796"/>
        <v>#N/A</v>
      </c>
      <c r="T100" s="142" t="e">
        <f t="shared" ca="1" si="786"/>
        <v>#N/A</v>
      </c>
      <c r="U100" s="142" t="e">
        <f t="shared" ca="1" si="786"/>
        <v>#N/A</v>
      </c>
      <c r="V100" s="142" t="e">
        <f t="shared" ca="1" si="786"/>
        <v>#N/A</v>
      </c>
      <c r="W100" s="142" t="e">
        <f t="shared" ca="1" si="786"/>
        <v>#N/A</v>
      </c>
      <c r="X100" s="142" t="e">
        <f t="shared" ca="1" si="786"/>
        <v>#N/A</v>
      </c>
      <c r="Y100" s="142" t="e">
        <f t="shared" ca="1" si="786"/>
        <v>#N/A</v>
      </c>
      <c r="Z100" s="142" t="e">
        <f t="shared" ca="1" si="786"/>
        <v>#N/A</v>
      </c>
      <c r="AA100" s="142" t="e">
        <f t="shared" ca="1" si="786"/>
        <v>#N/A</v>
      </c>
      <c r="AB100" s="142" t="e">
        <f t="shared" ca="1" si="786"/>
        <v>#N/A</v>
      </c>
      <c r="AC100" s="142" t="e">
        <f t="shared" ca="1" si="786"/>
        <v>#N/A</v>
      </c>
      <c r="AD100" s="142" t="e">
        <f t="shared" ca="1" si="786"/>
        <v>#N/A</v>
      </c>
      <c r="AE100" s="142" t="e">
        <f t="shared" ca="1" si="786"/>
        <v>#N/A</v>
      </c>
      <c r="AF100" s="142" t="e">
        <f t="shared" ca="1" si="786"/>
        <v>#N/A</v>
      </c>
      <c r="AG100" s="142" t="e">
        <f t="shared" ca="1" si="786"/>
        <v>#N/A</v>
      </c>
      <c r="AH100" s="142" t="e">
        <f t="shared" ca="1" si="786"/>
        <v>#N/A</v>
      </c>
      <c r="AI100" s="142" t="e">
        <f t="shared" ca="1" si="797"/>
        <v>#N/A</v>
      </c>
      <c r="AJ100" s="142" t="e">
        <f t="shared" ca="1" si="797"/>
        <v>#N/A</v>
      </c>
      <c r="AK100" s="142" t="e">
        <f t="shared" ca="1" si="797"/>
        <v>#N/A</v>
      </c>
      <c r="AL100" s="142" t="e">
        <f t="shared" ca="1" si="797"/>
        <v>#N/A</v>
      </c>
      <c r="AM100" s="142" t="e">
        <f t="shared" ca="1" si="797"/>
        <v>#N/A</v>
      </c>
      <c r="AN100" s="142" t="e">
        <f t="shared" ca="1" si="797"/>
        <v>#N/A</v>
      </c>
      <c r="AO100" s="142" t="e">
        <f t="shared" ca="1" si="797"/>
        <v>#N/A</v>
      </c>
      <c r="AP100" s="142" t="e">
        <f t="shared" ca="1" si="797"/>
        <v>#N/A</v>
      </c>
      <c r="AQ100" s="142" t="e">
        <f t="shared" ca="1" si="797"/>
        <v>#N/A</v>
      </c>
      <c r="AR100" s="142" t="e">
        <f t="shared" ca="1" si="797"/>
        <v>#N/A</v>
      </c>
      <c r="AS100" s="142" t="e">
        <f t="shared" ca="1" si="797"/>
        <v>#N/A</v>
      </c>
      <c r="AT100" s="142" t="e">
        <f t="shared" ca="1" si="797"/>
        <v>#N/A</v>
      </c>
      <c r="AU100" s="142" t="e">
        <f t="shared" ca="1" si="797"/>
        <v>#N/A</v>
      </c>
      <c r="AV100" s="142" t="e">
        <f t="shared" ca="1" si="797"/>
        <v>#N/A</v>
      </c>
      <c r="AW100" s="142" t="e">
        <f t="shared" ca="1" si="797"/>
        <v>#N/A</v>
      </c>
      <c r="AX100" s="142" t="e">
        <f t="shared" ca="1" si="797"/>
        <v>#N/A</v>
      </c>
      <c r="AY100" s="142" t="e">
        <f t="shared" ca="1" si="787"/>
        <v>#N/A</v>
      </c>
      <c r="AZ100" s="142" t="e">
        <f t="shared" ca="1" si="787"/>
        <v>#N/A</v>
      </c>
      <c r="BA100" s="142" t="e">
        <f t="shared" ca="1" si="787"/>
        <v>#N/A</v>
      </c>
      <c r="BB100" s="142" t="str">
        <f t="shared" ca="1" si="515"/>
        <v/>
      </c>
      <c r="BC100" s="142" t="str">
        <f t="shared" ref="BC100" ca="1" si="814">IFERROR(VALUE(G100)*IF(RTF_unit="K",1,IF(RTF_unit="lb",1/1000,IF(RTF_unit="T",2,1))),"")</f>
        <v/>
      </c>
      <c r="BD100" s="142" t="str">
        <f t="shared" ref="BD100" ca="1" si="815">IFERROR(VALUE(H100)*IF(RTF_unit="K",1,IF(RTF_unit="lb",1/1000,IF(RTF_unit="T",2,1))),"")</f>
        <v/>
      </c>
      <c r="BE100" s="142" t="str">
        <f t="shared" ref="BE100" ca="1" si="816">IFERROR(VALUE(I100)*IF(RTF_unit="K",1,IF(RTF_unit="lb",1/1000,IF(RTF_unit="T",2,1))),"")</f>
        <v/>
      </c>
      <c r="BF100" s="20" t="str">
        <f t="shared" ca="1" si="519"/>
        <v/>
      </c>
      <c r="BG100" s="142" t="str">
        <f t="shared" ca="1" si="561"/>
        <v/>
      </c>
      <c r="BH100" s="20"/>
      <c r="BI100" s="158" t="str">
        <f t="shared" ca="1" si="605"/>
        <v/>
      </c>
      <c r="BJ100" s="142" t="str">
        <f t="shared" ca="1" si="580"/>
        <v/>
      </c>
      <c r="BK100" s="142" t="str">
        <f t="shared" ca="1" si="606"/>
        <v/>
      </c>
      <c r="BL100" s="142" t="str">
        <f t="shared" ref="BL100" ca="1" si="817">IFERROR(INDEX($D$2:$BA$203,$A$41-1+$BI100,$A$27-3)*IF(RTF_unit="K",1,IF(RTF_unit="lb",1/1000,IF(RTF_unit="T",2,1))),"")</f>
        <v/>
      </c>
      <c r="BM100" s="142" t="str">
        <f t="shared" ref="BM100" ca="1" si="818">IFERROR(INDEX($D$2:$BA$203,$A$41-1+$BI100,$A$27-1)*IF(RTF_unit="K",1,IF(RTF_unit="lb",1/1000,IF(RTF_unit="T",2,1))),"")</f>
        <v/>
      </c>
      <c r="BN100" s="142" t="str">
        <f t="shared" ref="BN100" ca="1" si="819">IFERROR(INDEX($D$2:$BA$203,$A$41-1+$BI100,$A$27-2)*IF(RTF_unit="K",1,IF(RTF_unit="lb",1/1000,IF(RTF_unit="T",2,1))),"")</f>
        <v/>
      </c>
      <c r="BO100" s="142" t="str">
        <f t="shared" ref="BO100" ca="1" si="820">IFERROR(INDEX($D$2:$BA$203,$A$41-1+$BI100,$A$27)*IF(RTF_unit_Moment="kip-ft",1,IF(RTF_unit_Moment="kip-in",1/12,IF(RTF_unit_Moment="lb-ft",1/1000,IF(RTF_unit_Moment="lb-in",1/12000,1)))),"")</f>
        <v/>
      </c>
      <c r="BP100" s="142" t="str">
        <f t="shared" ref="BP100" ca="1" si="821">IFERROR(INDEX($D$2:$BA$203,$A$41-1+$BI100,$A$30)*IF(RTF_unit_Moment="kip-ft",1,IF(RTF_unit_Moment="kip-in",1/12,IF(RTF_unit_Moment="lb-ft",1/1000,IF(RTF_unit_Moment="lb-in",1/12000,1)))),"")</f>
        <v/>
      </c>
      <c r="BQ100" s="142" t="str">
        <f t="shared" ca="1" si="612"/>
        <v/>
      </c>
      <c r="BR100" s="142" t="str">
        <f t="shared" ca="1" si="613"/>
        <v/>
      </c>
      <c r="BT100" s="142" t="str">
        <f t="array" aca="1" ref="BT100" ca="1">IFERROR(INDEX($BB$1:$BB$502,SMALL(IF($BB$1:$BB$502&lt;&gt;"",ROW($BB$1:$BB$502)),ROW(93:93))),"")</f>
        <v/>
      </c>
      <c r="BU100" s="156" t="str">
        <f t="shared" ca="1" si="575"/>
        <v/>
      </c>
      <c r="BV100" s="142" t="str">
        <f t="shared" ca="1" si="586"/>
        <v/>
      </c>
      <c r="BW100" s="142" t="str">
        <f t="shared" ca="1" si="586"/>
        <v/>
      </c>
      <c r="BX100" s="142" t="str">
        <f t="shared" ca="1" si="586"/>
        <v/>
      </c>
      <c r="BY100" s="142" t="str">
        <f t="shared" ca="1" si="587"/>
        <v/>
      </c>
      <c r="BZ100" s="142" t="str">
        <f t="shared" ca="1" si="576"/>
        <v/>
      </c>
      <c r="CA100" s="142" t="str">
        <f t="shared" ca="1" si="588"/>
        <v/>
      </c>
      <c r="CB100" s="142" t="str">
        <f t="shared" ca="1" si="589"/>
        <v/>
      </c>
      <c r="CC100" s="142" t="str">
        <f t="shared" ca="1" si="590"/>
        <v/>
      </c>
      <c r="CD100" s="142" t="str">
        <f t="shared" ca="1" si="591"/>
        <v/>
      </c>
      <c r="CE100" s="142" t="str">
        <f t="shared" ca="1" si="592"/>
        <v/>
      </c>
      <c r="CF100" s="142" t="str">
        <f t="shared" ca="1" si="593"/>
        <v/>
      </c>
      <c r="CG100" s="142" t="str">
        <f t="shared" ca="1" si="594"/>
        <v/>
      </c>
      <c r="CH100" s="142" t="str">
        <f ca="1">IFERROR(TRIM(IFERROR(IF(ISNUMBER(MATCH(IF($CF99="Radius",LEFT($CF100,FIND(" (",$CF100,1)),IF(LEFT($CF100,FIND(" (",$CF100,1))=LEFT($CF99,FIND(" (",$CF99,1)),"",LEFT($CF100,FIND(" (",$CF100,1)))),$CH$8:$CH99,0))=FALSE,IF($CF99="Radius",LEFT($CF100,FIND(" (",$CF100,1)),IF(LEFT($CF100,FIND(" (",$CF100,1))=LEFT($CF99,FIND(" (",$CF99,1)),"",LEFT($CF100,FIND(" (",$CF100,1)))),""),"")),"")</f>
        <v/>
      </c>
      <c r="CI100" s="142" t="str">
        <f t="array" aca="1" ref="CI100" ca="1">IFERROR(IF($CH100="","",IF(MAX((Selection_Radius=$CH100)*Selection_Resultant)=0,"",MAX((Selection_Radius=$CH100)*Selection_Resultant))),"")</f>
        <v/>
      </c>
      <c r="CJ100" s="142" t="str">
        <f t="shared" ca="1" si="595"/>
        <v/>
      </c>
      <c r="CK100" s="142" t="str">
        <f t="array" aca="1" ref="CK100" ca="1">IFERROR(INDEX($CJ$1:$CJ$502,SMALL(IF($CJ$1:$CJ$502&lt;&gt;"",ROW($CJ$1:$CJ$502)),ROW(93:93))),"")</f>
        <v/>
      </c>
      <c r="CL100" s="142" t="str">
        <f t="shared" ca="1" si="596"/>
        <v/>
      </c>
      <c r="CM100" s="142" t="str">
        <f t="shared" ca="1" si="597"/>
        <v/>
      </c>
      <c r="CN100" s="142" t="str" cm="1">
        <f t="array" aca="1" ref="CN100" ca="1">IF(CM100="","",INDEX(INDIRECT("$CM$9:$CM$" &amp; ROW(GuyAnchorReactionCount) + GuyAnchorReactionCount),ROWS($CM100:INDIRECT("$CM$" &amp; ROW(GuyAnchorReactionCount) + GuyAnchorReactionCount))))</f>
        <v/>
      </c>
      <c r="CP100" s="145" t="str">
        <f t="shared" ca="1" si="598"/>
        <v/>
      </c>
      <c r="CQ100" s="145" t="str">
        <f t="shared" ca="1" si="599"/>
        <v/>
      </c>
      <c r="CR100" s="145" t="str">
        <f t="shared" ca="1" si="600"/>
        <v/>
      </c>
      <c r="CS100" s="145" t="str">
        <f t="shared" ca="1" si="601"/>
        <v/>
      </c>
    </row>
    <row r="101" spans="3:97" x14ac:dyDescent="0.2">
      <c r="C101" s="142">
        <f t="shared" si="525"/>
        <v>99</v>
      </c>
      <c r="D101" s="142" t="e">
        <f t="shared" ca="1" si="796"/>
        <v>#N/A</v>
      </c>
      <c r="E101" s="142" t="e">
        <f t="shared" ca="1" si="796"/>
        <v>#N/A</v>
      </c>
      <c r="F101" s="142" t="e">
        <f t="shared" ca="1" si="796"/>
        <v>#N/A</v>
      </c>
      <c r="G101" s="142" t="e">
        <f t="shared" ca="1" si="796"/>
        <v>#N/A</v>
      </c>
      <c r="H101" s="142" t="e">
        <f t="shared" ca="1" si="796"/>
        <v>#N/A</v>
      </c>
      <c r="I101" s="142" t="e">
        <f t="shared" ca="1" si="796"/>
        <v>#N/A</v>
      </c>
      <c r="J101" s="142" t="e">
        <f t="shared" ca="1" si="796"/>
        <v>#N/A</v>
      </c>
      <c r="K101" s="142" t="e">
        <f t="shared" ca="1" si="796"/>
        <v>#N/A</v>
      </c>
      <c r="L101" s="142" t="e">
        <f t="shared" ca="1" si="796"/>
        <v>#N/A</v>
      </c>
      <c r="M101" s="142" t="e">
        <f t="shared" ca="1" si="796"/>
        <v>#N/A</v>
      </c>
      <c r="N101" s="142" t="e">
        <f t="shared" ca="1" si="796"/>
        <v>#N/A</v>
      </c>
      <c r="O101" s="142" t="e">
        <f t="shared" ca="1" si="796"/>
        <v>#N/A</v>
      </c>
      <c r="P101" s="142" t="e">
        <f t="shared" ca="1" si="796"/>
        <v>#N/A</v>
      </c>
      <c r="Q101" s="142" t="e">
        <f t="shared" ca="1" si="796"/>
        <v>#N/A</v>
      </c>
      <c r="R101" s="142" t="e">
        <f t="shared" ca="1" si="796"/>
        <v>#N/A</v>
      </c>
      <c r="S101" s="142" t="e">
        <f t="shared" ca="1" si="796"/>
        <v>#N/A</v>
      </c>
      <c r="T101" s="142" t="e">
        <f t="shared" ca="1" si="786"/>
        <v>#N/A</v>
      </c>
      <c r="U101" s="142" t="e">
        <f t="shared" ca="1" si="786"/>
        <v>#N/A</v>
      </c>
      <c r="V101" s="142" t="e">
        <f t="shared" ca="1" si="786"/>
        <v>#N/A</v>
      </c>
      <c r="W101" s="142" t="e">
        <f t="shared" ca="1" si="786"/>
        <v>#N/A</v>
      </c>
      <c r="X101" s="142" t="e">
        <f t="shared" ca="1" si="786"/>
        <v>#N/A</v>
      </c>
      <c r="Y101" s="142" t="e">
        <f t="shared" ca="1" si="786"/>
        <v>#N/A</v>
      </c>
      <c r="Z101" s="142" t="e">
        <f t="shared" ca="1" si="786"/>
        <v>#N/A</v>
      </c>
      <c r="AA101" s="142" t="e">
        <f t="shared" ca="1" si="786"/>
        <v>#N/A</v>
      </c>
      <c r="AB101" s="142" t="e">
        <f t="shared" ca="1" si="786"/>
        <v>#N/A</v>
      </c>
      <c r="AC101" s="142" t="e">
        <f t="shared" ca="1" si="786"/>
        <v>#N/A</v>
      </c>
      <c r="AD101" s="142" t="e">
        <f t="shared" ca="1" si="786"/>
        <v>#N/A</v>
      </c>
      <c r="AE101" s="142" t="e">
        <f t="shared" ca="1" si="786"/>
        <v>#N/A</v>
      </c>
      <c r="AF101" s="142" t="e">
        <f t="shared" ca="1" si="786"/>
        <v>#N/A</v>
      </c>
      <c r="AG101" s="142" t="e">
        <f t="shared" ca="1" si="786"/>
        <v>#N/A</v>
      </c>
      <c r="AH101" s="142" t="e">
        <f t="shared" ca="1" si="786"/>
        <v>#N/A</v>
      </c>
      <c r="AI101" s="142" t="e">
        <f t="shared" ca="1" si="797"/>
        <v>#N/A</v>
      </c>
      <c r="AJ101" s="142" t="e">
        <f t="shared" ca="1" si="797"/>
        <v>#N/A</v>
      </c>
      <c r="AK101" s="142" t="e">
        <f t="shared" ca="1" si="797"/>
        <v>#N/A</v>
      </c>
      <c r="AL101" s="142" t="e">
        <f t="shared" ca="1" si="797"/>
        <v>#N/A</v>
      </c>
      <c r="AM101" s="142" t="e">
        <f t="shared" ca="1" si="797"/>
        <v>#N/A</v>
      </c>
      <c r="AN101" s="142" t="e">
        <f t="shared" ca="1" si="797"/>
        <v>#N/A</v>
      </c>
      <c r="AO101" s="142" t="e">
        <f t="shared" ca="1" si="797"/>
        <v>#N/A</v>
      </c>
      <c r="AP101" s="142" t="e">
        <f t="shared" ca="1" si="797"/>
        <v>#N/A</v>
      </c>
      <c r="AQ101" s="142" t="e">
        <f t="shared" ca="1" si="797"/>
        <v>#N/A</v>
      </c>
      <c r="AR101" s="142" t="e">
        <f t="shared" ca="1" si="797"/>
        <v>#N/A</v>
      </c>
      <c r="AS101" s="142" t="e">
        <f t="shared" ca="1" si="797"/>
        <v>#N/A</v>
      </c>
      <c r="AT101" s="142" t="e">
        <f t="shared" ca="1" si="797"/>
        <v>#N/A</v>
      </c>
      <c r="AU101" s="142" t="e">
        <f t="shared" ca="1" si="797"/>
        <v>#N/A</v>
      </c>
      <c r="AV101" s="142" t="e">
        <f t="shared" ca="1" si="797"/>
        <v>#N/A</v>
      </c>
      <c r="AW101" s="142" t="e">
        <f t="shared" ca="1" si="797"/>
        <v>#N/A</v>
      </c>
      <c r="AX101" s="142" t="e">
        <f t="shared" ca="1" si="797"/>
        <v>#N/A</v>
      </c>
      <c r="AY101" s="142" t="e">
        <f t="shared" ca="1" si="787"/>
        <v>#N/A</v>
      </c>
      <c r="AZ101" s="142" t="e">
        <f t="shared" ca="1" si="787"/>
        <v>#N/A</v>
      </c>
      <c r="BA101" s="142" t="e">
        <f t="shared" ca="1" si="787"/>
        <v>#N/A</v>
      </c>
      <c r="BB101" s="142" t="str">
        <f t="shared" ca="1" si="515"/>
        <v/>
      </c>
      <c r="BC101" s="142" t="str">
        <f t="shared" ref="BC101" ca="1" si="822">IFERROR(VALUE(G101)*IF(RTF_unit="K",1,IF(RTF_unit="lb",1/1000,IF(RTF_unit="T",2,1))),"")</f>
        <v/>
      </c>
      <c r="BD101" s="142" t="str">
        <f t="shared" ref="BD101" ca="1" si="823">IFERROR(VALUE(H101)*IF(RTF_unit="K",1,IF(RTF_unit="lb",1/1000,IF(RTF_unit="T",2,1))),"")</f>
        <v/>
      </c>
      <c r="BE101" s="142" t="str">
        <f t="shared" ref="BE101" ca="1" si="824">IFERROR(VALUE(I101)*IF(RTF_unit="K",1,IF(RTF_unit="lb",1/1000,IF(RTF_unit="T",2,1))),"")</f>
        <v/>
      </c>
      <c r="BF101" s="20" t="str">
        <f t="shared" ca="1" si="519"/>
        <v/>
      </c>
      <c r="BG101" s="142" t="str">
        <f t="shared" ca="1" si="561"/>
        <v/>
      </c>
      <c r="BH101" s="20"/>
      <c r="BI101" s="158" t="str">
        <f t="shared" ca="1" si="605"/>
        <v/>
      </c>
      <c r="BJ101" s="142" t="str">
        <f t="shared" ca="1" si="580"/>
        <v/>
      </c>
      <c r="BK101" s="142" t="str">
        <f t="shared" ca="1" si="606"/>
        <v/>
      </c>
      <c r="BL101" s="142" t="str">
        <f t="shared" ref="BL101" ca="1" si="825">IFERROR(INDEX($D$2:$BA$203,$A$41-1+$BI101,$A$27-3)*IF(RTF_unit="K",1,IF(RTF_unit="lb",1/1000,IF(RTF_unit="T",2,1))),"")</f>
        <v/>
      </c>
      <c r="BM101" s="142" t="str">
        <f t="shared" ref="BM101" ca="1" si="826">IFERROR(INDEX($D$2:$BA$203,$A$41-1+$BI101,$A$27-1)*IF(RTF_unit="K",1,IF(RTF_unit="lb",1/1000,IF(RTF_unit="T",2,1))),"")</f>
        <v/>
      </c>
      <c r="BN101" s="142" t="str">
        <f t="shared" ref="BN101" ca="1" si="827">IFERROR(INDEX($D$2:$BA$203,$A$41-1+$BI101,$A$27-2)*IF(RTF_unit="K",1,IF(RTF_unit="lb",1/1000,IF(RTF_unit="T",2,1))),"")</f>
        <v/>
      </c>
      <c r="BO101" s="142" t="str">
        <f t="shared" ref="BO101" ca="1" si="828">IFERROR(INDEX($D$2:$BA$203,$A$41-1+$BI101,$A$27)*IF(RTF_unit_Moment="kip-ft",1,IF(RTF_unit_Moment="kip-in",1/12,IF(RTF_unit_Moment="lb-ft",1/1000,IF(RTF_unit_Moment="lb-in",1/12000,1)))),"")</f>
        <v/>
      </c>
      <c r="BP101" s="142" t="str">
        <f t="shared" ref="BP101" ca="1" si="829">IFERROR(INDEX($D$2:$BA$203,$A$41-1+$BI101,$A$30)*IF(RTF_unit_Moment="kip-ft",1,IF(RTF_unit_Moment="kip-in",1/12,IF(RTF_unit_Moment="lb-ft",1/1000,IF(RTF_unit_Moment="lb-in",1/12000,1)))),"")</f>
        <v/>
      </c>
      <c r="BQ101" s="142" t="str">
        <f t="shared" ca="1" si="612"/>
        <v/>
      </c>
      <c r="BR101" s="142" t="str">
        <f t="shared" ca="1" si="613"/>
        <v/>
      </c>
      <c r="BT101" s="142" t="str">
        <f t="array" aca="1" ref="BT101" ca="1">IFERROR(INDEX($BB$1:$BB$502,SMALL(IF($BB$1:$BB$502&lt;&gt;"",ROW($BB$1:$BB$502)),ROW(94:94))),"")</f>
        <v/>
      </c>
      <c r="BU101" s="156" t="str">
        <f t="shared" ca="1" si="575"/>
        <v/>
      </c>
      <c r="BV101" s="142" t="str">
        <f t="shared" ca="1" si="586"/>
        <v/>
      </c>
      <c r="BW101" s="142" t="str">
        <f t="shared" ca="1" si="586"/>
        <v/>
      </c>
      <c r="BX101" s="142" t="str">
        <f t="shared" ca="1" si="586"/>
        <v/>
      </c>
      <c r="BY101" s="142" t="str">
        <f t="shared" ca="1" si="587"/>
        <v/>
      </c>
      <c r="BZ101" s="142" t="str">
        <f t="shared" ca="1" si="576"/>
        <v/>
      </c>
      <c r="CA101" s="142" t="str">
        <f t="shared" ca="1" si="588"/>
        <v/>
      </c>
      <c r="CB101" s="142" t="str">
        <f t="shared" ca="1" si="589"/>
        <v/>
      </c>
      <c r="CC101" s="142" t="str">
        <f t="shared" ca="1" si="590"/>
        <v/>
      </c>
      <c r="CD101" s="142" t="str">
        <f t="shared" ca="1" si="591"/>
        <v/>
      </c>
      <c r="CE101" s="142" t="str">
        <f t="shared" ca="1" si="592"/>
        <v/>
      </c>
      <c r="CF101" s="142" t="str">
        <f t="shared" ca="1" si="593"/>
        <v/>
      </c>
      <c r="CG101" s="142" t="str">
        <f t="shared" ca="1" si="594"/>
        <v/>
      </c>
      <c r="CH101" s="142" t="str">
        <f ca="1">IFERROR(TRIM(IFERROR(IF(ISNUMBER(MATCH(IF($CF100="Radius",LEFT($CF101,FIND(" (",$CF101,1)),IF(LEFT($CF101,FIND(" (",$CF101,1))=LEFT($CF100,FIND(" (",$CF100,1)),"",LEFT($CF101,FIND(" (",$CF101,1)))),$CH$8:$CH100,0))=FALSE,IF($CF100="Radius",LEFT($CF101,FIND(" (",$CF101,1)),IF(LEFT($CF101,FIND(" (",$CF101,1))=LEFT($CF100,FIND(" (",$CF100,1)),"",LEFT($CF101,FIND(" (",$CF101,1)))),""),"")),"")</f>
        <v/>
      </c>
      <c r="CI101" s="142" t="str">
        <f t="array" aca="1" ref="CI101" ca="1">IFERROR(IF($CH101="","",IF(MAX((Selection_Radius=$CH101)*Selection_Resultant)=0,"",MAX((Selection_Radius=$CH101)*Selection_Resultant))),"")</f>
        <v/>
      </c>
      <c r="CJ101" s="142" t="str">
        <f t="shared" ca="1" si="595"/>
        <v/>
      </c>
      <c r="CK101" s="142" t="str">
        <f t="array" aca="1" ref="CK101" ca="1">IFERROR(INDEX($CJ$1:$CJ$502,SMALL(IF($CJ$1:$CJ$502&lt;&gt;"",ROW($CJ$1:$CJ$502)),ROW(94:94))),"")</f>
        <v/>
      </c>
      <c r="CL101" s="142" t="str">
        <f t="shared" ca="1" si="596"/>
        <v/>
      </c>
      <c r="CM101" s="142" t="str">
        <f t="shared" ca="1" si="597"/>
        <v/>
      </c>
      <c r="CN101" s="142" t="str" cm="1">
        <f t="array" aca="1" ref="CN101" ca="1">IF(CM101="","",INDEX(INDIRECT("$CM$9:$CM$" &amp; ROW(GuyAnchorReactionCount) + GuyAnchorReactionCount),ROWS($CM101:INDIRECT("$CM$" &amp; ROW(GuyAnchorReactionCount) + GuyAnchorReactionCount))))</f>
        <v/>
      </c>
      <c r="CP101" s="145" t="str">
        <f t="shared" ca="1" si="598"/>
        <v/>
      </c>
      <c r="CQ101" s="145" t="str">
        <f t="shared" ca="1" si="599"/>
        <v/>
      </c>
      <c r="CR101" s="145" t="str">
        <f t="shared" ca="1" si="600"/>
        <v/>
      </c>
      <c r="CS101" s="145" t="str">
        <f t="shared" ca="1" si="601"/>
        <v/>
      </c>
    </row>
    <row r="102" spans="3:97" x14ac:dyDescent="0.2">
      <c r="C102" s="142">
        <f t="shared" si="525"/>
        <v>100</v>
      </c>
      <c r="D102" s="142" t="e">
        <f t="shared" ca="1" si="796"/>
        <v>#N/A</v>
      </c>
      <c r="E102" s="142" t="e">
        <f t="shared" ca="1" si="796"/>
        <v>#N/A</v>
      </c>
      <c r="F102" s="142" t="e">
        <f t="shared" ca="1" si="796"/>
        <v>#N/A</v>
      </c>
      <c r="G102" s="142" t="e">
        <f t="shared" ca="1" si="796"/>
        <v>#N/A</v>
      </c>
      <c r="H102" s="142" t="e">
        <f t="shared" ca="1" si="796"/>
        <v>#N/A</v>
      </c>
      <c r="I102" s="142" t="e">
        <f t="shared" ca="1" si="796"/>
        <v>#N/A</v>
      </c>
      <c r="J102" s="142" t="e">
        <f t="shared" ca="1" si="796"/>
        <v>#N/A</v>
      </c>
      <c r="K102" s="142" t="e">
        <f t="shared" ca="1" si="796"/>
        <v>#N/A</v>
      </c>
      <c r="L102" s="142" t="e">
        <f t="shared" ca="1" si="796"/>
        <v>#N/A</v>
      </c>
      <c r="M102" s="142" t="e">
        <f t="shared" ca="1" si="796"/>
        <v>#N/A</v>
      </c>
      <c r="N102" s="142" t="e">
        <f t="shared" ca="1" si="796"/>
        <v>#N/A</v>
      </c>
      <c r="O102" s="142" t="e">
        <f t="shared" ca="1" si="796"/>
        <v>#N/A</v>
      </c>
      <c r="P102" s="142" t="e">
        <f t="shared" ca="1" si="796"/>
        <v>#N/A</v>
      </c>
      <c r="Q102" s="142" t="e">
        <f t="shared" ca="1" si="796"/>
        <v>#N/A</v>
      </c>
      <c r="R102" s="142" t="e">
        <f t="shared" ca="1" si="796"/>
        <v>#N/A</v>
      </c>
      <c r="S102" s="142" t="e">
        <f t="shared" ca="1" si="796"/>
        <v>#N/A</v>
      </c>
      <c r="T102" s="142" t="e">
        <f t="shared" ca="1" si="786"/>
        <v>#N/A</v>
      </c>
      <c r="U102" s="142" t="e">
        <f t="shared" ca="1" si="786"/>
        <v>#N/A</v>
      </c>
      <c r="V102" s="142" t="e">
        <f t="shared" ca="1" si="786"/>
        <v>#N/A</v>
      </c>
      <c r="W102" s="142" t="e">
        <f t="shared" ca="1" si="786"/>
        <v>#N/A</v>
      </c>
      <c r="X102" s="142" t="e">
        <f t="shared" ca="1" si="786"/>
        <v>#N/A</v>
      </c>
      <c r="Y102" s="142" t="e">
        <f t="shared" ca="1" si="786"/>
        <v>#N/A</v>
      </c>
      <c r="Z102" s="142" t="e">
        <f t="shared" ca="1" si="786"/>
        <v>#N/A</v>
      </c>
      <c r="AA102" s="142" t="e">
        <f t="shared" ca="1" si="786"/>
        <v>#N/A</v>
      </c>
      <c r="AB102" s="142" t="e">
        <f t="shared" ca="1" si="786"/>
        <v>#N/A</v>
      </c>
      <c r="AC102" s="142" t="e">
        <f t="shared" ca="1" si="786"/>
        <v>#N/A</v>
      </c>
      <c r="AD102" s="142" t="e">
        <f t="shared" ca="1" si="786"/>
        <v>#N/A</v>
      </c>
      <c r="AE102" s="142" t="e">
        <f t="shared" ca="1" si="786"/>
        <v>#N/A</v>
      </c>
      <c r="AF102" s="142" t="e">
        <f t="shared" ca="1" si="786"/>
        <v>#N/A</v>
      </c>
      <c r="AG102" s="142" t="e">
        <f t="shared" ca="1" si="786"/>
        <v>#N/A</v>
      </c>
      <c r="AH102" s="142" t="e">
        <f t="shared" ca="1" si="786"/>
        <v>#N/A</v>
      </c>
      <c r="AI102" s="142" t="e">
        <f t="shared" ca="1" si="797"/>
        <v>#N/A</v>
      </c>
      <c r="AJ102" s="142" t="e">
        <f t="shared" ca="1" si="797"/>
        <v>#N/A</v>
      </c>
      <c r="AK102" s="142" t="e">
        <f t="shared" ca="1" si="797"/>
        <v>#N/A</v>
      </c>
      <c r="AL102" s="142" t="e">
        <f t="shared" ca="1" si="797"/>
        <v>#N/A</v>
      </c>
      <c r="AM102" s="142" t="e">
        <f t="shared" ca="1" si="797"/>
        <v>#N/A</v>
      </c>
      <c r="AN102" s="142" t="e">
        <f t="shared" ca="1" si="797"/>
        <v>#N/A</v>
      </c>
      <c r="AO102" s="142" t="e">
        <f t="shared" ca="1" si="797"/>
        <v>#N/A</v>
      </c>
      <c r="AP102" s="142" t="e">
        <f t="shared" ca="1" si="797"/>
        <v>#N/A</v>
      </c>
      <c r="AQ102" s="142" t="e">
        <f t="shared" ca="1" si="797"/>
        <v>#N/A</v>
      </c>
      <c r="AR102" s="142" t="e">
        <f t="shared" ca="1" si="797"/>
        <v>#N/A</v>
      </c>
      <c r="AS102" s="142" t="e">
        <f t="shared" ca="1" si="797"/>
        <v>#N/A</v>
      </c>
      <c r="AT102" s="142" t="e">
        <f t="shared" ca="1" si="797"/>
        <v>#N/A</v>
      </c>
      <c r="AU102" s="142" t="e">
        <f t="shared" ca="1" si="797"/>
        <v>#N/A</v>
      </c>
      <c r="AV102" s="142" t="e">
        <f t="shared" ca="1" si="797"/>
        <v>#N/A</v>
      </c>
      <c r="AW102" s="142" t="e">
        <f t="shared" ca="1" si="797"/>
        <v>#N/A</v>
      </c>
      <c r="AX102" s="142" t="e">
        <f t="shared" ca="1" si="797"/>
        <v>#N/A</v>
      </c>
      <c r="AY102" s="142" t="e">
        <f t="shared" ca="1" si="787"/>
        <v>#N/A</v>
      </c>
      <c r="AZ102" s="142" t="e">
        <f t="shared" ca="1" si="787"/>
        <v>#N/A</v>
      </c>
      <c r="BA102" s="142" t="e">
        <f t="shared" ca="1" si="787"/>
        <v>#N/A</v>
      </c>
      <c r="BB102" s="142" t="str">
        <f t="shared" ca="1" si="515"/>
        <v/>
      </c>
      <c r="BC102" s="142" t="str">
        <f t="shared" ref="BC102" ca="1" si="830">IFERROR(VALUE(G102)*IF(RTF_unit="K",1,IF(RTF_unit="lb",1/1000,IF(RTF_unit="T",2,1))),"")</f>
        <v/>
      </c>
      <c r="BD102" s="142" t="str">
        <f t="shared" ref="BD102" ca="1" si="831">IFERROR(VALUE(H102)*IF(RTF_unit="K",1,IF(RTF_unit="lb",1/1000,IF(RTF_unit="T",2,1))),"")</f>
        <v/>
      </c>
      <c r="BE102" s="142" t="str">
        <f t="shared" ref="BE102" ca="1" si="832">IFERROR(VALUE(I102)*IF(RTF_unit="K",1,IF(RTF_unit="lb",1/1000,IF(RTF_unit="T",2,1))),"")</f>
        <v/>
      </c>
      <c r="BF102" s="20" t="str">
        <f t="shared" ca="1" si="519"/>
        <v/>
      </c>
      <c r="BG102" s="142" t="str">
        <f t="shared" ca="1" si="561"/>
        <v/>
      </c>
      <c r="BH102" s="20"/>
      <c r="BI102" s="158" t="str">
        <f t="shared" ca="1" si="605"/>
        <v/>
      </c>
      <c r="BJ102" s="142" t="str">
        <f t="shared" ca="1" si="580"/>
        <v/>
      </c>
      <c r="BK102" s="142" t="str">
        <f t="shared" ca="1" si="606"/>
        <v/>
      </c>
      <c r="BL102" s="142" t="str">
        <f t="shared" ref="BL102" ca="1" si="833">IFERROR(INDEX($D$2:$BA$203,$A$41-1+$BI102,$A$27-3)*IF(RTF_unit="K",1,IF(RTF_unit="lb",1/1000,IF(RTF_unit="T",2,1))),"")</f>
        <v/>
      </c>
      <c r="BM102" s="142" t="str">
        <f t="shared" ref="BM102" ca="1" si="834">IFERROR(INDEX($D$2:$BA$203,$A$41-1+$BI102,$A$27-1)*IF(RTF_unit="K",1,IF(RTF_unit="lb",1/1000,IF(RTF_unit="T",2,1))),"")</f>
        <v/>
      </c>
      <c r="BN102" s="142" t="str">
        <f t="shared" ref="BN102" ca="1" si="835">IFERROR(INDEX($D$2:$BA$203,$A$41-1+$BI102,$A$27-2)*IF(RTF_unit="K",1,IF(RTF_unit="lb",1/1000,IF(RTF_unit="T",2,1))),"")</f>
        <v/>
      </c>
      <c r="BO102" s="142" t="str">
        <f t="shared" ref="BO102" ca="1" si="836">IFERROR(INDEX($D$2:$BA$203,$A$41-1+$BI102,$A$27)*IF(RTF_unit_Moment="kip-ft",1,IF(RTF_unit_Moment="kip-in",1/12,IF(RTF_unit_Moment="lb-ft",1/1000,IF(RTF_unit_Moment="lb-in",1/12000,1)))),"")</f>
        <v/>
      </c>
      <c r="BP102" s="142" t="str">
        <f t="shared" ref="BP102" ca="1" si="837">IFERROR(INDEX($D$2:$BA$203,$A$41-1+$BI102,$A$30)*IF(RTF_unit_Moment="kip-ft",1,IF(RTF_unit_Moment="kip-in",1/12,IF(RTF_unit_Moment="lb-ft",1/1000,IF(RTF_unit_Moment="lb-in",1/12000,1)))),"")</f>
        <v/>
      </c>
      <c r="BQ102" s="142" t="str">
        <f t="shared" ca="1" si="612"/>
        <v/>
      </c>
      <c r="BR102" s="142" t="str">
        <f t="shared" ca="1" si="613"/>
        <v/>
      </c>
      <c r="BT102" s="142" t="str">
        <f t="array" aca="1" ref="BT102" ca="1">IFERROR(INDEX($BB$1:$BB$502,SMALL(IF($BB$1:$BB$502&lt;&gt;"",ROW($BB$1:$BB$502)),ROW(95:95))),"")</f>
        <v/>
      </c>
      <c r="BU102" s="156" t="str">
        <f t="shared" ca="1" si="575"/>
        <v/>
      </c>
      <c r="BV102" s="142" t="str">
        <f t="shared" ca="1" si="586"/>
        <v/>
      </c>
      <c r="BW102" s="142" t="str">
        <f t="shared" ca="1" si="586"/>
        <v/>
      </c>
      <c r="BX102" s="142" t="str">
        <f t="shared" ca="1" si="586"/>
        <v/>
      </c>
      <c r="BY102" s="142" t="str">
        <f t="shared" ca="1" si="587"/>
        <v/>
      </c>
      <c r="BZ102" s="142" t="str">
        <f t="shared" ca="1" si="576"/>
        <v/>
      </c>
      <c r="CA102" s="142" t="str">
        <f t="shared" ca="1" si="588"/>
        <v/>
      </c>
      <c r="CB102" s="142" t="str">
        <f t="shared" ca="1" si="589"/>
        <v/>
      </c>
      <c r="CC102" s="142" t="str">
        <f t="shared" ca="1" si="590"/>
        <v/>
      </c>
      <c r="CD102" s="142" t="str">
        <f t="shared" ca="1" si="591"/>
        <v/>
      </c>
      <c r="CE102" s="142" t="str">
        <f t="shared" ca="1" si="592"/>
        <v/>
      </c>
      <c r="CF102" s="142" t="str">
        <f t="shared" ca="1" si="593"/>
        <v/>
      </c>
      <c r="CG102" s="142" t="str">
        <f t="shared" ca="1" si="594"/>
        <v/>
      </c>
      <c r="CH102" s="142" t="str">
        <f ca="1">IFERROR(TRIM(IFERROR(IF(ISNUMBER(MATCH(IF($CF101="Radius",LEFT($CF102,FIND(" (",$CF102,1)),IF(LEFT($CF102,FIND(" (",$CF102,1))=LEFT($CF101,FIND(" (",$CF101,1)),"",LEFT($CF102,FIND(" (",$CF102,1)))),$CH$8:$CH101,0))=FALSE,IF($CF101="Radius",LEFT($CF102,FIND(" (",$CF102,1)),IF(LEFT($CF102,FIND(" (",$CF102,1))=LEFT($CF101,FIND(" (",$CF101,1)),"",LEFT($CF102,FIND(" (",$CF102,1)))),""),"")),"")</f>
        <v/>
      </c>
      <c r="CI102" s="142" t="str">
        <f t="array" aca="1" ref="CI102" ca="1">IFERROR(IF($CH102="","",IF(MAX((Selection_Radius=$CH102)*Selection_Resultant)=0,"",MAX((Selection_Radius=$CH102)*Selection_Resultant))),"")</f>
        <v/>
      </c>
      <c r="CJ102" s="142" t="str">
        <f t="shared" ca="1" si="595"/>
        <v/>
      </c>
      <c r="CK102" s="142" t="str">
        <f t="array" aca="1" ref="CK102" ca="1">IFERROR(INDEX($CJ$1:$CJ$502,SMALL(IF($CJ$1:$CJ$502&lt;&gt;"",ROW($CJ$1:$CJ$502)),ROW(95:95))),"")</f>
        <v/>
      </c>
      <c r="CL102" s="142" t="str">
        <f t="shared" ca="1" si="596"/>
        <v/>
      </c>
      <c r="CM102" s="142" t="str">
        <f t="shared" ca="1" si="597"/>
        <v/>
      </c>
      <c r="CN102" s="142" t="str" cm="1">
        <f t="array" aca="1" ref="CN102" ca="1">IF(CM102="","",INDEX(INDIRECT("$CM$9:$CM$" &amp; ROW(GuyAnchorReactionCount) + GuyAnchorReactionCount),ROWS($CM102:INDIRECT("$CM$" &amp; ROW(GuyAnchorReactionCount) + GuyAnchorReactionCount))))</f>
        <v/>
      </c>
      <c r="CP102" s="145" t="str">
        <f t="shared" ca="1" si="598"/>
        <v/>
      </c>
      <c r="CQ102" s="145" t="str">
        <f t="shared" ca="1" si="599"/>
        <v/>
      </c>
      <c r="CR102" s="145" t="str">
        <f t="shared" ca="1" si="600"/>
        <v/>
      </c>
      <c r="CS102" s="145" t="str">
        <f t="shared" ca="1" si="601"/>
        <v/>
      </c>
    </row>
    <row r="103" spans="3:97" x14ac:dyDescent="0.2">
      <c r="C103" s="142">
        <f t="shared" si="525"/>
        <v>101</v>
      </c>
      <c r="D103" s="142" t="e">
        <f t="shared" ca="1" si="796"/>
        <v>#N/A</v>
      </c>
      <c r="E103" s="142" t="e">
        <f t="shared" ca="1" si="796"/>
        <v>#N/A</v>
      </c>
      <c r="F103" s="142" t="e">
        <f t="shared" ca="1" si="796"/>
        <v>#N/A</v>
      </c>
      <c r="G103" s="142" t="e">
        <f t="shared" ca="1" si="796"/>
        <v>#N/A</v>
      </c>
      <c r="H103" s="142" t="e">
        <f t="shared" ca="1" si="796"/>
        <v>#N/A</v>
      </c>
      <c r="I103" s="142" t="e">
        <f t="shared" ca="1" si="796"/>
        <v>#N/A</v>
      </c>
      <c r="J103" s="142" t="e">
        <f t="shared" ca="1" si="796"/>
        <v>#N/A</v>
      </c>
      <c r="K103" s="142" t="e">
        <f t="shared" ca="1" si="796"/>
        <v>#N/A</v>
      </c>
      <c r="L103" s="142" t="e">
        <f t="shared" ca="1" si="796"/>
        <v>#N/A</v>
      </c>
      <c r="M103" s="142" t="e">
        <f t="shared" ca="1" si="796"/>
        <v>#N/A</v>
      </c>
      <c r="N103" s="142" t="e">
        <f t="shared" ca="1" si="796"/>
        <v>#N/A</v>
      </c>
      <c r="O103" s="142" t="e">
        <f t="shared" ca="1" si="796"/>
        <v>#N/A</v>
      </c>
      <c r="P103" s="142" t="e">
        <f t="shared" ca="1" si="796"/>
        <v>#N/A</v>
      </c>
      <c r="Q103" s="142" t="e">
        <f t="shared" ca="1" si="796"/>
        <v>#N/A</v>
      </c>
      <c r="R103" s="142" t="e">
        <f t="shared" ca="1" si="796"/>
        <v>#N/A</v>
      </c>
      <c r="S103" s="142" t="e">
        <f t="shared" ca="1" si="796"/>
        <v>#N/A</v>
      </c>
      <c r="T103" s="142" t="e">
        <f t="shared" ca="1" si="786"/>
        <v>#N/A</v>
      </c>
      <c r="U103" s="142" t="e">
        <f t="shared" ca="1" si="786"/>
        <v>#N/A</v>
      </c>
      <c r="V103" s="142" t="e">
        <f t="shared" ca="1" si="786"/>
        <v>#N/A</v>
      </c>
      <c r="W103" s="142" t="e">
        <f t="shared" ca="1" si="786"/>
        <v>#N/A</v>
      </c>
      <c r="X103" s="142" t="e">
        <f t="shared" ca="1" si="786"/>
        <v>#N/A</v>
      </c>
      <c r="Y103" s="142" t="e">
        <f t="shared" ca="1" si="786"/>
        <v>#N/A</v>
      </c>
      <c r="Z103" s="142" t="e">
        <f t="shared" ca="1" si="786"/>
        <v>#N/A</v>
      </c>
      <c r="AA103" s="142" t="e">
        <f t="shared" ca="1" si="786"/>
        <v>#N/A</v>
      </c>
      <c r="AB103" s="142" t="e">
        <f t="shared" ca="1" si="786"/>
        <v>#N/A</v>
      </c>
      <c r="AC103" s="142" t="e">
        <f t="shared" ca="1" si="786"/>
        <v>#N/A</v>
      </c>
      <c r="AD103" s="142" t="e">
        <f t="shared" ca="1" si="786"/>
        <v>#N/A</v>
      </c>
      <c r="AE103" s="142" t="e">
        <f t="shared" ca="1" si="786"/>
        <v>#N/A</v>
      </c>
      <c r="AF103" s="142" t="e">
        <f t="shared" ca="1" si="786"/>
        <v>#N/A</v>
      </c>
      <c r="AG103" s="142" t="e">
        <f t="shared" ca="1" si="786"/>
        <v>#N/A</v>
      </c>
      <c r="AH103" s="142" t="e">
        <f t="shared" ca="1" si="786"/>
        <v>#N/A</v>
      </c>
      <c r="AI103" s="142" t="e">
        <f t="shared" ca="1" si="797"/>
        <v>#N/A</v>
      </c>
      <c r="AJ103" s="142" t="e">
        <f t="shared" ca="1" si="797"/>
        <v>#N/A</v>
      </c>
      <c r="AK103" s="142" t="e">
        <f t="shared" ca="1" si="797"/>
        <v>#N/A</v>
      </c>
      <c r="AL103" s="142" t="e">
        <f t="shared" ca="1" si="797"/>
        <v>#N/A</v>
      </c>
      <c r="AM103" s="142" t="e">
        <f t="shared" ca="1" si="797"/>
        <v>#N/A</v>
      </c>
      <c r="AN103" s="142" t="e">
        <f t="shared" ca="1" si="797"/>
        <v>#N/A</v>
      </c>
      <c r="AO103" s="142" t="e">
        <f t="shared" ca="1" si="797"/>
        <v>#N/A</v>
      </c>
      <c r="AP103" s="142" t="e">
        <f t="shared" ca="1" si="797"/>
        <v>#N/A</v>
      </c>
      <c r="AQ103" s="142" t="e">
        <f t="shared" ca="1" si="797"/>
        <v>#N/A</v>
      </c>
      <c r="AR103" s="142" t="e">
        <f t="shared" ca="1" si="797"/>
        <v>#N/A</v>
      </c>
      <c r="AS103" s="142" t="e">
        <f t="shared" ca="1" si="797"/>
        <v>#N/A</v>
      </c>
      <c r="AT103" s="142" t="e">
        <f t="shared" ca="1" si="797"/>
        <v>#N/A</v>
      </c>
      <c r="AU103" s="142" t="e">
        <f t="shared" ca="1" si="797"/>
        <v>#N/A</v>
      </c>
      <c r="AV103" s="142" t="e">
        <f t="shared" ca="1" si="797"/>
        <v>#N/A</v>
      </c>
      <c r="AW103" s="142" t="e">
        <f t="shared" ca="1" si="797"/>
        <v>#N/A</v>
      </c>
      <c r="AX103" s="142" t="e">
        <f t="shared" ca="1" si="797"/>
        <v>#N/A</v>
      </c>
      <c r="AY103" s="142" t="e">
        <f t="shared" ca="1" si="787"/>
        <v>#N/A</v>
      </c>
      <c r="AZ103" s="142" t="e">
        <f t="shared" ca="1" si="787"/>
        <v>#N/A</v>
      </c>
      <c r="BA103" s="142" t="e">
        <f t="shared" ca="1" si="787"/>
        <v>#N/A</v>
      </c>
      <c r="BB103" s="142" t="str">
        <f t="shared" ca="1" si="515"/>
        <v/>
      </c>
      <c r="BC103" s="142" t="str">
        <f t="shared" ref="BC103" ca="1" si="838">IFERROR(VALUE(G103)*IF(RTF_unit="K",1,IF(RTF_unit="lb",1/1000,IF(RTF_unit="T",2,1))),"")</f>
        <v/>
      </c>
      <c r="BD103" s="142" t="str">
        <f t="shared" ref="BD103" ca="1" si="839">IFERROR(VALUE(H103)*IF(RTF_unit="K",1,IF(RTF_unit="lb",1/1000,IF(RTF_unit="T",2,1))),"")</f>
        <v/>
      </c>
      <c r="BE103" s="142" t="str">
        <f t="shared" ref="BE103" ca="1" si="840">IFERROR(VALUE(I103)*IF(RTF_unit="K",1,IF(RTF_unit="lb",1/1000,IF(RTF_unit="T",2,1))),"")</f>
        <v/>
      </c>
      <c r="BF103" s="20" t="str">
        <f t="shared" ca="1" si="519"/>
        <v/>
      </c>
      <c r="BG103" s="142" t="str">
        <f t="shared" ca="1" si="561"/>
        <v/>
      </c>
      <c r="BH103" s="20"/>
      <c r="BI103" s="158" t="str">
        <f t="shared" ca="1" si="605"/>
        <v/>
      </c>
      <c r="BJ103" s="142" t="str">
        <f t="shared" ca="1" si="580"/>
        <v/>
      </c>
      <c r="BK103" s="142" t="str">
        <f t="shared" ca="1" si="606"/>
        <v/>
      </c>
      <c r="BL103" s="142" t="str">
        <f t="shared" ref="BL103" ca="1" si="841">IFERROR(INDEX($D$2:$BA$203,$A$41-1+$BI103,$A$27-3)*IF(RTF_unit="K",1,IF(RTF_unit="lb",1/1000,IF(RTF_unit="T",2,1))),"")</f>
        <v/>
      </c>
      <c r="BM103" s="142" t="str">
        <f t="shared" ref="BM103" ca="1" si="842">IFERROR(INDEX($D$2:$BA$203,$A$41-1+$BI103,$A$27-1)*IF(RTF_unit="K",1,IF(RTF_unit="lb",1/1000,IF(RTF_unit="T",2,1))),"")</f>
        <v/>
      </c>
      <c r="BN103" s="142" t="str">
        <f t="shared" ref="BN103" ca="1" si="843">IFERROR(INDEX($D$2:$BA$203,$A$41-1+$BI103,$A$27-2)*IF(RTF_unit="K",1,IF(RTF_unit="lb",1/1000,IF(RTF_unit="T",2,1))),"")</f>
        <v/>
      </c>
      <c r="BO103" s="142" t="str">
        <f t="shared" ref="BO103" ca="1" si="844">IFERROR(INDEX($D$2:$BA$203,$A$41-1+$BI103,$A$27)*IF(RTF_unit_Moment="kip-ft",1,IF(RTF_unit_Moment="kip-in",1/12,IF(RTF_unit_Moment="lb-ft",1/1000,IF(RTF_unit_Moment="lb-in",1/12000,1)))),"")</f>
        <v/>
      </c>
      <c r="BP103" s="142" t="str">
        <f t="shared" ref="BP103" ca="1" si="845">IFERROR(INDEX($D$2:$BA$203,$A$41-1+$BI103,$A$30)*IF(RTF_unit_Moment="kip-ft",1,IF(RTF_unit_Moment="kip-in",1/12,IF(RTF_unit_Moment="lb-ft",1/1000,IF(RTF_unit_Moment="lb-in",1/12000,1)))),"")</f>
        <v/>
      </c>
      <c r="BQ103" s="142" t="str">
        <f t="shared" ca="1" si="612"/>
        <v/>
      </c>
      <c r="BR103" s="142" t="str">
        <f t="shared" ca="1" si="613"/>
        <v/>
      </c>
      <c r="BT103" s="142" t="str">
        <f t="array" aca="1" ref="BT103" ca="1">IFERROR(INDEX($BB$1:$BB$502,SMALL(IF($BB$1:$BB$502&lt;&gt;"",ROW($BB$1:$BB$502)),ROW(96:96))),"")</f>
        <v/>
      </c>
      <c r="BU103" s="156" t="str">
        <f t="shared" ca="1" si="575"/>
        <v/>
      </c>
      <c r="BV103" s="142" t="str">
        <f t="shared" ca="1" si="586"/>
        <v/>
      </c>
      <c r="BW103" s="142" t="str">
        <f t="shared" ca="1" si="586"/>
        <v/>
      </c>
      <c r="BX103" s="142" t="str">
        <f t="shared" ca="1" si="586"/>
        <v/>
      </c>
      <c r="BY103" s="142" t="str">
        <f t="shared" ca="1" si="587"/>
        <v/>
      </c>
      <c r="BZ103" s="142" t="str">
        <f t="shared" ca="1" si="576"/>
        <v/>
      </c>
      <c r="CA103" s="142" t="str">
        <f t="shared" ca="1" si="588"/>
        <v/>
      </c>
      <c r="CB103" s="142" t="str">
        <f t="shared" ca="1" si="589"/>
        <v/>
      </c>
      <c r="CC103" s="142" t="str">
        <f t="shared" ca="1" si="590"/>
        <v/>
      </c>
      <c r="CD103" s="142" t="str">
        <f t="shared" ca="1" si="591"/>
        <v/>
      </c>
      <c r="CE103" s="142" t="str">
        <f t="shared" ca="1" si="592"/>
        <v/>
      </c>
      <c r="CF103" s="142" t="str">
        <f t="shared" ca="1" si="593"/>
        <v/>
      </c>
      <c r="CG103" s="142" t="str">
        <f t="shared" ca="1" si="594"/>
        <v/>
      </c>
      <c r="CH103" s="142" t="str">
        <f ca="1">IFERROR(TRIM(IFERROR(IF(ISNUMBER(MATCH(IF($CF102="Radius",LEFT($CF103,FIND(" (",$CF103,1)),IF(LEFT($CF103,FIND(" (",$CF103,1))=LEFT($CF102,FIND(" (",$CF102,1)),"",LEFT($CF103,FIND(" (",$CF103,1)))),$CH$8:$CH102,0))=FALSE,IF($CF102="Radius",LEFT($CF103,FIND(" (",$CF103,1)),IF(LEFT($CF103,FIND(" (",$CF103,1))=LEFT($CF102,FIND(" (",$CF102,1)),"",LEFT($CF103,FIND(" (",$CF103,1)))),""),"")),"")</f>
        <v/>
      </c>
      <c r="CI103" s="142" t="str">
        <f t="array" aca="1" ref="CI103" ca="1">IFERROR(IF($CH103="","",IF(MAX((Selection_Radius=$CH103)*Selection_Resultant)=0,"",MAX((Selection_Radius=$CH103)*Selection_Resultant))),"")</f>
        <v/>
      </c>
      <c r="CJ103" s="142" t="str">
        <f t="shared" ca="1" si="595"/>
        <v/>
      </c>
      <c r="CK103" s="142" t="str">
        <f t="array" aca="1" ref="CK103" ca="1">IFERROR(INDEX($CJ$1:$CJ$502,SMALL(IF($CJ$1:$CJ$502&lt;&gt;"",ROW($CJ$1:$CJ$502)),ROW(96:96))),"")</f>
        <v/>
      </c>
      <c r="CL103" s="142" t="str">
        <f t="shared" ca="1" si="596"/>
        <v/>
      </c>
      <c r="CM103" s="142" t="str">
        <f t="shared" ca="1" si="597"/>
        <v/>
      </c>
      <c r="CN103" s="142" t="str" cm="1">
        <f t="array" aca="1" ref="CN103" ca="1">IF(CM103="","",INDEX(INDIRECT("$CM$9:$CM$" &amp; ROW(GuyAnchorReactionCount) + GuyAnchorReactionCount),ROWS($CM103:INDIRECT("$CM$" &amp; ROW(GuyAnchorReactionCount) + GuyAnchorReactionCount))))</f>
        <v/>
      </c>
      <c r="CP103" s="145" t="str">
        <f t="shared" ca="1" si="598"/>
        <v/>
      </c>
      <c r="CQ103" s="145" t="str">
        <f t="shared" ca="1" si="599"/>
        <v/>
      </c>
      <c r="CR103" s="145" t="str">
        <f t="shared" ca="1" si="600"/>
        <v/>
      </c>
      <c r="CS103" s="145" t="str">
        <f t="shared" ca="1" si="601"/>
        <v/>
      </c>
    </row>
    <row r="104" spans="3:97" x14ac:dyDescent="0.2">
      <c r="C104" s="142">
        <f t="shared" si="525"/>
        <v>102</v>
      </c>
      <c r="D104" s="142" t="e">
        <f t="shared" ca="1" si="796"/>
        <v>#N/A</v>
      </c>
      <c r="E104" s="142" t="e">
        <f t="shared" ca="1" si="796"/>
        <v>#N/A</v>
      </c>
      <c r="F104" s="142" t="e">
        <f t="shared" ca="1" si="796"/>
        <v>#N/A</v>
      </c>
      <c r="G104" s="142" t="e">
        <f t="shared" ca="1" si="796"/>
        <v>#N/A</v>
      </c>
      <c r="H104" s="142" t="e">
        <f t="shared" ca="1" si="796"/>
        <v>#N/A</v>
      </c>
      <c r="I104" s="142" t="e">
        <f t="shared" ca="1" si="796"/>
        <v>#N/A</v>
      </c>
      <c r="J104" s="142" t="e">
        <f t="shared" ca="1" si="796"/>
        <v>#N/A</v>
      </c>
      <c r="K104" s="142" t="e">
        <f t="shared" ca="1" si="796"/>
        <v>#N/A</v>
      </c>
      <c r="L104" s="142" t="e">
        <f t="shared" ca="1" si="796"/>
        <v>#N/A</v>
      </c>
      <c r="M104" s="142" t="e">
        <f t="shared" ca="1" si="796"/>
        <v>#N/A</v>
      </c>
      <c r="N104" s="142" t="e">
        <f t="shared" ca="1" si="796"/>
        <v>#N/A</v>
      </c>
      <c r="O104" s="142" t="e">
        <f t="shared" ca="1" si="796"/>
        <v>#N/A</v>
      </c>
      <c r="P104" s="142" t="e">
        <f t="shared" ca="1" si="796"/>
        <v>#N/A</v>
      </c>
      <c r="Q104" s="142" t="e">
        <f t="shared" ca="1" si="796"/>
        <v>#N/A</v>
      </c>
      <c r="R104" s="142" t="e">
        <f t="shared" ca="1" si="796"/>
        <v>#N/A</v>
      </c>
      <c r="S104" s="142" t="e">
        <f t="shared" ca="1" si="796"/>
        <v>#N/A</v>
      </c>
      <c r="T104" s="142" t="e">
        <f t="shared" ca="1" si="786"/>
        <v>#N/A</v>
      </c>
      <c r="U104" s="142" t="e">
        <f t="shared" ca="1" si="786"/>
        <v>#N/A</v>
      </c>
      <c r="V104" s="142" t="e">
        <f t="shared" ca="1" si="786"/>
        <v>#N/A</v>
      </c>
      <c r="W104" s="142" t="e">
        <f t="shared" ca="1" si="786"/>
        <v>#N/A</v>
      </c>
      <c r="X104" s="142" t="e">
        <f t="shared" ca="1" si="786"/>
        <v>#N/A</v>
      </c>
      <c r="Y104" s="142" t="e">
        <f t="shared" ca="1" si="786"/>
        <v>#N/A</v>
      </c>
      <c r="Z104" s="142" t="e">
        <f t="shared" ca="1" si="786"/>
        <v>#N/A</v>
      </c>
      <c r="AA104" s="142" t="e">
        <f t="shared" ca="1" si="786"/>
        <v>#N/A</v>
      </c>
      <c r="AB104" s="142" t="e">
        <f t="shared" ca="1" si="786"/>
        <v>#N/A</v>
      </c>
      <c r="AC104" s="142" t="e">
        <f t="shared" ca="1" si="786"/>
        <v>#N/A</v>
      </c>
      <c r="AD104" s="142" t="e">
        <f t="shared" ca="1" si="786"/>
        <v>#N/A</v>
      </c>
      <c r="AE104" s="142" t="e">
        <f t="shared" ca="1" si="786"/>
        <v>#N/A</v>
      </c>
      <c r="AF104" s="142" t="e">
        <f t="shared" ca="1" si="786"/>
        <v>#N/A</v>
      </c>
      <c r="AG104" s="142" t="e">
        <f t="shared" ca="1" si="786"/>
        <v>#N/A</v>
      </c>
      <c r="AH104" s="142" t="e">
        <f t="shared" ca="1" si="786"/>
        <v>#N/A</v>
      </c>
      <c r="AI104" s="142" t="e">
        <f t="shared" ca="1" si="797"/>
        <v>#N/A</v>
      </c>
      <c r="AJ104" s="142" t="e">
        <f t="shared" ca="1" si="797"/>
        <v>#N/A</v>
      </c>
      <c r="AK104" s="142" t="e">
        <f t="shared" ca="1" si="797"/>
        <v>#N/A</v>
      </c>
      <c r="AL104" s="142" t="e">
        <f t="shared" ca="1" si="797"/>
        <v>#N/A</v>
      </c>
      <c r="AM104" s="142" t="e">
        <f t="shared" ca="1" si="797"/>
        <v>#N/A</v>
      </c>
      <c r="AN104" s="142" t="e">
        <f t="shared" ca="1" si="797"/>
        <v>#N/A</v>
      </c>
      <c r="AO104" s="142" t="e">
        <f t="shared" ca="1" si="797"/>
        <v>#N/A</v>
      </c>
      <c r="AP104" s="142" t="e">
        <f t="shared" ca="1" si="797"/>
        <v>#N/A</v>
      </c>
      <c r="AQ104" s="142" t="e">
        <f t="shared" ca="1" si="797"/>
        <v>#N/A</v>
      </c>
      <c r="AR104" s="142" t="e">
        <f t="shared" ca="1" si="797"/>
        <v>#N/A</v>
      </c>
      <c r="AS104" s="142" t="e">
        <f t="shared" ca="1" si="797"/>
        <v>#N/A</v>
      </c>
      <c r="AT104" s="142" t="e">
        <f t="shared" ca="1" si="797"/>
        <v>#N/A</v>
      </c>
      <c r="AU104" s="142" t="e">
        <f t="shared" ca="1" si="797"/>
        <v>#N/A</v>
      </c>
      <c r="AV104" s="142" t="e">
        <f t="shared" ca="1" si="797"/>
        <v>#N/A</v>
      </c>
      <c r="AW104" s="142" t="e">
        <f t="shared" ca="1" si="797"/>
        <v>#N/A</v>
      </c>
      <c r="AX104" s="142" t="e">
        <f t="shared" ca="1" si="797"/>
        <v>#N/A</v>
      </c>
      <c r="AY104" s="142" t="e">
        <f t="shared" ca="1" si="787"/>
        <v>#N/A</v>
      </c>
      <c r="AZ104" s="142" t="e">
        <f t="shared" ca="1" si="787"/>
        <v>#N/A</v>
      </c>
      <c r="BA104" s="142" t="e">
        <f t="shared" ca="1" si="787"/>
        <v>#N/A</v>
      </c>
      <c r="BB104" s="142" t="str">
        <f t="shared" ca="1" si="515"/>
        <v/>
      </c>
      <c r="BC104" s="142" t="str">
        <f t="shared" ref="BC104" ca="1" si="846">IFERROR(VALUE(G104)*IF(RTF_unit="K",1,IF(RTF_unit="lb",1/1000,IF(RTF_unit="T",2,1))),"")</f>
        <v/>
      </c>
      <c r="BD104" s="142" t="str">
        <f t="shared" ref="BD104" ca="1" si="847">IFERROR(VALUE(H104)*IF(RTF_unit="K",1,IF(RTF_unit="lb",1/1000,IF(RTF_unit="T",2,1))),"")</f>
        <v/>
      </c>
      <c r="BE104" s="142" t="str">
        <f t="shared" ref="BE104" ca="1" si="848">IFERROR(VALUE(I104)*IF(RTF_unit="K",1,IF(RTF_unit="lb",1/1000,IF(RTF_unit="T",2,1))),"")</f>
        <v/>
      </c>
      <c r="BF104" s="20" t="str">
        <f t="shared" ca="1" si="519"/>
        <v/>
      </c>
      <c r="BG104" s="142" t="str">
        <f t="shared" ca="1" si="561"/>
        <v/>
      </c>
      <c r="BH104" s="20"/>
      <c r="BI104" s="158" t="str">
        <f t="shared" ca="1" si="605"/>
        <v/>
      </c>
      <c r="BJ104" s="142" t="str">
        <f t="shared" ca="1" si="580"/>
        <v/>
      </c>
      <c r="BK104" s="142" t="str">
        <f t="shared" ca="1" si="606"/>
        <v/>
      </c>
      <c r="BL104" s="142" t="str">
        <f t="shared" ref="BL104" ca="1" si="849">IFERROR(INDEX($D$2:$BA$203,$A$41-1+$BI104,$A$27-3)*IF(RTF_unit="K",1,IF(RTF_unit="lb",1/1000,IF(RTF_unit="T",2,1))),"")</f>
        <v/>
      </c>
      <c r="BM104" s="142" t="str">
        <f t="shared" ref="BM104" ca="1" si="850">IFERROR(INDEX($D$2:$BA$203,$A$41-1+$BI104,$A$27-1)*IF(RTF_unit="K",1,IF(RTF_unit="lb",1/1000,IF(RTF_unit="T",2,1))),"")</f>
        <v/>
      </c>
      <c r="BN104" s="142" t="str">
        <f t="shared" ref="BN104" ca="1" si="851">IFERROR(INDEX($D$2:$BA$203,$A$41-1+$BI104,$A$27-2)*IF(RTF_unit="K",1,IF(RTF_unit="lb",1/1000,IF(RTF_unit="T",2,1))),"")</f>
        <v/>
      </c>
      <c r="BO104" s="142" t="str">
        <f t="shared" ref="BO104" ca="1" si="852">IFERROR(INDEX($D$2:$BA$203,$A$41-1+$BI104,$A$27)*IF(RTF_unit_Moment="kip-ft",1,IF(RTF_unit_Moment="kip-in",1/12,IF(RTF_unit_Moment="lb-ft",1/1000,IF(RTF_unit_Moment="lb-in",1/12000,1)))),"")</f>
        <v/>
      </c>
      <c r="BP104" s="142" t="str">
        <f t="shared" ref="BP104" ca="1" si="853">IFERROR(INDEX($D$2:$BA$203,$A$41-1+$BI104,$A$30)*IF(RTF_unit_Moment="kip-ft",1,IF(RTF_unit_Moment="kip-in",1/12,IF(RTF_unit_Moment="lb-ft",1/1000,IF(RTF_unit_Moment="lb-in",1/12000,1)))),"")</f>
        <v/>
      </c>
      <c r="BQ104" s="142" t="str">
        <f t="shared" ca="1" si="612"/>
        <v/>
      </c>
      <c r="BR104" s="142" t="str">
        <f t="shared" ca="1" si="613"/>
        <v/>
      </c>
      <c r="BT104" s="142" t="str">
        <f t="array" aca="1" ref="BT104" ca="1">IFERROR(INDEX($BB$1:$BB$502,SMALL(IF($BB$1:$BB$502&lt;&gt;"",ROW($BB$1:$BB$502)),ROW(97:97))),"")</f>
        <v/>
      </c>
      <c r="BU104" s="156" t="str">
        <f t="shared" ca="1" si="575"/>
        <v/>
      </c>
      <c r="BV104" s="142" t="str">
        <f t="shared" ca="1" si="586"/>
        <v/>
      </c>
      <c r="BW104" s="142" t="str">
        <f t="shared" ca="1" si="586"/>
        <v/>
      </c>
      <c r="BX104" s="142" t="str">
        <f t="shared" ca="1" si="586"/>
        <v/>
      </c>
      <c r="BY104" s="142" t="str">
        <f t="shared" ca="1" si="587"/>
        <v/>
      </c>
      <c r="BZ104" s="142" t="str">
        <f t="shared" ca="1" si="576"/>
        <v/>
      </c>
      <c r="CA104" s="142" t="str">
        <f t="shared" ca="1" si="588"/>
        <v/>
      </c>
      <c r="CB104" s="142" t="str">
        <f t="shared" ca="1" si="589"/>
        <v/>
      </c>
      <c r="CC104" s="142" t="str">
        <f t="shared" ca="1" si="590"/>
        <v/>
      </c>
      <c r="CD104" s="142" t="str">
        <f t="shared" ca="1" si="591"/>
        <v/>
      </c>
      <c r="CE104" s="142" t="str">
        <f t="shared" ca="1" si="592"/>
        <v/>
      </c>
      <c r="CF104" s="142" t="str">
        <f t="shared" ca="1" si="593"/>
        <v/>
      </c>
      <c r="CG104" s="142" t="str">
        <f t="shared" ca="1" si="594"/>
        <v/>
      </c>
      <c r="CH104" s="142" t="str">
        <f ca="1">IFERROR(TRIM(IFERROR(IF(ISNUMBER(MATCH(IF($CF103="Radius",LEFT($CF104,FIND(" (",$CF104,1)),IF(LEFT($CF104,FIND(" (",$CF104,1))=LEFT($CF103,FIND(" (",$CF103,1)),"",LEFT($CF104,FIND(" (",$CF104,1)))),$CH$8:$CH103,0))=FALSE,IF($CF103="Radius",LEFT($CF104,FIND(" (",$CF104,1)),IF(LEFT($CF104,FIND(" (",$CF104,1))=LEFT($CF103,FIND(" (",$CF103,1)),"",LEFT($CF104,FIND(" (",$CF104,1)))),""),"")),"")</f>
        <v/>
      </c>
      <c r="CI104" s="142" t="str">
        <f t="array" aca="1" ref="CI104" ca="1">IFERROR(IF($CH104="","",IF(MAX((Selection_Radius=$CH104)*Selection_Resultant)=0,"",MAX((Selection_Radius=$CH104)*Selection_Resultant))),"")</f>
        <v/>
      </c>
      <c r="CJ104" s="142" t="str">
        <f t="shared" ca="1" si="595"/>
        <v/>
      </c>
      <c r="CK104" s="142" t="str">
        <f t="array" aca="1" ref="CK104" ca="1">IFERROR(INDEX($CJ$1:$CJ$502,SMALL(IF($CJ$1:$CJ$502&lt;&gt;"",ROW($CJ$1:$CJ$502)),ROW(97:97))),"")</f>
        <v/>
      </c>
      <c r="CL104" s="142" t="str">
        <f t="shared" ca="1" si="596"/>
        <v/>
      </c>
      <c r="CM104" s="142" t="str">
        <f t="shared" ca="1" si="597"/>
        <v/>
      </c>
      <c r="CN104" s="142" t="str" cm="1">
        <f t="array" aca="1" ref="CN104" ca="1">IF(CM104="","",INDEX(INDIRECT("$CM$9:$CM$" &amp; ROW(GuyAnchorReactionCount) + GuyAnchorReactionCount),ROWS($CM104:INDIRECT("$CM$" &amp; ROW(GuyAnchorReactionCount) + GuyAnchorReactionCount))))</f>
        <v/>
      </c>
      <c r="CP104" s="145" t="str">
        <f t="shared" ca="1" si="598"/>
        <v/>
      </c>
      <c r="CQ104" s="145" t="str">
        <f t="shared" ca="1" si="599"/>
        <v/>
      </c>
      <c r="CR104" s="145" t="str">
        <f t="shared" ca="1" si="600"/>
        <v/>
      </c>
      <c r="CS104" s="145" t="str">
        <f t="shared" ca="1" si="601"/>
        <v/>
      </c>
    </row>
    <row r="105" spans="3:97" x14ac:dyDescent="0.2">
      <c r="C105" s="142">
        <f t="shared" si="525"/>
        <v>103</v>
      </c>
      <c r="D105" s="142" t="e">
        <f t="shared" ca="1" si="796"/>
        <v>#N/A</v>
      </c>
      <c r="E105" s="142" t="e">
        <f t="shared" ca="1" si="796"/>
        <v>#N/A</v>
      </c>
      <c r="F105" s="142" t="e">
        <f t="shared" ca="1" si="796"/>
        <v>#N/A</v>
      </c>
      <c r="G105" s="142" t="e">
        <f t="shared" ca="1" si="796"/>
        <v>#N/A</v>
      </c>
      <c r="H105" s="142" t="e">
        <f t="shared" ca="1" si="796"/>
        <v>#N/A</v>
      </c>
      <c r="I105" s="142" t="e">
        <f t="shared" ca="1" si="796"/>
        <v>#N/A</v>
      </c>
      <c r="J105" s="142" t="e">
        <f t="shared" ca="1" si="796"/>
        <v>#N/A</v>
      </c>
      <c r="K105" s="142" t="e">
        <f t="shared" ca="1" si="796"/>
        <v>#N/A</v>
      </c>
      <c r="L105" s="142" t="e">
        <f t="shared" ca="1" si="796"/>
        <v>#N/A</v>
      </c>
      <c r="M105" s="142" t="e">
        <f t="shared" ca="1" si="796"/>
        <v>#N/A</v>
      </c>
      <c r="N105" s="142" t="e">
        <f t="shared" ca="1" si="796"/>
        <v>#N/A</v>
      </c>
      <c r="O105" s="142" t="e">
        <f t="shared" ca="1" si="796"/>
        <v>#N/A</v>
      </c>
      <c r="P105" s="142" t="e">
        <f t="shared" ca="1" si="796"/>
        <v>#N/A</v>
      </c>
      <c r="Q105" s="142" t="e">
        <f t="shared" ca="1" si="796"/>
        <v>#N/A</v>
      </c>
      <c r="R105" s="142" t="e">
        <f t="shared" ca="1" si="796"/>
        <v>#N/A</v>
      </c>
      <c r="S105" s="142" t="e">
        <f t="shared" ca="1" si="796"/>
        <v>#N/A</v>
      </c>
      <c r="T105" s="142" t="e">
        <f t="shared" ca="1" si="786"/>
        <v>#N/A</v>
      </c>
      <c r="U105" s="142" t="e">
        <f t="shared" ca="1" si="786"/>
        <v>#N/A</v>
      </c>
      <c r="V105" s="142" t="e">
        <f t="shared" ca="1" si="786"/>
        <v>#N/A</v>
      </c>
      <c r="W105" s="142" t="e">
        <f t="shared" ca="1" si="786"/>
        <v>#N/A</v>
      </c>
      <c r="X105" s="142" t="e">
        <f t="shared" ca="1" si="786"/>
        <v>#N/A</v>
      </c>
      <c r="Y105" s="142" t="e">
        <f t="shared" ca="1" si="786"/>
        <v>#N/A</v>
      </c>
      <c r="Z105" s="142" t="e">
        <f t="shared" ca="1" si="786"/>
        <v>#N/A</v>
      </c>
      <c r="AA105" s="142" t="e">
        <f t="shared" ca="1" si="786"/>
        <v>#N/A</v>
      </c>
      <c r="AB105" s="142" t="e">
        <f t="shared" ca="1" si="786"/>
        <v>#N/A</v>
      </c>
      <c r="AC105" s="142" t="e">
        <f t="shared" ca="1" si="786"/>
        <v>#N/A</v>
      </c>
      <c r="AD105" s="142" t="e">
        <f t="shared" ca="1" si="786"/>
        <v>#N/A</v>
      </c>
      <c r="AE105" s="142" t="e">
        <f t="shared" ca="1" si="786"/>
        <v>#N/A</v>
      </c>
      <c r="AF105" s="142" t="e">
        <f t="shared" ca="1" si="786"/>
        <v>#N/A</v>
      </c>
      <c r="AG105" s="142" t="e">
        <f t="shared" ca="1" si="786"/>
        <v>#N/A</v>
      </c>
      <c r="AH105" s="142" t="e">
        <f t="shared" ca="1" si="786"/>
        <v>#N/A</v>
      </c>
      <c r="AI105" s="142" t="e">
        <f t="shared" ca="1" si="797"/>
        <v>#N/A</v>
      </c>
      <c r="AJ105" s="142" t="e">
        <f t="shared" ca="1" si="797"/>
        <v>#N/A</v>
      </c>
      <c r="AK105" s="142" t="e">
        <f t="shared" ca="1" si="797"/>
        <v>#N/A</v>
      </c>
      <c r="AL105" s="142" t="e">
        <f t="shared" ca="1" si="797"/>
        <v>#N/A</v>
      </c>
      <c r="AM105" s="142" t="e">
        <f t="shared" ca="1" si="797"/>
        <v>#N/A</v>
      </c>
      <c r="AN105" s="142" t="e">
        <f t="shared" ca="1" si="797"/>
        <v>#N/A</v>
      </c>
      <c r="AO105" s="142" t="e">
        <f t="shared" ca="1" si="797"/>
        <v>#N/A</v>
      </c>
      <c r="AP105" s="142" t="e">
        <f t="shared" ca="1" si="797"/>
        <v>#N/A</v>
      </c>
      <c r="AQ105" s="142" t="e">
        <f t="shared" ca="1" si="797"/>
        <v>#N/A</v>
      </c>
      <c r="AR105" s="142" t="e">
        <f t="shared" ca="1" si="797"/>
        <v>#N/A</v>
      </c>
      <c r="AS105" s="142" t="e">
        <f t="shared" ca="1" si="797"/>
        <v>#N/A</v>
      </c>
      <c r="AT105" s="142" t="e">
        <f t="shared" ca="1" si="797"/>
        <v>#N/A</v>
      </c>
      <c r="AU105" s="142" t="e">
        <f t="shared" ca="1" si="797"/>
        <v>#N/A</v>
      </c>
      <c r="AV105" s="142" t="e">
        <f t="shared" ca="1" si="797"/>
        <v>#N/A</v>
      </c>
      <c r="AW105" s="142" t="e">
        <f t="shared" ca="1" si="797"/>
        <v>#N/A</v>
      </c>
      <c r="AX105" s="142" t="e">
        <f t="shared" ca="1" si="797"/>
        <v>#N/A</v>
      </c>
      <c r="AY105" s="142" t="e">
        <f t="shared" ca="1" si="787"/>
        <v>#N/A</v>
      </c>
      <c r="AZ105" s="142" t="e">
        <f t="shared" ca="1" si="787"/>
        <v>#N/A</v>
      </c>
      <c r="BA105" s="142" t="e">
        <f t="shared" ca="1" si="787"/>
        <v>#N/A</v>
      </c>
      <c r="BB105" s="142" t="str">
        <f t="shared" ca="1" si="515"/>
        <v/>
      </c>
      <c r="BC105" s="142" t="str">
        <f t="shared" ref="BC105" ca="1" si="854">IFERROR(VALUE(G105)*IF(RTF_unit="K",1,IF(RTF_unit="lb",1/1000,IF(RTF_unit="T",2,1))),"")</f>
        <v/>
      </c>
      <c r="BD105" s="142" t="str">
        <f t="shared" ref="BD105" ca="1" si="855">IFERROR(VALUE(H105)*IF(RTF_unit="K",1,IF(RTF_unit="lb",1/1000,IF(RTF_unit="T",2,1))),"")</f>
        <v/>
      </c>
      <c r="BE105" s="142" t="str">
        <f t="shared" ref="BE105" ca="1" si="856">IFERROR(VALUE(I105)*IF(RTF_unit="K",1,IF(RTF_unit="lb",1/1000,IF(RTF_unit="T",2,1))),"")</f>
        <v/>
      </c>
      <c r="BF105" s="20" t="str">
        <f t="shared" ca="1" si="519"/>
        <v/>
      </c>
      <c r="BG105" s="142" t="str">
        <f t="shared" ca="1" si="561"/>
        <v/>
      </c>
      <c r="BH105" s="20"/>
      <c r="BI105" s="158" t="str">
        <f t="shared" ca="1" si="605"/>
        <v/>
      </c>
      <c r="BJ105" s="142" t="str">
        <f t="shared" ca="1" si="580"/>
        <v/>
      </c>
      <c r="BK105" s="142" t="str">
        <f t="shared" ca="1" si="606"/>
        <v/>
      </c>
      <c r="BL105" s="142" t="str">
        <f t="shared" ref="BL105" ca="1" si="857">IFERROR(INDEX($D$2:$BA$203,$A$41-1+$BI105,$A$27-3)*IF(RTF_unit="K",1,IF(RTF_unit="lb",1/1000,IF(RTF_unit="T",2,1))),"")</f>
        <v/>
      </c>
      <c r="BM105" s="142" t="str">
        <f t="shared" ref="BM105" ca="1" si="858">IFERROR(INDEX($D$2:$BA$203,$A$41-1+$BI105,$A$27-1)*IF(RTF_unit="K",1,IF(RTF_unit="lb",1/1000,IF(RTF_unit="T",2,1))),"")</f>
        <v/>
      </c>
      <c r="BN105" s="142" t="str">
        <f t="shared" ref="BN105" ca="1" si="859">IFERROR(INDEX($D$2:$BA$203,$A$41-1+$BI105,$A$27-2)*IF(RTF_unit="K",1,IF(RTF_unit="lb",1/1000,IF(RTF_unit="T",2,1))),"")</f>
        <v/>
      </c>
      <c r="BO105" s="142" t="str">
        <f t="shared" ref="BO105" ca="1" si="860">IFERROR(INDEX($D$2:$BA$203,$A$41-1+$BI105,$A$27)*IF(RTF_unit_Moment="kip-ft",1,IF(RTF_unit_Moment="kip-in",1/12,IF(RTF_unit_Moment="lb-ft",1/1000,IF(RTF_unit_Moment="lb-in",1/12000,1)))),"")</f>
        <v/>
      </c>
      <c r="BP105" s="142" t="str">
        <f t="shared" ref="BP105" ca="1" si="861">IFERROR(INDEX($D$2:$BA$203,$A$41-1+$BI105,$A$30)*IF(RTF_unit_Moment="kip-ft",1,IF(RTF_unit_Moment="kip-in",1/12,IF(RTF_unit_Moment="lb-ft",1/1000,IF(RTF_unit_Moment="lb-in",1/12000,1)))),"")</f>
        <v/>
      </c>
      <c r="BQ105" s="142" t="str">
        <f t="shared" ca="1" si="612"/>
        <v/>
      </c>
      <c r="BR105" s="142" t="str">
        <f t="shared" ca="1" si="613"/>
        <v/>
      </c>
      <c r="BT105" s="142" t="str">
        <f t="array" aca="1" ref="BT105" ca="1">IFERROR(INDEX($BB$1:$BB$502,SMALL(IF($BB$1:$BB$502&lt;&gt;"",ROW($BB$1:$BB$502)),ROW(98:98))),"")</f>
        <v/>
      </c>
      <c r="BU105" s="156" t="str">
        <f t="shared" ca="1" si="575"/>
        <v/>
      </c>
      <c r="BV105" s="142" t="str">
        <f t="shared" ca="1" si="586"/>
        <v/>
      </c>
      <c r="BW105" s="142" t="str">
        <f t="shared" ca="1" si="586"/>
        <v/>
      </c>
      <c r="BX105" s="142" t="str">
        <f t="shared" ca="1" si="586"/>
        <v/>
      </c>
      <c r="BY105" s="142" t="str">
        <f t="shared" ca="1" si="587"/>
        <v/>
      </c>
      <c r="BZ105" s="142" t="str">
        <f t="shared" ca="1" si="576"/>
        <v/>
      </c>
      <c r="CA105" s="142" t="str">
        <f t="shared" ca="1" si="588"/>
        <v/>
      </c>
      <c r="CB105" s="142" t="str">
        <f t="shared" ca="1" si="589"/>
        <v/>
      </c>
      <c r="CC105" s="142" t="str">
        <f t="shared" ca="1" si="590"/>
        <v/>
      </c>
      <c r="CD105" s="142" t="str">
        <f t="shared" ca="1" si="591"/>
        <v/>
      </c>
      <c r="CE105" s="142" t="str">
        <f t="shared" ca="1" si="592"/>
        <v/>
      </c>
      <c r="CF105" s="142" t="str">
        <f t="shared" ca="1" si="593"/>
        <v/>
      </c>
      <c r="CG105" s="142" t="str">
        <f t="shared" ca="1" si="594"/>
        <v/>
      </c>
      <c r="CH105" s="142" t="str">
        <f ca="1">IFERROR(TRIM(IFERROR(IF(ISNUMBER(MATCH(IF($CF104="Radius",LEFT($CF105,FIND(" (",$CF105,1)),IF(LEFT($CF105,FIND(" (",$CF105,1))=LEFT($CF104,FIND(" (",$CF104,1)),"",LEFT($CF105,FIND(" (",$CF105,1)))),$CH$8:$CH104,0))=FALSE,IF($CF104="Radius",LEFT($CF105,FIND(" (",$CF105,1)),IF(LEFT($CF105,FIND(" (",$CF105,1))=LEFT($CF104,FIND(" (",$CF104,1)),"",LEFT($CF105,FIND(" (",$CF105,1)))),""),"")),"")</f>
        <v/>
      </c>
      <c r="CI105" s="142" t="str">
        <f t="array" aca="1" ref="CI105" ca="1">IFERROR(IF($CH105="","",IF(MAX((Selection_Radius=$CH105)*Selection_Resultant)=0,"",MAX((Selection_Radius=$CH105)*Selection_Resultant))),"")</f>
        <v/>
      </c>
      <c r="CJ105" s="142" t="str">
        <f t="shared" ca="1" si="595"/>
        <v/>
      </c>
      <c r="CK105" s="142" t="str">
        <f t="array" aca="1" ref="CK105" ca="1">IFERROR(INDEX($CJ$1:$CJ$502,SMALL(IF($CJ$1:$CJ$502&lt;&gt;"",ROW($CJ$1:$CJ$502)),ROW(98:98))),"")</f>
        <v/>
      </c>
      <c r="CL105" s="142" t="str">
        <f t="shared" ca="1" si="596"/>
        <v/>
      </c>
      <c r="CM105" s="142" t="str">
        <f t="shared" ca="1" si="597"/>
        <v/>
      </c>
      <c r="CN105" s="142" t="str" cm="1">
        <f t="array" aca="1" ref="CN105" ca="1">IF(CM105="","",INDEX(INDIRECT("$CM$9:$CM$" &amp; ROW(GuyAnchorReactionCount) + GuyAnchorReactionCount),ROWS($CM105:INDIRECT("$CM$" &amp; ROW(GuyAnchorReactionCount) + GuyAnchorReactionCount))))</f>
        <v/>
      </c>
      <c r="CP105" s="145" t="str">
        <f t="shared" ca="1" si="598"/>
        <v/>
      </c>
      <c r="CQ105" s="145" t="str">
        <f t="shared" ca="1" si="599"/>
        <v/>
      </c>
      <c r="CR105" s="145" t="str">
        <f t="shared" ca="1" si="600"/>
        <v/>
      </c>
      <c r="CS105" s="145" t="str">
        <f t="shared" ca="1" si="601"/>
        <v/>
      </c>
    </row>
    <row r="106" spans="3:97" x14ac:dyDescent="0.2">
      <c r="C106" s="142">
        <f t="shared" si="525"/>
        <v>104</v>
      </c>
      <c r="D106" s="142" t="e">
        <f t="shared" ca="1" si="796"/>
        <v>#N/A</v>
      </c>
      <c r="E106" s="142" t="e">
        <f t="shared" ca="1" si="796"/>
        <v>#N/A</v>
      </c>
      <c r="F106" s="142" t="e">
        <f t="shared" ca="1" si="796"/>
        <v>#N/A</v>
      </c>
      <c r="G106" s="142" t="e">
        <f t="shared" ca="1" si="796"/>
        <v>#N/A</v>
      </c>
      <c r="H106" s="142" t="e">
        <f t="shared" ca="1" si="796"/>
        <v>#N/A</v>
      </c>
      <c r="I106" s="142" t="e">
        <f t="shared" ca="1" si="796"/>
        <v>#N/A</v>
      </c>
      <c r="J106" s="142" t="e">
        <f t="shared" ca="1" si="796"/>
        <v>#N/A</v>
      </c>
      <c r="K106" s="142" t="e">
        <f t="shared" ca="1" si="796"/>
        <v>#N/A</v>
      </c>
      <c r="L106" s="142" t="e">
        <f t="shared" ca="1" si="796"/>
        <v>#N/A</v>
      </c>
      <c r="M106" s="142" t="e">
        <f t="shared" ca="1" si="796"/>
        <v>#N/A</v>
      </c>
      <c r="N106" s="142" t="e">
        <f t="shared" ca="1" si="796"/>
        <v>#N/A</v>
      </c>
      <c r="O106" s="142" t="e">
        <f t="shared" ca="1" si="796"/>
        <v>#N/A</v>
      </c>
      <c r="P106" s="142" t="e">
        <f t="shared" ca="1" si="796"/>
        <v>#N/A</v>
      </c>
      <c r="Q106" s="142" t="e">
        <f t="shared" ca="1" si="796"/>
        <v>#N/A</v>
      </c>
      <c r="R106" s="142" t="e">
        <f t="shared" ca="1" si="796"/>
        <v>#N/A</v>
      </c>
      <c r="S106" s="142" t="e">
        <f t="shared" ca="1" si="796"/>
        <v>#N/A</v>
      </c>
      <c r="T106" s="142" t="e">
        <f t="shared" ca="1" si="786"/>
        <v>#N/A</v>
      </c>
      <c r="U106" s="142" t="e">
        <f t="shared" ca="1" si="786"/>
        <v>#N/A</v>
      </c>
      <c r="V106" s="142" t="e">
        <f t="shared" ca="1" si="786"/>
        <v>#N/A</v>
      </c>
      <c r="W106" s="142" t="e">
        <f t="shared" ca="1" si="786"/>
        <v>#N/A</v>
      </c>
      <c r="X106" s="142" t="e">
        <f t="shared" ca="1" si="786"/>
        <v>#N/A</v>
      </c>
      <c r="Y106" s="142" t="e">
        <f t="shared" ca="1" si="786"/>
        <v>#N/A</v>
      </c>
      <c r="Z106" s="142" t="e">
        <f t="shared" ca="1" si="786"/>
        <v>#N/A</v>
      </c>
      <c r="AA106" s="142" t="e">
        <f t="shared" ca="1" si="786"/>
        <v>#N/A</v>
      </c>
      <c r="AB106" s="142" t="e">
        <f t="shared" ca="1" si="786"/>
        <v>#N/A</v>
      </c>
      <c r="AC106" s="142" t="e">
        <f t="shared" ca="1" si="786"/>
        <v>#N/A</v>
      </c>
      <c r="AD106" s="142" t="e">
        <f t="shared" ca="1" si="786"/>
        <v>#N/A</v>
      </c>
      <c r="AE106" s="142" t="e">
        <f t="shared" ca="1" si="786"/>
        <v>#N/A</v>
      </c>
      <c r="AF106" s="142" t="e">
        <f t="shared" ca="1" si="786"/>
        <v>#N/A</v>
      </c>
      <c r="AG106" s="142" t="e">
        <f t="shared" ca="1" si="786"/>
        <v>#N/A</v>
      </c>
      <c r="AH106" s="142" t="e">
        <f t="shared" ca="1" si="786"/>
        <v>#N/A</v>
      </c>
      <c r="AI106" s="142" t="e">
        <f t="shared" ca="1" si="797"/>
        <v>#N/A</v>
      </c>
      <c r="AJ106" s="142" t="e">
        <f t="shared" ca="1" si="797"/>
        <v>#N/A</v>
      </c>
      <c r="AK106" s="142" t="e">
        <f t="shared" ca="1" si="797"/>
        <v>#N/A</v>
      </c>
      <c r="AL106" s="142" t="e">
        <f t="shared" ca="1" si="797"/>
        <v>#N/A</v>
      </c>
      <c r="AM106" s="142" t="e">
        <f t="shared" ca="1" si="797"/>
        <v>#N/A</v>
      </c>
      <c r="AN106" s="142" t="e">
        <f t="shared" ca="1" si="797"/>
        <v>#N/A</v>
      </c>
      <c r="AO106" s="142" t="e">
        <f t="shared" ca="1" si="797"/>
        <v>#N/A</v>
      </c>
      <c r="AP106" s="142" t="e">
        <f t="shared" ca="1" si="797"/>
        <v>#N/A</v>
      </c>
      <c r="AQ106" s="142" t="e">
        <f t="shared" ca="1" si="797"/>
        <v>#N/A</v>
      </c>
      <c r="AR106" s="142" t="e">
        <f t="shared" ca="1" si="797"/>
        <v>#N/A</v>
      </c>
      <c r="AS106" s="142" t="e">
        <f t="shared" ca="1" si="797"/>
        <v>#N/A</v>
      </c>
      <c r="AT106" s="142" t="e">
        <f t="shared" ca="1" si="797"/>
        <v>#N/A</v>
      </c>
      <c r="AU106" s="142" t="e">
        <f t="shared" ca="1" si="797"/>
        <v>#N/A</v>
      </c>
      <c r="AV106" s="142" t="e">
        <f t="shared" ca="1" si="797"/>
        <v>#N/A</v>
      </c>
      <c r="AW106" s="142" t="e">
        <f t="shared" ca="1" si="797"/>
        <v>#N/A</v>
      </c>
      <c r="AX106" s="142" t="e">
        <f t="shared" ca="1" si="797"/>
        <v>#N/A</v>
      </c>
      <c r="AY106" s="142" t="e">
        <f t="shared" ca="1" si="787"/>
        <v>#N/A</v>
      </c>
      <c r="AZ106" s="142" t="e">
        <f t="shared" ca="1" si="787"/>
        <v>#N/A</v>
      </c>
      <c r="BA106" s="142" t="e">
        <f t="shared" ca="1" si="787"/>
        <v>#N/A</v>
      </c>
      <c r="BB106" s="142" t="str">
        <f t="shared" ca="1" si="515"/>
        <v/>
      </c>
      <c r="BC106" s="142" t="str">
        <f t="shared" ref="BC106" ca="1" si="862">IFERROR(VALUE(G106)*IF(RTF_unit="K",1,IF(RTF_unit="lb",1/1000,IF(RTF_unit="T",2,1))),"")</f>
        <v/>
      </c>
      <c r="BD106" s="142" t="str">
        <f t="shared" ref="BD106" ca="1" si="863">IFERROR(VALUE(H106)*IF(RTF_unit="K",1,IF(RTF_unit="lb",1/1000,IF(RTF_unit="T",2,1))),"")</f>
        <v/>
      </c>
      <c r="BE106" s="142" t="str">
        <f t="shared" ref="BE106" ca="1" si="864">IFERROR(VALUE(I106)*IF(RTF_unit="K",1,IF(RTF_unit="lb",1/1000,IF(RTF_unit="T",2,1))),"")</f>
        <v/>
      </c>
      <c r="BF106" s="20" t="str">
        <f t="shared" ca="1" si="519"/>
        <v/>
      </c>
      <c r="BG106" s="142" t="str">
        <f t="shared" ca="1" si="561"/>
        <v/>
      </c>
      <c r="BH106" s="20"/>
      <c r="BI106" s="158" t="str">
        <f t="shared" ca="1" si="605"/>
        <v/>
      </c>
      <c r="BJ106" s="142" t="str">
        <f t="shared" ca="1" si="580"/>
        <v/>
      </c>
      <c r="BK106" s="142" t="str">
        <f t="shared" ca="1" si="606"/>
        <v/>
      </c>
      <c r="BL106" s="142" t="str">
        <f t="shared" ref="BL106" ca="1" si="865">IFERROR(INDEX($D$2:$BA$203,$A$41-1+$BI106,$A$27-3)*IF(RTF_unit="K",1,IF(RTF_unit="lb",1/1000,IF(RTF_unit="T",2,1))),"")</f>
        <v/>
      </c>
      <c r="BM106" s="142" t="str">
        <f t="shared" ref="BM106" ca="1" si="866">IFERROR(INDEX($D$2:$BA$203,$A$41-1+$BI106,$A$27-1)*IF(RTF_unit="K",1,IF(RTF_unit="lb",1/1000,IF(RTF_unit="T",2,1))),"")</f>
        <v/>
      </c>
      <c r="BN106" s="142" t="str">
        <f t="shared" ref="BN106" ca="1" si="867">IFERROR(INDEX($D$2:$BA$203,$A$41-1+$BI106,$A$27-2)*IF(RTF_unit="K",1,IF(RTF_unit="lb",1/1000,IF(RTF_unit="T",2,1))),"")</f>
        <v/>
      </c>
      <c r="BO106" s="142" t="str">
        <f t="shared" ref="BO106" ca="1" si="868">IFERROR(INDEX($D$2:$BA$203,$A$41-1+$BI106,$A$27)*IF(RTF_unit_Moment="kip-ft",1,IF(RTF_unit_Moment="kip-in",1/12,IF(RTF_unit_Moment="lb-ft",1/1000,IF(RTF_unit_Moment="lb-in",1/12000,1)))),"")</f>
        <v/>
      </c>
      <c r="BP106" s="142" t="str">
        <f t="shared" ref="BP106" ca="1" si="869">IFERROR(INDEX($D$2:$BA$203,$A$41-1+$BI106,$A$30)*IF(RTF_unit_Moment="kip-ft",1,IF(RTF_unit_Moment="kip-in",1/12,IF(RTF_unit_Moment="lb-ft",1/1000,IF(RTF_unit_Moment="lb-in",1/12000,1)))),"")</f>
        <v/>
      </c>
      <c r="BQ106" s="142" t="str">
        <f t="shared" ca="1" si="612"/>
        <v/>
      </c>
      <c r="BR106" s="142" t="str">
        <f t="shared" ca="1" si="613"/>
        <v/>
      </c>
      <c r="BT106" s="142" t="str">
        <f t="array" aca="1" ref="BT106" ca="1">IFERROR(INDEX($BB$1:$BB$502,SMALL(IF($BB$1:$BB$502&lt;&gt;"",ROW($BB$1:$BB$502)),ROW(99:99))),"")</f>
        <v/>
      </c>
      <c r="BU106" s="156" t="str">
        <f t="shared" ca="1" si="575"/>
        <v/>
      </c>
      <c r="BV106" s="142" t="str">
        <f t="shared" ca="1" si="586"/>
        <v/>
      </c>
      <c r="BW106" s="142" t="str">
        <f t="shared" ca="1" si="586"/>
        <v/>
      </c>
      <c r="BX106" s="142" t="str">
        <f t="shared" ca="1" si="586"/>
        <v/>
      </c>
      <c r="BY106" s="142" t="str">
        <f t="shared" ca="1" si="587"/>
        <v/>
      </c>
      <c r="BZ106" s="142" t="str">
        <f t="shared" ca="1" si="576"/>
        <v/>
      </c>
      <c r="CA106" s="142" t="str">
        <f t="shared" ca="1" si="588"/>
        <v/>
      </c>
      <c r="CB106" s="142" t="str">
        <f t="shared" ca="1" si="589"/>
        <v/>
      </c>
      <c r="CC106" s="142" t="str">
        <f t="shared" ca="1" si="590"/>
        <v/>
      </c>
      <c r="CD106" s="142" t="str">
        <f t="shared" ca="1" si="591"/>
        <v/>
      </c>
      <c r="CE106" s="142" t="str">
        <f t="shared" ca="1" si="592"/>
        <v/>
      </c>
      <c r="CF106" s="142" t="str">
        <f t="shared" ca="1" si="593"/>
        <v/>
      </c>
      <c r="CG106" s="142" t="str">
        <f t="shared" ca="1" si="594"/>
        <v/>
      </c>
      <c r="CH106" s="142" t="str">
        <f ca="1">IFERROR(TRIM(IFERROR(IF(ISNUMBER(MATCH(IF($CF105="Radius",LEFT($CF106,FIND(" (",$CF106,1)),IF(LEFT($CF106,FIND(" (",$CF106,1))=LEFT($CF105,FIND(" (",$CF105,1)),"",LEFT($CF106,FIND(" (",$CF106,1)))),$CH$8:$CH105,0))=FALSE,IF($CF105="Radius",LEFT($CF106,FIND(" (",$CF106,1)),IF(LEFT($CF106,FIND(" (",$CF106,1))=LEFT($CF105,FIND(" (",$CF105,1)),"",LEFT($CF106,FIND(" (",$CF106,1)))),""),"")),"")</f>
        <v/>
      </c>
      <c r="CI106" s="142" t="str">
        <f t="array" aca="1" ref="CI106" ca="1">IFERROR(IF($CH106="","",IF(MAX((Selection_Radius=$CH106)*Selection_Resultant)=0,"",MAX((Selection_Radius=$CH106)*Selection_Resultant))),"")</f>
        <v/>
      </c>
      <c r="CJ106" s="142" t="str">
        <f t="shared" ca="1" si="595"/>
        <v/>
      </c>
      <c r="CK106" s="142" t="str">
        <f t="array" aca="1" ref="CK106" ca="1">IFERROR(INDEX($CJ$1:$CJ$502,SMALL(IF($CJ$1:$CJ$502&lt;&gt;"",ROW($CJ$1:$CJ$502)),ROW(99:99))),"")</f>
        <v/>
      </c>
      <c r="CL106" s="142" t="str">
        <f t="shared" ca="1" si="596"/>
        <v/>
      </c>
      <c r="CM106" s="142" t="str">
        <f t="shared" ca="1" si="597"/>
        <v/>
      </c>
      <c r="CN106" s="142" t="str" cm="1">
        <f t="array" aca="1" ref="CN106" ca="1">IF(CM106="","",INDEX(INDIRECT("$CM$9:$CM$" &amp; ROW(GuyAnchorReactionCount) + GuyAnchorReactionCount),ROWS($CM106:INDIRECT("$CM$" &amp; ROW(GuyAnchorReactionCount) + GuyAnchorReactionCount))))</f>
        <v/>
      </c>
      <c r="CP106" s="145" t="str">
        <f t="shared" ca="1" si="598"/>
        <v/>
      </c>
      <c r="CQ106" s="145" t="str">
        <f t="shared" ca="1" si="599"/>
        <v/>
      </c>
      <c r="CR106" s="145" t="str">
        <f t="shared" ca="1" si="600"/>
        <v/>
      </c>
      <c r="CS106" s="145" t="str">
        <f t="shared" ca="1" si="601"/>
        <v/>
      </c>
    </row>
    <row r="107" spans="3:97" x14ac:dyDescent="0.2">
      <c r="C107" s="142">
        <f t="shared" si="525"/>
        <v>105</v>
      </c>
      <c r="D107" s="142" t="e">
        <f t="shared" ca="1" si="796"/>
        <v>#N/A</v>
      </c>
      <c r="E107" s="142" t="e">
        <f t="shared" ca="1" si="796"/>
        <v>#N/A</v>
      </c>
      <c r="F107" s="142" t="e">
        <f t="shared" ca="1" si="796"/>
        <v>#N/A</v>
      </c>
      <c r="G107" s="142" t="e">
        <f t="shared" ca="1" si="796"/>
        <v>#N/A</v>
      </c>
      <c r="H107" s="142" t="e">
        <f t="shared" ca="1" si="796"/>
        <v>#N/A</v>
      </c>
      <c r="I107" s="142" t="e">
        <f t="shared" ca="1" si="796"/>
        <v>#N/A</v>
      </c>
      <c r="J107" s="142" t="e">
        <f t="shared" ca="1" si="796"/>
        <v>#N/A</v>
      </c>
      <c r="K107" s="142" t="e">
        <f t="shared" ca="1" si="796"/>
        <v>#N/A</v>
      </c>
      <c r="L107" s="142" t="e">
        <f t="shared" ca="1" si="796"/>
        <v>#N/A</v>
      </c>
      <c r="M107" s="142" t="e">
        <f t="shared" ca="1" si="796"/>
        <v>#N/A</v>
      </c>
      <c r="N107" s="142" t="e">
        <f t="shared" ca="1" si="796"/>
        <v>#N/A</v>
      </c>
      <c r="O107" s="142" t="e">
        <f t="shared" ca="1" si="796"/>
        <v>#N/A</v>
      </c>
      <c r="P107" s="142" t="e">
        <f t="shared" ca="1" si="796"/>
        <v>#N/A</v>
      </c>
      <c r="Q107" s="142" t="e">
        <f t="shared" ca="1" si="796"/>
        <v>#N/A</v>
      </c>
      <c r="R107" s="142" t="e">
        <f t="shared" ca="1" si="796"/>
        <v>#N/A</v>
      </c>
      <c r="S107" s="142" t="e">
        <f t="shared" ca="1" si="796"/>
        <v>#N/A</v>
      </c>
      <c r="T107" s="142" t="e">
        <f t="shared" ca="1" si="786"/>
        <v>#N/A</v>
      </c>
      <c r="U107" s="142" t="e">
        <f t="shared" ca="1" si="786"/>
        <v>#N/A</v>
      </c>
      <c r="V107" s="142" t="e">
        <f t="shared" ca="1" si="786"/>
        <v>#N/A</v>
      </c>
      <c r="W107" s="142" t="e">
        <f t="shared" ca="1" si="786"/>
        <v>#N/A</v>
      </c>
      <c r="X107" s="142" t="e">
        <f t="shared" ca="1" si="786"/>
        <v>#N/A</v>
      </c>
      <c r="Y107" s="142" t="e">
        <f t="shared" ca="1" si="786"/>
        <v>#N/A</v>
      </c>
      <c r="Z107" s="142" t="e">
        <f t="shared" ca="1" si="786"/>
        <v>#N/A</v>
      </c>
      <c r="AA107" s="142" t="e">
        <f t="shared" ca="1" si="786"/>
        <v>#N/A</v>
      </c>
      <c r="AB107" s="142" t="e">
        <f t="shared" ca="1" si="786"/>
        <v>#N/A</v>
      </c>
      <c r="AC107" s="142" t="e">
        <f t="shared" ca="1" si="786"/>
        <v>#N/A</v>
      </c>
      <c r="AD107" s="142" t="e">
        <f t="shared" ca="1" si="786"/>
        <v>#N/A</v>
      </c>
      <c r="AE107" s="142" t="e">
        <f t="shared" ca="1" si="786"/>
        <v>#N/A</v>
      </c>
      <c r="AF107" s="142" t="e">
        <f t="shared" ca="1" si="786"/>
        <v>#N/A</v>
      </c>
      <c r="AG107" s="142" t="e">
        <f t="shared" ca="1" si="786"/>
        <v>#N/A</v>
      </c>
      <c r="AH107" s="142" t="e">
        <f t="shared" ca="1" si="786"/>
        <v>#N/A</v>
      </c>
      <c r="AI107" s="142" t="e">
        <f t="shared" ca="1" si="797"/>
        <v>#N/A</v>
      </c>
      <c r="AJ107" s="142" t="e">
        <f t="shared" ca="1" si="797"/>
        <v>#N/A</v>
      </c>
      <c r="AK107" s="142" t="e">
        <f t="shared" ca="1" si="797"/>
        <v>#N/A</v>
      </c>
      <c r="AL107" s="142" t="e">
        <f t="shared" ca="1" si="797"/>
        <v>#N/A</v>
      </c>
      <c r="AM107" s="142" t="e">
        <f t="shared" ca="1" si="797"/>
        <v>#N/A</v>
      </c>
      <c r="AN107" s="142" t="e">
        <f t="shared" ca="1" si="797"/>
        <v>#N/A</v>
      </c>
      <c r="AO107" s="142" t="e">
        <f t="shared" ca="1" si="797"/>
        <v>#N/A</v>
      </c>
      <c r="AP107" s="142" t="e">
        <f t="shared" ca="1" si="797"/>
        <v>#N/A</v>
      </c>
      <c r="AQ107" s="142" t="e">
        <f t="shared" ca="1" si="797"/>
        <v>#N/A</v>
      </c>
      <c r="AR107" s="142" t="e">
        <f t="shared" ca="1" si="797"/>
        <v>#N/A</v>
      </c>
      <c r="AS107" s="142" t="e">
        <f t="shared" ca="1" si="797"/>
        <v>#N/A</v>
      </c>
      <c r="AT107" s="142" t="e">
        <f t="shared" ca="1" si="797"/>
        <v>#N/A</v>
      </c>
      <c r="AU107" s="142" t="e">
        <f t="shared" ca="1" si="797"/>
        <v>#N/A</v>
      </c>
      <c r="AV107" s="142" t="e">
        <f t="shared" ca="1" si="797"/>
        <v>#N/A</v>
      </c>
      <c r="AW107" s="142" t="e">
        <f t="shared" ca="1" si="797"/>
        <v>#N/A</v>
      </c>
      <c r="AX107" s="142" t="e">
        <f t="shared" ca="1" si="797"/>
        <v>#N/A</v>
      </c>
      <c r="AY107" s="142" t="e">
        <f t="shared" ca="1" si="787"/>
        <v>#N/A</v>
      </c>
      <c r="AZ107" s="142" t="e">
        <f t="shared" ca="1" si="787"/>
        <v>#N/A</v>
      </c>
      <c r="BA107" s="142" t="e">
        <f t="shared" ca="1" si="787"/>
        <v>#N/A</v>
      </c>
      <c r="BB107" s="142" t="str">
        <f t="shared" ca="1" si="515"/>
        <v/>
      </c>
      <c r="BC107" s="142" t="str">
        <f t="shared" ref="BC107" ca="1" si="870">IFERROR(VALUE(G107)*IF(RTF_unit="K",1,IF(RTF_unit="lb",1/1000,IF(RTF_unit="T",2,1))),"")</f>
        <v/>
      </c>
      <c r="BD107" s="142" t="str">
        <f t="shared" ref="BD107" ca="1" si="871">IFERROR(VALUE(H107)*IF(RTF_unit="K",1,IF(RTF_unit="lb",1/1000,IF(RTF_unit="T",2,1))),"")</f>
        <v/>
      </c>
      <c r="BE107" s="142" t="str">
        <f t="shared" ref="BE107" ca="1" si="872">IFERROR(VALUE(I107)*IF(RTF_unit="K",1,IF(RTF_unit="lb",1/1000,IF(RTF_unit="T",2,1))),"")</f>
        <v/>
      </c>
      <c r="BF107" s="20" t="str">
        <f t="shared" ca="1" si="519"/>
        <v/>
      </c>
      <c r="BG107" s="142" t="str">
        <f t="shared" ca="1" si="561"/>
        <v/>
      </c>
      <c r="BH107" s="20"/>
      <c r="BI107" s="158" t="str">
        <f t="shared" ca="1" si="605"/>
        <v/>
      </c>
      <c r="BJ107" s="142" t="str">
        <f t="shared" ca="1" si="580"/>
        <v/>
      </c>
      <c r="BK107" s="142" t="str">
        <f t="shared" ca="1" si="606"/>
        <v/>
      </c>
      <c r="BL107" s="142" t="str">
        <f t="shared" ref="BL107" ca="1" si="873">IFERROR(INDEX($D$2:$BA$203,$A$41-1+$BI107,$A$27-3)*IF(RTF_unit="K",1,IF(RTF_unit="lb",1/1000,IF(RTF_unit="T",2,1))),"")</f>
        <v/>
      </c>
      <c r="BM107" s="142" t="str">
        <f t="shared" ref="BM107" ca="1" si="874">IFERROR(INDEX($D$2:$BA$203,$A$41-1+$BI107,$A$27-1)*IF(RTF_unit="K",1,IF(RTF_unit="lb",1/1000,IF(RTF_unit="T",2,1))),"")</f>
        <v/>
      </c>
      <c r="BN107" s="142" t="str">
        <f t="shared" ref="BN107" ca="1" si="875">IFERROR(INDEX($D$2:$BA$203,$A$41-1+$BI107,$A$27-2)*IF(RTF_unit="K",1,IF(RTF_unit="lb",1/1000,IF(RTF_unit="T",2,1))),"")</f>
        <v/>
      </c>
      <c r="BO107" s="142" t="str">
        <f t="shared" ref="BO107" ca="1" si="876">IFERROR(INDEX($D$2:$BA$203,$A$41-1+$BI107,$A$27)*IF(RTF_unit_Moment="kip-ft",1,IF(RTF_unit_Moment="kip-in",1/12,IF(RTF_unit_Moment="lb-ft",1/1000,IF(RTF_unit_Moment="lb-in",1/12000,1)))),"")</f>
        <v/>
      </c>
      <c r="BP107" s="142" t="str">
        <f t="shared" ref="BP107" ca="1" si="877">IFERROR(INDEX($D$2:$BA$203,$A$41-1+$BI107,$A$30)*IF(RTF_unit_Moment="kip-ft",1,IF(RTF_unit_Moment="kip-in",1/12,IF(RTF_unit_Moment="lb-ft",1/1000,IF(RTF_unit_Moment="lb-in",1/12000,1)))),"")</f>
        <v/>
      </c>
      <c r="BQ107" s="142" t="str">
        <f t="shared" ca="1" si="612"/>
        <v/>
      </c>
      <c r="BR107" s="142" t="str">
        <f t="shared" ca="1" si="613"/>
        <v/>
      </c>
      <c r="BT107" s="142" t="str">
        <f t="array" aca="1" ref="BT107" ca="1">IFERROR(INDEX($BB$1:$BB$502,SMALL(IF($BB$1:$BB$502&lt;&gt;"",ROW($BB$1:$BB$502)),ROW(100:100))),"")</f>
        <v/>
      </c>
      <c r="BU107" s="156" t="str">
        <f t="shared" ca="1" si="575"/>
        <v/>
      </c>
      <c r="BV107" s="142" t="str">
        <f t="shared" ca="1" si="586"/>
        <v/>
      </c>
      <c r="BW107" s="142" t="str">
        <f t="shared" ca="1" si="586"/>
        <v/>
      </c>
      <c r="BX107" s="142" t="str">
        <f t="shared" ca="1" si="586"/>
        <v/>
      </c>
      <c r="BY107" s="142" t="str">
        <f t="shared" ca="1" si="587"/>
        <v/>
      </c>
      <c r="BZ107" s="142" t="str">
        <f t="shared" ca="1" si="576"/>
        <v/>
      </c>
      <c r="CA107" s="142" t="str">
        <f t="shared" ca="1" si="588"/>
        <v/>
      </c>
      <c r="CB107" s="142" t="str">
        <f t="shared" ca="1" si="589"/>
        <v/>
      </c>
      <c r="CC107" s="142" t="str">
        <f t="shared" ca="1" si="590"/>
        <v/>
      </c>
      <c r="CD107" s="142" t="str">
        <f t="shared" ca="1" si="591"/>
        <v/>
      </c>
      <c r="CE107" s="142" t="str">
        <f t="shared" ca="1" si="592"/>
        <v/>
      </c>
      <c r="CF107" s="142" t="str">
        <f t="shared" ca="1" si="593"/>
        <v/>
      </c>
      <c r="CG107" s="142" t="str">
        <f t="shared" ca="1" si="594"/>
        <v/>
      </c>
      <c r="CH107" s="142" t="str">
        <f ca="1">IFERROR(TRIM(IFERROR(IF(ISNUMBER(MATCH(IF($CF106="Radius",LEFT($CF107,FIND(" (",$CF107,1)),IF(LEFT($CF107,FIND(" (",$CF107,1))=LEFT($CF106,FIND(" (",$CF106,1)),"",LEFT($CF107,FIND(" (",$CF107,1)))),$CH$8:$CH106,0))=FALSE,IF($CF106="Radius",LEFT($CF107,FIND(" (",$CF107,1)),IF(LEFT($CF107,FIND(" (",$CF107,1))=LEFT($CF106,FIND(" (",$CF106,1)),"",LEFT($CF107,FIND(" (",$CF107,1)))),""),"")),"")</f>
        <v/>
      </c>
      <c r="CI107" s="142" t="str">
        <f t="array" aca="1" ref="CI107" ca="1">IFERROR(IF($CH107="","",IF(MAX((Selection_Radius=$CH107)*Selection_Resultant)=0,"",MAX((Selection_Radius=$CH107)*Selection_Resultant))),"")</f>
        <v/>
      </c>
      <c r="CJ107" s="142" t="str">
        <f t="shared" ca="1" si="595"/>
        <v/>
      </c>
      <c r="CK107" s="142" t="str">
        <f t="array" aca="1" ref="CK107" ca="1">IFERROR(INDEX($CJ$1:$CJ$502,SMALL(IF($CJ$1:$CJ$502&lt;&gt;"",ROW($CJ$1:$CJ$502)),ROW(100:100))),"")</f>
        <v/>
      </c>
      <c r="CL107" s="142" t="str">
        <f t="shared" ca="1" si="596"/>
        <v/>
      </c>
      <c r="CM107" s="142" t="str">
        <f t="shared" ca="1" si="597"/>
        <v/>
      </c>
      <c r="CN107" s="142" t="str" cm="1">
        <f t="array" aca="1" ref="CN107" ca="1">IF(CM107="","",INDEX(INDIRECT("$CM$9:$CM$" &amp; ROW(GuyAnchorReactionCount) + GuyAnchorReactionCount),ROWS($CM107:INDIRECT("$CM$" &amp; ROW(GuyAnchorReactionCount) + GuyAnchorReactionCount))))</f>
        <v/>
      </c>
      <c r="CP107" s="145" t="str">
        <f t="shared" ca="1" si="598"/>
        <v/>
      </c>
      <c r="CQ107" s="145" t="str">
        <f t="shared" ca="1" si="599"/>
        <v/>
      </c>
      <c r="CR107" s="145" t="str">
        <f t="shared" ca="1" si="600"/>
        <v/>
      </c>
      <c r="CS107" s="145" t="str">
        <f t="shared" ca="1" si="601"/>
        <v/>
      </c>
    </row>
    <row r="108" spans="3:97" x14ac:dyDescent="0.2">
      <c r="C108" s="142">
        <f t="shared" si="525"/>
        <v>106</v>
      </c>
      <c r="D108" s="142" t="e">
        <f t="shared" ca="1" si="796"/>
        <v>#N/A</v>
      </c>
      <c r="E108" s="142" t="e">
        <f t="shared" ca="1" si="796"/>
        <v>#N/A</v>
      </c>
      <c r="F108" s="142" t="e">
        <f t="shared" ca="1" si="796"/>
        <v>#N/A</v>
      </c>
      <c r="G108" s="142" t="e">
        <f t="shared" ca="1" si="796"/>
        <v>#N/A</v>
      </c>
      <c r="H108" s="142" t="e">
        <f t="shared" ca="1" si="796"/>
        <v>#N/A</v>
      </c>
      <c r="I108" s="142" t="e">
        <f t="shared" ca="1" si="796"/>
        <v>#N/A</v>
      </c>
      <c r="J108" s="142" t="e">
        <f t="shared" ca="1" si="796"/>
        <v>#N/A</v>
      </c>
      <c r="K108" s="142" t="e">
        <f t="shared" ca="1" si="796"/>
        <v>#N/A</v>
      </c>
      <c r="L108" s="142" t="e">
        <f t="shared" ca="1" si="796"/>
        <v>#N/A</v>
      </c>
      <c r="M108" s="142" t="e">
        <f t="shared" ca="1" si="796"/>
        <v>#N/A</v>
      </c>
      <c r="N108" s="142" t="e">
        <f t="shared" ca="1" si="796"/>
        <v>#N/A</v>
      </c>
      <c r="O108" s="142" t="e">
        <f t="shared" ca="1" si="796"/>
        <v>#N/A</v>
      </c>
      <c r="P108" s="142" t="e">
        <f t="shared" ca="1" si="796"/>
        <v>#N/A</v>
      </c>
      <c r="Q108" s="142" t="e">
        <f t="shared" ca="1" si="796"/>
        <v>#N/A</v>
      </c>
      <c r="R108" s="142" t="e">
        <f t="shared" ca="1" si="796"/>
        <v>#N/A</v>
      </c>
      <c r="S108" s="142" t="e">
        <f t="shared" ca="1" si="796"/>
        <v>#N/A</v>
      </c>
      <c r="T108" s="142" t="e">
        <f t="shared" ca="1" si="786"/>
        <v>#N/A</v>
      </c>
      <c r="U108" s="142" t="e">
        <f t="shared" ca="1" si="786"/>
        <v>#N/A</v>
      </c>
      <c r="V108" s="142" t="e">
        <f t="shared" ca="1" si="786"/>
        <v>#N/A</v>
      </c>
      <c r="W108" s="142" t="e">
        <f t="shared" ca="1" si="786"/>
        <v>#N/A</v>
      </c>
      <c r="X108" s="142" t="e">
        <f t="shared" ca="1" si="786"/>
        <v>#N/A</v>
      </c>
      <c r="Y108" s="142" t="e">
        <f t="shared" ca="1" si="786"/>
        <v>#N/A</v>
      </c>
      <c r="Z108" s="142" t="e">
        <f t="shared" ca="1" si="786"/>
        <v>#N/A</v>
      </c>
      <c r="AA108" s="142" t="e">
        <f t="shared" ca="1" si="786"/>
        <v>#N/A</v>
      </c>
      <c r="AB108" s="142" t="e">
        <f t="shared" ca="1" si="786"/>
        <v>#N/A</v>
      </c>
      <c r="AC108" s="142" t="e">
        <f t="shared" ca="1" si="786"/>
        <v>#N/A</v>
      </c>
      <c r="AD108" s="142" t="e">
        <f t="shared" ca="1" si="786"/>
        <v>#N/A</v>
      </c>
      <c r="AE108" s="142" t="e">
        <f t="shared" ca="1" si="786"/>
        <v>#N/A</v>
      </c>
      <c r="AF108" s="142" t="e">
        <f t="shared" ca="1" si="786"/>
        <v>#N/A</v>
      </c>
      <c r="AG108" s="142" t="e">
        <f t="shared" ca="1" si="786"/>
        <v>#N/A</v>
      </c>
      <c r="AH108" s="142" t="e">
        <f t="shared" ca="1" si="786"/>
        <v>#N/A</v>
      </c>
      <c r="AI108" s="142" t="e">
        <f t="shared" ca="1" si="797"/>
        <v>#N/A</v>
      </c>
      <c r="AJ108" s="142" t="e">
        <f t="shared" ca="1" si="797"/>
        <v>#N/A</v>
      </c>
      <c r="AK108" s="142" t="e">
        <f t="shared" ca="1" si="797"/>
        <v>#N/A</v>
      </c>
      <c r="AL108" s="142" t="e">
        <f t="shared" ca="1" si="797"/>
        <v>#N/A</v>
      </c>
      <c r="AM108" s="142" t="e">
        <f t="shared" ca="1" si="797"/>
        <v>#N/A</v>
      </c>
      <c r="AN108" s="142" t="e">
        <f t="shared" ca="1" si="797"/>
        <v>#N/A</v>
      </c>
      <c r="AO108" s="142" t="e">
        <f t="shared" ca="1" si="797"/>
        <v>#N/A</v>
      </c>
      <c r="AP108" s="142" t="e">
        <f t="shared" ca="1" si="797"/>
        <v>#N/A</v>
      </c>
      <c r="AQ108" s="142" t="e">
        <f t="shared" ca="1" si="797"/>
        <v>#N/A</v>
      </c>
      <c r="AR108" s="142" t="e">
        <f t="shared" ca="1" si="797"/>
        <v>#N/A</v>
      </c>
      <c r="AS108" s="142" t="e">
        <f t="shared" ca="1" si="797"/>
        <v>#N/A</v>
      </c>
      <c r="AT108" s="142" t="e">
        <f t="shared" ca="1" si="797"/>
        <v>#N/A</v>
      </c>
      <c r="AU108" s="142" t="e">
        <f t="shared" ca="1" si="797"/>
        <v>#N/A</v>
      </c>
      <c r="AV108" s="142" t="e">
        <f t="shared" ca="1" si="797"/>
        <v>#N/A</v>
      </c>
      <c r="AW108" s="142" t="e">
        <f t="shared" ca="1" si="797"/>
        <v>#N/A</v>
      </c>
      <c r="AX108" s="142" t="e">
        <f t="shared" ca="1" si="797"/>
        <v>#N/A</v>
      </c>
      <c r="AY108" s="142" t="e">
        <f t="shared" ca="1" si="787"/>
        <v>#N/A</v>
      </c>
      <c r="AZ108" s="142" t="e">
        <f t="shared" ca="1" si="787"/>
        <v>#N/A</v>
      </c>
      <c r="BA108" s="142" t="e">
        <f t="shared" ca="1" si="787"/>
        <v>#N/A</v>
      </c>
      <c r="BB108" s="142" t="str">
        <f t="shared" ca="1" si="515"/>
        <v/>
      </c>
      <c r="BC108" s="142" t="str">
        <f t="shared" ref="BC108" ca="1" si="878">IFERROR(VALUE(G108)*IF(RTF_unit="K",1,IF(RTF_unit="lb",1/1000,IF(RTF_unit="T",2,1))),"")</f>
        <v/>
      </c>
      <c r="BD108" s="142" t="str">
        <f t="shared" ref="BD108" ca="1" si="879">IFERROR(VALUE(H108)*IF(RTF_unit="K",1,IF(RTF_unit="lb",1/1000,IF(RTF_unit="T",2,1))),"")</f>
        <v/>
      </c>
      <c r="BE108" s="142" t="str">
        <f t="shared" ref="BE108" ca="1" si="880">IFERROR(VALUE(I108)*IF(RTF_unit="K",1,IF(RTF_unit="lb",1/1000,IF(RTF_unit="T",2,1))),"")</f>
        <v/>
      </c>
      <c r="BF108" s="20" t="str">
        <f t="shared" ca="1" si="519"/>
        <v/>
      </c>
      <c r="BG108" s="142" t="str">
        <f t="shared" ca="1" si="561"/>
        <v/>
      </c>
      <c r="BH108" s="20"/>
      <c r="BI108" s="158" t="str">
        <f t="shared" ca="1" si="605"/>
        <v/>
      </c>
      <c r="BJ108" s="142" t="str">
        <f t="shared" ca="1" si="580"/>
        <v/>
      </c>
      <c r="BK108" s="142" t="str">
        <f t="shared" ca="1" si="606"/>
        <v/>
      </c>
      <c r="BL108" s="142" t="str">
        <f t="shared" ref="BL108" ca="1" si="881">IFERROR(INDEX($D$2:$BA$203,$A$41-1+$BI108,$A$27-3)*IF(RTF_unit="K",1,IF(RTF_unit="lb",1/1000,IF(RTF_unit="T",2,1))),"")</f>
        <v/>
      </c>
      <c r="BM108" s="142" t="str">
        <f t="shared" ref="BM108" ca="1" si="882">IFERROR(INDEX($D$2:$BA$203,$A$41-1+$BI108,$A$27-1)*IF(RTF_unit="K",1,IF(RTF_unit="lb",1/1000,IF(RTF_unit="T",2,1))),"")</f>
        <v/>
      </c>
      <c r="BN108" s="142" t="str">
        <f t="shared" ref="BN108" ca="1" si="883">IFERROR(INDEX($D$2:$BA$203,$A$41-1+$BI108,$A$27-2)*IF(RTF_unit="K",1,IF(RTF_unit="lb",1/1000,IF(RTF_unit="T",2,1))),"")</f>
        <v/>
      </c>
      <c r="BO108" s="142" t="str">
        <f t="shared" ref="BO108" ca="1" si="884">IFERROR(INDEX($D$2:$BA$203,$A$41-1+$BI108,$A$27)*IF(RTF_unit_Moment="kip-ft",1,IF(RTF_unit_Moment="kip-in",1/12,IF(RTF_unit_Moment="lb-ft",1/1000,IF(RTF_unit_Moment="lb-in",1/12000,1)))),"")</f>
        <v/>
      </c>
      <c r="BP108" s="142" t="str">
        <f t="shared" ref="BP108" ca="1" si="885">IFERROR(INDEX($D$2:$BA$203,$A$41-1+$BI108,$A$30)*IF(RTF_unit_Moment="kip-ft",1,IF(RTF_unit_Moment="kip-in",1/12,IF(RTF_unit_Moment="lb-ft",1/1000,IF(RTF_unit_Moment="lb-in",1/12000,1)))),"")</f>
        <v/>
      </c>
      <c r="BQ108" s="142" t="str">
        <f t="shared" ca="1" si="612"/>
        <v/>
      </c>
      <c r="BR108" s="142" t="str">
        <f t="shared" ca="1" si="613"/>
        <v/>
      </c>
      <c r="BT108" s="142" t="str">
        <f t="array" aca="1" ref="BT108" ca="1">IFERROR(INDEX($BB$1:$BB$502,SMALL(IF($BB$1:$BB$502&lt;&gt;"",ROW($BB$1:$BB$502)),ROW(101:101))),"")</f>
        <v/>
      </c>
      <c r="BU108" s="156" t="str">
        <f t="shared" ca="1" si="575"/>
        <v/>
      </c>
      <c r="BV108" s="142" t="str">
        <f t="shared" ca="1" si="586"/>
        <v/>
      </c>
      <c r="BW108" s="142" t="str">
        <f t="shared" ca="1" si="586"/>
        <v/>
      </c>
      <c r="BX108" s="142" t="str">
        <f t="shared" ca="1" si="586"/>
        <v/>
      </c>
      <c r="BY108" s="142" t="str">
        <f t="shared" ca="1" si="587"/>
        <v/>
      </c>
      <c r="BZ108" s="142" t="str">
        <f t="shared" ca="1" si="576"/>
        <v/>
      </c>
      <c r="CA108" s="142" t="str">
        <f t="shared" ca="1" si="588"/>
        <v/>
      </c>
      <c r="CB108" s="142" t="str">
        <f t="shared" ca="1" si="589"/>
        <v/>
      </c>
      <c r="CC108" s="142" t="str">
        <f t="shared" ca="1" si="590"/>
        <v/>
      </c>
      <c r="CD108" s="142" t="str">
        <f t="shared" ca="1" si="591"/>
        <v/>
      </c>
      <c r="CE108" s="142" t="str">
        <f t="shared" ca="1" si="592"/>
        <v/>
      </c>
      <c r="CF108" s="142" t="str">
        <f t="shared" ca="1" si="593"/>
        <v/>
      </c>
      <c r="CG108" s="142" t="str">
        <f t="shared" ca="1" si="594"/>
        <v/>
      </c>
      <c r="CH108" s="142" t="str">
        <f ca="1">IFERROR(TRIM(IFERROR(IF(ISNUMBER(MATCH(IF($CF107="Radius",LEFT($CF108,FIND(" (",$CF108,1)),IF(LEFT($CF108,FIND(" (",$CF108,1))=LEFT($CF107,FIND(" (",$CF107,1)),"",LEFT($CF108,FIND(" (",$CF108,1)))),$CH$8:$CH107,0))=FALSE,IF($CF107="Radius",LEFT($CF108,FIND(" (",$CF108,1)),IF(LEFT($CF108,FIND(" (",$CF108,1))=LEFT($CF107,FIND(" (",$CF107,1)),"",LEFT($CF108,FIND(" (",$CF108,1)))),""),"")),"")</f>
        <v/>
      </c>
      <c r="CI108" s="142" t="str">
        <f t="array" aca="1" ref="CI108" ca="1">IFERROR(IF($CH108="","",IF(MAX((Selection_Radius=$CH108)*Selection_Resultant)=0,"",MAX((Selection_Radius=$CH108)*Selection_Resultant))),"")</f>
        <v/>
      </c>
      <c r="CJ108" s="142" t="str">
        <f t="shared" ca="1" si="595"/>
        <v/>
      </c>
      <c r="CK108" s="142" t="str">
        <f t="array" aca="1" ref="CK108" ca="1">IFERROR(INDEX($CJ$1:$CJ$502,SMALL(IF($CJ$1:$CJ$502&lt;&gt;"",ROW($CJ$1:$CJ$502)),ROW(101:101))),"")</f>
        <v/>
      </c>
      <c r="CL108" s="142" t="str">
        <f t="shared" ca="1" si="596"/>
        <v/>
      </c>
      <c r="CM108" s="142" t="str">
        <f t="shared" ca="1" si="597"/>
        <v/>
      </c>
      <c r="CN108" s="142" t="str" cm="1">
        <f t="array" aca="1" ref="CN108" ca="1">IF(CM108="","",INDEX(INDIRECT("$CM$9:$CM$" &amp; ROW(GuyAnchorReactionCount) + GuyAnchorReactionCount),ROWS($CM108:INDIRECT("$CM$" &amp; ROW(GuyAnchorReactionCount) + GuyAnchorReactionCount))))</f>
        <v/>
      </c>
      <c r="CP108" s="145" t="str">
        <f t="shared" ca="1" si="598"/>
        <v/>
      </c>
      <c r="CQ108" s="145" t="str">
        <f t="shared" ca="1" si="599"/>
        <v/>
      </c>
      <c r="CR108" s="145" t="str">
        <f t="shared" ca="1" si="600"/>
        <v/>
      </c>
      <c r="CS108" s="145" t="str">
        <f t="shared" ca="1" si="601"/>
        <v/>
      </c>
    </row>
    <row r="109" spans="3:97" x14ac:dyDescent="0.2">
      <c r="C109" s="142">
        <f t="shared" si="525"/>
        <v>107</v>
      </c>
      <c r="D109" s="142" t="e">
        <f t="shared" ca="1" si="796"/>
        <v>#N/A</v>
      </c>
      <c r="E109" s="142" t="e">
        <f t="shared" ca="1" si="796"/>
        <v>#N/A</v>
      </c>
      <c r="F109" s="142" t="e">
        <f t="shared" ca="1" si="796"/>
        <v>#N/A</v>
      </c>
      <c r="G109" s="142" t="e">
        <f t="shared" ca="1" si="796"/>
        <v>#N/A</v>
      </c>
      <c r="H109" s="142" t="e">
        <f t="shared" ca="1" si="796"/>
        <v>#N/A</v>
      </c>
      <c r="I109" s="142" t="e">
        <f t="shared" ca="1" si="796"/>
        <v>#N/A</v>
      </c>
      <c r="J109" s="142" t="e">
        <f t="shared" ca="1" si="796"/>
        <v>#N/A</v>
      </c>
      <c r="K109" s="142" t="e">
        <f t="shared" ca="1" si="796"/>
        <v>#N/A</v>
      </c>
      <c r="L109" s="142" t="e">
        <f t="shared" ca="1" si="796"/>
        <v>#N/A</v>
      </c>
      <c r="M109" s="142" t="e">
        <f t="shared" ca="1" si="796"/>
        <v>#N/A</v>
      </c>
      <c r="N109" s="142" t="e">
        <f t="shared" ca="1" si="796"/>
        <v>#N/A</v>
      </c>
      <c r="O109" s="142" t="e">
        <f t="shared" ca="1" si="796"/>
        <v>#N/A</v>
      </c>
      <c r="P109" s="142" t="e">
        <f t="shared" ca="1" si="796"/>
        <v>#N/A</v>
      </c>
      <c r="Q109" s="142" t="e">
        <f t="shared" ca="1" si="796"/>
        <v>#N/A</v>
      </c>
      <c r="R109" s="142" t="e">
        <f t="shared" ca="1" si="796"/>
        <v>#N/A</v>
      </c>
      <c r="S109" s="142" t="e">
        <f t="shared" ca="1" si="796"/>
        <v>#N/A</v>
      </c>
      <c r="T109" s="142" t="e">
        <f t="shared" ca="1" si="786"/>
        <v>#N/A</v>
      </c>
      <c r="U109" s="142" t="e">
        <f t="shared" ca="1" si="786"/>
        <v>#N/A</v>
      </c>
      <c r="V109" s="142" t="e">
        <f t="shared" ca="1" si="786"/>
        <v>#N/A</v>
      </c>
      <c r="W109" s="142" t="e">
        <f t="shared" ca="1" si="786"/>
        <v>#N/A</v>
      </c>
      <c r="X109" s="142" t="e">
        <f t="shared" ca="1" si="786"/>
        <v>#N/A</v>
      </c>
      <c r="Y109" s="142" t="e">
        <f t="shared" ca="1" si="786"/>
        <v>#N/A</v>
      </c>
      <c r="Z109" s="142" t="e">
        <f t="shared" ca="1" si="786"/>
        <v>#N/A</v>
      </c>
      <c r="AA109" s="142" t="e">
        <f t="shared" ca="1" si="786"/>
        <v>#N/A</v>
      </c>
      <c r="AB109" s="142" t="e">
        <f t="shared" ca="1" si="786"/>
        <v>#N/A</v>
      </c>
      <c r="AC109" s="142" t="e">
        <f t="shared" ca="1" si="786"/>
        <v>#N/A</v>
      </c>
      <c r="AD109" s="142" t="e">
        <f t="shared" ca="1" si="786"/>
        <v>#N/A</v>
      </c>
      <c r="AE109" s="142" t="e">
        <f t="shared" ca="1" si="786"/>
        <v>#N/A</v>
      </c>
      <c r="AF109" s="142" t="e">
        <f t="shared" ca="1" si="786"/>
        <v>#N/A</v>
      </c>
      <c r="AG109" s="142" t="e">
        <f t="shared" ca="1" si="786"/>
        <v>#N/A</v>
      </c>
      <c r="AH109" s="142" t="e">
        <f t="shared" ca="1" si="786"/>
        <v>#N/A</v>
      </c>
      <c r="AI109" s="142" t="e">
        <f t="shared" ca="1" si="797"/>
        <v>#N/A</v>
      </c>
      <c r="AJ109" s="142" t="e">
        <f t="shared" ca="1" si="797"/>
        <v>#N/A</v>
      </c>
      <c r="AK109" s="142" t="e">
        <f t="shared" ca="1" si="797"/>
        <v>#N/A</v>
      </c>
      <c r="AL109" s="142" t="e">
        <f t="shared" ca="1" si="797"/>
        <v>#N/A</v>
      </c>
      <c r="AM109" s="142" t="e">
        <f t="shared" ca="1" si="797"/>
        <v>#N/A</v>
      </c>
      <c r="AN109" s="142" t="e">
        <f t="shared" ca="1" si="797"/>
        <v>#N/A</v>
      </c>
      <c r="AO109" s="142" t="e">
        <f t="shared" ca="1" si="797"/>
        <v>#N/A</v>
      </c>
      <c r="AP109" s="142" t="e">
        <f t="shared" ca="1" si="797"/>
        <v>#N/A</v>
      </c>
      <c r="AQ109" s="142" t="e">
        <f t="shared" ca="1" si="797"/>
        <v>#N/A</v>
      </c>
      <c r="AR109" s="142" t="e">
        <f t="shared" ca="1" si="797"/>
        <v>#N/A</v>
      </c>
      <c r="AS109" s="142" t="e">
        <f t="shared" ca="1" si="797"/>
        <v>#N/A</v>
      </c>
      <c r="AT109" s="142" t="e">
        <f t="shared" ca="1" si="797"/>
        <v>#N/A</v>
      </c>
      <c r="AU109" s="142" t="e">
        <f t="shared" ca="1" si="797"/>
        <v>#N/A</v>
      </c>
      <c r="AV109" s="142" t="e">
        <f t="shared" ca="1" si="797"/>
        <v>#N/A</v>
      </c>
      <c r="AW109" s="142" t="e">
        <f t="shared" ca="1" si="797"/>
        <v>#N/A</v>
      </c>
      <c r="AX109" s="142" t="e">
        <f t="shared" ca="1" si="797"/>
        <v>#N/A</v>
      </c>
      <c r="AY109" s="142" t="e">
        <f t="shared" ca="1" si="787"/>
        <v>#N/A</v>
      </c>
      <c r="AZ109" s="142" t="e">
        <f t="shared" ca="1" si="787"/>
        <v>#N/A</v>
      </c>
      <c r="BA109" s="142" t="e">
        <f t="shared" ca="1" si="787"/>
        <v>#N/A</v>
      </c>
      <c r="BB109" s="142" t="str">
        <f t="shared" ca="1" si="515"/>
        <v/>
      </c>
      <c r="BC109" s="142" t="str">
        <f t="shared" ref="BC109" ca="1" si="886">IFERROR(VALUE(G109)*IF(RTF_unit="K",1,IF(RTF_unit="lb",1/1000,IF(RTF_unit="T",2,1))),"")</f>
        <v/>
      </c>
      <c r="BD109" s="142" t="str">
        <f t="shared" ref="BD109" ca="1" si="887">IFERROR(VALUE(H109)*IF(RTF_unit="K",1,IF(RTF_unit="lb",1/1000,IF(RTF_unit="T",2,1))),"")</f>
        <v/>
      </c>
      <c r="BE109" s="142" t="str">
        <f t="shared" ref="BE109" ca="1" si="888">IFERROR(VALUE(I109)*IF(RTF_unit="K",1,IF(RTF_unit="lb",1/1000,IF(RTF_unit="T",2,1))),"")</f>
        <v/>
      </c>
      <c r="BF109" s="20" t="str">
        <f t="shared" ca="1" si="519"/>
        <v/>
      </c>
      <c r="BG109" s="142" t="str">
        <f t="shared" ca="1" si="561"/>
        <v/>
      </c>
      <c r="BH109" s="20"/>
      <c r="BI109" s="158" t="str">
        <f t="shared" ca="1" si="605"/>
        <v/>
      </c>
      <c r="BJ109" s="142" t="str">
        <f t="shared" ca="1" si="580"/>
        <v/>
      </c>
      <c r="BK109" s="142" t="str">
        <f t="shared" ca="1" si="606"/>
        <v/>
      </c>
      <c r="BL109" s="142" t="str">
        <f t="shared" ref="BL109" ca="1" si="889">IFERROR(INDEX($D$2:$BA$203,$A$41-1+$BI109,$A$27-3)*IF(RTF_unit="K",1,IF(RTF_unit="lb",1/1000,IF(RTF_unit="T",2,1))),"")</f>
        <v/>
      </c>
      <c r="BM109" s="142" t="str">
        <f t="shared" ref="BM109" ca="1" si="890">IFERROR(INDEX($D$2:$BA$203,$A$41-1+$BI109,$A$27-1)*IF(RTF_unit="K",1,IF(RTF_unit="lb",1/1000,IF(RTF_unit="T",2,1))),"")</f>
        <v/>
      </c>
      <c r="BN109" s="142" t="str">
        <f t="shared" ref="BN109" ca="1" si="891">IFERROR(INDEX($D$2:$BA$203,$A$41-1+$BI109,$A$27-2)*IF(RTF_unit="K",1,IF(RTF_unit="lb",1/1000,IF(RTF_unit="T",2,1))),"")</f>
        <v/>
      </c>
      <c r="BO109" s="142" t="str">
        <f t="shared" ref="BO109" ca="1" si="892">IFERROR(INDEX($D$2:$BA$203,$A$41-1+$BI109,$A$27)*IF(RTF_unit_Moment="kip-ft",1,IF(RTF_unit_Moment="kip-in",1/12,IF(RTF_unit_Moment="lb-ft",1/1000,IF(RTF_unit_Moment="lb-in",1/12000,1)))),"")</f>
        <v/>
      </c>
      <c r="BP109" s="142" t="str">
        <f t="shared" ref="BP109" ca="1" si="893">IFERROR(INDEX($D$2:$BA$203,$A$41-1+$BI109,$A$30)*IF(RTF_unit_Moment="kip-ft",1,IF(RTF_unit_Moment="kip-in",1/12,IF(RTF_unit_Moment="lb-ft",1/1000,IF(RTF_unit_Moment="lb-in",1/12000,1)))),"")</f>
        <v/>
      </c>
      <c r="BQ109" s="142" t="str">
        <f t="shared" ca="1" si="612"/>
        <v/>
      </c>
      <c r="BR109" s="142" t="str">
        <f t="shared" ca="1" si="613"/>
        <v/>
      </c>
      <c r="BT109" s="142" t="str">
        <f t="array" aca="1" ref="BT109" ca="1">IFERROR(INDEX($BB$1:$BB$502,SMALL(IF($BB$1:$BB$502&lt;&gt;"",ROW($BB$1:$BB$502)),ROW(102:102))),"")</f>
        <v/>
      </c>
      <c r="BU109" s="156" t="str">
        <f t="shared" ca="1" si="575"/>
        <v/>
      </c>
      <c r="BV109" s="142" t="str">
        <f t="shared" ca="1" si="586"/>
        <v/>
      </c>
      <c r="BW109" s="142" t="str">
        <f t="shared" ca="1" si="586"/>
        <v/>
      </c>
      <c r="BX109" s="142" t="str">
        <f t="shared" ca="1" si="586"/>
        <v/>
      </c>
      <c r="BY109" s="142" t="str">
        <f t="shared" ca="1" si="587"/>
        <v/>
      </c>
      <c r="BZ109" s="142" t="str">
        <f t="shared" ca="1" si="576"/>
        <v/>
      </c>
      <c r="CA109" s="142" t="str">
        <f t="shared" ca="1" si="588"/>
        <v/>
      </c>
      <c r="CB109" s="142" t="str">
        <f t="shared" ca="1" si="589"/>
        <v/>
      </c>
      <c r="CC109" s="142" t="str">
        <f t="shared" ca="1" si="590"/>
        <v/>
      </c>
      <c r="CD109" s="142" t="str">
        <f t="shared" ca="1" si="591"/>
        <v/>
      </c>
      <c r="CE109" s="142" t="str">
        <f t="shared" ca="1" si="592"/>
        <v/>
      </c>
      <c r="CF109" s="142" t="str">
        <f t="shared" ca="1" si="593"/>
        <v/>
      </c>
      <c r="CG109" s="142" t="str">
        <f t="shared" ca="1" si="594"/>
        <v/>
      </c>
      <c r="CH109" s="142" t="str">
        <f ca="1">IFERROR(TRIM(IFERROR(IF(ISNUMBER(MATCH(IF($CF108="Radius",LEFT($CF109,FIND(" (",$CF109,1)),IF(LEFT($CF109,FIND(" (",$CF109,1))=LEFT($CF108,FIND(" (",$CF108,1)),"",LEFT($CF109,FIND(" (",$CF109,1)))),$CH$8:$CH108,0))=FALSE,IF($CF108="Radius",LEFT($CF109,FIND(" (",$CF109,1)),IF(LEFT($CF109,FIND(" (",$CF109,1))=LEFT($CF108,FIND(" (",$CF108,1)),"",LEFT($CF109,FIND(" (",$CF109,1)))),""),"")),"")</f>
        <v/>
      </c>
      <c r="CI109" s="142" t="str">
        <f t="array" aca="1" ref="CI109" ca="1">IFERROR(IF($CH109="","",IF(MAX((Selection_Radius=$CH109)*Selection_Resultant)=0,"",MAX((Selection_Radius=$CH109)*Selection_Resultant))),"")</f>
        <v/>
      </c>
      <c r="CJ109" s="142" t="str">
        <f t="shared" ca="1" si="595"/>
        <v/>
      </c>
      <c r="CK109" s="142" t="str">
        <f t="array" aca="1" ref="CK109" ca="1">IFERROR(INDEX($CJ$1:$CJ$502,SMALL(IF($CJ$1:$CJ$502&lt;&gt;"",ROW($CJ$1:$CJ$502)),ROW(102:102))),"")</f>
        <v/>
      </c>
      <c r="CL109" s="142" t="str">
        <f t="shared" ca="1" si="596"/>
        <v/>
      </c>
      <c r="CM109" s="142" t="str">
        <f t="shared" ca="1" si="597"/>
        <v/>
      </c>
      <c r="CN109" s="142" t="str" cm="1">
        <f t="array" aca="1" ref="CN109" ca="1">IF(CM109="","",INDEX(INDIRECT("$CM$9:$CM$" &amp; ROW(GuyAnchorReactionCount) + GuyAnchorReactionCount),ROWS($CM109:INDIRECT("$CM$" &amp; ROW(GuyAnchorReactionCount) + GuyAnchorReactionCount))))</f>
        <v/>
      </c>
      <c r="CP109" s="145" t="str">
        <f t="shared" ca="1" si="598"/>
        <v/>
      </c>
      <c r="CQ109" s="145" t="str">
        <f t="shared" ca="1" si="599"/>
        <v/>
      </c>
      <c r="CR109" s="145" t="str">
        <f t="shared" ca="1" si="600"/>
        <v/>
      </c>
      <c r="CS109" s="145" t="str">
        <f t="shared" ca="1" si="601"/>
        <v/>
      </c>
    </row>
    <row r="110" spans="3:97" x14ac:dyDescent="0.2">
      <c r="C110" s="142">
        <f t="shared" si="525"/>
        <v>108</v>
      </c>
      <c r="D110" s="142" t="e">
        <f t="shared" ca="1" si="796"/>
        <v>#N/A</v>
      </c>
      <c r="E110" s="142" t="e">
        <f t="shared" ca="1" si="796"/>
        <v>#N/A</v>
      </c>
      <c r="F110" s="142" t="e">
        <f t="shared" ca="1" si="796"/>
        <v>#N/A</v>
      </c>
      <c r="G110" s="142" t="e">
        <f t="shared" ca="1" si="796"/>
        <v>#N/A</v>
      </c>
      <c r="H110" s="142" t="e">
        <f t="shared" ca="1" si="796"/>
        <v>#N/A</v>
      </c>
      <c r="I110" s="142" t="e">
        <f t="shared" ca="1" si="796"/>
        <v>#N/A</v>
      </c>
      <c r="J110" s="142" t="e">
        <f t="shared" ca="1" si="796"/>
        <v>#N/A</v>
      </c>
      <c r="K110" s="142" t="e">
        <f t="shared" ca="1" si="796"/>
        <v>#N/A</v>
      </c>
      <c r="L110" s="142" t="e">
        <f t="shared" ca="1" si="796"/>
        <v>#N/A</v>
      </c>
      <c r="M110" s="142" t="e">
        <f t="shared" ca="1" si="796"/>
        <v>#N/A</v>
      </c>
      <c r="N110" s="142" t="e">
        <f t="shared" ca="1" si="796"/>
        <v>#N/A</v>
      </c>
      <c r="O110" s="142" t="e">
        <f t="shared" ca="1" si="796"/>
        <v>#N/A</v>
      </c>
      <c r="P110" s="142" t="e">
        <f t="shared" ca="1" si="796"/>
        <v>#N/A</v>
      </c>
      <c r="Q110" s="142" t="e">
        <f t="shared" ca="1" si="796"/>
        <v>#N/A</v>
      </c>
      <c r="R110" s="142" t="e">
        <f t="shared" ca="1" si="796"/>
        <v>#N/A</v>
      </c>
      <c r="S110" s="142" t="e">
        <f t="shared" ca="1" si="796"/>
        <v>#N/A</v>
      </c>
      <c r="T110" s="142" t="e">
        <f t="shared" ca="1" si="786"/>
        <v>#N/A</v>
      </c>
      <c r="U110" s="142" t="e">
        <f t="shared" ca="1" si="786"/>
        <v>#N/A</v>
      </c>
      <c r="V110" s="142" t="e">
        <f t="shared" ca="1" si="786"/>
        <v>#N/A</v>
      </c>
      <c r="W110" s="142" t="e">
        <f t="shared" ca="1" si="786"/>
        <v>#N/A</v>
      </c>
      <c r="X110" s="142" t="e">
        <f t="shared" ca="1" si="786"/>
        <v>#N/A</v>
      </c>
      <c r="Y110" s="142" t="e">
        <f t="shared" ca="1" si="786"/>
        <v>#N/A</v>
      </c>
      <c r="Z110" s="142" t="e">
        <f t="shared" ca="1" si="786"/>
        <v>#N/A</v>
      </c>
      <c r="AA110" s="142" t="e">
        <f t="shared" ca="1" si="786"/>
        <v>#N/A</v>
      </c>
      <c r="AB110" s="142" t="e">
        <f t="shared" ca="1" si="786"/>
        <v>#N/A</v>
      </c>
      <c r="AC110" s="142" t="e">
        <f t="shared" ca="1" si="786"/>
        <v>#N/A</v>
      </c>
      <c r="AD110" s="142" t="e">
        <f t="shared" ca="1" si="786"/>
        <v>#N/A</v>
      </c>
      <c r="AE110" s="142" t="e">
        <f t="shared" ca="1" si="786"/>
        <v>#N/A</v>
      </c>
      <c r="AF110" s="142" t="e">
        <f t="shared" ca="1" si="786"/>
        <v>#N/A</v>
      </c>
      <c r="AG110" s="142" t="e">
        <f t="shared" ca="1" si="786"/>
        <v>#N/A</v>
      </c>
      <c r="AH110" s="142" t="e">
        <f t="shared" ca="1" si="786"/>
        <v>#N/A</v>
      </c>
      <c r="AI110" s="142" t="e">
        <f t="shared" ca="1" si="797"/>
        <v>#N/A</v>
      </c>
      <c r="AJ110" s="142" t="e">
        <f t="shared" ca="1" si="797"/>
        <v>#N/A</v>
      </c>
      <c r="AK110" s="142" t="e">
        <f t="shared" ca="1" si="797"/>
        <v>#N/A</v>
      </c>
      <c r="AL110" s="142" t="e">
        <f t="shared" ca="1" si="797"/>
        <v>#N/A</v>
      </c>
      <c r="AM110" s="142" t="e">
        <f t="shared" ca="1" si="797"/>
        <v>#N/A</v>
      </c>
      <c r="AN110" s="142" t="e">
        <f t="shared" ca="1" si="797"/>
        <v>#N/A</v>
      </c>
      <c r="AO110" s="142" t="e">
        <f t="shared" ca="1" si="797"/>
        <v>#N/A</v>
      </c>
      <c r="AP110" s="142" t="e">
        <f t="shared" ca="1" si="797"/>
        <v>#N/A</v>
      </c>
      <c r="AQ110" s="142" t="e">
        <f t="shared" ca="1" si="797"/>
        <v>#N/A</v>
      </c>
      <c r="AR110" s="142" t="e">
        <f t="shared" ca="1" si="797"/>
        <v>#N/A</v>
      </c>
      <c r="AS110" s="142" t="e">
        <f t="shared" ca="1" si="797"/>
        <v>#N/A</v>
      </c>
      <c r="AT110" s="142" t="e">
        <f t="shared" ca="1" si="797"/>
        <v>#N/A</v>
      </c>
      <c r="AU110" s="142" t="e">
        <f t="shared" ca="1" si="797"/>
        <v>#N/A</v>
      </c>
      <c r="AV110" s="142" t="e">
        <f t="shared" ca="1" si="797"/>
        <v>#N/A</v>
      </c>
      <c r="AW110" s="142" t="e">
        <f t="shared" ca="1" si="797"/>
        <v>#N/A</v>
      </c>
      <c r="AX110" s="142" t="e">
        <f t="shared" ca="1" si="797"/>
        <v>#N/A</v>
      </c>
      <c r="AY110" s="142" t="e">
        <f t="shared" ca="1" si="787"/>
        <v>#N/A</v>
      </c>
      <c r="AZ110" s="142" t="e">
        <f t="shared" ca="1" si="787"/>
        <v>#N/A</v>
      </c>
      <c r="BA110" s="142" t="e">
        <f t="shared" ca="1" si="787"/>
        <v>#N/A</v>
      </c>
      <c r="BB110" s="142" t="str">
        <f t="shared" ca="1" si="515"/>
        <v/>
      </c>
      <c r="BC110" s="142" t="str">
        <f t="shared" ref="BC110" ca="1" si="894">IFERROR(VALUE(G110)*IF(RTF_unit="K",1,IF(RTF_unit="lb",1/1000,IF(RTF_unit="T",2,1))),"")</f>
        <v/>
      </c>
      <c r="BD110" s="142" t="str">
        <f t="shared" ref="BD110" ca="1" si="895">IFERROR(VALUE(H110)*IF(RTF_unit="K",1,IF(RTF_unit="lb",1/1000,IF(RTF_unit="T",2,1))),"")</f>
        <v/>
      </c>
      <c r="BE110" s="142" t="str">
        <f t="shared" ref="BE110" ca="1" si="896">IFERROR(VALUE(I110)*IF(RTF_unit="K",1,IF(RTF_unit="lb",1/1000,IF(RTF_unit="T",2,1))),"")</f>
        <v/>
      </c>
      <c r="BF110" s="20" t="str">
        <f t="shared" ca="1" si="519"/>
        <v/>
      </c>
      <c r="BG110" s="142" t="str">
        <f t="shared" ca="1" si="561"/>
        <v/>
      </c>
      <c r="BH110" s="20"/>
      <c r="BI110" s="158" t="str">
        <f t="shared" ca="1" si="605"/>
        <v/>
      </c>
      <c r="BJ110" s="142" t="str">
        <f t="shared" ca="1" si="580"/>
        <v/>
      </c>
      <c r="BK110" s="142" t="str">
        <f t="shared" ca="1" si="606"/>
        <v/>
      </c>
      <c r="BL110" s="142" t="str">
        <f t="shared" ref="BL110" ca="1" si="897">IFERROR(INDEX($D$2:$BA$203,$A$41-1+$BI110,$A$27-3)*IF(RTF_unit="K",1,IF(RTF_unit="lb",1/1000,IF(RTF_unit="T",2,1))),"")</f>
        <v/>
      </c>
      <c r="BM110" s="142" t="str">
        <f t="shared" ref="BM110" ca="1" si="898">IFERROR(INDEX($D$2:$BA$203,$A$41-1+$BI110,$A$27-1)*IF(RTF_unit="K",1,IF(RTF_unit="lb",1/1000,IF(RTF_unit="T",2,1))),"")</f>
        <v/>
      </c>
      <c r="BN110" s="142" t="str">
        <f t="shared" ref="BN110" ca="1" si="899">IFERROR(INDEX($D$2:$BA$203,$A$41-1+$BI110,$A$27-2)*IF(RTF_unit="K",1,IF(RTF_unit="lb",1/1000,IF(RTF_unit="T",2,1))),"")</f>
        <v/>
      </c>
      <c r="BO110" s="142" t="str">
        <f t="shared" ref="BO110" ca="1" si="900">IFERROR(INDEX($D$2:$BA$203,$A$41-1+$BI110,$A$27)*IF(RTF_unit_Moment="kip-ft",1,IF(RTF_unit_Moment="kip-in",1/12,IF(RTF_unit_Moment="lb-ft",1/1000,IF(RTF_unit_Moment="lb-in",1/12000,1)))),"")</f>
        <v/>
      </c>
      <c r="BP110" s="142" t="str">
        <f t="shared" ref="BP110" ca="1" si="901">IFERROR(INDEX($D$2:$BA$203,$A$41-1+$BI110,$A$30)*IF(RTF_unit_Moment="kip-ft",1,IF(RTF_unit_Moment="kip-in",1/12,IF(RTF_unit_Moment="lb-ft",1/1000,IF(RTF_unit_Moment="lb-in",1/12000,1)))),"")</f>
        <v/>
      </c>
      <c r="BQ110" s="142" t="str">
        <f t="shared" ca="1" si="612"/>
        <v/>
      </c>
      <c r="BR110" s="142" t="str">
        <f t="shared" ca="1" si="613"/>
        <v/>
      </c>
      <c r="BT110" s="142" t="str">
        <f t="array" aca="1" ref="BT110" ca="1">IFERROR(INDEX($BB$1:$BB$502,SMALL(IF($BB$1:$BB$502&lt;&gt;"",ROW($BB$1:$BB$502)),ROW(103:103))),"")</f>
        <v/>
      </c>
      <c r="BU110" s="156" t="str">
        <f t="shared" ca="1" si="575"/>
        <v/>
      </c>
      <c r="BV110" s="142" t="str">
        <f t="shared" ca="1" si="586"/>
        <v/>
      </c>
      <c r="BW110" s="142" t="str">
        <f t="shared" ca="1" si="586"/>
        <v/>
      </c>
      <c r="BX110" s="142" t="str">
        <f t="shared" ca="1" si="586"/>
        <v/>
      </c>
      <c r="BY110" s="142" t="str">
        <f t="shared" ca="1" si="587"/>
        <v/>
      </c>
      <c r="BZ110" s="142" t="str">
        <f t="shared" ca="1" si="576"/>
        <v/>
      </c>
      <c r="CA110" s="142" t="str">
        <f t="shared" ca="1" si="588"/>
        <v/>
      </c>
      <c r="CB110" s="142" t="str">
        <f t="shared" ca="1" si="589"/>
        <v/>
      </c>
      <c r="CC110" s="142" t="str">
        <f t="shared" ca="1" si="590"/>
        <v/>
      </c>
      <c r="CD110" s="142" t="str">
        <f t="shared" ca="1" si="591"/>
        <v/>
      </c>
      <c r="CE110" s="142" t="str">
        <f t="shared" ca="1" si="592"/>
        <v/>
      </c>
      <c r="CF110" s="142" t="str">
        <f t="shared" ca="1" si="593"/>
        <v/>
      </c>
      <c r="CG110" s="142" t="str">
        <f t="shared" ca="1" si="594"/>
        <v/>
      </c>
      <c r="CH110" s="142" t="str">
        <f ca="1">IFERROR(TRIM(IFERROR(IF(ISNUMBER(MATCH(IF($CF109="Radius",LEFT($CF110,FIND(" (",$CF110,1)),IF(LEFT($CF110,FIND(" (",$CF110,1))=LEFT($CF109,FIND(" (",$CF109,1)),"",LEFT($CF110,FIND(" (",$CF110,1)))),$CH$8:$CH109,0))=FALSE,IF($CF109="Radius",LEFT($CF110,FIND(" (",$CF110,1)),IF(LEFT($CF110,FIND(" (",$CF110,1))=LEFT($CF109,FIND(" (",$CF109,1)),"",LEFT($CF110,FIND(" (",$CF110,1)))),""),"")),"")</f>
        <v/>
      </c>
      <c r="CI110" s="142" t="str">
        <f t="array" aca="1" ref="CI110" ca="1">IFERROR(IF($CH110="","",IF(MAX((Selection_Radius=$CH110)*Selection_Resultant)=0,"",MAX((Selection_Radius=$CH110)*Selection_Resultant))),"")</f>
        <v/>
      </c>
      <c r="CJ110" s="142" t="str">
        <f t="shared" ca="1" si="595"/>
        <v/>
      </c>
      <c r="CK110" s="142" t="str">
        <f t="array" aca="1" ref="CK110" ca="1">IFERROR(INDEX($CJ$1:$CJ$502,SMALL(IF($CJ$1:$CJ$502&lt;&gt;"",ROW($CJ$1:$CJ$502)),ROW(103:103))),"")</f>
        <v/>
      </c>
      <c r="CL110" s="142" t="str">
        <f t="shared" ca="1" si="596"/>
        <v/>
      </c>
      <c r="CM110" s="142" t="str">
        <f t="shared" ca="1" si="597"/>
        <v/>
      </c>
      <c r="CN110" s="142" t="str" cm="1">
        <f t="array" aca="1" ref="CN110" ca="1">IF(CM110="","",INDEX(INDIRECT("$CM$9:$CM$" &amp; ROW(GuyAnchorReactionCount) + GuyAnchorReactionCount),ROWS($CM110:INDIRECT("$CM$" &amp; ROW(GuyAnchorReactionCount) + GuyAnchorReactionCount))))</f>
        <v/>
      </c>
      <c r="CP110" s="145" t="str">
        <f t="shared" ca="1" si="598"/>
        <v/>
      </c>
      <c r="CQ110" s="145" t="str">
        <f t="shared" ca="1" si="599"/>
        <v/>
      </c>
      <c r="CR110" s="145" t="str">
        <f t="shared" ca="1" si="600"/>
        <v/>
      </c>
      <c r="CS110" s="145" t="str">
        <f t="shared" ca="1" si="601"/>
        <v/>
      </c>
    </row>
    <row r="111" spans="3:97" x14ac:dyDescent="0.2">
      <c r="C111" s="142">
        <f t="shared" si="525"/>
        <v>109</v>
      </c>
      <c r="D111" s="142" t="e">
        <f t="shared" ca="1" si="796"/>
        <v>#N/A</v>
      </c>
      <c r="E111" s="142" t="e">
        <f t="shared" ca="1" si="796"/>
        <v>#N/A</v>
      </c>
      <c r="F111" s="142" t="e">
        <f t="shared" ca="1" si="796"/>
        <v>#N/A</v>
      </c>
      <c r="G111" s="142" t="e">
        <f t="shared" ca="1" si="796"/>
        <v>#N/A</v>
      </c>
      <c r="H111" s="142" t="e">
        <f t="shared" ca="1" si="796"/>
        <v>#N/A</v>
      </c>
      <c r="I111" s="142" t="e">
        <f t="shared" ca="1" si="796"/>
        <v>#N/A</v>
      </c>
      <c r="J111" s="142" t="e">
        <f t="shared" ca="1" si="796"/>
        <v>#N/A</v>
      </c>
      <c r="K111" s="142" t="e">
        <f t="shared" ca="1" si="796"/>
        <v>#N/A</v>
      </c>
      <c r="L111" s="142" t="e">
        <f t="shared" ca="1" si="796"/>
        <v>#N/A</v>
      </c>
      <c r="M111" s="142" t="e">
        <f t="shared" ca="1" si="796"/>
        <v>#N/A</v>
      </c>
      <c r="N111" s="142" t="e">
        <f t="shared" ca="1" si="796"/>
        <v>#N/A</v>
      </c>
      <c r="O111" s="142" t="e">
        <f t="shared" ca="1" si="796"/>
        <v>#N/A</v>
      </c>
      <c r="P111" s="142" t="e">
        <f t="shared" ca="1" si="796"/>
        <v>#N/A</v>
      </c>
      <c r="Q111" s="142" t="e">
        <f t="shared" ca="1" si="796"/>
        <v>#N/A</v>
      </c>
      <c r="R111" s="142" t="e">
        <f t="shared" ca="1" si="796"/>
        <v>#N/A</v>
      </c>
      <c r="S111" s="142" t="e">
        <f t="shared" ca="1" si="796"/>
        <v>#N/A</v>
      </c>
      <c r="T111" s="142" t="e">
        <f t="shared" ca="1" si="786"/>
        <v>#N/A</v>
      </c>
      <c r="U111" s="142" t="e">
        <f t="shared" ca="1" si="786"/>
        <v>#N/A</v>
      </c>
      <c r="V111" s="142" t="e">
        <f t="shared" ca="1" si="786"/>
        <v>#N/A</v>
      </c>
      <c r="W111" s="142" t="e">
        <f t="shared" ca="1" si="786"/>
        <v>#N/A</v>
      </c>
      <c r="X111" s="142" t="e">
        <f t="shared" ca="1" si="786"/>
        <v>#N/A</v>
      </c>
      <c r="Y111" s="142" t="e">
        <f t="shared" ca="1" si="786"/>
        <v>#N/A</v>
      </c>
      <c r="Z111" s="142" t="e">
        <f t="shared" ca="1" si="786"/>
        <v>#N/A</v>
      </c>
      <c r="AA111" s="142" t="e">
        <f t="shared" ca="1" si="786"/>
        <v>#N/A</v>
      </c>
      <c r="AB111" s="142" t="e">
        <f t="shared" ca="1" si="786"/>
        <v>#N/A</v>
      </c>
      <c r="AC111" s="142" t="e">
        <f t="shared" ca="1" si="786"/>
        <v>#N/A</v>
      </c>
      <c r="AD111" s="142" t="e">
        <f t="shared" ca="1" si="786"/>
        <v>#N/A</v>
      </c>
      <c r="AE111" s="142" t="e">
        <f t="shared" ca="1" si="786"/>
        <v>#N/A</v>
      </c>
      <c r="AF111" s="142" t="e">
        <f t="shared" ca="1" si="786"/>
        <v>#N/A</v>
      </c>
      <c r="AG111" s="142" t="e">
        <f t="shared" ca="1" si="786"/>
        <v>#N/A</v>
      </c>
      <c r="AH111" s="142" t="e">
        <f t="shared" ca="1" si="786"/>
        <v>#N/A</v>
      </c>
      <c r="AI111" s="142" t="e">
        <f t="shared" ca="1" si="797"/>
        <v>#N/A</v>
      </c>
      <c r="AJ111" s="142" t="e">
        <f t="shared" ca="1" si="797"/>
        <v>#N/A</v>
      </c>
      <c r="AK111" s="142" t="e">
        <f t="shared" ca="1" si="797"/>
        <v>#N/A</v>
      </c>
      <c r="AL111" s="142" t="e">
        <f t="shared" ca="1" si="797"/>
        <v>#N/A</v>
      </c>
      <c r="AM111" s="142" t="e">
        <f t="shared" ca="1" si="797"/>
        <v>#N/A</v>
      </c>
      <c r="AN111" s="142" t="e">
        <f t="shared" ca="1" si="797"/>
        <v>#N/A</v>
      </c>
      <c r="AO111" s="142" t="e">
        <f t="shared" ca="1" si="797"/>
        <v>#N/A</v>
      </c>
      <c r="AP111" s="142" t="e">
        <f t="shared" ca="1" si="797"/>
        <v>#N/A</v>
      </c>
      <c r="AQ111" s="142" t="e">
        <f t="shared" ca="1" si="797"/>
        <v>#N/A</v>
      </c>
      <c r="AR111" s="142" t="e">
        <f t="shared" ca="1" si="797"/>
        <v>#N/A</v>
      </c>
      <c r="AS111" s="142" t="e">
        <f t="shared" ca="1" si="797"/>
        <v>#N/A</v>
      </c>
      <c r="AT111" s="142" t="e">
        <f t="shared" ca="1" si="797"/>
        <v>#N/A</v>
      </c>
      <c r="AU111" s="142" t="e">
        <f t="shared" ca="1" si="797"/>
        <v>#N/A</v>
      </c>
      <c r="AV111" s="142" t="e">
        <f t="shared" ca="1" si="797"/>
        <v>#N/A</v>
      </c>
      <c r="AW111" s="142" t="e">
        <f t="shared" ca="1" si="797"/>
        <v>#N/A</v>
      </c>
      <c r="AX111" s="142" t="e">
        <f t="shared" ca="1" si="797"/>
        <v>#N/A</v>
      </c>
      <c r="AY111" s="142" t="e">
        <f t="shared" ca="1" si="787"/>
        <v>#N/A</v>
      </c>
      <c r="AZ111" s="142" t="e">
        <f t="shared" ca="1" si="787"/>
        <v>#N/A</v>
      </c>
      <c r="BA111" s="142" t="e">
        <f t="shared" ca="1" si="787"/>
        <v>#N/A</v>
      </c>
      <c r="BB111" s="142" t="str">
        <f t="shared" ca="1" si="515"/>
        <v/>
      </c>
      <c r="BC111" s="142" t="str">
        <f t="shared" ref="BC111" ca="1" si="902">IFERROR(VALUE(G111)*IF(RTF_unit="K",1,IF(RTF_unit="lb",1/1000,IF(RTF_unit="T",2,1))),"")</f>
        <v/>
      </c>
      <c r="BD111" s="142" t="str">
        <f t="shared" ref="BD111" ca="1" si="903">IFERROR(VALUE(H111)*IF(RTF_unit="K",1,IF(RTF_unit="lb",1/1000,IF(RTF_unit="T",2,1))),"")</f>
        <v/>
      </c>
      <c r="BE111" s="142" t="str">
        <f t="shared" ref="BE111" ca="1" si="904">IFERROR(VALUE(I111)*IF(RTF_unit="K",1,IF(RTF_unit="lb",1/1000,IF(RTF_unit="T",2,1))),"")</f>
        <v/>
      </c>
      <c r="BF111" s="20" t="str">
        <f t="shared" ca="1" si="519"/>
        <v/>
      </c>
      <c r="BG111" s="142" t="str">
        <f t="shared" ca="1" si="561"/>
        <v/>
      </c>
      <c r="BH111" s="20"/>
      <c r="BI111" s="158" t="str">
        <f t="shared" ca="1" si="605"/>
        <v/>
      </c>
      <c r="BJ111" s="142" t="str">
        <f t="shared" ca="1" si="580"/>
        <v/>
      </c>
      <c r="BK111" s="142" t="str">
        <f t="shared" ca="1" si="606"/>
        <v/>
      </c>
      <c r="BL111" s="142" t="str">
        <f t="shared" ref="BL111" ca="1" si="905">IFERROR(INDEX($D$2:$BA$203,$A$41-1+$BI111,$A$27-3)*IF(RTF_unit="K",1,IF(RTF_unit="lb",1/1000,IF(RTF_unit="T",2,1))),"")</f>
        <v/>
      </c>
      <c r="BM111" s="142" t="str">
        <f t="shared" ref="BM111" ca="1" si="906">IFERROR(INDEX($D$2:$BA$203,$A$41-1+$BI111,$A$27-1)*IF(RTF_unit="K",1,IF(RTF_unit="lb",1/1000,IF(RTF_unit="T",2,1))),"")</f>
        <v/>
      </c>
      <c r="BN111" s="142" t="str">
        <f t="shared" ref="BN111" ca="1" si="907">IFERROR(INDEX($D$2:$BA$203,$A$41-1+$BI111,$A$27-2)*IF(RTF_unit="K",1,IF(RTF_unit="lb",1/1000,IF(RTF_unit="T",2,1))),"")</f>
        <v/>
      </c>
      <c r="BO111" s="142" t="str">
        <f t="shared" ref="BO111" ca="1" si="908">IFERROR(INDEX($D$2:$BA$203,$A$41-1+$BI111,$A$27)*IF(RTF_unit_Moment="kip-ft",1,IF(RTF_unit_Moment="kip-in",1/12,IF(RTF_unit_Moment="lb-ft",1/1000,IF(RTF_unit_Moment="lb-in",1/12000,1)))),"")</f>
        <v/>
      </c>
      <c r="BP111" s="142" t="str">
        <f t="shared" ref="BP111" ca="1" si="909">IFERROR(INDEX($D$2:$BA$203,$A$41-1+$BI111,$A$30)*IF(RTF_unit_Moment="kip-ft",1,IF(RTF_unit_Moment="kip-in",1/12,IF(RTF_unit_Moment="lb-ft",1/1000,IF(RTF_unit_Moment="lb-in",1/12000,1)))),"")</f>
        <v/>
      </c>
      <c r="BQ111" s="142" t="str">
        <f t="shared" ca="1" si="612"/>
        <v/>
      </c>
      <c r="BR111" s="142" t="str">
        <f t="shared" ca="1" si="613"/>
        <v/>
      </c>
      <c r="BT111" s="142" t="str">
        <f t="array" aca="1" ref="BT111" ca="1">IFERROR(INDEX($BB$1:$BB$502,SMALL(IF($BB$1:$BB$502&lt;&gt;"",ROW($BB$1:$BB$502)),ROW(104:104))),"")</f>
        <v/>
      </c>
      <c r="BU111" s="156" t="str">
        <f t="shared" ca="1" si="575"/>
        <v/>
      </c>
      <c r="BV111" s="142" t="str">
        <f t="shared" ca="1" si="586"/>
        <v/>
      </c>
      <c r="BW111" s="142" t="str">
        <f t="shared" ca="1" si="586"/>
        <v/>
      </c>
      <c r="BX111" s="142" t="str">
        <f t="shared" ca="1" si="586"/>
        <v/>
      </c>
      <c r="BY111" s="142" t="str">
        <f t="shared" ca="1" si="587"/>
        <v/>
      </c>
      <c r="BZ111" s="142" t="str">
        <f t="shared" ca="1" si="576"/>
        <v/>
      </c>
      <c r="CA111" s="142" t="str">
        <f t="shared" ca="1" si="588"/>
        <v/>
      </c>
      <c r="CB111" s="142" t="str">
        <f t="shared" ca="1" si="589"/>
        <v/>
      </c>
      <c r="CC111" s="142" t="str">
        <f t="shared" ca="1" si="590"/>
        <v/>
      </c>
      <c r="CD111" s="142" t="str">
        <f t="shared" ca="1" si="591"/>
        <v/>
      </c>
      <c r="CE111" s="142" t="str">
        <f t="shared" ca="1" si="592"/>
        <v/>
      </c>
      <c r="CF111" s="142" t="str">
        <f t="shared" ca="1" si="593"/>
        <v/>
      </c>
      <c r="CG111" s="142" t="str">
        <f t="shared" ca="1" si="594"/>
        <v/>
      </c>
      <c r="CH111" s="142" t="str">
        <f ca="1">IFERROR(TRIM(IFERROR(IF(ISNUMBER(MATCH(IF($CF110="Radius",LEFT($CF111,FIND(" (",$CF111,1)),IF(LEFT($CF111,FIND(" (",$CF111,1))=LEFT($CF110,FIND(" (",$CF110,1)),"",LEFT($CF111,FIND(" (",$CF111,1)))),$CH$8:$CH110,0))=FALSE,IF($CF110="Radius",LEFT($CF111,FIND(" (",$CF111,1)),IF(LEFT($CF111,FIND(" (",$CF111,1))=LEFT($CF110,FIND(" (",$CF110,1)),"",LEFT($CF111,FIND(" (",$CF111,1)))),""),"")),"")</f>
        <v/>
      </c>
      <c r="CI111" s="142" t="str">
        <f t="array" aca="1" ref="CI111" ca="1">IFERROR(IF($CH111="","",IF(MAX((Selection_Radius=$CH111)*Selection_Resultant)=0,"",MAX((Selection_Radius=$CH111)*Selection_Resultant))),"")</f>
        <v/>
      </c>
      <c r="CJ111" s="142" t="str">
        <f t="shared" ca="1" si="595"/>
        <v/>
      </c>
      <c r="CK111" s="142" t="str">
        <f t="array" aca="1" ref="CK111" ca="1">IFERROR(INDEX($CJ$1:$CJ$502,SMALL(IF($CJ$1:$CJ$502&lt;&gt;"",ROW($CJ$1:$CJ$502)),ROW(104:104))),"")</f>
        <v/>
      </c>
      <c r="CL111" s="142" t="str">
        <f t="shared" ca="1" si="596"/>
        <v/>
      </c>
      <c r="CM111" s="142" t="str">
        <f t="shared" ca="1" si="597"/>
        <v/>
      </c>
      <c r="CN111" s="142" t="str" cm="1">
        <f t="array" aca="1" ref="CN111" ca="1">IF(CM111="","",INDEX(INDIRECT("$CM$9:$CM$" &amp; ROW(GuyAnchorReactionCount) + GuyAnchorReactionCount),ROWS($CM111:INDIRECT("$CM$" &amp; ROW(GuyAnchorReactionCount) + GuyAnchorReactionCount))))</f>
        <v/>
      </c>
      <c r="CP111" s="145" t="str">
        <f t="shared" ca="1" si="598"/>
        <v/>
      </c>
      <c r="CQ111" s="145" t="str">
        <f t="shared" ca="1" si="599"/>
        <v/>
      </c>
      <c r="CR111" s="145" t="str">
        <f t="shared" ca="1" si="600"/>
        <v/>
      </c>
      <c r="CS111" s="145" t="str">
        <f t="shared" ca="1" si="601"/>
        <v/>
      </c>
    </row>
    <row r="112" spans="3:97" x14ac:dyDescent="0.2">
      <c r="C112" s="142">
        <f t="shared" si="525"/>
        <v>110</v>
      </c>
      <c r="D112" s="142" t="e">
        <f t="shared" ca="1" si="796"/>
        <v>#N/A</v>
      </c>
      <c r="E112" s="142" t="e">
        <f t="shared" ca="1" si="796"/>
        <v>#N/A</v>
      </c>
      <c r="F112" s="142" t="e">
        <f t="shared" ca="1" si="796"/>
        <v>#N/A</v>
      </c>
      <c r="G112" s="142" t="e">
        <f t="shared" ca="1" si="796"/>
        <v>#N/A</v>
      </c>
      <c r="H112" s="142" t="e">
        <f t="shared" ca="1" si="796"/>
        <v>#N/A</v>
      </c>
      <c r="I112" s="142" t="e">
        <f t="shared" ca="1" si="796"/>
        <v>#N/A</v>
      </c>
      <c r="J112" s="142" t="e">
        <f t="shared" ca="1" si="796"/>
        <v>#N/A</v>
      </c>
      <c r="K112" s="142" t="e">
        <f t="shared" ca="1" si="796"/>
        <v>#N/A</v>
      </c>
      <c r="L112" s="142" t="e">
        <f t="shared" ca="1" si="796"/>
        <v>#N/A</v>
      </c>
      <c r="M112" s="142" t="e">
        <f t="shared" ca="1" si="796"/>
        <v>#N/A</v>
      </c>
      <c r="N112" s="142" t="e">
        <f t="shared" ca="1" si="796"/>
        <v>#N/A</v>
      </c>
      <c r="O112" s="142" t="e">
        <f t="shared" ca="1" si="796"/>
        <v>#N/A</v>
      </c>
      <c r="P112" s="142" t="e">
        <f t="shared" ca="1" si="796"/>
        <v>#N/A</v>
      </c>
      <c r="Q112" s="142" t="e">
        <f t="shared" ca="1" si="796"/>
        <v>#N/A</v>
      </c>
      <c r="R112" s="142" t="e">
        <f t="shared" ca="1" si="796"/>
        <v>#N/A</v>
      </c>
      <c r="S112" s="142" t="e">
        <f t="shared" ca="1" si="796"/>
        <v>#N/A</v>
      </c>
      <c r="T112" s="142" t="e">
        <f t="shared" ca="1" si="786"/>
        <v>#N/A</v>
      </c>
      <c r="U112" s="142" t="e">
        <f t="shared" ca="1" si="786"/>
        <v>#N/A</v>
      </c>
      <c r="V112" s="142" t="e">
        <f t="shared" ca="1" si="786"/>
        <v>#N/A</v>
      </c>
      <c r="W112" s="142" t="e">
        <f t="shared" ca="1" si="786"/>
        <v>#N/A</v>
      </c>
      <c r="X112" s="142" t="e">
        <f t="shared" ca="1" si="786"/>
        <v>#N/A</v>
      </c>
      <c r="Y112" s="142" t="e">
        <f t="shared" ca="1" si="786"/>
        <v>#N/A</v>
      </c>
      <c r="Z112" s="142" t="e">
        <f t="shared" ca="1" si="786"/>
        <v>#N/A</v>
      </c>
      <c r="AA112" s="142" t="e">
        <f t="shared" ca="1" si="786"/>
        <v>#N/A</v>
      </c>
      <c r="AB112" s="142" t="e">
        <f t="shared" ca="1" si="786"/>
        <v>#N/A</v>
      </c>
      <c r="AC112" s="142" t="e">
        <f t="shared" ca="1" si="786"/>
        <v>#N/A</v>
      </c>
      <c r="AD112" s="142" t="e">
        <f t="shared" ca="1" si="786"/>
        <v>#N/A</v>
      </c>
      <c r="AE112" s="142" t="e">
        <f t="shared" ca="1" si="786"/>
        <v>#N/A</v>
      </c>
      <c r="AF112" s="142" t="e">
        <f t="shared" ca="1" si="786"/>
        <v>#N/A</v>
      </c>
      <c r="AG112" s="142" t="e">
        <f t="shared" ca="1" si="786"/>
        <v>#N/A</v>
      </c>
      <c r="AH112" s="142" t="e">
        <f t="shared" ca="1" si="786"/>
        <v>#N/A</v>
      </c>
      <c r="AI112" s="142" t="e">
        <f t="shared" ca="1" si="797"/>
        <v>#N/A</v>
      </c>
      <c r="AJ112" s="142" t="e">
        <f t="shared" ca="1" si="797"/>
        <v>#N/A</v>
      </c>
      <c r="AK112" s="142" t="e">
        <f t="shared" ca="1" si="797"/>
        <v>#N/A</v>
      </c>
      <c r="AL112" s="142" t="e">
        <f t="shared" ca="1" si="797"/>
        <v>#N/A</v>
      </c>
      <c r="AM112" s="142" t="e">
        <f t="shared" ca="1" si="797"/>
        <v>#N/A</v>
      </c>
      <c r="AN112" s="142" t="e">
        <f t="shared" ca="1" si="797"/>
        <v>#N/A</v>
      </c>
      <c r="AO112" s="142" t="e">
        <f t="shared" ca="1" si="797"/>
        <v>#N/A</v>
      </c>
      <c r="AP112" s="142" t="e">
        <f t="shared" ca="1" si="797"/>
        <v>#N/A</v>
      </c>
      <c r="AQ112" s="142" t="e">
        <f t="shared" ca="1" si="797"/>
        <v>#N/A</v>
      </c>
      <c r="AR112" s="142" t="e">
        <f t="shared" ca="1" si="797"/>
        <v>#N/A</v>
      </c>
      <c r="AS112" s="142" t="e">
        <f t="shared" ca="1" si="797"/>
        <v>#N/A</v>
      </c>
      <c r="AT112" s="142" t="e">
        <f t="shared" ca="1" si="797"/>
        <v>#N/A</v>
      </c>
      <c r="AU112" s="142" t="e">
        <f t="shared" ca="1" si="797"/>
        <v>#N/A</v>
      </c>
      <c r="AV112" s="142" t="e">
        <f t="shared" ca="1" si="797"/>
        <v>#N/A</v>
      </c>
      <c r="AW112" s="142" t="e">
        <f t="shared" ca="1" si="797"/>
        <v>#N/A</v>
      </c>
      <c r="AX112" s="142" t="e">
        <f t="shared" ca="1" si="797"/>
        <v>#N/A</v>
      </c>
      <c r="AY112" s="142" t="e">
        <f t="shared" ca="1" si="787"/>
        <v>#N/A</v>
      </c>
      <c r="AZ112" s="142" t="e">
        <f t="shared" ca="1" si="787"/>
        <v>#N/A</v>
      </c>
      <c r="BA112" s="142" t="e">
        <f t="shared" ca="1" si="787"/>
        <v>#N/A</v>
      </c>
      <c r="BB112" s="142" t="str">
        <f t="shared" ca="1" si="515"/>
        <v/>
      </c>
      <c r="BC112" s="142" t="str">
        <f t="shared" ref="BC112" ca="1" si="910">IFERROR(VALUE(G112)*IF(RTF_unit="K",1,IF(RTF_unit="lb",1/1000,IF(RTF_unit="T",2,1))),"")</f>
        <v/>
      </c>
      <c r="BD112" s="142" t="str">
        <f t="shared" ref="BD112" ca="1" si="911">IFERROR(VALUE(H112)*IF(RTF_unit="K",1,IF(RTF_unit="lb",1/1000,IF(RTF_unit="T",2,1))),"")</f>
        <v/>
      </c>
      <c r="BE112" s="142" t="str">
        <f t="shared" ref="BE112" ca="1" si="912">IFERROR(VALUE(I112)*IF(RTF_unit="K",1,IF(RTF_unit="lb",1/1000,IF(RTF_unit="T",2,1))),"")</f>
        <v/>
      </c>
      <c r="BF112" s="20" t="str">
        <f t="shared" ca="1" si="519"/>
        <v/>
      </c>
      <c r="BG112" s="142" t="str">
        <f t="shared" ca="1" si="561"/>
        <v/>
      </c>
      <c r="BH112" s="20"/>
      <c r="BI112" s="158" t="str">
        <f t="shared" ca="1" si="605"/>
        <v/>
      </c>
      <c r="BJ112" s="142" t="str">
        <f t="shared" ca="1" si="580"/>
        <v/>
      </c>
      <c r="BK112" s="142" t="str">
        <f t="shared" ca="1" si="606"/>
        <v/>
      </c>
      <c r="BL112" s="142" t="str">
        <f t="shared" ref="BL112" ca="1" si="913">IFERROR(INDEX($D$2:$BA$203,$A$41-1+$BI112,$A$27-3)*IF(RTF_unit="K",1,IF(RTF_unit="lb",1/1000,IF(RTF_unit="T",2,1))),"")</f>
        <v/>
      </c>
      <c r="BM112" s="142" t="str">
        <f t="shared" ref="BM112" ca="1" si="914">IFERROR(INDEX($D$2:$BA$203,$A$41-1+$BI112,$A$27-1)*IF(RTF_unit="K",1,IF(RTF_unit="lb",1/1000,IF(RTF_unit="T",2,1))),"")</f>
        <v/>
      </c>
      <c r="BN112" s="142" t="str">
        <f t="shared" ref="BN112" ca="1" si="915">IFERROR(INDEX($D$2:$BA$203,$A$41-1+$BI112,$A$27-2)*IF(RTF_unit="K",1,IF(RTF_unit="lb",1/1000,IF(RTF_unit="T",2,1))),"")</f>
        <v/>
      </c>
      <c r="BO112" s="142" t="str">
        <f t="shared" ref="BO112" ca="1" si="916">IFERROR(INDEX($D$2:$BA$203,$A$41-1+$BI112,$A$27)*IF(RTF_unit_Moment="kip-ft",1,IF(RTF_unit_Moment="kip-in",1/12,IF(RTF_unit_Moment="lb-ft",1/1000,IF(RTF_unit_Moment="lb-in",1/12000,1)))),"")</f>
        <v/>
      </c>
      <c r="BP112" s="142" t="str">
        <f t="shared" ref="BP112" ca="1" si="917">IFERROR(INDEX($D$2:$BA$203,$A$41-1+$BI112,$A$30)*IF(RTF_unit_Moment="kip-ft",1,IF(RTF_unit_Moment="kip-in",1/12,IF(RTF_unit_Moment="lb-ft",1/1000,IF(RTF_unit_Moment="lb-in",1/12000,1)))),"")</f>
        <v/>
      </c>
      <c r="BQ112" s="142" t="str">
        <f t="shared" ca="1" si="612"/>
        <v/>
      </c>
      <c r="BR112" s="142" t="str">
        <f t="shared" ca="1" si="613"/>
        <v/>
      </c>
      <c r="BT112" s="142" t="str">
        <f t="array" aca="1" ref="BT112" ca="1">IFERROR(INDEX($BB$1:$BB$502,SMALL(IF($BB$1:$BB$502&lt;&gt;"",ROW($BB$1:$BB$502)),ROW(105:105))),"")</f>
        <v/>
      </c>
      <c r="BU112" s="156" t="str">
        <f t="shared" ca="1" si="575"/>
        <v/>
      </c>
      <c r="BV112" s="142" t="str">
        <f t="shared" ca="1" si="586"/>
        <v/>
      </c>
      <c r="BW112" s="142" t="str">
        <f t="shared" ca="1" si="586"/>
        <v/>
      </c>
      <c r="BX112" s="142" t="str">
        <f t="shared" ca="1" si="586"/>
        <v/>
      </c>
      <c r="BY112" s="142" t="str">
        <f t="shared" ca="1" si="587"/>
        <v/>
      </c>
      <c r="BZ112" s="142" t="str">
        <f t="shared" ca="1" si="576"/>
        <v/>
      </c>
      <c r="CA112" s="142" t="str">
        <f t="shared" ca="1" si="588"/>
        <v/>
      </c>
      <c r="CB112" s="142" t="str">
        <f t="shared" ca="1" si="589"/>
        <v/>
      </c>
      <c r="CC112" s="142" t="str">
        <f t="shared" ca="1" si="590"/>
        <v/>
      </c>
      <c r="CD112" s="142" t="str">
        <f t="shared" ca="1" si="591"/>
        <v/>
      </c>
      <c r="CE112" s="142" t="str">
        <f t="shared" ca="1" si="592"/>
        <v/>
      </c>
      <c r="CF112" s="142" t="str">
        <f t="shared" ca="1" si="593"/>
        <v/>
      </c>
      <c r="CG112" s="142" t="str">
        <f t="shared" ca="1" si="594"/>
        <v/>
      </c>
      <c r="CH112" s="142" t="str">
        <f ca="1">IFERROR(TRIM(IFERROR(IF(ISNUMBER(MATCH(IF($CF111="Radius",LEFT($CF112,FIND(" (",$CF112,1)),IF(LEFT($CF112,FIND(" (",$CF112,1))=LEFT($CF111,FIND(" (",$CF111,1)),"",LEFT($CF112,FIND(" (",$CF112,1)))),$CH$8:$CH111,0))=FALSE,IF($CF111="Radius",LEFT($CF112,FIND(" (",$CF112,1)),IF(LEFT($CF112,FIND(" (",$CF112,1))=LEFT($CF111,FIND(" (",$CF111,1)),"",LEFT($CF112,FIND(" (",$CF112,1)))),""),"")),"")</f>
        <v/>
      </c>
      <c r="CI112" s="142" t="str">
        <f t="array" aca="1" ref="CI112" ca="1">IFERROR(IF($CH112="","",IF(MAX((Selection_Radius=$CH112)*Selection_Resultant)=0,"",MAX((Selection_Radius=$CH112)*Selection_Resultant))),"")</f>
        <v/>
      </c>
      <c r="CJ112" s="142" t="str">
        <f t="shared" ca="1" si="595"/>
        <v/>
      </c>
      <c r="CK112" s="142" t="str">
        <f t="array" aca="1" ref="CK112" ca="1">IFERROR(INDEX($CJ$1:$CJ$502,SMALL(IF($CJ$1:$CJ$502&lt;&gt;"",ROW($CJ$1:$CJ$502)),ROW(105:105))),"")</f>
        <v/>
      </c>
      <c r="CL112" s="142" t="str">
        <f t="shared" ca="1" si="596"/>
        <v/>
      </c>
      <c r="CM112" s="142" t="str">
        <f t="shared" ca="1" si="597"/>
        <v/>
      </c>
      <c r="CN112" s="142" t="str" cm="1">
        <f t="array" aca="1" ref="CN112" ca="1">IF(CM112="","",INDEX(INDIRECT("$CM$9:$CM$" &amp; ROW(GuyAnchorReactionCount) + GuyAnchorReactionCount),ROWS($CM112:INDIRECT("$CM$" &amp; ROW(GuyAnchorReactionCount) + GuyAnchorReactionCount))))</f>
        <v/>
      </c>
      <c r="CP112" s="145" t="str">
        <f t="shared" ca="1" si="598"/>
        <v/>
      </c>
      <c r="CQ112" s="145" t="str">
        <f t="shared" ca="1" si="599"/>
        <v/>
      </c>
      <c r="CR112" s="145" t="str">
        <f t="shared" ca="1" si="600"/>
        <v/>
      </c>
      <c r="CS112" s="145" t="str">
        <f t="shared" ca="1" si="601"/>
        <v/>
      </c>
    </row>
    <row r="113" spans="3:97" x14ac:dyDescent="0.2">
      <c r="C113" s="142">
        <f t="shared" si="525"/>
        <v>111</v>
      </c>
      <c r="D113" s="142" t="e">
        <f t="shared" ca="1" si="796"/>
        <v>#N/A</v>
      </c>
      <c r="E113" s="142" t="e">
        <f t="shared" ca="1" si="796"/>
        <v>#N/A</v>
      </c>
      <c r="F113" s="142" t="e">
        <f t="shared" ca="1" si="796"/>
        <v>#N/A</v>
      </c>
      <c r="G113" s="142" t="e">
        <f t="shared" ca="1" si="796"/>
        <v>#N/A</v>
      </c>
      <c r="H113" s="142" t="e">
        <f t="shared" ca="1" si="796"/>
        <v>#N/A</v>
      </c>
      <c r="I113" s="142" t="e">
        <f t="shared" ca="1" si="796"/>
        <v>#N/A</v>
      </c>
      <c r="J113" s="142" t="e">
        <f t="shared" ca="1" si="796"/>
        <v>#N/A</v>
      </c>
      <c r="K113" s="142" t="e">
        <f t="shared" ca="1" si="796"/>
        <v>#N/A</v>
      </c>
      <c r="L113" s="142" t="e">
        <f t="shared" ca="1" si="796"/>
        <v>#N/A</v>
      </c>
      <c r="M113" s="142" t="e">
        <f t="shared" ca="1" si="796"/>
        <v>#N/A</v>
      </c>
      <c r="N113" s="142" t="e">
        <f t="shared" ca="1" si="796"/>
        <v>#N/A</v>
      </c>
      <c r="O113" s="142" t="e">
        <f t="shared" ca="1" si="796"/>
        <v>#N/A</v>
      </c>
      <c r="P113" s="142" t="e">
        <f t="shared" ca="1" si="796"/>
        <v>#N/A</v>
      </c>
      <c r="Q113" s="142" t="e">
        <f t="shared" ca="1" si="796"/>
        <v>#N/A</v>
      </c>
      <c r="R113" s="142" t="e">
        <f t="shared" ca="1" si="796"/>
        <v>#N/A</v>
      </c>
      <c r="S113" s="142" t="e">
        <f t="shared" ref="S113:AH128" ca="1" si="918">TRIM(INDIRECT("'" &amp; "TNX Report" &amp; "'!" &amp; ADDRESS($A$9+$C113,S$1)))</f>
        <v>#N/A</v>
      </c>
      <c r="T113" s="142" t="e">
        <f t="shared" ca="1" si="918"/>
        <v>#N/A</v>
      </c>
      <c r="U113" s="142" t="e">
        <f t="shared" ca="1" si="918"/>
        <v>#N/A</v>
      </c>
      <c r="V113" s="142" t="e">
        <f t="shared" ca="1" si="918"/>
        <v>#N/A</v>
      </c>
      <c r="W113" s="142" t="e">
        <f t="shared" ca="1" si="918"/>
        <v>#N/A</v>
      </c>
      <c r="X113" s="142" t="e">
        <f t="shared" ca="1" si="918"/>
        <v>#N/A</v>
      </c>
      <c r="Y113" s="142" t="e">
        <f t="shared" ca="1" si="918"/>
        <v>#N/A</v>
      </c>
      <c r="Z113" s="142" t="e">
        <f t="shared" ca="1" si="918"/>
        <v>#N/A</v>
      </c>
      <c r="AA113" s="142" t="e">
        <f t="shared" ca="1" si="918"/>
        <v>#N/A</v>
      </c>
      <c r="AB113" s="142" t="e">
        <f t="shared" ca="1" si="918"/>
        <v>#N/A</v>
      </c>
      <c r="AC113" s="142" t="e">
        <f t="shared" ca="1" si="918"/>
        <v>#N/A</v>
      </c>
      <c r="AD113" s="142" t="e">
        <f t="shared" ca="1" si="918"/>
        <v>#N/A</v>
      </c>
      <c r="AE113" s="142" t="e">
        <f t="shared" ca="1" si="918"/>
        <v>#N/A</v>
      </c>
      <c r="AF113" s="142" t="e">
        <f t="shared" ca="1" si="918"/>
        <v>#N/A</v>
      </c>
      <c r="AG113" s="142" t="e">
        <f t="shared" ca="1" si="918"/>
        <v>#N/A</v>
      </c>
      <c r="AH113" s="142" t="e">
        <f t="shared" ca="1" si="918"/>
        <v>#N/A</v>
      </c>
      <c r="AI113" s="142" t="e">
        <f t="shared" ca="1" si="797"/>
        <v>#N/A</v>
      </c>
      <c r="AJ113" s="142" t="e">
        <f t="shared" ca="1" si="797"/>
        <v>#N/A</v>
      </c>
      <c r="AK113" s="142" t="e">
        <f t="shared" ca="1" si="797"/>
        <v>#N/A</v>
      </c>
      <c r="AL113" s="142" t="e">
        <f t="shared" ca="1" si="797"/>
        <v>#N/A</v>
      </c>
      <c r="AM113" s="142" t="e">
        <f t="shared" ca="1" si="797"/>
        <v>#N/A</v>
      </c>
      <c r="AN113" s="142" t="e">
        <f t="shared" ca="1" si="797"/>
        <v>#N/A</v>
      </c>
      <c r="AO113" s="142" t="e">
        <f t="shared" ca="1" si="797"/>
        <v>#N/A</v>
      </c>
      <c r="AP113" s="142" t="e">
        <f t="shared" ca="1" si="797"/>
        <v>#N/A</v>
      </c>
      <c r="AQ113" s="142" t="e">
        <f t="shared" ca="1" si="797"/>
        <v>#N/A</v>
      </c>
      <c r="AR113" s="142" t="e">
        <f t="shared" ca="1" si="797"/>
        <v>#N/A</v>
      </c>
      <c r="AS113" s="142" t="e">
        <f t="shared" ca="1" si="797"/>
        <v>#N/A</v>
      </c>
      <c r="AT113" s="142" t="e">
        <f t="shared" ca="1" si="797"/>
        <v>#N/A</v>
      </c>
      <c r="AU113" s="142" t="e">
        <f t="shared" ca="1" si="797"/>
        <v>#N/A</v>
      </c>
      <c r="AV113" s="142" t="e">
        <f t="shared" ca="1" si="797"/>
        <v>#N/A</v>
      </c>
      <c r="AW113" s="142" t="e">
        <f t="shared" ca="1" si="797"/>
        <v>#N/A</v>
      </c>
      <c r="AX113" s="142" t="e">
        <f t="shared" ref="AX113:BA128" ca="1" si="919">TRIM(INDIRECT("'" &amp; "TNX Report" &amp; "'!" &amp; ADDRESS($A$9+$C113,AX$1)))</f>
        <v>#N/A</v>
      </c>
      <c r="AY113" s="142" t="e">
        <f t="shared" ca="1" si="919"/>
        <v>#N/A</v>
      </c>
      <c r="AZ113" s="142" t="e">
        <f t="shared" ca="1" si="919"/>
        <v>#N/A</v>
      </c>
      <c r="BA113" s="142" t="e">
        <f t="shared" ca="1" si="919"/>
        <v>#N/A</v>
      </c>
      <c r="BB113" s="142" t="str">
        <f t="shared" ca="1" si="515"/>
        <v/>
      </c>
      <c r="BC113" s="142" t="str">
        <f t="shared" ref="BC113" ca="1" si="920">IFERROR(VALUE(G113)*IF(RTF_unit="K",1,IF(RTF_unit="lb",1/1000,IF(RTF_unit="T",2,1))),"")</f>
        <v/>
      </c>
      <c r="BD113" s="142" t="str">
        <f t="shared" ref="BD113" ca="1" si="921">IFERROR(VALUE(H113)*IF(RTF_unit="K",1,IF(RTF_unit="lb",1/1000,IF(RTF_unit="T",2,1))),"")</f>
        <v/>
      </c>
      <c r="BE113" s="142" t="str">
        <f t="shared" ref="BE113" ca="1" si="922">IFERROR(VALUE(I113)*IF(RTF_unit="K",1,IF(RTF_unit="lb",1/1000,IF(RTF_unit="T",2,1))),"")</f>
        <v/>
      </c>
      <c r="BF113" s="20" t="str">
        <f t="shared" ca="1" si="519"/>
        <v/>
      </c>
      <c r="BG113" s="142" t="str">
        <f t="shared" ca="1" si="561"/>
        <v/>
      </c>
      <c r="BH113" s="20"/>
      <c r="BI113" s="158" t="str">
        <f t="shared" ca="1" si="605"/>
        <v/>
      </c>
      <c r="BJ113" s="142" t="str">
        <f t="shared" ca="1" si="580"/>
        <v/>
      </c>
      <c r="BK113" s="142" t="str">
        <f t="shared" ca="1" si="606"/>
        <v/>
      </c>
      <c r="BL113" s="142" t="str">
        <f t="shared" ref="BL113" ca="1" si="923">IFERROR(INDEX($D$2:$BA$203,$A$41-1+$BI113,$A$27-3)*IF(RTF_unit="K",1,IF(RTF_unit="lb",1/1000,IF(RTF_unit="T",2,1))),"")</f>
        <v/>
      </c>
      <c r="BM113" s="142" t="str">
        <f t="shared" ref="BM113" ca="1" si="924">IFERROR(INDEX($D$2:$BA$203,$A$41-1+$BI113,$A$27-1)*IF(RTF_unit="K",1,IF(RTF_unit="lb",1/1000,IF(RTF_unit="T",2,1))),"")</f>
        <v/>
      </c>
      <c r="BN113" s="142" t="str">
        <f t="shared" ref="BN113" ca="1" si="925">IFERROR(INDEX($D$2:$BA$203,$A$41-1+$BI113,$A$27-2)*IF(RTF_unit="K",1,IF(RTF_unit="lb",1/1000,IF(RTF_unit="T",2,1))),"")</f>
        <v/>
      </c>
      <c r="BO113" s="142" t="str">
        <f t="shared" ref="BO113" ca="1" si="926">IFERROR(INDEX($D$2:$BA$203,$A$41-1+$BI113,$A$27)*IF(RTF_unit_Moment="kip-ft",1,IF(RTF_unit_Moment="kip-in",1/12,IF(RTF_unit_Moment="lb-ft",1/1000,IF(RTF_unit_Moment="lb-in",1/12000,1)))),"")</f>
        <v/>
      </c>
      <c r="BP113" s="142" t="str">
        <f t="shared" ref="BP113" ca="1" si="927">IFERROR(INDEX($D$2:$BA$203,$A$41-1+$BI113,$A$30)*IF(RTF_unit_Moment="kip-ft",1,IF(RTF_unit_Moment="kip-in",1/12,IF(RTF_unit_Moment="lb-ft",1/1000,IF(RTF_unit_Moment="lb-in",1/12000,1)))),"")</f>
        <v/>
      </c>
      <c r="BQ113" s="142" t="str">
        <f t="shared" ca="1" si="612"/>
        <v/>
      </c>
      <c r="BR113" s="142" t="str">
        <f t="shared" ca="1" si="613"/>
        <v/>
      </c>
      <c r="BT113" s="142" t="str">
        <f t="array" aca="1" ref="BT113" ca="1">IFERROR(INDEX($BB$1:$BB$502,SMALL(IF($BB$1:$BB$502&lt;&gt;"",ROW($BB$1:$BB$502)),ROW(106:106))),"")</f>
        <v/>
      </c>
      <c r="BU113" s="156" t="str">
        <f t="shared" ca="1" si="575"/>
        <v/>
      </c>
      <c r="BV113" s="142" t="str">
        <f t="shared" ca="1" si="586"/>
        <v/>
      </c>
      <c r="BW113" s="142" t="str">
        <f t="shared" ca="1" si="586"/>
        <v/>
      </c>
      <c r="BX113" s="142" t="str">
        <f t="shared" ca="1" si="586"/>
        <v/>
      </c>
      <c r="BY113" s="142" t="str">
        <f t="shared" ca="1" si="587"/>
        <v/>
      </c>
      <c r="BZ113" s="142" t="str">
        <f t="shared" ca="1" si="576"/>
        <v/>
      </c>
      <c r="CA113" s="142" t="str">
        <f t="shared" ca="1" si="588"/>
        <v/>
      </c>
      <c r="CB113" s="142" t="str">
        <f t="shared" ca="1" si="589"/>
        <v/>
      </c>
      <c r="CC113" s="142" t="str">
        <f t="shared" ca="1" si="590"/>
        <v/>
      </c>
      <c r="CD113" s="142" t="str">
        <f t="shared" ca="1" si="591"/>
        <v/>
      </c>
      <c r="CE113" s="142" t="str">
        <f t="shared" ca="1" si="592"/>
        <v/>
      </c>
      <c r="CF113" s="142" t="str">
        <f t="shared" ca="1" si="593"/>
        <v/>
      </c>
      <c r="CG113" s="142" t="str">
        <f t="shared" ca="1" si="594"/>
        <v/>
      </c>
      <c r="CH113" s="142" t="str">
        <f ca="1">IFERROR(TRIM(IFERROR(IF(ISNUMBER(MATCH(IF($CF112="Radius",LEFT($CF113,FIND(" (",$CF113,1)),IF(LEFT($CF113,FIND(" (",$CF113,1))=LEFT($CF112,FIND(" (",$CF112,1)),"",LEFT($CF113,FIND(" (",$CF113,1)))),$CH$8:$CH112,0))=FALSE,IF($CF112="Radius",LEFT($CF113,FIND(" (",$CF113,1)),IF(LEFT($CF113,FIND(" (",$CF113,1))=LEFT($CF112,FIND(" (",$CF112,1)),"",LEFT($CF113,FIND(" (",$CF113,1)))),""),"")),"")</f>
        <v/>
      </c>
      <c r="CI113" s="142" t="str">
        <f t="array" aca="1" ref="CI113" ca="1">IFERROR(IF($CH113="","",IF(MAX((Selection_Radius=$CH113)*Selection_Resultant)=0,"",MAX((Selection_Radius=$CH113)*Selection_Resultant))),"")</f>
        <v/>
      </c>
      <c r="CJ113" s="142" t="str">
        <f t="shared" ca="1" si="595"/>
        <v/>
      </c>
      <c r="CK113" s="142" t="str">
        <f t="array" aca="1" ref="CK113" ca="1">IFERROR(INDEX($CJ$1:$CJ$502,SMALL(IF($CJ$1:$CJ$502&lt;&gt;"",ROW($CJ$1:$CJ$502)),ROW(106:106))),"")</f>
        <v/>
      </c>
      <c r="CL113" s="142" t="str">
        <f t="shared" ca="1" si="596"/>
        <v/>
      </c>
      <c r="CM113" s="142" t="str">
        <f t="shared" ca="1" si="597"/>
        <v/>
      </c>
      <c r="CN113" s="142" t="str" cm="1">
        <f t="array" aca="1" ref="CN113" ca="1">IF(CM113="","",INDEX(INDIRECT("$CM$9:$CM$" &amp; ROW(GuyAnchorReactionCount) + GuyAnchorReactionCount),ROWS($CM113:INDIRECT("$CM$" &amp; ROW(GuyAnchorReactionCount) + GuyAnchorReactionCount))))</f>
        <v/>
      </c>
      <c r="CP113" s="145" t="str">
        <f t="shared" ca="1" si="598"/>
        <v/>
      </c>
      <c r="CQ113" s="145" t="str">
        <f t="shared" ca="1" si="599"/>
        <v/>
      </c>
      <c r="CR113" s="145" t="str">
        <f t="shared" ca="1" si="600"/>
        <v/>
      </c>
      <c r="CS113" s="145" t="str">
        <f t="shared" ca="1" si="601"/>
        <v/>
      </c>
    </row>
    <row r="114" spans="3:97" x14ac:dyDescent="0.2">
      <c r="C114" s="142">
        <f t="shared" si="525"/>
        <v>112</v>
      </c>
      <c r="D114" s="142" t="e">
        <f t="shared" ref="D114:S129" ca="1" si="928">TRIM(INDIRECT("'" &amp; "TNX Report" &amp; "'!" &amp; ADDRESS($A$9+$C114,D$1)))</f>
        <v>#N/A</v>
      </c>
      <c r="E114" s="142" t="e">
        <f t="shared" ca="1" si="928"/>
        <v>#N/A</v>
      </c>
      <c r="F114" s="142" t="e">
        <f t="shared" ca="1" si="928"/>
        <v>#N/A</v>
      </c>
      <c r="G114" s="142" t="e">
        <f t="shared" ca="1" si="928"/>
        <v>#N/A</v>
      </c>
      <c r="H114" s="142" t="e">
        <f t="shared" ca="1" si="928"/>
        <v>#N/A</v>
      </c>
      <c r="I114" s="142" t="e">
        <f t="shared" ca="1" si="928"/>
        <v>#N/A</v>
      </c>
      <c r="J114" s="142" t="e">
        <f t="shared" ca="1" si="928"/>
        <v>#N/A</v>
      </c>
      <c r="K114" s="142" t="e">
        <f t="shared" ca="1" si="928"/>
        <v>#N/A</v>
      </c>
      <c r="L114" s="142" t="e">
        <f t="shared" ca="1" si="928"/>
        <v>#N/A</v>
      </c>
      <c r="M114" s="142" t="e">
        <f t="shared" ca="1" si="928"/>
        <v>#N/A</v>
      </c>
      <c r="N114" s="142" t="e">
        <f t="shared" ca="1" si="928"/>
        <v>#N/A</v>
      </c>
      <c r="O114" s="142" t="e">
        <f t="shared" ca="1" si="928"/>
        <v>#N/A</v>
      </c>
      <c r="P114" s="142" t="e">
        <f t="shared" ca="1" si="928"/>
        <v>#N/A</v>
      </c>
      <c r="Q114" s="142" t="e">
        <f t="shared" ca="1" si="928"/>
        <v>#N/A</v>
      </c>
      <c r="R114" s="142" t="e">
        <f t="shared" ca="1" si="928"/>
        <v>#N/A</v>
      </c>
      <c r="S114" s="142" t="e">
        <f t="shared" ca="1" si="928"/>
        <v>#N/A</v>
      </c>
      <c r="T114" s="142" t="e">
        <f t="shared" ca="1" si="918"/>
        <v>#N/A</v>
      </c>
      <c r="U114" s="142" t="e">
        <f t="shared" ca="1" si="918"/>
        <v>#N/A</v>
      </c>
      <c r="V114" s="142" t="e">
        <f t="shared" ca="1" si="918"/>
        <v>#N/A</v>
      </c>
      <c r="W114" s="142" t="e">
        <f t="shared" ca="1" si="918"/>
        <v>#N/A</v>
      </c>
      <c r="X114" s="142" t="e">
        <f t="shared" ca="1" si="918"/>
        <v>#N/A</v>
      </c>
      <c r="Y114" s="142" t="e">
        <f t="shared" ca="1" si="918"/>
        <v>#N/A</v>
      </c>
      <c r="Z114" s="142" t="e">
        <f t="shared" ca="1" si="918"/>
        <v>#N/A</v>
      </c>
      <c r="AA114" s="142" t="e">
        <f t="shared" ca="1" si="918"/>
        <v>#N/A</v>
      </c>
      <c r="AB114" s="142" t="e">
        <f t="shared" ca="1" si="918"/>
        <v>#N/A</v>
      </c>
      <c r="AC114" s="142" t="e">
        <f t="shared" ca="1" si="918"/>
        <v>#N/A</v>
      </c>
      <c r="AD114" s="142" t="e">
        <f t="shared" ca="1" si="918"/>
        <v>#N/A</v>
      </c>
      <c r="AE114" s="142" t="e">
        <f t="shared" ca="1" si="918"/>
        <v>#N/A</v>
      </c>
      <c r="AF114" s="142" t="e">
        <f t="shared" ca="1" si="918"/>
        <v>#N/A</v>
      </c>
      <c r="AG114" s="142" t="e">
        <f t="shared" ca="1" si="918"/>
        <v>#N/A</v>
      </c>
      <c r="AH114" s="142" t="e">
        <f t="shared" ca="1" si="918"/>
        <v>#N/A</v>
      </c>
      <c r="AI114" s="142" t="e">
        <f t="shared" ref="AI114:AX129" ca="1" si="929">TRIM(INDIRECT("'" &amp; "TNX Report" &amp; "'!" &amp; ADDRESS($A$9+$C114,AI$1)))</f>
        <v>#N/A</v>
      </c>
      <c r="AJ114" s="142" t="e">
        <f t="shared" ca="1" si="929"/>
        <v>#N/A</v>
      </c>
      <c r="AK114" s="142" t="e">
        <f t="shared" ca="1" si="929"/>
        <v>#N/A</v>
      </c>
      <c r="AL114" s="142" t="e">
        <f t="shared" ca="1" si="929"/>
        <v>#N/A</v>
      </c>
      <c r="AM114" s="142" t="e">
        <f t="shared" ca="1" si="929"/>
        <v>#N/A</v>
      </c>
      <c r="AN114" s="142" t="e">
        <f t="shared" ca="1" si="929"/>
        <v>#N/A</v>
      </c>
      <c r="AO114" s="142" t="e">
        <f t="shared" ca="1" si="929"/>
        <v>#N/A</v>
      </c>
      <c r="AP114" s="142" t="e">
        <f t="shared" ca="1" si="929"/>
        <v>#N/A</v>
      </c>
      <c r="AQ114" s="142" t="e">
        <f t="shared" ca="1" si="929"/>
        <v>#N/A</v>
      </c>
      <c r="AR114" s="142" t="e">
        <f t="shared" ca="1" si="929"/>
        <v>#N/A</v>
      </c>
      <c r="AS114" s="142" t="e">
        <f t="shared" ca="1" si="929"/>
        <v>#N/A</v>
      </c>
      <c r="AT114" s="142" t="e">
        <f t="shared" ca="1" si="929"/>
        <v>#N/A</v>
      </c>
      <c r="AU114" s="142" t="e">
        <f t="shared" ca="1" si="929"/>
        <v>#N/A</v>
      </c>
      <c r="AV114" s="142" t="e">
        <f t="shared" ca="1" si="929"/>
        <v>#N/A</v>
      </c>
      <c r="AW114" s="142" t="e">
        <f t="shared" ca="1" si="929"/>
        <v>#N/A</v>
      </c>
      <c r="AX114" s="142" t="e">
        <f t="shared" ca="1" si="929"/>
        <v>#N/A</v>
      </c>
      <c r="AY114" s="142" t="e">
        <f t="shared" ca="1" si="919"/>
        <v>#N/A</v>
      </c>
      <c r="AZ114" s="142" t="e">
        <f t="shared" ca="1" si="919"/>
        <v>#N/A</v>
      </c>
      <c r="BA114" s="142" t="e">
        <f t="shared" ca="1" si="919"/>
        <v>#N/A</v>
      </c>
      <c r="BB114" s="142" t="str">
        <f t="shared" ca="1" si="515"/>
        <v/>
      </c>
      <c r="BC114" s="142" t="str">
        <f t="shared" ref="BC114" ca="1" si="930">IFERROR(VALUE(G114)*IF(RTF_unit="K",1,IF(RTF_unit="lb",1/1000,IF(RTF_unit="T",2,1))),"")</f>
        <v/>
      </c>
      <c r="BD114" s="142" t="str">
        <f t="shared" ref="BD114" ca="1" si="931">IFERROR(VALUE(H114)*IF(RTF_unit="K",1,IF(RTF_unit="lb",1/1000,IF(RTF_unit="T",2,1))),"")</f>
        <v/>
      </c>
      <c r="BE114" s="142" t="str">
        <f t="shared" ref="BE114" ca="1" si="932">IFERROR(VALUE(I114)*IF(RTF_unit="K",1,IF(RTF_unit="lb",1/1000,IF(RTF_unit="T",2,1))),"")</f>
        <v/>
      </c>
      <c r="BF114" s="20" t="str">
        <f t="shared" ca="1" si="519"/>
        <v/>
      </c>
      <c r="BG114" s="142" t="str">
        <f t="shared" ca="1" si="561"/>
        <v/>
      </c>
      <c r="BH114" s="20"/>
      <c r="BI114" s="158" t="str">
        <f t="shared" ca="1" si="605"/>
        <v/>
      </c>
      <c r="BJ114" s="142" t="str">
        <f t="shared" ca="1" si="580"/>
        <v/>
      </c>
      <c r="BK114" s="142" t="str">
        <f t="shared" ca="1" si="606"/>
        <v/>
      </c>
      <c r="BL114" s="142" t="str">
        <f t="shared" ref="BL114" ca="1" si="933">IFERROR(INDEX($D$2:$BA$203,$A$41-1+$BI114,$A$27-3)*IF(RTF_unit="K",1,IF(RTF_unit="lb",1/1000,IF(RTF_unit="T",2,1))),"")</f>
        <v/>
      </c>
      <c r="BM114" s="142" t="str">
        <f t="shared" ref="BM114" ca="1" si="934">IFERROR(INDEX($D$2:$BA$203,$A$41-1+$BI114,$A$27-1)*IF(RTF_unit="K",1,IF(RTF_unit="lb",1/1000,IF(RTF_unit="T",2,1))),"")</f>
        <v/>
      </c>
      <c r="BN114" s="142" t="str">
        <f t="shared" ref="BN114" ca="1" si="935">IFERROR(INDEX($D$2:$BA$203,$A$41-1+$BI114,$A$27-2)*IF(RTF_unit="K",1,IF(RTF_unit="lb",1/1000,IF(RTF_unit="T",2,1))),"")</f>
        <v/>
      </c>
      <c r="BO114" s="142" t="str">
        <f t="shared" ref="BO114" ca="1" si="936">IFERROR(INDEX($D$2:$BA$203,$A$41-1+$BI114,$A$27)*IF(RTF_unit_Moment="kip-ft",1,IF(RTF_unit_Moment="kip-in",1/12,IF(RTF_unit_Moment="lb-ft",1/1000,IF(RTF_unit_Moment="lb-in",1/12000,1)))),"")</f>
        <v/>
      </c>
      <c r="BP114" s="142" t="str">
        <f t="shared" ref="BP114" ca="1" si="937">IFERROR(INDEX($D$2:$BA$203,$A$41-1+$BI114,$A$30)*IF(RTF_unit_Moment="kip-ft",1,IF(RTF_unit_Moment="kip-in",1/12,IF(RTF_unit_Moment="lb-ft",1/1000,IF(RTF_unit_Moment="lb-in",1/12000,1)))),"")</f>
        <v/>
      </c>
      <c r="BQ114" s="142" t="str">
        <f t="shared" ca="1" si="612"/>
        <v/>
      </c>
      <c r="BR114" s="142" t="str">
        <f t="shared" ca="1" si="613"/>
        <v/>
      </c>
      <c r="BT114" s="142" t="str">
        <f t="array" aca="1" ref="BT114" ca="1">IFERROR(INDEX($BB$1:$BB$502,SMALL(IF($BB$1:$BB$502&lt;&gt;"",ROW($BB$1:$BB$502)),ROW(107:107))),"")</f>
        <v/>
      </c>
      <c r="BU114" s="156" t="str">
        <f t="shared" ca="1" si="575"/>
        <v/>
      </c>
      <c r="BV114" s="142" t="str">
        <f t="shared" ca="1" si="586"/>
        <v/>
      </c>
      <c r="BW114" s="142" t="str">
        <f t="shared" ca="1" si="586"/>
        <v/>
      </c>
      <c r="BX114" s="142" t="str">
        <f t="shared" ca="1" si="586"/>
        <v/>
      </c>
      <c r="BY114" s="142" t="str">
        <f t="shared" ca="1" si="587"/>
        <v/>
      </c>
      <c r="BZ114" s="142" t="str">
        <f t="shared" ca="1" si="576"/>
        <v/>
      </c>
      <c r="CA114" s="142" t="str">
        <f t="shared" ca="1" si="588"/>
        <v/>
      </c>
      <c r="CB114" s="142" t="str">
        <f t="shared" ca="1" si="589"/>
        <v/>
      </c>
      <c r="CC114" s="142" t="str">
        <f t="shared" ca="1" si="590"/>
        <v/>
      </c>
      <c r="CD114" s="142" t="str">
        <f t="shared" ca="1" si="591"/>
        <v/>
      </c>
      <c r="CE114" s="142" t="str">
        <f t="shared" ca="1" si="592"/>
        <v/>
      </c>
      <c r="CF114" s="142" t="str">
        <f t="shared" ca="1" si="593"/>
        <v/>
      </c>
      <c r="CG114" s="142" t="str">
        <f t="shared" ca="1" si="594"/>
        <v/>
      </c>
      <c r="CH114" s="142" t="str">
        <f ca="1">IFERROR(TRIM(IFERROR(IF(ISNUMBER(MATCH(IF($CF113="Radius",LEFT($CF114,FIND(" (",$CF114,1)),IF(LEFT($CF114,FIND(" (",$CF114,1))=LEFT($CF113,FIND(" (",$CF113,1)),"",LEFT($CF114,FIND(" (",$CF114,1)))),$CH$8:$CH113,0))=FALSE,IF($CF113="Radius",LEFT($CF114,FIND(" (",$CF114,1)),IF(LEFT($CF114,FIND(" (",$CF114,1))=LEFT($CF113,FIND(" (",$CF113,1)),"",LEFT($CF114,FIND(" (",$CF114,1)))),""),"")),"")</f>
        <v/>
      </c>
      <c r="CI114" s="142" t="str">
        <f t="array" aca="1" ref="CI114" ca="1">IFERROR(IF($CH114="","",IF(MAX((Selection_Radius=$CH114)*Selection_Resultant)=0,"",MAX((Selection_Radius=$CH114)*Selection_Resultant))),"")</f>
        <v/>
      </c>
      <c r="CJ114" s="142" t="str">
        <f t="shared" ca="1" si="595"/>
        <v/>
      </c>
      <c r="CK114" s="142" t="str">
        <f t="array" aca="1" ref="CK114" ca="1">IFERROR(INDEX($CJ$1:$CJ$502,SMALL(IF($CJ$1:$CJ$502&lt;&gt;"",ROW($CJ$1:$CJ$502)),ROW(107:107))),"")</f>
        <v/>
      </c>
      <c r="CL114" s="142" t="str">
        <f t="shared" ca="1" si="596"/>
        <v/>
      </c>
      <c r="CM114" s="142" t="str">
        <f t="shared" ca="1" si="597"/>
        <v/>
      </c>
      <c r="CN114" s="142" t="str" cm="1">
        <f t="array" aca="1" ref="CN114" ca="1">IF(CM114="","",INDEX(INDIRECT("$CM$9:$CM$" &amp; ROW(GuyAnchorReactionCount) + GuyAnchorReactionCount),ROWS($CM114:INDIRECT("$CM$" &amp; ROW(GuyAnchorReactionCount) + GuyAnchorReactionCount))))</f>
        <v/>
      </c>
      <c r="CP114" s="145" t="str">
        <f t="shared" ca="1" si="598"/>
        <v/>
      </c>
      <c r="CQ114" s="145" t="str">
        <f t="shared" ca="1" si="599"/>
        <v/>
      </c>
      <c r="CR114" s="145" t="str">
        <f t="shared" ca="1" si="600"/>
        <v/>
      </c>
      <c r="CS114" s="145" t="str">
        <f t="shared" ca="1" si="601"/>
        <v/>
      </c>
    </row>
    <row r="115" spans="3:97" x14ac:dyDescent="0.2">
      <c r="C115" s="142">
        <f t="shared" si="525"/>
        <v>113</v>
      </c>
      <c r="D115" s="142" t="e">
        <f t="shared" ca="1" si="928"/>
        <v>#N/A</v>
      </c>
      <c r="E115" s="142" t="e">
        <f t="shared" ca="1" si="928"/>
        <v>#N/A</v>
      </c>
      <c r="F115" s="142" t="e">
        <f t="shared" ca="1" si="928"/>
        <v>#N/A</v>
      </c>
      <c r="G115" s="142" t="e">
        <f t="shared" ca="1" si="928"/>
        <v>#N/A</v>
      </c>
      <c r="H115" s="142" t="e">
        <f t="shared" ca="1" si="928"/>
        <v>#N/A</v>
      </c>
      <c r="I115" s="142" t="e">
        <f t="shared" ca="1" si="928"/>
        <v>#N/A</v>
      </c>
      <c r="J115" s="142" t="e">
        <f t="shared" ca="1" si="928"/>
        <v>#N/A</v>
      </c>
      <c r="K115" s="142" t="e">
        <f t="shared" ca="1" si="928"/>
        <v>#N/A</v>
      </c>
      <c r="L115" s="142" t="e">
        <f t="shared" ca="1" si="928"/>
        <v>#N/A</v>
      </c>
      <c r="M115" s="142" t="e">
        <f t="shared" ca="1" si="928"/>
        <v>#N/A</v>
      </c>
      <c r="N115" s="142" t="e">
        <f t="shared" ca="1" si="928"/>
        <v>#N/A</v>
      </c>
      <c r="O115" s="142" t="e">
        <f t="shared" ca="1" si="928"/>
        <v>#N/A</v>
      </c>
      <c r="P115" s="142" t="e">
        <f t="shared" ca="1" si="928"/>
        <v>#N/A</v>
      </c>
      <c r="Q115" s="142" t="e">
        <f t="shared" ca="1" si="928"/>
        <v>#N/A</v>
      </c>
      <c r="R115" s="142" t="e">
        <f t="shared" ca="1" si="928"/>
        <v>#N/A</v>
      </c>
      <c r="S115" s="142" t="e">
        <f t="shared" ca="1" si="928"/>
        <v>#N/A</v>
      </c>
      <c r="T115" s="142" t="e">
        <f t="shared" ca="1" si="918"/>
        <v>#N/A</v>
      </c>
      <c r="U115" s="142" t="e">
        <f t="shared" ca="1" si="918"/>
        <v>#N/A</v>
      </c>
      <c r="V115" s="142" t="e">
        <f t="shared" ca="1" si="918"/>
        <v>#N/A</v>
      </c>
      <c r="W115" s="142" t="e">
        <f t="shared" ca="1" si="918"/>
        <v>#N/A</v>
      </c>
      <c r="X115" s="142" t="e">
        <f t="shared" ca="1" si="918"/>
        <v>#N/A</v>
      </c>
      <c r="Y115" s="142" t="e">
        <f t="shared" ca="1" si="918"/>
        <v>#N/A</v>
      </c>
      <c r="Z115" s="142" t="e">
        <f t="shared" ca="1" si="918"/>
        <v>#N/A</v>
      </c>
      <c r="AA115" s="142" t="e">
        <f t="shared" ca="1" si="918"/>
        <v>#N/A</v>
      </c>
      <c r="AB115" s="142" t="e">
        <f t="shared" ca="1" si="918"/>
        <v>#N/A</v>
      </c>
      <c r="AC115" s="142" t="e">
        <f t="shared" ca="1" si="918"/>
        <v>#N/A</v>
      </c>
      <c r="AD115" s="142" t="e">
        <f t="shared" ca="1" si="918"/>
        <v>#N/A</v>
      </c>
      <c r="AE115" s="142" t="e">
        <f t="shared" ca="1" si="918"/>
        <v>#N/A</v>
      </c>
      <c r="AF115" s="142" t="e">
        <f t="shared" ca="1" si="918"/>
        <v>#N/A</v>
      </c>
      <c r="AG115" s="142" t="e">
        <f t="shared" ca="1" si="918"/>
        <v>#N/A</v>
      </c>
      <c r="AH115" s="142" t="e">
        <f t="shared" ca="1" si="918"/>
        <v>#N/A</v>
      </c>
      <c r="AI115" s="142" t="e">
        <f t="shared" ca="1" si="929"/>
        <v>#N/A</v>
      </c>
      <c r="AJ115" s="142" t="e">
        <f t="shared" ca="1" si="929"/>
        <v>#N/A</v>
      </c>
      <c r="AK115" s="142" t="e">
        <f t="shared" ca="1" si="929"/>
        <v>#N/A</v>
      </c>
      <c r="AL115" s="142" t="e">
        <f t="shared" ca="1" si="929"/>
        <v>#N/A</v>
      </c>
      <c r="AM115" s="142" t="e">
        <f t="shared" ca="1" si="929"/>
        <v>#N/A</v>
      </c>
      <c r="AN115" s="142" t="e">
        <f t="shared" ca="1" si="929"/>
        <v>#N/A</v>
      </c>
      <c r="AO115" s="142" t="e">
        <f t="shared" ca="1" si="929"/>
        <v>#N/A</v>
      </c>
      <c r="AP115" s="142" t="e">
        <f t="shared" ca="1" si="929"/>
        <v>#N/A</v>
      </c>
      <c r="AQ115" s="142" t="e">
        <f t="shared" ca="1" si="929"/>
        <v>#N/A</v>
      </c>
      <c r="AR115" s="142" t="e">
        <f t="shared" ca="1" si="929"/>
        <v>#N/A</v>
      </c>
      <c r="AS115" s="142" t="e">
        <f t="shared" ca="1" si="929"/>
        <v>#N/A</v>
      </c>
      <c r="AT115" s="142" t="e">
        <f t="shared" ca="1" si="929"/>
        <v>#N/A</v>
      </c>
      <c r="AU115" s="142" t="e">
        <f t="shared" ca="1" si="929"/>
        <v>#N/A</v>
      </c>
      <c r="AV115" s="142" t="e">
        <f t="shared" ca="1" si="929"/>
        <v>#N/A</v>
      </c>
      <c r="AW115" s="142" t="e">
        <f t="shared" ca="1" si="929"/>
        <v>#N/A</v>
      </c>
      <c r="AX115" s="142" t="e">
        <f t="shared" ca="1" si="929"/>
        <v>#N/A</v>
      </c>
      <c r="AY115" s="142" t="e">
        <f t="shared" ca="1" si="919"/>
        <v>#N/A</v>
      </c>
      <c r="AZ115" s="142" t="e">
        <f t="shared" ca="1" si="919"/>
        <v>#N/A</v>
      </c>
      <c r="BA115" s="142" t="e">
        <f t="shared" ca="1" si="919"/>
        <v>#N/A</v>
      </c>
      <c r="BB115" s="142" t="str">
        <f t="shared" ca="1" si="515"/>
        <v/>
      </c>
      <c r="BC115" s="142" t="str">
        <f t="shared" ref="BC115" ca="1" si="938">IFERROR(VALUE(G115)*IF(RTF_unit="K",1,IF(RTF_unit="lb",1/1000,IF(RTF_unit="T",2,1))),"")</f>
        <v/>
      </c>
      <c r="BD115" s="142" t="str">
        <f t="shared" ref="BD115" ca="1" si="939">IFERROR(VALUE(H115)*IF(RTF_unit="K",1,IF(RTF_unit="lb",1/1000,IF(RTF_unit="T",2,1))),"")</f>
        <v/>
      </c>
      <c r="BE115" s="142" t="str">
        <f t="shared" ref="BE115" ca="1" si="940">IFERROR(VALUE(I115)*IF(RTF_unit="K",1,IF(RTF_unit="lb",1/1000,IF(RTF_unit="T",2,1))),"")</f>
        <v/>
      </c>
      <c r="BF115" s="20" t="str">
        <f t="shared" ca="1" si="519"/>
        <v/>
      </c>
      <c r="BG115" s="142" t="str">
        <f t="shared" ca="1" si="561"/>
        <v/>
      </c>
      <c r="BH115" s="20"/>
      <c r="BI115" s="158" t="str">
        <f t="shared" ca="1" si="605"/>
        <v/>
      </c>
      <c r="BJ115" s="142" t="str">
        <f t="shared" ca="1" si="580"/>
        <v/>
      </c>
      <c r="BK115" s="142" t="str">
        <f t="shared" ca="1" si="606"/>
        <v/>
      </c>
      <c r="BL115" s="142" t="str">
        <f t="shared" ref="BL115" ca="1" si="941">IFERROR(INDEX($D$2:$BA$203,$A$41-1+$BI115,$A$27-3)*IF(RTF_unit="K",1,IF(RTF_unit="lb",1/1000,IF(RTF_unit="T",2,1))),"")</f>
        <v/>
      </c>
      <c r="BM115" s="142" t="str">
        <f t="shared" ref="BM115" ca="1" si="942">IFERROR(INDEX($D$2:$BA$203,$A$41-1+$BI115,$A$27-1)*IF(RTF_unit="K",1,IF(RTF_unit="lb",1/1000,IF(RTF_unit="T",2,1))),"")</f>
        <v/>
      </c>
      <c r="BN115" s="142" t="str">
        <f t="shared" ref="BN115" ca="1" si="943">IFERROR(INDEX($D$2:$BA$203,$A$41-1+$BI115,$A$27-2)*IF(RTF_unit="K",1,IF(RTF_unit="lb",1/1000,IF(RTF_unit="T",2,1))),"")</f>
        <v/>
      </c>
      <c r="BO115" s="142" t="str">
        <f t="shared" ref="BO115" ca="1" si="944">IFERROR(INDEX($D$2:$BA$203,$A$41-1+$BI115,$A$27)*IF(RTF_unit_Moment="kip-ft",1,IF(RTF_unit_Moment="kip-in",1/12,IF(RTF_unit_Moment="lb-ft",1/1000,IF(RTF_unit_Moment="lb-in",1/12000,1)))),"")</f>
        <v/>
      </c>
      <c r="BP115" s="142" t="str">
        <f t="shared" ref="BP115" ca="1" si="945">IFERROR(INDEX($D$2:$BA$203,$A$41-1+$BI115,$A$30)*IF(RTF_unit_Moment="kip-ft",1,IF(RTF_unit_Moment="kip-in",1/12,IF(RTF_unit_Moment="lb-ft",1/1000,IF(RTF_unit_Moment="lb-in",1/12000,1)))),"")</f>
        <v/>
      </c>
      <c r="BQ115" s="142" t="str">
        <f t="shared" ca="1" si="612"/>
        <v/>
      </c>
      <c r="BR115" s="142" t="str">
        <f t="shared" ca="1" si="613"/>
        <v/>
      </c>
      <c r="BT115" s="142" t="str">
        <f t="array" aca="1" ref="BT115" ca="1">IFERROR(INDEX($BB$1:$BB$502,SMALL(IF($BB$1:$BB$502&lt;&gt;"",ROW($BB$1:$BB$502)),ROW(108:108))),"")</f>
        <v/>
      </c>
      <c r="BU115" s="156" t="str">
        <f t="shared" ca="1" si="575"/>
        <v/>
      </c>
      <c r="BV115" s="142" t="str">
        <f t="shared" ca="1" si="586"/>
        <v/>
      </c>
      <c r="BW115" s="142" t="str">
        <f t="shared" ca="1" si="586"/>
        <v/>
      </c>
      <c r="BX115" s="142" t="str">
        <f t="shared" ca="1" si="586"/>
        <v/>
      </c>
      <c r="BY115" s="142" t="str">
        <f t="shared" ca="1" si="587"/>
        <v/>
      </c>
      <c r="BZ115" s="142" t="str">
        <f t="shared" ca="1" si="576"/>
        <v/>
      </c>
      <c r="CA115" s="142" t="str">
        <f t="shared" ca="1" si="588"/>
        <v/>
      </c>
      <c r="CB115" s="142" t="str">
        <f t="shared" ca="1" si="589"/>
        <v/>
      </c>
      <c r="CC115" s="142" t="str">
        <f t="shared" ca="1" si="590"/>
        <v/>
      </c>
      <c r="CD115" s="142" t="str">
        <f t="shared" ca="1" si="591"/>
        <v/>
      </c>
      <c r="CE115" s="142" t="str">
        <f t="shared" ca="1" si="592"/>
        <v/>
      </c>
      <c r="CF115" s="142" t="str">
        <f t="shared" ca="1" si="593"/>
        <v/>
      </c>
      <c r="CG115" s="142" t="str">
        <f t="shared" ca="1" si="594"/>
        <v/>
      </c>
      <c r="CH115" s="142" t="str">
        <f ca="1">IFERROR(TRIM(IFERROR(IF(ISNUMBER(MATCH(IF($CF114="Radius",LEFT($CF115,FIND(" (",$CF115,1)),IF(LEFT($CF115,FIND(" (",$CF115,1))=LEFT($CF114,FIND(" (",$CF114,1)),"",LEFT($CF115,FIND(" (",$CF115,1)))),$CH$8:$CH114,0))=FALSE,IF($CF114="Radius",LEFT($CF115,FIND(" (",$CF115,1)),IF(LEFT($CF115,FIND(" (",$CF115,1))=LEFT($CF114,FIND(" (",$CF114,1)),"",LEFT($CF115,FIND(" (",$CF115,1)))),""),"")),"")</f>
        <v/>
      </c>
      <c r="CI115" s="142" t="str">
        <f t="array" aca="1" ref="CI115" ca="1">IFERROR(IF($CH115="","",IF(MAX((Selection_Radius=$CH115)*Selection_Resultant)=0,"",MAX((Selection_Radius=$CH115)*Selection_Resultant))),"")</f>
        <v/>
      </c>
      <c r="CJ115" s="142" t="str">
        <f t="shared" ca="1" si="595"/>
        <v/>
      </c>
      <c r="CK115" s="142" t="str">
        <f t="array" aca="1" ref="CK115" ca="1">IFERROR(INDEX($CJ$1:$CJ$502,SMALL(IF($CJ$1:$CJ$502&lt;&gt;"",ROW($CJ$1:$CJ$502)),ROW(108:108))),"")</f>
        <v/>
      </c>
      <c r="CL115" s="142" t="str">
        <f t="shared" ca="1" si="596"/>
        <v/>
      </c>
      <c r="CM115" s="142" t="str">
        <f t="shared" ca="1" si="597"/>
        <v/>
      </c>
      <c r="CN115" s="142" t="str" cm="1">
        <f t="array" aca="1" ref="CN115" ca="1">IF(CM115="","",INDEX(INDIRECT("$CM$9:$CM$" &amp; ROW(GuyAnchorReactionCount) + GuyAnchorReactionCount),ROWS($CM115:INDIRECT("$CM$" &amp; ROW(GuyAnchorReactionCount) + GuyAnchorReactionCount))))</f>
        <v/>
      </c>
      <c r="CP115" s="145" t="str">
        <f t="shared" ca="1" si="598"/>
        <v/>
      </c>
      <c r="CQ115" s="145" t="str">
        <f t="shared" ca="1" si="599"/>
        <v/>
      </c>
      <c r="CR115" s="145" t="str">
        <f t="shared" ca="1" si="600"/>
        <v/>
      </c>
      <c r="CS115" s="145" t="str">
        <f t="shared" ca="1" si="601"/>
        <v/>
      </c>
    </row>
    <row r="116" spans="3:97" x14ac:dyDescent="0.2">
      <c r="C116" s="142">
        <f t="shared" si="525"/>
        <v>114</v>
      </c>
      <c r="D116" s="142" t="e">
        <f t="shared" ca="1" si="928"/>
        <v>#N/A</v>
      </c>
      <c r="E116" s="142" t="e">
        <f t="shared" ca="1" si="928"/>
        <v>#N/A</v>
      </c>
      <c r="F116" s="142" t="e">
        <f t="shared" ca="1" si="928"/>
        <v>#N/A</v>
      </c>
      <c r="G116" s="142" t="e">
        <f t="shared" ca="1" si="928"/>
        <v>#N/A</v>
      </c>
      <c r="H116" s="142" t="e">
        <f t="shared" ca="1" si="928"/>
        <v>#N/A</v>
      </c>
      <c r="I116" s="142" t="e">
        <f t="shared" ca="1" si="928"/>
        <v>#N/A</v>
      </c>
      <c r="J116" s="142" t="e">
        <f t="shared" ca="1" si="928"/>
        <v>#N/A</v>
      </c>
      <c r="K116" s="142" t="e">
        <f t="shared" ca="1" si="928"/>
        <v>#N/A</v>
      </c>
      <c r="L116" s="142" t="e">
        <f t="shared" ca="1" si="928"/>
        <v>#N/A</v>
      </c>
      <c r="M116" s="142" t="e">
        <f t="shared" ca="1" si="928"/>
        <v>#N/A</v>
      </c>
      <c r="N116" s="142" t="e">
        <f t="shared" ca="1" si="928"/>
        <v>#N/A</v>
      </c>
      <c r="O116" s="142" t="e">
        <f t="shared" ca="1" si="928"/>
        <v>#N/A</v>
      </c>
      <c r="P116" s="142" t="e">
        <f t="shared" ca="1" si="928"/>
        <v>#N/A</v>
      </c>
      <c r="Q116" s="142" t="e">
        <f t="shared" ca="1" si="928"/>
        <v>#N/A</v>
      </c>
      <c r="R116" s="142" t="e">
        <f t="shared" ca="1" si="928"/>
        <v>#N/A</v>
      </c>
      <c r="S116" s="142" t="e">
        <f t="shared" ca="1" si="928"/>
        <v>#N/A</v>
      </c>
      <c r="T116" s="142" t="e">
        <f t="shared" ca="1" si="918"/>
        <v>#N/A</v>
      </c>
      <c r="U116" s="142" t="e">
        <f t="shared" ca="1" si="918"/>
        <v>#N/A</v>
      </c>
      <c r="V116" s="142" t="e">
        <f t="shared" ca="1" si="918"/>
        <v>#N/A</v>
      </c>
      <c r="W116" s="142" t="e">
        <f t="shared" ca="1" si="918"/>
        <v>#N/A</v>
      </c>
      <c r="X116" s="142" t="e">
        <f t="shared" ca="1" si="918"/>
        <v>#N/A</v>
      </c>
      <c r="Y116" s="142" t="e">
        <f t="shared" ca="1" si="918"/>
        <v>#N/A</v>
      </c>
      <c r="Z116" s="142" t="e">
        <f t="shared" ca="1" si="918"/>
        <v>#N/A</v>
      </c>
      <c r="AA116" s="142" t="e">
        <f t="shared" ca="1" si="918"/>
        <v>#N/A</v>
      </c>
      <c r="AB116" s="142" t="e">
        <f t="shared" ca="1" si="918"/>
        <v>#N/A</v>
      </c>
      <c r="AC116" s="142" t="e">
        <f t="shared" ca="1" si="918"/>
        <v>#N/A</v>
      </c>
      <c r="AD116" s="142" t="e">
        <f t="shared" ca="1" si="918"/>
        <v>#N/A</v>
      </c>
      <c r="AE116" s="142" t="e">
        <f t="shared" ca="1" si="918"/>
        <v>#N/A</v>
      </c>
      <c r="AF116" s="142" t="e">
        <f t="shared" ca="1" si="918"/>
        <v>#N/A</v>
      </c>
      <c r="AG116" s="142" t="e">
        <f t="shared" ca="1" si="918"/>
        <v>#N/A</v>
      </c>
      <c r="AH116" s="142" t="e">
        <f t="shared" ca="1" si="918"/>
        <v>#N/A</v>
      </c>
      <c r="AI116" s="142" t="e">
        <f t="shared" ca="1" si="929"/>
        <v>#N/A</v>
      </c>
      <c r="AJ116" s="142" t="e">
        <f t="shared" ca="1" si="929"/>
        <v>#N/A</v>
      </c>
      <c r="AK116" s="142" t="e">
        <f t="shared" ca="1" si="929"/>
        <v>#N/A</v>
      </c>
      <c r="AL116" s="142" t="e">
        <f t="shared" ca="1" si="929"/>
        <v>#N/A</v>
      </c>
      <c r="AM116" s="142" t="e">
        <f t="shared" ca="1" si="929"/>
        <v>#N/A</v>
      </c>
      <c r="AN116" s="142" t="e">
        <f t="shared" ca="1" si="929"/>
        <v>#N/A</v>
      </c>
      <c r="AO116" s="142" t="e">
        <f t="shared" ca="1" si="929"/>
        <v>#N/A</v>
      </c>
      <c r="AP116" s="142" t="e">
        <f t="shared" ca="1" si="929"/>
        <v>#N/A</v>
      </c>
      <c r="AQ116" s="142" t="e">
        <f t="shared" ca="1" si="929"/>
        <v>#N/A</v>
      </c>
      <c r="AR116" s="142" t="e">
        <f t="shared" ca="1" si="929"/>
        <v>#N/A</v>
      </c>
      <c r="AS116" s="142" t="e">
        <f t="shared" ca="1" si="929"/>
        <v>#N/A</v>
      </c>
      <c r="AT116" s="142" t="e">
        <f t="shared" ca="1" si="929"/>
        <v>#N/A</v>
      </c>
      <c r="AU116" s="142" t="e">
        <f t="shared" ca="1" si="929"/>
        <v>#N/A</v>
      </c>
      <c r="AV116" s="142" t="e">
        <f t="shared" ca="1" si="929"/>
        <v>#N/A</v>
      </c>
      <c r="AW116" s="142" t="e">
        <f t="shared" ca="1" si="929"/>
        <v>#N/A</v>
      </c>
      <c r="AX116" s="142" t="e">
        <f t="shared" ca="1" si="929"/>
        <v>#N/A</v>
      </c>
      <c r="AY116" s="142" t="e">
        <f t="shared" ca="1" si="919"/>
        <v>#N/A</v>
      </c>
      <c r="AZ116" s="142" t="e">
        <f t="shared" ca="1" si="919"/>
        <v>#N/A</v>
      </c>
      <c r="BA116" s="142" t="e">
        <f t="shared" ca="1" si="919"/>
        <v>#N/A</v>
      </c>
      <c r="BB116" s="142" t="str">
        <f t="shared" ca="1" si="515"/>
        <v/>
      </c>
      <c r="BC116" s="142" t="str">
        <f t="shared" ref="BC116" ca="1" si="946">IFERROR(VALUE(G116)*IF(RTF_unit="K",1,IF(RTF_unit="lb",1/1000,IF(RTF_unit="T",2,1))),"")</f>
        <v/>
      </c>
      <c r="BD116" s="142" t="str">
        <f t="shared" ref="BD116" ca="1" si="947">IFERROR(VALUE(H116)*IF(RTF_unit="K",1,IF(RTF_unit="lb",1/1000,IF(RTF_unit="T",2,1))),"")</f>
        <v/>
      </c>
      <c r="BE116" s="142" t="str">
        <f t="shared" ref="BE116" ca="1" si="948">IFERROR(VALUE(I116)*IF(RTF_unit="K",1,IF(RTF_unit="lb",1/1000,IF(RTF_unit="T",2,1))),"")</f>
        <v/>
      </c>
      <c r="BF116" s="20" t="str">
        <f t="shared" ca="1" si="519"/>
        <v/>
      </c>
      <c r="BG116" s="142" t="str">
        <f t="shared" ca="1" si="561"/>
        <v/>
      </c>
      <c r="BH116" s="20"/>
      <c r="BI116" s="158" t="str">
        <f t="shared" ca="1" si="605"/>
        <v/>
      </c>
      <c r="BJ116" s="142" t="str">
        <f t="shared" ca="1" si="580"/>
        <v/>
      </c>
      <c r="BK116" s="142" t="str">
        <f t="shared" ca="1" si="606"/>
        <v/>
      </c>
      <c r="BL116" s="142" t="str">
        <f t="shared" ref="BL116" ca="1" si="949">IFERROR(INDEX($D$2:$BA$203,$A$41-1+$BI116,$A$27-3)*IF(RTF_unit="K",1,IF(RTF_unit="lb",1/1000,IF(RTF_unit="T",2,1))),"")</f>
        <v/>
      </c>
      <c r="BM116" s="142" t="str">
        <f t="shared" ref="BM116" ca="1" si="950">IFERROR(INDEX($D$2:$BA$203,$A$41-1+$BI116,$A$27-1)*IF(RTF_unit="K",1,IF(RTF_unit="lb",1/1000,IF(RTF_unit="T",2,1))),"")</f>
        <v/>
      </c>
      <c r="BN116" s="142" t="str">
        <f t="shared" ref="BN116" ca="1" si="951">IFERROR(INDEX($D$2:$BA$203,$A$41-1+$BI116,$A$27-2)*IF(RTF_unit="K",1,IF(RTF_unit="lb",1/1000,IF(RTF_unit="T",2,1))),"")</f>
        <v/>
      </c>
      <c r="BO116" s="142" t="str">
        <f t="shared" ref="BO116" ca="1" si="952">IFERROR(INDEX($D$2:$BA$203,$A$41-1+$BI116,$A$27)*IF(RTF_unit_Moment="kip-ft",1,IF(RTF_unit_Moment="kip-in",1/12,IF(RTF_unit_Moment="lb-ft",1/1000,IF(RTF_unit_Moment="lb-in",1/12000,1)))),"")</f>
        <v/>
      </c>
      <c r="BP116" s="142" t="str">
        <f t="shared" ref="BP116" ca="1" si="953">IFERROR(INDEX($D$2:$BA$203,$A$41-1+$BI116,$A$30)*IF(RTF_unit_Moment="kip-ft",1,IF(RTF_unit_Moment="kip-in",1/12,IF(RTF_unit_Moment="lb-ft",1/1000,IF(RTF_unit_Moment="lb-in",1/12000,1)))),"")</f>
        <v/>
      </c>
      <c r="BQ116" s="142" t="str">
        <f t="shared" ca="1" si="612"/>
        <v/>
      </c>
      <c r="BR116" s="142" t="str">
        <f t="shared" ca="1" si="613"/>
        <v/>
      </c>
      <c r="BT116" s="142" t="str">
        <f t="array" aca="1" ref="BT116" ca="1">IFERROR(INDEX($BB$1:$BB$502,SMALL(IF($BB$1:$BB$502&lt;&gt;"",ROW($BB$1:$BB$502)),ROW(109:109))),"")</f>
        <v/>
      </c>
      <c r="BU116" s="156" t="str">
        <f t="shared" ca="1" si="575"/>
        <v/>
      </c>
      <c r="BV116" s="142" t="str">
        <f t="shared" ca="1" si="586"/>
        <v/>
      </c>
      <c r="BW116" s="142" t="str">
        <f t="shared" ca="1" si="586"/>
        <v/>
      </c>
      <c r="BX116" s="142" t="str">
        <f t="shared" ca="1" si="586"/>
        <v/>
      </c>
      <c r="BY116" s="142" t="str">
        <f t="shared" ca="1" si="587"/>
        <v/>
      </c>
      <c r="BZ116" s="142" t="str">
        <f t="shared" ca="1" si="576"/>
        <v/>
      </c>
      <c r="CA116" s="142" t="str">
        <f t="shared" ca="1" si="588"/>
        <v/>
      </c>
      <c r="CB116" s="142" t="str">
        <f t="shared" ca="1" si="589"/>
        <v/>
      </c>
      <c r="CC116" s="142" t="str">
        <f t="shared" ca="1" si="590"/>
        <v/>
      </c>
      <c r="CD116" s="142" t="str">
        <f t="shared" ca="1" si="591"/>
        <v/>
      </c>
      <c r="CE116" s="142" t="str">
        <f t="shared" ca="1" si="592"/>
        <v/>
      </c>
      <c r="CF116" s="142" t="str">
        <f t="shared" ca="1" si="593"/>
        <v/>
      </c>
      <c r="CG116" s="142" t="str">
        <f t="shared" ca="1" si="594"/>
        <v/>
      </c>
      <c r="CH116" s="142" t="str">
        <f ca="1">IFERROR(TRIM(IFERROR(IF(ISNUMBER(MATCH(IF($CF115="Radius",LEFT($CF116,FIND(" (",$CF116,1)),IF(LEFT($CF116,FIND(" (",$CF116,1))=LEFT($CF115,FIND(" (",$CF115,1)),"",LEFT($CF116,FIND(" (",$CF116,1)))),$CH$8:$CH115,0))=FALSE,IF($CF115="Radius",LEFT($CF116,FIND(" (",$CF116,1)),IF(LEFT($CF116,FIND(" (",$CF116,1))=LEFT($CF115,FIND(" (",$CF115,1)),"",LEFT($CF116,FIND(" (",$CF116,1)))),""),"")),"")</f>
        <v/>
      </c>
      <c r="CI116" s="142" t="str">
        <f t="array" aca="1" ref="CI116" ca="1">IFERROR(IF($CH116="","",IF(MAX((Selection_Radius=$CH116)*Selection_Resultant)=0,"",MAX((Selection_Radius=$CH116)*Selection_Resultant))),"")</f>
        <v/>
      </c>
      <c r="CJ116" s="142" t="str">
        <f t="shared" ca="1" si="595"/>
        <v/>
      </c>
      <c r="CK116" s="142" t="str">
        <f t="array" aca="1" ref="CK116" ca="1">IFERROR(INDEX($CJ$1:$CJ$502,SMALL(IF($CJ$1:$CJ$502&lt;&gt;"",ROW($CJ$1:$CJ$502)),ROW(109:109))),"")</f>
        <v/>
      </c>
      <c r="CL116" s="142" t="str">
        <f t="shared" ca="1" si="596"/>
        <v/>
      </c>
      <c r="CM116" s="142" t="str">
        <f t="shared" ca="1" si="597"/>
        <v/>
      </c>
      <c r="CN116" s="142" t="str" cm="1">
        <f t="array" aca="1" ref="CN116" ca="1">IF(CM116="","",INDEX(INDIRECT("$CM$9:$CM$" &amp; ROW(GuyAnchorReactionCount) + GuyAnchorReactionCount),ROWS($CM116:INDIRECT("$CM$" &amp; ROW(GuyAnchorReactionCount) + GuyAnchorReactionCount))))</f>
        <v/>
      </c>
      <c r="CP116" s="145" t="str">
        <f t="shared" ca="1" si="598"/>
        <v/>
      </c>
      <c r="CQ116" s="145" t="str">
        <f t="shared" ca="1" si="599"/>
        <v/>
      </c>
      <c r="CR116" s="145" t="str">
        <f t="shared" ca="1" si="600"/>
        <v/>
      </c>
      <c r="CS116" s="145" t="str">
        <f t="shared" ca="1" si="601"/>
        <v/>
      </c>
    </row>
    <row r="117" spans="3:97" x14ac:dyDescent="0.2">
      <c r="C117" s="142">
        <f t="shared" si="525"/>
        <v>115</v>
      </c>
      <c r="D117" s="142" t="e">
        <f t="shared" ca="1" si="928"/>
        <v>#N/A</v>
      </c>
      <c r="E117" s="142" t="e">
        <f t="shared" ca="1" si="928"/>
        <v>#N/A</v>
      </c>
      <c r="F117" s="142" t="e">
        <f t="shared" ca="1" si="928"/>
        <v>#N/A</v>
      </c>
      <c r="G117" s="142" t="e">
        <f t="shared" ca="1" si="928"/>
        <v>#N/A</v>
      </c>
      <c r="H117" s="142" t="e">
        <f t="shared" ca="1" si="928"/>
        <v>#N/A</v>
      </c>
      <c r="I117" s="142" t="e">
        <f t="shared" ca="1" si="928"/>
        <v>#N/A</v>
      </c>
      <c r="J117" s="142" t="e">
        <f t="shared" ca="1" si="928"/>
        <v>#N/A</v>
      </c>
      <c r="K117" s="142" t="e">
        <f t="shared" ca="1" si="928"/>
        <v>#N/A</v>
      </c>
      <c r="L117" s="142" t="e">
        <f t="shared" ca="1" si="928"/>
        <v>#N/A</v>
      </c>
      <c r="M117" s="142" t="e">
        <f t="shared" ca="1" si="928"/>
        <v>#N/A</v>
      </c>
      <c r="N117" s="142" t="e">
        <f t="shared" ca="1" si="928"/>
        <v>#N/A</v>
      </c>
      <c r="O117" s="142" t="e">
        <f t="shared" ca="1" si="928"/>
        <v>#N/A</v>
      </c>
      <c r="P117" s="142" t="e">
        <f t="shared" ca="1" si="928"/>
        <v>#N/A</v>
      </c>
      <c r="Q117" s="142" t="e">
        <f t="shared" ca="1" si="928"/>
        <v>#N/A</v>
      </c>
      <c r="R117" s="142" t="e">
        <f t="shared" ca="1" si="928"/>
        <v>#N/A</v>
      </c>
      <c r="S117" s="142" t="e">
        <f t="shared" ca="1" si="928"/>
        <v>#N/A</v>
      </c>
      <c r="T117" s="142" t="e">
        <f t="shared" ca="1" si="918"/>
        <v>#N/A</v>
      </c>
      <c r="U117" s="142" t="e">
        <f t="shared" ca="1" si="918"/>
        <v>#N/A</v>
      </c>
      <c r="V117" s="142" t="e">
        <f t="shared" ca="1" si="918"/>
        <v>#N/A</v>
      </c>
      <c r="W117" s="142" t="e">
        <f t="shared" ca="1" si="918"/>
        <v>#N/A</v>
      </c>
      <c r="X117" s="142" t="e">
        <f t="shared" ca="1" si="918"/>
        <v>#N/A</v>
      </c>
      <c r="Y117" s="142" t="e">
        <f t="shared" ca="1" si="918"/>
        <v>#N/A</v>
      </c>
      <c r="Z117" s="142" t="e">
        <f t="shared" ca="1" si="918"/>
        <v>#N/A</v>
      </c>
      <c r="AA117" s="142" t="e">
        <f t="shared" ca="1" si="918"/>
        <v>#N/A</v>
      </c>
      <c r="AB117" s="142" t="e">
        <f t="shared" ca="1" si="918"/>
        <v>#N/A</v>
      </c>
      <c r="AC117" s="142" t="e">
        <f t="shared" ca="1" si="918"/>
        <v>#N/A</v>
      </c>
      <c r="AD117" s="142" t="e">
        <f t="shared" ca="1" si="918"/>
        <v>#N/A</v>
      </c>
      <c r="AE117" s="142" t="e">
        <f t="shared" ca="1" si="918"/>
        <v>#N/A</v>
      </c>
      <c r="AF117" s="142" t="e">
        <f t="shared" ca="1" si="918"/>
        <v>#N/A</v>
      </c>
      <c r="AG117" s="142" t="e">
        <f t="shared" ca="1" si="918"/>
        <v>#N/A</v>
      </c>
      <c r="AH117" s="142" t="e">
        <f t="shared" ca="1" si="918"/>
        <v>#N/A</v>
      </c>
      <c r="AI117" s="142" t="e">
        <f t="shared" ca="1" si="929"/>
        <v>#N/A</v>
      </c>
      <c r="AJ117" s="142" t="e">
        <f t="shared" ca="1" si="929"/>
        <v>#N/A</v>
      </c>
      <c r="AK117" s="142" t="e">
        <f t="shared" ca="1" si="929"/>
        <v>#N/A</v>
      </c>
      <c r="AL117" s="142" t="e">
        <f t="shared" ca="1" si="929"/>
        <v>#N/A</v>
      </c>
      <c r="AM117" s="142" t="e">
        <f t="shared" ca="1" si="929"/>
        <v>#N/A</v>
      </c>
      <c r="AN117" s="142" t="e">
        <f t="shared" ca="1" si="929"/>
        <v>#N/A</v>
      </c>
      <c r="AO117" s="142" t="e">
        <f t="shared" ca="1" si="929"/>
        <v>#N/A</v>
      </c>
      <c r="AP117" s="142" t="e">
        <f t="shared" ca="1" si="929"/>
        <v>#N/A</v>
      </c>
      <c r="AQ117" s="142" t="e">
        <f t="shared" ca="1" si="929"/>
        <v>#N/A</v>
      </c>
      <c r="AR117" s="142" t="e">
        <f t="shared" ca="1" si="929"/>
        <v>#N/A</v>
      </c>
      <c r="AS117" s="142" t="e">
        <f t="shared" ca="1" si="929"/>
        <v>#N/A</v>
      </c>
      <c r="AT117" s="142" t="e">
        <f t="shared" ca="1" si="929"/>
        <v>#N/A</v>
      </c>
      <c r="AU117" s="142" t="e">
        <f t="shared" ca="1" si="929"/>
        <v>#N/A</v>
      </c>
      <c r="AV117" s="142" t="e">
        <f t="shared" ca="1" si="929"/>
        <v>#N/A</v>
      </c>
      <c r="AW117" s="142" t="e">
        <f t="shared" ca="1" si="929"/>
        <v>#N/A</v>
      </c>
      <c r="AX117" s="142" t="e">
        <f t="shared" ca="1" si="929"/>
        <v>#N/A</v>
      </c>
      <c r="AY117" s="142" t="e">
        <f t="shared" ca="1" si="919"/>
        <v>#N/A</v>
      </c>
      <c r="AZ117" s="142" t="e">
        <f t="shared" ca="1" si="919"/>
        <v>#N/A</v>
      </c>
      <c r="BA117" s="142" t="e">
        <f t="shared" ca="1" si="919"/>
        <v>#N/A</v>
      </c>
      <c r="BB117" s="142" t="str">
        <f t="shared" ca="1" si="515"/>
        <v/>
      </c>
      <c r="BC117" s="142" t="str">
        <f t="shared" ref="BC117" ca="1" si="954">IFERROR(VALUE(G117)*IF(RTF_unit="K",1,IF(RTF_unit="lb",1/1000,IF(RTF_unit="T",2,1))),"")</f>
        <v/>
      </c>
      <c r="BD117" s="142" t="str">
        <f t="shared" ref="BD117" ca="1" si="955">IFERROR(VALUE(H117)*IF(RTF_unit="K",1,IF(RTF_unit="lb",1/1000,IF(RTF_unit="T",2,1))),"")</f>
        <v/>
      </c>
      <c r="BE117" s="142" t="str">
        <f t="shared" ref="BE117" ca="1" si="956">IFERROR(VALUE(I117)*IF(RTF_unit="K",1,IF(RTF_unit="lb",1/1000,IF(RTF_unit="T",2,1))),"")</f>
        <v/>
      </c>
      <c r="BF117" s="20" t="str">
        <f t="shared" ca="1" si="519"/>
        <v/>
      </c>
      <c r="BG117" s="142" t="str">
        <f t="shared" ca="1" si="561"/>
        <v/>
      </c>
      <c r="BH117" s="20"/>
      <c r="BI117" s="158" t="str">
        <f t="shared" ca="1" si="605"/>
        <v/>
      </c>
      <c r="BJ117" s="142" t="str">
        <f t="shared" ca="1" si="580"/>
        <v/>
      </c>
      <c r="BK117" s="142" t="str">
        <f t="shared" ca="1" si="606"/>
        <v/>
      </c>
      <c r="BL117" s="142" t="str">
        <f t="shared" ref="BL117" ca="1" si="957">IFERROR(INDEX($D$2:$BA$203,$A$41-1+$BI117,$A$27-3)*IF(RTF_unit="K",1,IF(RTF_unit="lb",1/1000,IF(RTF_unit="T",2,1))),"")</f>
        <v/>
      </c>
      <c r="BM117" s="142" t="str">
        <f t="shared" ref="BM117" ca="1" si="958">IFERROR(INDEX($D$2:$BA$203,$A$41-1+$BI117,$A$27-1)*IF(RTF_unit="K",1,IF(RTF_unit="lb",1/1000,IF(RTF_unit="T",2,1))),"")</f>
        <v/>
      </c>
      <c r="BN117" s="142" t="str">
        <f t="shared" ref="BN117" ca="1" si="959">IFERROR(INDEX($D$2:$BA$203,$A$41-1+$BI117,$A$27-2)*IF(RTF_unit="K",1,IF(RTF_unit="lb",1/1000,IF(RTF_unit="T",2,1))),"")</f>
        <v/>
      </c>
      <c r="BO117" s="142" t="str">
        <f t="shared" ref="BO117" ca="1" si="960">IFERROR(INDEX($D$2:$BA$203,$A$41-1+$BI117,$A$27)*IF(RTF_unit_Moment="kip-ft",1,IF(RTF_unit_Moment="kip-in",1/12,IF(RTF_unit_Moment="lb-ft",1/1000,IF(RTF_unit_Moment="lb-in",1/12000,1)))),"")</f>
        <v/>
      </c>
      <c r="BP117" s="142" t="str">
        <f t="shared" ref="BP117" ca="1" si="961">IFERROR(INDEX($D$2:$BA$203,$A$41-1+$BI117,$A$30)*IF(RTF_unit_Moment="kip-ft",1,IF(RTF_unit_Moment="kip-in",1/12,IF(RTF_unit_Moment="lb-ft",1/1000,IF(RTF_unit_Moment="lb-in",1/12000,1)))),"")</f>
        <v/>
      </c>
      <c r="BQ117" s="142" t="str">
        <f t="shared" ca="1" si="612"/>
        <v/>
      </c>
      <c r="BR117" s="142" t="str">
        <f t="shared" ca="1" si="613"/>
        <v/>
      </c>
      <c r="BT117" s="142" t="str">
        <f t="array" aca="1" ref="BT117" ca="1">IFERROR(INDEX($BB$1:$BB$502,SMALL(IF($BB$1:$BB$502&lt;&gt;"",ROW($BB$1:$BB$502)),ROW(110:110))),"")</f>
        <v/>
      </c>
      <c r="BU117" s="156" t="str">
        <f t="shared" ca="1" si="575"/>
        <v/>
      </c>
      <c r="BV117" s="142" t="str">
        <f t="shared" ca="1" si="586"/>
        <v/>
      </c>
      <c r="BW117" s="142" t="str">
        <f t="shared" ca="1" si="586"/>
        <v/>
      </c>
      <c r="BX117" s="142" t="str">
        <f t="shared" ca="1" si="586"/>
        <v/>
      </c>
      <c r="BY117" s="142" t="str">
        <f t="shared" ca="1" si="587"/>
        <v/>
      </c>
      <c r="BZ117" s="142" t="str">
        <f t="shared" ca="1" si="576"/>
        <v/>
      </c>
      <c r="CA117" s="142" t="str">
        <f t="shared" ca="1" si="588"/>
        <v/>
      </c>
      <c r="CB117" s="142" t="str">
        <f t="shared" ca="1" si="589"/>
        <v/>
      </c>
      <c r="CC117" s="142" t="str">
        <f t="shared" ca="1" si="590"/>
        <v/>
      </c>
      <c r="CD117" s="142" t="str">
        <f t="shared" ca="1" si="591"/>
        <v/>
      </c>
      <c r="CE117" s="142" t="str">
        <f t="shared" ca="1" si="592"/>
        <v/>
      </c>
      <c r="CF117" s="142" t="str">
        <f t="shared" ca="1" si="593"/>
        <v/>
      </c>
      <c r="CG117" s="142" t="str">
        <f t="shared" ca="1" si="594"/>
        <v/>
      </c>
      <c r="CH117" s="142" t="str">
        <f ca="1">IFERROR(TRIM(IFERROR(IF(ISNUMBER(MATCH(IF($CF116="Radius",LEFT($CF117,FIND(" (",$CF117,1)),IF(LEFT($CF117,FIND(" (",$CF117,1))=LEFT($CF116,FIND(" (",$CF116,1)),"",LEFT($CF117,FIND(" (",$CF117,1)))),$CH$8:$CH116,0))=FALSE,IF($CF116="Radius",LEFT($CF117,FIND(" (",$CF117,1)),IF(LEFT($CF117,FIND(" (",$CF117,1))=LEFT($CF116,FIND(" (",$CF116,1)),"",LEFT($CF117,FIND(" (",$CF117,1)))),""),"")),"")</f>
        <v/>
      </c>
      <c r="CI117" s="142" t="str">
        <f t="array" aca="1" ref="CI117" ca="1">IFERROR(IF($CH117="","",IF(MAX((Selection_Radius=$CH117)*Selection_Resultant)=0,"",MAX((Selection_Radius=$CH117)*Selection_Resultant))),"")</f>
        <v/>
      </c>
      <c r="CJ117" s="142" t="str">
        <f t="shared" ca="1" si="595"/>
        <v/>
      </c>
      <c r="CK117" s="142" t="str">
        <f t="array" aca="1" ref="CK117" ca="1">IFERROR(INDEX($CJ$1:$CJ$502,SMALL(IF($CJ$1:$CJ$502&lt;&gt;"",ROW($CJ$1:$CJ$502)),ROW(110:110))),"")</f>
        <v/>
      </c>
      <c r="CL117" s="142" t="str">
        <f t="shared" ca="1" si="596"/>
        <v/>
      </c>
      <c r="CM117" s="142" t="str">
        <f t="shared" ca="1" si="597"/>
        <v/>
      </c>
      <c r="CN117" s="142" t="str" cm="1">
        <f t="array" aca="1" ref="CN117" ca="1">IF(CM117="","",INDEX(INDIRECT("$CM$9:$CM$" &amp; ROW(GuyAnchorReactionCount) + GuyAnchorReactionCount),ROWS($CM117:INDIRECT("$CM$" &amp; ROW(GuyAnchorReactionCount) + GuyAnchorReactionCount))))</f>
        <v/>
      </c>
      <c r="CP117" s="145" t="str">
        <f t="shared" ca="1" si="598"/>
        <v/>
      </c>
      <c r="CQ117" s="145" t="str">
        <f t="shared" ca="1" si="599"/>
        <v/>
      </c>
      <c r="CR117" s="145" t="str">
        <f t="shared" ca="1" si="600"/>
        <v/>
      </c>
      <c r="CS117" s="145" t="str">
        <f t="shared" ca="1" si="601"/>
        <v/>
      </c>
    </row>
    <row r="118" spans="3:97" x14ac:dyDescent="0.2">
      <c r="C118" s="142">
        <f t="shared" si="525"/>
        <v>116</v>
      </c>
      <c r="D118" s="142" t="e">
        <f t="shared" ca="1" si="928"/>
        <v>#N/A</v>
      </c>
      <c r="E118" s="142" t="e">
        <f t="shared" ca="1" si="928"/>
        <v>#N/A</v>
      </c>
      <c r="F118" s="142" t="e">
        <f t="shared" ca="1" si="928"/>
        <v>#N/A</v>
      </c>
      <c r="G118" s="142" t="e">
        <f t="shared" ca="1" si="928"/>
        <v>#N/A</v>
      </c>
      <c r="H118" s="142" t="e">
        <f t="shared" ca="1" si="928"/>
        <v>#N/A</v>
      </c>
      <c r="I118" s="142" t="e">
        <f t="shared" ca="1" si="928"/>
        <v>#N/A</v>
      </c>
      <c r="J118" s="142" t="e">
        <f t="shared" ca="1" si="928"/>
        <v>#N/A</v>
      </c>
      <c r="K118" s="142" t="e">
        <f t="shared" ca="1" si="928"/>
        <v>#N/A</v>
      </c>
      <c r="L118" s="142" t="e">
        <f t="shared" ca="1" si="928"/>
        <v>#N/A</v>
      </c>
      <c r="M118" s="142" t="e">
        <f t="shared" ca="1" si="928"/>
        <v>#N/A</v>
      </c>
      <c r="N118" s="142" t="e">
        <f t="shared" ca="1" si="928"/>
        <v>#N/A</v>
      </c>
      <c r="O118" s="142" t="e">
        <f t="shared" ca="1" si="928"/>
        <v>#N/A</v>
      </c>
      <c r="P118" s="142" t="e">
        <f t="shared" ca="1" si="928"/>
        <v>#N/A</v>
      </c>
      <c r="Q118" s="142" t="e">
        <f t="shared" ca="1" si="928"/>
        <v>#N/A</v>
      </c>
      <c r="R118" s="142" t="e">
        <f t="shared" ca="1" si="928"/>
        <v>#N/A</v>
      </c>
      <c r="S118" s="142" t="e">
        <f t="shared" ca="1" si="928"/>
        <v>#N/A</v>
      </c>
      <c r="T118" s="142" t="e">
        <f t="shared" ca="1" si="918"/>
        <v>#N/A</v>
      </c>
      <c r="U118" s="142" t="e">
        <f t="shared" ca="1" si="918"/>
        <v>#N/A</v>
      </c>
      <c r="V118" s="142" t="e">
        <f t="shared" ca="1" si="918"/>
        <v>#N/A</v>
      </c>
      <c r="W118" s="142" t="e">
        <f t="shared" ca="1" si="918"/>
        <v>#N/A</v>
      </c>
      <c r="X118" s="142" t="e">
        <f t="shared" ca="1" si="918"/>
        <v>#N/A</v>
      </c>
      <c r="Y118" s="142" t="e">
        <f t="shared" ca="1" si="918"/>
        <v>#N/A</v>
      </c>
      <c r="Z118" s="142" t="e">
        <f t="shared" ca="1" si="918"/>
        <v>#N/A</v>
      </c>
      <c r="AA118" s="142" t="e">
        <f t="shared" ca="1" si="918"/>
        <v>#N/A</v>
      </c>
      <c r="AB118" s="142" t="e">
        <f t="shared" ca="1" si="918"/>
        <v>#N/A</v>
      </c>
      <c r="AC118" s="142" t="e">
        <f t="shared" ca="1" si="918"/>
        <v>#N/A</v>
      </c>
      <c r="AD118" s="142" t="e">
        <f t="shared" ca="1" si="918"/>
        <v>#N/A</v>
      </c>
      <c r="AE118" s="142" t="e">
        <f t="shared" ca="1" si="918"/>
        <v>#N/A</v>
      </c>
      <c r="AF118" s="142" t="e">
        <f t="shared" ca="1" si="918"/>
        <v>#N/A</v>
      </c>
      <c r="AG118" s="142" t="e">
        <f t="shared" ca="1" si="918"/>
        <v>#N/A</v>
      </c>
      <c r="AH118" s="142" t="e">
        <f t="shared" ca="1" si="918"/>
        <v>#N/A</v>
      </c>
      <c r="AI118" s="142" t="e">
        <f t="shared" ca="1" si="929"/>
        <v>#N/A</v>
      </c>
      <c r="AJ118" s="142" t="e">
        <f t="shared" ca="1" si="929"/>
        <v>#N/A</v>
      </c>
      <c r="AK118" s="142" t="e">
        <f t="shared" ca="1" si="929"/>
        <v>#N/A</v>
      </c>
      <c r="AL118" s="142" t="e">
        <f t="shared" ca="1" si="929"/>
        <v>#N/A</v>
      </c>
      <c r="AM118" s="142" t="e">
        <f t="shared" ca="1" si="929"/>
        <v>#N/A</v>
      </c>
      <c r="AN118" s="142" t="e">
        <f t="shared" ca="1" si="929"/>
        <v>#N/A</v>
      </c>
      <c r="AO118" s="142" t="e">
        <f t="shared" ca="1" si="929"/>
        <v>#N/A</v>
      </c>
      <c r="AP118" s="142" t="e">
        <f t="shared" ca="1" si="929"/>
        <v>#N/A</v>
      </c>
      <c r="AQ118" s="142" t="e">
        <f t="shared" ca="1" si="929"/>
        <v>#N/A</v>
      </c>
      <c r="AR118" s="142" t="e">
        <f t="shared" ca="1" si="929"/>
        <v>#N/A</v>
      </c>
      <c r="AS118" s="142" t="e">
        <f t="shared" ca="1" si="929"/>
        <v>#N/A</v>
      </c>
      <c r="AT118" s="142" t="e">
        <f t="shared" ca="1" si="929"/>
        <v>#N/A</v>
      </c>
      <c r="AU118" s="142" t="e">
        <f t="shared" ca="1" si="929"/>
        <v>#N/A</v>
      </c>
      <c r="AV118" s="142" t="e">
        <f t="shared" ca="1" si="929"/>
        <v>#N/A</v>
      </c>
      <c r="AW118" s="142" t="e">
        <f t="shared" ca="1" si="929"/>
        <v>#N/A</v>
      </c>
      <c r="AX118" s="142" t="e">
        <f t="shared" ca="1" si="929"/>
        <v>#N/A</v>
      </c>
      <c r="AY118" s="142" t="e">
        <f t="shared" ca="1" si="919"/>
        <v>#N/A</v>
      </c>
      <c r="AZ118" s="142" t="e">
        <f t="shared" ca="1" si="919"/>
        <v>#N/A</v>
      </c>
      <c r="BA118" s="142" t="e">
        <f t="shared" ca="1" si="919"/>
        <v>#N/A</v>
      </c>
      <c r="BB118" s="142" t="str">
        <f t="shared" ca="1" si="515"/>
        <v/>
      </c>
      <c r="BC118" s="142" t="str">
        <f t="shared" ref="BC118" ca="1" si="962">IFERROR(VALUE(G118)*IF(RTF_unit="K",1,IF(RTF_unit="lb",1/1000,IF(RTF_unit="T",2,1))),"")</f>
        <v/>
      </c>
      <c r="BD118" s="142" t="str">
        <f t="shared" ref="BD118" ca="1" si="963">IFERROR(VALUE(H118)*IF(RTF_unit="K",1,IF(RTF_unit="lb",1/1000,IF(RTF_unit="T",2,1))),"")</f>
        <v/>
      </c>
      <c r="BE118" s="142" t="str">
        <f t="shared" ref="BE118" ca="1" si="964">IFERROR(VALUE(I118)*IF(RTF_unit="K",1,IF(RTF_unit="lb",1/1000,IF(RTF_unit="T",2,1))),"")</f>
        <v/>
      </c>
      <c r="BF118" s="20" t="str">
        <f t="shared" ca="1" si="519"/>
        <v/>
      </c>
      <c r="BG118" s="142" t="str">
        <f t="shared" ca="1" si="561"/>
        <v/>
      </c>
      <c r="BH118" s="20"/>
      <c r="BI118" s="158" t="str">
        <f t="shared" ca="1" si="605"/>
        <v/>
      </c>
      <c r="BJ118" s="142" t="str">
        <f t="shared" ca="1" si="580"/>
        <v/>
      </c>
      <c r="BK118" s="142" t="str">
        <f t="shared" ca="1" si="606"/>
        <v/>
      </c>
      <c r="BL118" s="142" t="str">
        <f t="shared" ref="BL118" ca="1" si="965">IFERROR(INDEX($D$2:$BA$203,$A$41-1+$BI118,$A$27-3)*IF(RTF_unit="K",1,IF(RTF_unit="lb",1/1000,IF(RTF_unit="T",2,1))),"")</f>
        <v/>
      </c>
      <c r="BM118" s="142" t="str">
        <f t="shared" ref="BM118" ca="1" si="966">IFERROR(INDEX($D$2:$BA$203,$A$41-1+$BI118,$A$27-1)*IF(RTF_unit="K",1,IF(RTF_unit="lb",1/1000,IF(RTF_unit="T",2,1))),"")</f>
        <v/>
      </c>
      <c r="BN118" s="142" t="str">
        <f t="shared" ref="BN118" ca="1" si="967">IFERROR(INDEX($D$2:$BA$203,$A$41-1+$BI118,$A$27-2)*IF(RTF_unit="K",1,IF(RTF_unit="lb",1/1000,IF(RTF_unit="T",2,1))),"")</f>
        <v/>
      </c>
      <c r="BO118" s="142" t="str">
        <f t="shared" ref="BO118" ca="1" si="968">IFERROR(INDEX($D$2:$BA$203,$A$41-1+$BI118,$A$27)*IF(RTF_unit_Moment="kip-ft",1,IF(RTF_unit_Moment="kip-in",1/12,IF(RTF_unit_Moment="lb-ft",1/1000,IF(RTF_unit_Moment="lb-in",1/12000,1)))),"")</f>
        <v/>
      </c>
      <c r="BP118" s="142" t="str">
        <f t="shared" ref="BP118" ca="1" si="969">IFERROR(INDEX($D$2:$BA$203,$A$41-1+$BI118,$A$30)*IF(RTF_unit_Moment="kip-ft",1,IF(RTF_unit_Moment="kip-in",1/12,IF(RTF_unit_Moment="lb-ft",1/1000,IF(RTF_unit_Moment="lb-in",1/12000,1)))),"")</f>
        <v/>
      </c>
      <c r="BQ118" s="142" t="str">
        <f t="shared" ca="1" si="612"/>
        <v/>
      </c>
      <c r="BR118" s="142" t="str">
        <f t="shared" ca="1" si="613"/>
        <v/>
      </c>
      <c r="BT118" s="142" t="str">
        <f t="array" aca="1" ref="BT118" ca="1">IFERROR(INDEX($BB$1:$BB$502,SMALL(IF($BB$1:$BB$502&lt;&gt;"",ROW($BB$1:$BB$502)),ROW(111:111))),"")</f>
        <v/>
      </c>
      <c r="BU118" s="156" t="str">
        <f t="shared" ca="1" si="575"/>
        <v/>
      </c>
      <c r="BV118" s="142" t="str">
        <f t="shared" ca="1" si="586"/>
        <v/>
      </c>
      <c r="BW118" s="142" t="str">
        <f t="shared" ca="1" si="586"/>
        <v/>
      </c>
      <c r="BX118" s="142" t="str">
        <f t="shared" ca="1" si="586"/>
        <v/>
      </c>
      <c r="BY118" s="142" t="str">
        <f t="shared" ca="1" si="587"/>
        <v/>
      </c>
      <c r="BZ118" s="142" t="str">
        <f t="shared" ca="1" si="576"/>
        <v/>
      </c>
      <c r="CA118" s="142" t="str">
        <f t="shared" ca="1" si="588"/>
        <v/>
      </c>
      <c r="CB118" s="142" t="str">
        <f t="shared" ca="1" si="589"/>
        <v/>
      </c>
      <c r="CC118" s="142" t="str">
        <f t="shared" ca="1" si="590"/>
        <v/>
      </c>
      <c r="CD118" s="142" t="str">
        <f t="shared" ca="1" si="591"/>
        <v/>
      </c>
      <c r="CE118" s="142" t="str">
        <f t="shared" ca="1" si="592"/>
        <v/>
      </c>
      <c r="CF118" s="142" t="str">
        <f t="shared" ca="1" si="593"/>
        <v/>
      </c>
      <c r="CG118" s="142" t="str">
        <f t="shared" ca="1" si="594"/>
        <v/>
      </c>
      <c r="CH118" s="142" t="str">
        <f ca="1">IFERROR(TRIM(IFERROR(IF(ISNUMBER(MATCH(IF($CF117="Radius",LEFT($CF118,FIND(" (",$CF118,1)),IF(LEFT($CF118,FIND(" (",$CF118,1))=LEFT($CF117,FIND(" (",$CF117,1)),"",LEFT($CF118,FIND(" (",$CF118,1)))),$CH$8:$CH117,0))=FALSE,IF($CF117="Radius",LEFT($CF118,FIND(" (",$CF118,1)),IF(LEFT($CF118,FIND(" (",$CF118,1))=LEFT($CF117,FIND(" (",$CF117,1)),"",LEFT($CF118,FIND(" (",$CF118,1)))),""),"")),"")</f>
        <v/>
      </c>
      <c r="CI118" s="142" t="str">
        <f t="array" aca="1" ref="CI118" ca="1">IFERROR(IF($CH118="","",IF(MAX((Selection_Radius=$CH118)*Selection_Resultant)=0,"",MAX((Selection_Radius=$CH118)*Selection_Resultant))),"")</f>
        <v/>
      </c>
      <c r="CJ118" s="142" t="str">
        <f t="shared" ca="1" si="595"/>
        <v/>
      </c>
      <c r="CK118" s="142" t="str">
        <f t="array" aca="1" ref="CK118" ca="1">IFERROR(INDEX($CJ$1:$CJ$502,SMALL(IF($CJ$1:$CJ$502&lt;&gt;"",ROW($CJ$1:$CJ$502)),ROW(111:111))),"")</f>
        <v/>
      </c>
      <c r="CL118" s="142" t="str">
        <f t="shared" ca="1" si="596"/>
        <v/>
      </c>
      <c r="CM118" s="142" t="str">
        <f t="shared" ca="1" si="597"/>
        <v/>
      </c>
      <c r="CN118" s="142" t="str" cm="1">
        <f t="array" aca="1" ref="CN118" ca="1">IF(CM118="","",INDEX(INDIRECT("$CM$9:$CM$" &amp; ROW(GuyAnchorReactionCount) + GuyAnchorReactionCount),ROWS($CM118:INDIRECT("$CM$" &amp; ROW(GuyAnchorReactionCount) + GuyAnchorReactionCount))))</f>
        <v/>
      </c>
      <c r="CP118" s="145" t="str">
        <f t="shared" ca="1" si="598"/>
        <v/>
      </c>
      <c r="CQ118" s="145" t="str">
        <f t="shared" ca="1" si="599"/>
        <v/>
      </c>
      <c r="CR118" s="145" t="str">
        <f t="shared" ca="1" si="600"/>
        <v/>
      </c>
      <c r="CS118" s="145" t="str">
        <f t="shared" ca="1" si="601"/>
        <v/>
      </c>
    </row>
    <row r="119" spans="3:97" x14ac:dyDescent="0.2">
      <c r="C119" s="142">
        <f t="shared" si="525"/>
        <v>117</v>
      </c>
      <c r="D119" s="142" t="e">
        <f t="shared" ca="1" si="928"/>
        <v>#N/A</v>
      </c>
      <c r="E119" s="142" t="e">
        <f t="shared" ca="1" si="928"/>
        <v>#N/A</v>
      </c>
      <c r="F119" s="142" t="e">
        <f t="shared" ca="1" si="928"/>
        <v>#N/A</v>
      </c>
      <c r="G119" s="142" t="e">
        <f t="shared" ca="1" si="928"/>
        <v>#N/A</v>
      </c>
      <c r="H119" s="142" t="e">
        <f t="shared" ca="1" si="928"/>
        <v>#N/A</v>
      </c>
      <c r="I119" s="142" t="e">
        <f t="shared" ca="1" si="928"/>
        <v>#N/A</v>
      </c>
      <c r="J119" s="142" t="e">
        <f t="shared" ca="1" si="928"/>
        <v>#N/A</v>
      </c>
      <c r="K119" s="142" t="e">
        <f t="shared" ca="1" si="928"/>
        <v>#N/A</v>
      </c>
      <c r="L119" s="142" t="e">
        <f t="shared" ca="1" si="928"/>
        <v>#N/A</v>
      </c>
      <c r="M119" s="142" t="e">
        <f t="shared" ca="1" si="928"/>
        <v>#N/A</v>
      </c>
      <c r="N119" s="142" t="e">
        <f t="shared" ca="1" si="928"/>
        <v>#N/A</v>
      </c>
      <c r="O119" s="142" t="e">
        <f t="shared" ca="1" si="928"/>
        <v>#N/A</v>
      </c>
      <c r="P119" s="142" t="e">
        <f t="shared" ca="1" si="928"/>
        <v>#N/A</v>
      </c>
      <c r="Q119" s="142" t="e">
        <f t="shared" ca="1" si="928"/>
        <v>#N/A</v>
      </c>
      <c r="R119" s="142" t="e">
        <f t="shared" ca="1" si="928"/>
        <v>#N/A</v>
      </c>
      <c r="S119" s="142" t="e">
        <f t="shared" ca="1" si="928"/>
        <v>#N/A</v>
      </c>
      <c r="T119" s="142" t="e">
        <f t="shared" ca="1" si="918"/>
        <v>#N/A</v>
      </c>
      <c r="U119" s="142" t="e">
        <f t="shared" ca="1" si="918"/>
        <v>#N/A</v>
      </c>
      <c r="V119" s="142" t="e">
        <f t="shared" ca="1" si="918"/>
        <v>#N/A</v>
      </c>
      <c r="W119" s="142" t="e">
        <f t="shared" ca="1" si="918"/>
        <v>#N/A</v>
      </c>
      <c r="X119" s="142" t="e">
        <f t="shared" ca="1" si="918"/>
        <v>#N/A</v>
      </c>
      <c r="Y119" s="142" t="e">
        <f t="shared" ca="1" si="918"/>
        <v>#N/A</v>
      </c>
      <c r="Z119" s="142" t="e">
        <f t="shared" ca="1" si="918"/>
        <v>#N/A</v>
      </c>
      <c r="AA119" s="142" t="e">
        <f t="shared" ca="1" si="918"/>
        <v>#N/A</v>
      </c>
      <c r="AB119" s="142" t="e">
        <f t="shared" ca="1" si="918"/>
        <v>#N/A</v>
      </c>
      <c r="AC119" s="142" t="e">
        <f t="shared" ca="1" si="918"/>
        <v>#N/A</v>
      </c>
      <c r="AD119" s="142" t="e">
        <f t="shared" ca="1" si="918"/>
        <v>#N/A</v>
      </c>
      <c r="AE119" s="142" t="e">
        <f t="shared" ca="1" si="918"/>
        <v>#N/A</v>
      </c>
      <c r="AF119" s="142" t="e">
        <f t="shared" ca="1" si="918"/>
        <v>#N/A</v>
      </c>
      <c r="AG119" s="142" t="e">
        <f t="shared" ca="1" si="918"/>
        <v>#N/A</v>
      </c>
      <c r="AH119" s="142" t="e">
        <f t="shared" ca="1" si="918"/>
        <v>#N/A</v>
      </c>
      <c r="AI119" s="142" t="e">
        <f t="shared" ca="1" si="929"/>
        <v>#N/A</v>
      </c>
      <c r="AJ119" s="142" t="e">
        <f t="shared" ca="1" si="929"/>
        <v>#N/A</v>
      </c>
      <c r="AK119" s="142" t="e">
        <f t="shared" ca="1" si="929"/>
        <v>#N/A</v>
      </c>
      <c r="AL119" s="142" t="e">
        <f t="shared" ca="1" si="929"/>
        <v>#N/A</v>
      </c>
      <c r="AM119" s="142" t="e">
        <f t="shared" ca="1" si="929"/>
        <v>#N/A</v>
      </c>
      <c r="AN119" s="142" t="e">
        <f t="shared" ca="1" si="929"/>
        <v>#N/A</v>
      </c>
      <c r="AO119" s="142" t="e">
        <f t="shared" ca="1" si="929"/>
        <v>#N/A</v>
      </c>
      <c r="AP119" s="142" t="e">
        <f t="shared" ca="1" si="929"/>
        <v>#N/A</v>
      </c>
      <c r="AQ119" s="142" t="e">
        <f t="shared" ca="1" si="929"/>
        <v>#N/A</v>
      </c>
      <c r="AR119" s="142" t="e">
        <f t="shared" ca="1" si="929"/>
        <v>#N/A</v>
      </c>
      <c r="AS119" s="142" t="e">
        <f t="shared" ca="1" si="929"/>
        <v>#N/A</v>
      </c>
      <c r="AT119" s="142" t="e">
        <f t="shared" ca="1" si="929"/>
        <v>#N/A</v>
      </c>
      <c r="AU119" s="142" t="e">
        <f t="shared" ca="1" si="929"/>
        <v>#N/A</v>
      </c>
      <c r="AV119" s="142" t="e">
        <f t="shared" ca="1" si="929"/>
        <v>#N/A</v>
      </c>
      <c r="AW119" s="142" t="e">
        <f t="shared" ca="1" si="929"/>
        <v>#N/A</v>
      </c>
      <c r="AX119" s="142" t="e">
        <f t="shared" ca="1" si="929"/>
        <v>#N/A</v>
      </c>
      <c r="AY119" s="142" t="e">
        <f t="shared" ca="1" si="919"/>
        <v>#N/A</v>
      </c>
      <c r="AZ119" s="142" t="e">
        <f t="shared" ca="1" si="919"/>
        <v>#N/A</v>
      </c>
      <c r="BA119" s="142" t="e">
        <f t="shared" ca="1" si="919"/>
        <v>#N/A</v>
      </c>
      <c r="BB119" s="142" t="str">
        <f t="shared" ca="1" si="515"/>
        <v/>
      </c>
      <c r="BC119" s="142" t="str">
        <f t="shared" ref="BC119" ca="1" si="970">IFERROR(VALUE(G119)*IF(RTF_unit="K",1,IF(RTF_unit="lb",1/1000,IF(RTF_unit="T",2,1))),"")</f>
        <v/>
      </c>
      <c r="BD119" s="142" t="str">
        <f t="shared" ref="BD119" ca="1" si="971">IFERROR(VALUE(H119)*IF(RTF_unit="K",1,IF(RTF_unit="lb",1/1000,IF(RTF_unit="T",2,1))),"")</f>
        <v/>
      </c>
      <c r="BE119" s="142" t="str">
        <f t="shared" ref="BE119" ca="1" si="972">IFERROR(VALUE(I119)*IF(RTF_unit="K",1,IF(RTF_unit="lb",1/1000,IF(RTF_unit="T",2,1))),"")</f>
        <v/>
      </c>
      <c r="BF119" s="20" t="str">
        <f t="shared" ca="1" si="519"/>
        <v/>
      </c>
      <c r="BG119" s="142" t="str">
        <f t="shared" ca="1" si="561"/>
        <v/>
      </c>
      <c r="BH119" s="20"/>
      <c r="BI119" s="158" t="str">
        <f t="shared" ca="1" si="605"/>
        <v/>
      </c>
      <c r="BJ119" s="142" t="str">
        <f t="shared" ca="1" si="580"/>
        <v/>
      </c>
      <c r="BK119" s="142" t="str">
        <f t="shared" ca="1" si="606"/>
        <v/>
      </c>
      <c r="BL119" s="142" t="str">
        <f t="shared" ref="BL119" ca="1" si="973">IFERROR(INDEX($D$2:$BA$203,$A$41-1+$BI119,$A$27-3)*IF(RTF_unit="K",1,IF(RTF_unit="lb",1/1000,IF(RTF_unit="T",2,1))),"")</f>
        <v/>
      </c>
      <c r="BM119" s="142" t="str">
        <f t="shared" ref="BM119" ca="1" si="974">IFERROR(INDEX($D$2:$BA$203,$A$41-1+$BI119,$A$27-1)*IF(RTF_unit="K",1,IF(RTF_unit="lb",1/1000,IF(RTF_unit="T",2,1))),"")</f>
        <v/>
      </c>
      <c r="BN119" s="142" t="str">
        <f t="shared" ref="BN119" ca="1" si="975">IFERROR(INDEX($D$2:$BA$203,$A$41-1+$BI119,$A$27-2)*IF(RTF_unit="K",1,IF(RTF_unit="lb",1/1000,IF(RTF_unit="T",2,1))),"")</f>
        <v/>
      </c>
      <c r="BO119" s="142" t="str">
        <f t="shared" ref="BO119" ca="1" si="976">IFERROR(INDEX($D$2:$BA$203,$A$41-1+$BI119,$A$27)*IF(RTF_unit_Moment="kip-ft",1,IF(RTF_unit_Moment="kip-in",1/12,IF(RTF_unit_Moment="lb-ft",1/1000,IF(RTF_unit_Moment="lb-in",1/12000,1)))),"")</f>
        <v/>
      </c>
      <c r="BP119" s="142" t="str">
        <f t="shared" ref="BP119" ca="1" si="977">IFERROR(INDEX($D$2:$BA$203,$A$41-1+$BI119,$A$30)*IF(RTF_unit_Moment="kip-ft",1,IF(RTF_unit_Moment="kip-in",1/12,IF(RTF_unit_Moment="lb-ft",1/1000,IF(RTF_unit_Moment="lb-in",1/12000,1)))),"")</f>
        <v/>
      </c>
      <c r="BQ119" s="142" t="str">
        <f t="shared" ca="1" si="612"/>
        <v/>
      </c>
      <c r="BR119" s="142" t="str">
        <f t="shared" ca="1" si="613"/>
        <v/>
      </c>
      <c r="BT119" s="142" t="str">
        <f t="array" aca="1" ref="BT119" ca="1">IFERROR(INDEX($BB$1:$BB$502,SMALL(IF($BB$1:$BB$502&lt;&gt;"",ROW($BB$1:$BB$502)),ROW(112:112))),"")</f>
        <v/>
      </c>
      <c r="BU119" s="156" t="str">
        <f t="shared" ca="1" si="575"/>
        <v/>
      </c>
      <c r="BV119" s="142" t="str">
        <f t="shared" ca="1" si="586"/>
        <v/>
      </c>
      <c r="BW119" s="142" t="str">
        <f t="shared" ca="1" si="586"/>
        <v/>
      </c>
      <c r="BX119" s="142" t="str">
        <f t="shared" ca="1" si="586"/>
        <v/>
      </c>
      <c r="BY119" s="142" t="str">
        <f t="shared" ca="1" si="587"/>
        <v/>
      </c>
      <c r="BZ119" s="142" t="str">
        <f t="shared" ca="1" si="576"/>
        <v/>
      </c>
      <c r="CA119" s="142" t="str">
        <f t="shared" ca="1" si="588"/>
        <v/>
      </c>
      <c r="CB119" s="142" t="str">
        <f t="shared" ca="1" si="589"/>
        <v/>
      </c>
      <c r="CC119" s="142" t="str">
        <f t="shared" ca="1" si="590"/>
        <v/>
      </c>
      <c r="CD119" s="142" t="str">
        <f t="shared" ca="1" si="591"/>
        <v/>
      </c>
      <c r="CE119" s="142" t="str">
        <f t="shared" ca="1" si="592"/>
        <v/>
      </c>
      <c r="CF119" s="142" t="str">
        <f t="shared" ca="1" si="593"/>
        <v/>
      </c>
      <c r="CG119" s="142" t="str">
        <f t="shared" ca="1" si="594"/>
        <v/>
      </c>
      <c r="CH119" s="142" t="str">
        <f ca="1">IFERROR(TRIM(IFERROR(IF(ISNUMBER(MATCH(IF($CF118="Radius",LEFT($CF119,FIND(" (",$CF119,1)),IF(LEFT($CF119,FIND(" (",$CF119,1))=LEFT($CF118,FIND(" (",$CF118,1)),"",LEFT($CF119,FIND(" (",$CF119,1)))),$CH$8:$CH118,0))=FALSE,IF($CF118="Radius",LEFT($CF119,FIND(" (",$CF119,1)),IF(LEFT($CF119,FIND(" (",$CF119,1))=LEFT($CF118,FIND(" (",$CF118,1)),"",LEFT($CF119,FIND(" (",$CF119,1)))),""),"")),"")</f>
        <v/>
      </c>
      <c r="CI119" s="142" t="str">
        <f t="array" aca="1" ref="CI119" ca="1">IFERROR(IF($CH119="","",IF(MAX((Selection_Radius=$CH119)*Selection_Resultant)=0,"",MAX((Selection_Radius=$CH119)*Selection_Resultant))),"")</f>
        <v/>
      </c>
      <c r="CJ119" s="142" t="str">
        <f t="shared" ca="1" si="595"/>
        <v/>
      </c>
      <c r="CK119" s="142" t="str">
        <f t="array" aca="1" ref="CK119" ca="1">IFERROR(INDEX($CJ$1:$CJ$502,SMALL(IF($CJ$1:$CJ$502&lt;&gt;"",ROW($CJ$1:$CJ$502)),ROW(112:112))),"")</f>
        <v/>
      </c>
      <c r="CL119" s="142" t="str">
        <f t="shared" ca="1" si="596"/>
        <v/>
      </c>
      <c r="CM119" s="142" t="str">
        <f t="shared" ca="1" si="597"/>
        <v/>
      </c>
      <c r="CN119" s="142" t="str" cm="1">
        <f t="array" aca="1" ref="CN119" ca="1">IF(CM119="","",INDEX(INDIRECT("$CM$9:$CM$" &amp; ROW(GuyAnchorReactionCount) + GuyAnchorReactionCount),ROWS($CM119:INDIRECT("$CM$" &amp; ROW(GuyAnchorReactionCount) + GuyAnchorReactionCount))))</f>
        <v/>
      </c>
      <c r="CP119" s="145" t="str">
        <f t="shared" ca="1" si="598"/>
        <v/>
      </c>
      <c r="CQ119" s="145" t="str">
        <f t="shared" ca="1" si="599"/>
        <v/>
      </c>
      <c r="CR119" s="145" t="str">
        <f t="shared" ca="1" si="600"/>
        <v/>
      </c>
      <c r="CS119" s="145" t="str">
        <f t="shared" ca="1" si="601"/>
        <v/>
      </c>
    </row>
    <row r="120" spans="3:97" x14ac:dyDescent="0.2">
      <c r="C120" s="142">
        <f t="shared" si="525"/>
        <v>118</v>
      </c>
      <c r="D120" s="142" t="e">
        <f t="shared" ca="1" si="928"/>
        <v>#N/A</v>
      </c>
      <c r="E120" s="142" t="e">
        <f t="shared" ca="1" si="928"/>
        <v>#N/A</v>
      </c>
      <c r="F120" s="142" t="e">
        <f t="shared" ca="1" si="928"/>
        <v>#N/A</v>
      </c>
      <c r="G120" s="142" t="e">
        <f t="shared" ca="1" si="928"/>
        <v>#N/A</v>
      </c>
      <c r="H120" s="142" t="e">
        <f t="shared" ca="1" si="928"/>
        <v>#N/A</v>
      </c>
      <c r="I120" s="142" t="e">
        <f t="shared" ca="1" si="928"/>
        <v>#N/A</v>
      </c>
      <c r="J120" s="142" t="e">
        <f t="shared" ca="1" si="928"/>
        <v>#N/A</v>
      </c>
      <c r="K120" s="142" t="e">
        <f t="shared" ca="1" si="928"/>
        <v>#N/A</v>
      </c>
      <c r="L120" s="142" t="e">
        <f t="shared" ca="1" si="928"/>
        <v>#N/A</v>
      </c>
      <c r="M120" s="142" t="e">
        <f t="shared" ca="1" si="928"/>
        <v>#N/A</v>
      </c>
      <c r="N120" s="142" t="e">
        <f t="shared" ca="1" si="928"/>
        <v>#N/A</v>
      </c>
      <c r="O120" s="142" t="e">
        <f t="shared" ca="1" si="928"/>
        <v>#N/A</v>
      </c>
      <c r="P120" s="142" t="e">
        <f t="shared" ca="1" si="928"/>
        <v>#N/A</v>
      </c>
      <c r="Q120" s="142" t="e">
        <f t="shared" ca="1" si="928"/>
        <v>#N/A</v>
      </c>
      <c r="R120" s="142" t="e">
        <f t="shared" ca="1" si="928"/>
        <v>#N/A</v>
      </c>
      <c r="S120" s="142" t="e">
        <f t="shared" ca="1" si="928"/>
        <v>#N/A</v>
      </c>
      <c r="T120" s="142" t="e">
        <f t="shared" ca="1" si="918"/>
        <v>#N/A</v>
      </c>
      <c r="U120" s="142" t="e">
        <f t="shared" ca="1" si="918"/>
        <v>#N/A</v>
      </c>
      <c r="V120" s="142" t="e">
        <f t="shared" ca="1" si="918"/>
        <v>#N/A</v>
      </c>
      <c r="W120" s="142" t="e">
        <f t="shared" ca="1" si="918"/>
        <v>#N/A</v>
      </c>
      <c r="X120" s="142" t="e">
        <f t="shared" ca="1" si="918"/>
        <v>#N/A</v>
      </c>
      <c r="Y120" s="142" t="e">
        <f t="shared" ca="1" si="918"/>
        <v>#N/A</v>
      </c>
      <c r="Z120" s="142" t="e">
        <f t="shared" ca="1" si="918"/>
        <v>#N/A</v>
      </c>
      <c r="AA120" s="142" t="e">
        <f t="shared" ca="1" si="918"/>
        <v>#N/A</v>
      </c>
      <c r="AB120" s="142" t="e">
        <f t="shared" ca="1" si="918"/>
        <v>#N/A</v>
      </c>
      <c r="AC120" s="142" t="e">
        <f t="shared" ca="1" si="918"/>
        <v>#N/A</v>
      </c>
      <c r="AD120" s="142" t="e">
        <f t="shared" ca="1" si="918"/>
        <v>#N/A</v>
      </c>
      <c r="AE120" s="142" t="e">
        <f t="shared" ca="1" si="918"/>
        <v>#N/A</v>
      </c>
      <c r="AF120" s="142" t="e">
        <f t="shared" ca="1" si="918"/>
        <v>#N/A</v>
      </c>
      <c r="AG120" s="142" t="e">
        <f t="shared" ca="1" si="918"/>
        <v>#N/A</v>
      </c>
      <c r="AH120" s="142" t="e">
        <f t="shared" ca="1" si="918"/>
        <v>#N/A</v>
      </c>
      <c r="AI120" s="142" t="e">
        <f t="shared" ca="1" si="929"/>
        <v>#N/A</v>
      </c>
      <c r="AJ120" s="142" t="e">
        <f t="shared" ca="1" si="929"/>
        <v>#N/A</v>
      </c>
      <c r="AK120" s="142" t="e">
        <f t="shared" ca="1" si="929"/>
        <v>#N/A</v>
      </c>
      <c r="AL120" s="142" t="e">
        <f t="shared" ca="1" si="929"/>
        <v>#N/A</v>
      </c>
      <c r="AM120" s="142" t="e">
        <f t="shared" ca="1" si="929"/>
        <v>#N/A</v>
      </c>
      <c r="AN120" s="142" t="e">
        <f t="shared" ca="1" si="929"/>
        <v>#N/A</v>
      </c>
      <c r="AO120" s="142" t="e">
        <f t="shared" ca="1" si="929"/>
        <v>#N/A</v>
      </c>
      <c r="AP120" s="142" t="e">
        <f t="shared" ca="1" si="929"/>
        <v>#N/A</v>
      </c>
      <c r="AQ120" s="142" t="e">
        <f t="shared" ca="1" si="929"/>
        <v>#N/A</v>
      </c>
      <c r="AR120" s="142" t="e">
        <f t="shared" ca="1" si="929"/>
        <v>#N/A</v>
      </c>
      <c r="AS120" s="142" t="e">
        <f t="shared" ca="1" si="929"/>
        <v>#N/A</v>
      </c>
      <c r="AT120" s="142" t="e">
        <f t="shared" ca="1" si="929"/>
        <v>#N/A</v>
      </c>
      <c r="AU120" s="142" t="e">
        <f t="shared" ca="1" si="929"/>
        <v>#N/A</v>
      </c>
      <c r="AV120" s="142" t="e">
        <f t="shared" ca="1" si="929"/>
        <v>#N/A</v>
      </c>
      <c r="AW120" s="142" t="e">
        <f t="shared" ca="1" si="929"/>
        <v>#N/A</v>
      </c>
      <c r="AX120" s="142" t="e">
        <f t="shared" ca="1" si="929"/>
        <v>#N/A</v>
      </c>
      <c r="AY120" s="142" t="e">
        <f t="shared" ca="1" si="919"/>
        <v>#N/A</v>
      </c>
      <c r="AZ120" s="142" t="e">
        <f t="shared" ca="1" si="919"/>
        <v>#N/A</v>
      </c>
      <c r="BA120" s="142" t="e">
        <f t="shared" ca="1" si="919"/>
        <v>#N/A</v>
      </c>
      <c r="BB120" s="142" t="str">
        <f t="shared" ca="1" si="515"/>
        <v/>
      </c>
      <c r="BC120" s="142" t="str">
        <f t="shared" ref="BC120" ca="1" si="978">IFERROR(VALUE(G120)*IF(RTF_unit="K",1,IF(RTF_unit="lb",1/1000,IF(RTF_unit="T",2,1))),"")</f>
        <v/>
      </c>
      <c r="BD120" s="142" t="str">
        <f t="shared" ref="BD120" ca="1" si="979">IFERROR(VALUE(H120)*IF(RTF_unit="K",1,IF(RTF_unit="lb",1/1000,IF(RTF_unit="T",2,1))),"")</f>
        <v/>
      </c>
      <c r="BE120" s="142" t="str">
        <f t="shared" ref="BE120" ca="1" si="980">IFERROR(VALUE(I120)*IF(RTF_unit="K",1,IF(RTF_unit="lb",1/1000,IF(RTF_unit="T",2,1))),"")</f>
        <v/>
      </c>
      <c r="BF120" s="20" t="str">
        <f t="shared" ca="1" si="519"/>
        <v/>
      </c>
      <c r="BG120" s="142" t="str">
        <f t="shared" ca="1" si="561"/>
        <v/>
      </c>
      <c r="BH120" s="20"/>
      <c r="BI120" s="158" t="str">
        <f t="shared" ca="1" si="605"/>
        <v/>
      </c>
      <c r="BJ120" s="142" t="str">
        <f t="shared" ca="1" si="580"/>
        <v/>
      </c>
      <c r="BK120" s="142" t="str">
        <f t="shared" ca="1" si="606"/>
        <v/>
      </c>
      <c r="BL120" s="142" t="str">
        <f t="shared" ref="BL120" ca="1" si="981">IFERROR(INDEX($D$2:$BA$203,$A$41-1+$BI120,$A$27-3)*IF(RTF_unit="K",1,IF(RTF_unit="lb",1/1000,IF(RTF_unit="T",2,1))),"")</f>
        <v/>
      </c>
      <c r="BM120" s="142" t="str">
        <f t="shared" ref="BM120" ca="1" si="982">IFERROR(INDEX($D$2:$BA$203,$A$41-1+$BI120,$A$27-1)*IF(RTF_unit="K",1,IF(RTF_unit="lb",1/1000,IF(RTF_unit="T",2,1))),"")</f>
        <v/>
      </c>
      <c r="BN120" s="142" t="str">
        <f t="shared" ref="BN120" ca="1" si="983">IFERROR(INDEX($D$2:$BA$203,$A$41-1+$BI120,$A$27-2)*IF(RTF_unit="K",1,IF(RTF_unit="lb",1/1000,IF(RTF_unit="T",2,1))),"")</f>
        <v/>
      </c>
      <c r="BO120" s="142" t="str">
        <f t="shared" ref="BO120" ca="1" si="984">IFERROR(INDEX($D$2:$BA$203,$A$41-1+$BI120,$A$27)*IF(RTF_unit_Moment="kip-ft",1,IF(RTF_unit_Moment="kip-in",1/12,IF(RTF_unit_Moment="lb-ft",1/1000,IF(RTF_unit_Moment="lb-in",1/12000,1)))),"")</f>
        <v/>
      </c>
      <c r="BP120" s="142" t="str">
        <f t="shared" ref="BP120" ca="1" si="985">IFERROR(INDEX($D$2:$BA$203,$A$41-1+$BI120,$A$30)*IF(RTF_unit_Moment="kip-ft",1,IF(RTF_unit_Moment="kip-in",1/12,IF(RTF_unit_Moment="lb-ft",1/1000,IF(RTF_unit_Moment="lb-in",1/12000,1)))),"")</f>
        <v/>
      </c>
      <c r="BQ120" s="142" t="str">
        <f t="shared" ca="1" si="612"/>
        <v/>
      </c>
      <c r="BR120" s="142" t="str">
        <f t="shared" ca="1" si="613"/>
        <v/>
      </c>
      <c r="BT120" s="142" t="str">
        <f t="array" aca="1" ref="BT120" ca="1">IFERROR(INDEX($BB$1:$BB$502,SMALL(IF($BB$1:$BB$502&lt;&gt;"",ROW($BB$1:$BB$502)),ROW(113:113))),"")</f>
        <v/>
      </c>
      <c r="BU120" s="156" t="str">
        <f t="shared" ca="1" si="575"/>
        <v/>
      </c>
      <c r="BV120" s="142" t="str">
        <f t="shared" ca="1" si="586"/>
        <v/>
      </c>
      <c r="BW120" s="142" t="str">
        <f t="shared" ca="1" si="586"/>
        <v/>
      </c>
      <c r="BX120" s="142" t="str">
        <f t="shared" ca="1" si="586"/>
        <v/>
      </c>
      <c r="BY120" s="142" t="str">
        <f t="shared" ca="1" si="587"/>
        <v/>
      </c>
      <c r="BZ120" s="142" t="str">
        <f t="shared" ca="1" si="576"/>
        <v/>
      </c>
      <c r="CA120" s="142" t="str">
        <f t="shared" ca="1" si="588"/>
        <v/>
      </c>
      <c r="CB120" s="142" t="str">
        <f t="shared" ca="1" si="589"/>
        <v/>
      </c>
      <c r="CC120" s="142" t="str">
        <f t="shared" ca="1" si="590"/>
        <v/>
      </c>
      <c r="CD120" s="142" t="str">
        <f t="shared" ca="1" si="591"/>
        <v/>
      </c>
      <c r="CE120" s="142" t="str">
        <f t="shared" ca="1" si="592"/>
        <v/>
      </c>
      <c r="CF120" s="142" t="str">
        <f t="shared" ca="1" si="593"/>
        <v/>
      </c>
      <c r="CG120" s="142" t="str">
        <f t="shared" ca="1" si="594"/>
        <v/>
      </c>
      <c r="CH120" s="142" t="str">
        <f ca="1">IFERROR(TRIM(IFERROR(IF(ISNUMBER(MATCH(IF($CF119="Radius",LEFT($CF120,FIND(" (",$CF120,1)),IF(LEFT($CF120,FIND(" (",$CF120,1))=LEFT($CF119,FIND(" (",$CF119,1)),"",LEFT($CF120,FIND(" (",$CF120,1)))),$CH$8:$CH119,0))=FALSE,IF($CF119="Radius",LEFT($CF120,FIND(" (",$CF120,1)),IF(LEFT($CF120,FIND(" (",$CF120,1))=LEFT($CF119,FIND(" (",$CF119,1)),"",LEFT($CF120,FIND(" (",$CF120,1)))),""),"")),"")</f>
        <v/>
      </c>
      <c r="CI120" s="142" t="str">
        <f t="array" aca="1" ref="CI120" ca="1">IFERROR(IF($CH120="","",IF(MAX((Selection_Radius=$CH120)*Selection_Resultant)=0,"",MAX((Selection_Radius=$CH120)*Selection_Resultant))),"")</f>
        <v/>
      </c>
      <c r="CJ120" s="142" t="str">
        <f t="shared" ca="1" si="595"/>
        <v/>
      </c>
      <c r="CK120" s="142" t="str">
        <f t="array" aca="1" ref="CK120" ca="1">IFERROR(INDEX($CJ$1:$CJ$502,SMALL(IF($CJ$1:$CJ$502&lt;&gt;"",ROW($CJ$1:$CJ$502)),ROW(113:113))),"")</f>
        <v/>
      </c>
      <c r="CL120" s="142" t="str">
        <f t="shared" ca="1" si="596"/>
        <v/>
      </c>
      <c r="CM120" s="142" t="str">
        <f t="shared" ca="1" si="597"/>
        <v/>
      </c>
      <c r="CN120" s="142" t="str" cm="1">
        <f t="array" aca="1" ref="CN120" ca="1">IF(CM120="","",INDEX(INDIRECT("$CM$9:$CM$" &amp; ROW(GuyAnchorReactionCount) + GuyAnchorReactionCount),ROWS($CM120:INDIRECT("$CM$" &amp; ROW(GuyAnchorReactionCount) + GuyAnchorReactionCount))))</f>
        <v/>
      </c>
      <c r="CP120" s="145" t="str">
        <f t="shared" ca="1" si="598"/>
        <v/>
      </c>
      <c r="CQ120" s="145" t="str">
        <f t="shared" ca="1" si="599"/>
        <v/>
      </c>
      <c r="CR120" s="145" t="str">
        <f t="shared" ca="1" si="600"/>
        <v/>
      </c>
      <c r="CS120" s="145" t="str">
        <f t="shared" ca="1" si="601"/>
        <v/>
      </c>
    </row>
    <row r="121" spans="3:97" x14ac:dyDescent="0.2">
      <c r="C121" s="142">
        <f t="shared" si="525"/>
        <v>119</v>
      </c>
      <c r="D121" s="142" t="e">
        <f t="shared" ca="1" si="928"/>
        <v>#N/A</v>
      </c>
      <c r="E121" s="142" t="e">
        <f t="shared" ca="1" si="928"/>
        <v>#N/A</v>
      </c>
      <c r="F121" s="142" t="e">
        <f t="shared" ca="1" si="928"/>
        <v>#N/A</v>
      </c>
      <c r="G121" s="142" t="e">
        <f t="shared" ca="1" si="928"/>
        <v>#N/A</v>
      </c>
      <c r="H121" s="142" t="e">
        <f t="shared" ca="1" si="928"/>
        <v>#N/A</v>
      </c>
      <c r="I121" s="142" t="e">
        <f t="shared" ca="1" si="928"/>
        <v>#N/A</v>
      </c>
      <c r="J121" s="142" t="e">
        <f t="shared" ca="1" si="928"/>
        <v>#N/A</v>
      </c>
      <c r="K121" s="142" t="e">
        <f t="shared" ca="1" si="928"/>
        <v>#N/A</v>
      </c>
      <c r="L121" s="142" t="e">
        <f t="shared" ca="1" si="928"/>
        <v>#N/A</v>
      </c>
      <c r="M121" s="142" t="e">
        <f t="shared" ca="1" si="928"/>
        <v>#N/A</v>
      </c>
      <c r="N121" s="142" t="e">
        <f t="shared" ca="1" si="928"/>
        <v>#N/A</v>
      </c>
      <c r="O121" s="142" t="e">
        <f t="shared" ca="1" si="928"/>
        <v>#N/A</v>
      </c>
      <c r="P121" s="142" t="e">
        <f t="shared" ca="1" si="928"/>
        <v>#N/A</v>
      </c>
      <c r="Q121" s="142" t="e">
        <f t="shared" ca="1" si="928"/>
        <v>#N/A</v>
      </c>
      <c r="R121" s="142" t="e">
        <f t="shared" ca="1" si="928"/>
        <v>#N/A</v>
      </c>
      <c r="S121" s="142" t="e">
        <f t="shared" ca="1" si="928"/>
        <v>#N/A</v>
      </c>
      <c r="T121" s="142" t="e">
        <f t="shared" ca="1" si="918"/>
        <v>#N/A</v>
      </c>
      <c r="U121" s="142" t="e">
        <f t="shared" ca="1" si="918"/>
        <v>#N/A</v>
      </c>
      <c r="V121" s="142" t="e">
        <f t="shared" ca="1" si="918"/>
        <v>#N/A</v>
      </c>
      <c r="W121" s="142" t="e">
        <f t="shared" ca="1" si="918"/>
        <v>#N/A</v>
      </c>
      <c r="X121" s="142" t="e">
        <f t="shared" ca="1" si="918"/>
        <v>#N/A</v>
      </c>
      <c r="Y121" s="142" t="e">
        <f t="shared" ca="1" si="918"/>
        <v>#N/A</v>
      </c>
      <c r="Z121" s="142" t="e">
        <f t="shared" ca="1" si="918"/>
        <v>#N/A</v>
      </c>
      <c r="AA121" s="142" t="e">
        <f t="shared" ca="1" si="918"/>
        <v>#N/A</v>
      </c>
      <c r="AB121" s="142" t="e">
        <f t="shared" ca="1" si="918"/>
        <v>#N/A</v>
      </c>
      <c r="AC121" s="142" t="e">
        <f t="shared" ca="1" si="918"/>
        <v>#N/A</v>
      </c>
      <c r="AD121" s="142" t="e">
        <f t="shared" ca="1" si="918"/>
        <v>#N/A</v>
      </c>
      <c r="AE121" s="142" t="e">
        <f t="shared" ca="1" si="918"/>
        <v>#N/A</v>
      </c>
      <c r="AF121" s="142" t="e">
        <f t="shared" ca="1" si="918"/>
        <v>#N/A</v>
      </c>
      <c r="AG121" s="142" t="e">
        <f t="shared" ca="1" si="918"/>
        <v>#N/A</v>
      </c>
      <c r="AH121" s="142" t="e">
        <f t="shared" ca="1" si="918"/>
        <v>#N/A</v>
      </c>
      <c r="AI121" s="142" t="e">
        <f t="shared" ca="1" si="929"/>
        <v>#N/A</v>
      </c>
      <c r="AJ121" s="142" t="e">
        <f t="shared" ca="1" si="929"/>
        <v>#N/A</v>
      </c>
      <c r="AK121" s="142" t="e">
        <f t="shared" ca="1" si="929"/>
        <v>#N/A</v>
      </c>
      <c r="AL121" s="142" t="e">
        <f t="shared" ca="1" si="929"/>
        <v>#N/A</v>
      </c>
      <c r="AM121" s="142" t="e">
        <f t="shared" ca="1" si="929"/>
        <v>#N/A</v>
      </c>
      <c r="AN121" s="142" t="e">
        <f t="shared" ca="1" si="929"/>
        <v>#N/A</v>
      </c>
      <c r="AO121" s="142" t="e">
        <f t="shared" ca="1" si="929"/>
        <v>#N/A</v>
      </c>
      <c r="AP121" s="142" t="e">
        <f t="shared" ca="1" si="929"/>
        <v>#N/A</v>
      </c>
      <c r="AQ121" s="142" t="e">
        <f t="shared" ca="1" si="929"/>
        <v>#N/A</v>
      </c>
      <c r="AR121" s="142" t="e">
        <f t="shared" ca="1" si="929"/>
        <v>#N/A</v>
      </c>
      <c r="AS121" s="142" t="e">
        <f t="shared" ca="1" si="929"/>
        <v>#N/A</v>
      </c>
      <c r="AT121" s="142" t="e">
        <f t="shared" ca="1" si="929"/>
        <v>#N/A</v>
      </c>
      <c r="AU121" s="142" t="e">
        <f t="shared" ca="1" si="929"/>
        <v>#N/A</v>
      </c>
      <c r="AV121" s="142" t="e">
        <f t="shared" ca="1" si="929"/>
        <v>#N/A</v>
      </c>
      <c r="AW121" s="142" t="e">
        <f t="shared" ca="1" si="929"/>
        <v>#N/A</v>
      </c>
      <c r="AX121" s="142" t="e">
        <f t="shared" ca="1" si="929"/>
        <v>#N/A</v>
      </c>
      <c r="AY121" s="142" t="e">
        <f t="shared" ca="1" si="919"/>
        <v>#N/A</v>
      </c>
      <c r="AZ121" s="142" t="e">
        <f t="shared" ca="1" si="919"/>
        <v>#N/A</v>
      </c>
      <c r="BA121" s="142" t="e">
        <f t="shared" ca="1" si="919"/>
        <v>#N/A</v>
      </c>
      <c r="BB121" s="142" t="str">
        <f t="shared" ca="1" si="515"/>
        <v/>
      </c>
      <c r="BC121" s="142" t="str">
        <f t="shared" ref="BC121" ca="1" si="986">IFERROR(VALUE(G121)*IF(RTF_unit="K",1,IF(RTF_unit="lb",1/1000,IF(RTF_unit="T",2,1))),"")</f>
        <v/>
      </c>
      <c r="BD121" s="142" t="str">
        <f t="shared" ref="BD121" ca="1" si="987">IFERROR(VALUE(H121)*IF(RTF_unit="K",1,IF(RTF_unit="lb",1/1000,IF(RTF_unit="T",2,1))),"")</f>
        <v/>
      </c>
      <c r="BE121" s="142" t="str">
        <f t="shared" ref="BE121" ca="1" si="988">IFERROR(VALUE(I121)*IF(RTF_unit="K",1,IF(RTF_unit="lb",1/1000,IF(RTF_unit="T",2,1))),"")</f>
        <v/>
      </c>
      <c r="BF121" s="20" t="str">
        <f t="shared" ca="1" si="519"/>
        <v/>
      </c>
      <c r="BG121" s="142" t="str">
        <f t="shared" ca="1" si="561"/>
        <v/>
      </c>
      <c r="BH121" s="20"/>
      <c r="BI121" s="158" t="str">
        <f t="shared" ca="1" si="605"/>
        <v/>
      </c>
      <c r="BJ121" s="142" t="str">
        <f t="shared" ca="1" si="580"/>
        <v/>
      </c>
      <c r="BK121" s="142" t="str">
        <f t="shared" ca="1" si="606"/>
        <v/>
      </c>
      <c r="BL121" s="142" t="str">
        <f t="shared" ref="BL121" ca="1" si="989">IFERROR(INDEX($D$2:$BA$203,$A$41-1+$BI121,$A$27-3)*IF(RTF_unit="K",1,IF(RTF_unit="lb",1/1000,IF(RTF_unit="T",2,1))),"")</f>
        <v/>
      </c>
      <c r="BM121" s="142" t="str">
        <f t="shared" ref="BM121" ca="1" si="990">IFERROR(INDEX($D$2:$BA$203,$A$41-1+$BI121,$A$27-1)*IF(RTF_unit="K",1,IF(RTF_unit="lb",1/1000,IF(RTF_unit="T",2,1))),"")</f>
        <v/>
      </c>
      <c r="BN121" s="142" t="str">
        <f t="shared" ref="BN121" ca="1" si="991">IFERROR(INDEX($D$2:$BA$203,$A$41-1+$BI121,$A$27-2)*IF(RTF_unit="K",1,IF(RTF_unit="lb",1/1000,IF(RTF_unit="T",2,1))),"")</f>
        <v/>
      </c>
      <c r="BO121" s="142" t="str">
        <f t="shared" ref="BO121" ca="1" si="992">IFERROR(INDEX($D$2:$BA$203,$A$41-1+$BI121,$A$27)*IF(RTF_unit_Moment="kip-ft",1,IF(RTF_unit_Moment="kip-in",1/12,IF(RTF_unit_Moment="lb-ft",1/1000,IF(RTF_unit_Moment="lb-in",1/12000,1)))),"")</f>
        <v/>
      </c>
      <c r="BP121" s="142" t="str">
        <f t="shared" ref="BP121" ca="1" si="993">IFERROR(INDEX($D$2:$BA$203,$A$41-1+$BI121,$A$30)*IF(RTF_unit_Moment="kip-ft",1,IF(RTF_unit_Moment="kip-in",1/12,IF(RTF_unit_Moment="lb-ft",1/1000,IF(RTF_unit_Moment="lb-in",1/12000,1)))),"")</f>
        <v/>
      </c>
      <c r="BQ121" s="142" t="str">
        <f t="shared" ca="1" si="612"/>
        <v/>
      </c>
      <c r="BR121" s="142" t="str">
        <f t="shared" ca="1" si="613"/>
        <v/>
      </c>
      <c r="BT121" s="142" t="str">
        <f t="array" aca="1" ref="BT121" ca="1">IFERROR(INDEX($BB$1:$BB$502,SMALL(IF($BB$1:$BB$502&lt;&gt;"",ROW($BB$1:$BB$502)),ROW(114:114))),"")</f>
        <v/>
      </c>
      <c r="BU121" s="156" t="str">
        <f t="shared" ca="1" si="575"/>
        <v/>
      </c>
      <c r="BV121" s="142" t="str">
        <f t="shared" ca="1" si="586"/>
        <v/>
      </c>
      <c r="BW121" s="142" t="str">
        <f t="shared" ca="1" si="586"/>
        <v/>
      </c>
      <c r="BX121" s="142" t="str">
        <f t="shared" ca="1" si="586"/>
        <v/>
      </c>
      <c r="BY121" s="142" t="str">
        <f t="shared" ca="1" si="587"/>
        <v/>
      </c>
      <c r="BZ121" s="142" t="str">
        <f t="shared" ca="1" si="576"/>
        <v/>
      </c>
      <c r="CA121" s="142" t="str">
        <f t="shared" ca="1" si="588"/>
        <v/>
      </c>
      <c r="CB121" s="142" t="str">
        <f t="shared" ca="1" si="589"/>
        <v/>
      </c>
      <c r="CC121" s="142" t="str">
        <f t="shared" ca="1" si="590"/>
        <v/>
      </c>
      <c r="CD121" s="142" t="str">
        <f t="shared" ca="1" si="591"/>
        <v/>
      </c>
      <c r="CE121" s="142" t="str">
        <f t="shared" ca="1" si="592"/>
        <v/>
      </c>
      <c r="CF121" s="142" t="str">
        <f t="shared" ca="1" si="593"/>
        <v/>
      </c>
      <c r="CG121" s="142" t="str">
        <f t="shared" ca="1" si="594"/>
        <v/>
      </c>
      <c r="CH121" s="142" t="str">
        <f ca="1">IFERROR(TRIM(IFERROR(IF(ISNUMBER(MATCH(IF($CF120="Radius",LEFT($CF121,FIND(" (",$CF121,1)),IF(LEFT($CF121,FIND(" (",$CF121,1))=LEFT($CF120,FIND(" (",$CF120,1)),"",LEFT($CF121,FIND(" (",$CF121,1)))),$CH$8:$CH120,0))=FALSE,IF($CF120="Radius",LEFT($CF121,FIND(" (",$CF121,1)),IF(LEFT($CF121,FIND(" (",$CF121,1))=LEFT($CF120,FIND(" (",$CF120,1)),"",LEFT($CF121,FIND(" (",$CF121,1)))),""),"")),"")</f>
        <v/>
      </c>
      <c r="CI121" s="142" t="str">
        <f t="array" aca="1" ref="CI121" ca="1">IFERROR(IF($CH121="","",IF(MAX((Selection_Radius=$CH121)*Selection_Resultant)=0,"",MAX((Selection_Radius=$CH121)*Selection_Resultant))),"")</f>
        <v/>
      </c>
      <c r="CJ121" s="142" t="str">
        <f t="shared" ca="1" si="595"/>
        <v/>
      </c>
      <c r="CK121" s="142" t="str">
        <f t="array" aca="1" ref="CK121" ca="1">IFERROR(INDEX($CJ$1:$CJ$502,SMALL(IF($CJ$1:$CJ$502&lt;&gt;"",ROW($CJ$1:$CJ$502)),ROW(114:114))),"")</f>
        <v/>
      </c>
      <c r="CL121" s="142" t="str">
        <f t="shared" ca="1" si="596"/>
        <v/>
      </c>
      <c r="CM121" s="142" t="str">
        <f t="shared" ca="1" si="597"/>
        <v/>
      </c>
      <c r="CN121" s="142" t="str" cm="1">
        <f t="array" aca="1" ref="CN121" ca="1">IF(CM121="","",INDEX(INDIRECT("$CM$9:$CM$" &amp; ROW(GuyAnchorReactionCount) + GuyAnchorReactionCount),ROWS($CM121:INDIRECT("$CM$" &amp; ROW(GuyAnchorReactionCount) + GuyAnchorReactionCount))))</f>
        <v/>
      </c>
      <c r="CP121" s="145" t="str">
        <f t="shared" ca="1" si="598"/>
        <v/>
      </c>
      <c r="CQ121" s="145" t="str">
        <f t="shared" ca="1" si="599"/>
        <v/>
      </c>
      <c r="CR121" s="145" t="str">
        <f t="shared" ca="1" si="600"/>
        <v/>
      </c>
      <c r="CS121" s="145" t="str">
        <f t="shared" ca="1" si="601"/>
        <v/>
      </c>
    </row>
    <row r="122" spans="3:97" x14ac:dyDescent="0.2">
      <c r="C122" s="142">
        <f t="shared" si="525"/>
        <v>120</v>
      </c>
      <c r="D122" s="142" t="e">
        <f t="shared" ca="1" si="928"/>
        <v>#N/A</v>
      </c>
      <c r="E122" s="142" t="e">
        <f t="shared" ca="1" si="928"/>
        <v>#N/A</v>
      </c>
      <c r="F122" s="142" t="e">
        <f t="shared" ca="1" si="928"/>
        <v>#N/A</v>
      </c>
      <c r="G122" s="142" t="e">
        <f t="shared" ca="1" si="928"/>
        <v>#N/A</v>
      </c>
      <c r="H122" s="142" t="e">
        <f t="shared" ca="1" si="928"/>
        <v>#N/A</v>
      </c>
      <c r="I122" s="142" t="e">
        <f t="shared" ca="1" si="928"/>
        <v>#N/A</v>
      </c>
      <c r="J122" s="142" t="e">
        <f t="shared" ca="1" si="928"/>
        <v>#N/A</v>
      </c>
      <c r="K122" s="142" t="e">
        <f t="shared" ca="1" si="928"/>
        <v>#N/A</v>
      </c>
      <c r="L122" s="142" t="e">
        <f t="shared" ca="1" si="928"/>
        <v>#N/A</v>
      </c>
      <c r="M122" s="142" t="e">
        <f t="shared" ca="1" si="928"/>
        <v>#N/A</v>
      </c>
      <c r="N122" s="142" t="e">
        <f t="shared" ca="1" si="928"/>
        <v>#N/A</v>
      </c>
      <c r="O122" s="142" t="e">
        <f t="shared" ca="1" si="928"/>
        <v>#N/A</v>
      </c>
      <c r="P122" s="142" t="e">
        <f t="shared" ca="1" si="928"/>
        <v>#N/A</v>
      </c>
      <c r="Q122" s="142" t="e">
        <f t="shared" ca="1" si="928"/>
        <v>#N/A</v>
      </c>
      <c r="R122" s="142" t="e">
        <f t="shared" ca="1" si="928"/>
        <v>#N/A</v>
      </c>
      <c r="S122" s="142" t="e">
        <f t="shared" ca="1" si="928"/>
        <v>#N/A</v>
      </c>
      <c r="T122" s="142" t="e">
        <f t="shared" ca="1" si="918"/>
        <v>#N/A</v>
      </c>
      <c r="U122" s="142" t="e">
        <f t="shared" ca="1" si="918"/>
        <v>#N/A</v>
      </c>
      <c r="V122" s="142" t="e">
        <f t="shared" ca="1" si="918"/>
        <v>#N/A</v>
      </c>
      <c r="W122" s="142" t="e">
        <f t="shared" ca="1" si="918"/>
        <v>#N/A</v>
      </c>
      <c r="X122" s="142" t="e">
        <f t="shared" ca="1" si="918"/>
        <v>#N/A</v>
      </c>
      <c r="Y122" s="142" t="e">
        <f t="shared" ca="1" si="918"/>
        <v>#N/A</v>
      </c>
      <c r="Z122" s="142" t="e">
        <f t="shared" ca="1" si="918"/>
        <v>#N/A</v>
      </c>
      <c r="AA122" s="142" t="e">
        <f t="shared" ca="1" si="918"/>
        <v>#N/A</v>
      </c>
      <c r="AB122" s="142" t="e">
        <f t="shared" ca="1" si="918"/>
        <v>#N/A</v>
      </c>
      <c r="AC122" s="142" t="e">
        <f t="shared" ca="1" si="918"/>
        <v>#N/A</v>
      </c>
      <c r="AD122" s="142" t="e">
        <f t="shared" ca="1" si="918"/>
        <v>#N/A</v>
      </c>
      <c r="AE122" s="142" t="e">
        <f t="shared" ca="1" si="918"/>
        <v>#N/A</v>
      </c>
      <c r="AF122" s="142" t="e">
        <f t="shared" ca="1" si="918"/>
        <v>#N/A</v>
      </c>
      <c r="AG122" s="142" t="e">
        <f t="shared" ca="1" si="918"/>
        <v>#N/A</v>
      </c>
      <c r="AH122" s="142" t="e">
        <f t="shared" ca="1" si="918"/>
        <v>#N/A</v>
      </c>
      <c r="AI122" s="142" t="e">
        <f t="shared" ca="1" si="929"/>
        <v>#N/A</v>
      </c>
      <c r="AJ122" s="142" t="e">
        <f t="shared" ca="1" si="929"/>
        <v>#N/A</v>
      </c>
      <c r="AK122" s="142" t="e">
        <f t="shared" ca="1" si="929"/>
        <v>#N/A</v>
      </c>
      <c r="AL122" s="142" t="e">
        <f t="shared" ca="1" si="929"/>
        <v>#N/A</v>
      </c>
      <c r="AM122" s="142" t="e">
        <f t="shared" ca="1" si="929"/>
        <v>#N/A</v>
      </c>
      <c r="AN122" s="142" t="e">
        <f t="shared" ca="1" si="929"/>
        <v>#N/A</v>
      </c>
      <c r="AO122" s="142" t="e">
        <f t="shared" ca="1" si="929"/>
        <v>#N/A</v>
      </c>
      <c r="AP122" s="142" t="e">
        <f t="shared" ca="1" si="929"/>
        <v>#N/A</v>
      </c>
      <c r="AQ122" s="142" t="e">
        <f t="shared" ca="1" si="929"/>
        <v>#N/A</v>
      </c>
      <c r="AR122" s="142" t="e">
        <f t="shared" ca="1" si="929"/>
        <v>#N/A</v>
      </c>
      <c r="AS122" s="142" t="e">
        <f t="shared" ca="1" si="929"/>
        <v>#N/A</v>
      </c>
      <c r="AT122" s="142" t="e">
        <f t="shared" ca="1" si="929"/>
        <v>#N/A</v>
      </c>
      <c r="AU122" s="142" t="e">
        <f t="shared" ca="1" si="929"/>
        <v>#N/A</v>
      </c>
      <c r="AV122" s="142" t="e">
        <f t="shared" ca="1" si="929"/>
        <v>#N/A</v>
      </c>
      <c r="AW122" s="142" t="e">
        <f t="shared" ca="1" si="929"/>
        <v>#N/A</v>
      </c>
      <c r="AX122" s="142" t="e">
        <f t="shared" ca="1" si="929"/>
        <v>#N/A</v>
      </c>
      <c r="AY122" s="142" t="e">
        <f t="shared" ca="1" si="919"/>
        <v>#N/A</v>
      </c>
      <c r="AZ122" s="142" t="e">
        <f t="shared" ca="1" si="919"/>
        <v>#N/A</v>
      </c>
      <c r="BA122" s="142" t="e">
        <f t="shared" ca="1" si="919"/>
        <v>#N/A</v>
      </c>
      <c r="BB122" s="142" t="str">
        <f t="shared" ca="1" si="515"/>
        <v/>
      </c>
      <c r="BC122" s="142" t="str">
        <f t="shared" ref="BC122" ca="1" si="994">IFERROR(VALUE(G122)*IF(RTF_unit="K",1,IF(RTF_unit="lb",1/1000,IF(RTF_unit="T",2,1))),"")</f>
        <v/>
      </c>
      <c r="BD122" s="142" t="str">
        <f t="shared" ref="BD122" ca="1" si="995">IFERROR(VALUE(H122)*IF(RTF_unit="K",1,IF(RTF_unit="lb",1/1000,IF(RTF_unit="T",2,1))),"")</f>
        <v/>
      </c>
      <c r="BE122" s="142" t="str">
        <f t="shared" ref="BE122" ca="1" si="996">IFERROR(VALUE(I122)*IF(RTF_unit="K",1,IF(RTF_unit="lb",1/1000,IF(RTF_unit="T",2,1))),"")</f>
        <v/>
      </c>
      <c r="BF122" s="20" t="str">
        <f t="shared" ca="1" si="519"/>
        <v/>
      </c>
      <c r="BG122" s="142" t="str">
        <f t="shared" ca="1" si="561"/>
        <v/>
      </c>
      <c r="BH122" s="20"/>
      <c r="BI122" s="158" t="str">
        <f t="shared" ca="1" si="605"/>
        <v/>
      </c>
      <c r="BJ122" s="142" t="str">
        <f t="shared" ca="1" si="580"/>
        <v/>
      </c>
      <c r="BK122" s="142" t="str">
        <f t="shared" ca="1" si="606"/>
        <v/>
      </c>
      <c r="BL122" s="142" t="str">
        <f t="shared" ref="BL122" ca="1" si="997">IFERROR(INDEX($D$2:$BA$203,$A$41-1+$BI122,$A$27-3)*IF(RTF_unit="K",1,IF(RTF_unit="lb",1/1000,IF(RTF_unit="T",2,1))),"")</f>
        <v/>
      </c>
      <c r="BM122" s="142" t="str">
        <f t="shared" ref="BM122" ca="1" si="998">IFERROR(INDEX($D$2:$BA$203,$A$41-1+$BI122,$A$27-1)*IF(RTF_unit="K",1,IF(RTF_unit="lb",1/1000,IF(RTF_unit="T",2,1))),"")</f>
        <v/>
      </c>
      <c r="BN122" s="142" t="str">
        <f t="shared" ref="BN122" ca="1" si="999">IFERROR(INDEX($D$2:$BA$203,$A$41-1+$BI122,$A$27-2)*IF(RTF_unit="K",1,IF(RTF_unit="lb",1/1000,IF(RTF_unit="T",2,1))),"")</f>
        <v/>
      </c>
      <c r="BO122" s="142" t="str">
        <f t="shared" ref="BO122" ca="1" si="1000">IFERROR(INDEX($D$2:$BA$203,$A$41-1+$BI122,$A$27)*IF(RTF_unit_Moment="kip-ft",1,IF(RTF_unit_Moment="kip-in",1/12,IF(RTF_unit_Moment="lb-ft",1/1000,IF(RTF_unit_Moment="lb-in",1/12000,1)))),"")</f>
        <v/>
      </c>
      <c r="BP122" s="142" t="str">
        <f t="shared" ref="BP122" ca="1" si="1001">IFERROR(INDEX($D$2:$BA$203,$A$41-1+$BI122,$A$30)*IF(RTF_unit_Moment="kip-ft",1,IF(RTF_unit_Moment="kip-in",1/12,IF(RTF_unit_Moment="lb-ft",1/1000,IF(RTF_unit_Moment="lb-in",1/12000,1)))),"")</f>
        <v/>
      </c>
      <c r="BQ122" s="142" t="str">
        <f t="shared" ca="1" si="612"/>
        <v/>
      </c>
      <c r="BR122" s="142" t="str">
        <f t="shared" ca="1" si="613"/>
        <v/>
      </c>
      <c r="BT122" s="142" t="str">
        <f t="array" aca="1" ref="BT122" ca="1">IFERROR(INDEX($BB$1:$BB$502,SMALL(IF($BB$1:$BB$502&lt;&gt;"",ROW($BB$1:$BB$502)),ROW(115:115))),"")</f>
        <v/>
      </c>
      <c r="BU122" s="156" t="str">
        <f t="shared" ca="1" si="575"/>
        <v/>
      </c>
      <c r="BV122" s="142" t="str">
        <f t="shared" ca="1" si="586"/>
        <v/>
      </c>
      <c r="BW122" s="142" t="str">
        <f t="shared" ca="1" si="586"/>
        <v/>
      </c>
      <c r="BX122" s="142" t="str">
        <f t="shared" ca="1" si="586"/>
        <v/>
      </c>
      <c r="BY122" s="142" t="str">
        <f t="shared" ca="1" si="587"/>
        <v/>
      </c>
      <c r="BZ122" s="142" t="str">
        <f t="shared" ca="1" si="576"/>
        <v/>
      </c>
      <c r="CA122" s="142" t="str">
        <f t="shared" ca="1" si="588"/>
        <v/>
      </c>
      <c r="CB122" s="142" t="str">
        <f t="shared" ca="1" si="589"/>
        <v/>
      </c>
      <c r="CC122" s="142" t="str">
        <f t="shared" ca="1" si="590"/>
        <v/>
      </c>
      <c r="CD122" s="142" t="str">
        <f t="shared" ca="1" si="591"/>
        <v/>
      </c>
      <c r="CE122" s="142" t="str">
        <f t="shared" ca="1" si="592"/>
        <v/>
      </c>
      <c r="CF122" s="142" t="str">
        <f t="shared" ca="1" si="593"/>
        <v/>
      </c>
      <c r="CG122" s="142" t="str">
        <f t="shared" ca="1" si="594"/>
        <v/>
      </c>
      <c r="CH122" s="142" t="str">
        <f ca="1">IFERROR(TRIM(IFERROR(IF(ISNUMBER(MATCH(IF($CF121="Radius",LEFT($CF122,FIND(" (",$CF122,1)),IF(LEFT($CF122,FIND(" (",$CF122,1))=LEFT($CF121,FIND(" (",$CF121,1)),"",LEFT($CF122,FIND(" (",$CF122,1)))),$CH$8:$CH121,0))=FALSE,IF($CF121="Radius",LEFT($CF122,FIND(" (",$CF122,1)),IF(LEFT($CF122,FIND(" (",$CF122,1))=LEFT($CF121,FIND(" (",$CF121,1)),"",LEFT($CF122,FIND(" (",$CF122,1)))),""),"")),"")</f>
        <v/>
      </c>
      <c r="CI122" s="142" t="str">
        <f t="array" aca="1" ref="CI122" ca="1">IFERROR(IF($CH122="","",IF(MAX((Selection_Radius=$CH122)*Selection_Resultant)=0,"",MAX((Selection_Radius=$CH122)*Selection_Resultant))),"")</f>
        <v/>
      </c>
      <c r="CJ122" s="142" t="str">
        <f t="shared" ca="1" si="595"/>
        <v/>
      </c>
      <c r="CK122" s="142" t="str">
        <f t="array" aca="1" ref="CK122" ca="1">IFERROR(INDEX($CJ$1:$CJ$502,SMALL(IF($CJ$1:$CJ$502&lt;&gt;"",ROW($CJ$1:$CJ$502)),ROW(115:115))),"")</f>
        <v/>
      </c>
      <c r="CL122" s="142" t="str">
        <f t="shared" ca="1" si="596"/>
        <v/>
      </c>
      <c r="CM122" s="142" t="str">
        <f t="shared" ca="1" si="597"/>
        <v/>
      </c>
      <c r="CN122" s="142" t="str" cm="1">
        <f t="array" aca="1" ref="CN122" ca="1">IF(CM122="","",INDEX(INDIRECT("$CM$9:$CM$" &amp; ROW(GuyAnchorReactionCount) + GuyAnchorReactionCount),ROWS($CM122:INDIRECT("$CM$" &amp; ROW(GuyAnchorReactionCount) + GuyAnchorReactionCount))))</f>
        <v/>
      </c>
      <c r="CP122" s="145" t="str">
        <f t="shared" ca="1" si="598"/>
        <v/>
      </c>
      <c r="CQ122" s="145" t="str">
        <f t="shared" ca="1" si="599"/>
        <v/>
      </c>
      <c r="CR122" s="145" t="str">
        <f t="shared" ca="1" si="600"/>
        <v/>
      </c>
      <c r="CS122" s="145" t="str">
        <f t="shared" ca="1" si="601"/>
        <v/>
      </c>
    </row>
    <row r="123" spans="3:97" x14ac:dyDescent="0.2">
      <c r="C123" s="142">
        <f t="shared" si="525"/>
        <v>121</v>
      </c>
      <c r="D123" s="142" t="e">
        <f t="shared" ca="1" si="928"/>
        <v>#N/A</v>
      </c>
      <c r="E123" s="142" t="e">
        <f t="shared" ca="1" si="928"/>
        <v>#N/A</v>
      </c>
      <c r="F123" s="142" t="e">
        <f t="shared" ca="1" si="928"/>
        <v>#N/A</v>
      </c>
      <c r="G123" s="142" t="e">
        <f t="shared" ca="1" si="928"/>
        <v>#N/A</v>
      </c>
      <c r="H123" s="142" t="e">
        <f t="shared" ca="1" si="928"/>
        <v>#N/A</v>
      </c>
      <c r="I123" s="142" t="e">
        <f t="shared" ca="1" si="928"/>
        <v>#N/A</v>
      </c>
      <c r="J123" s="142" t="e">
        <f t="shared" ca="1" si="928"/>
        <v>#N/A</v>
      </c>
      <c r="K123" s="142" t="e">
        <f t="shared" ca="1" si="928"/>
        <v>#N/A</v>
      </c>
      <c r="L123" s="142" t="e">
        <f t="shared" ca="1" si="928"/>
        <v>#N/A</v>
      </c>
      <c r="M123" s="142" t="e">
        <f t="shared" ca="1" si="928"/>
        <v>#N/A</v>
      </c>
      <c r="N123" s="142" t="e">
        <f t="shared" ca="1" si="928"/>
        <v>#N/A</v>
      </c>
      <c r="O123" s="142" t="e">
        <f t="shared" ca="1" si="928"/>
        <v>#N/A</v>
      </c>
      <c r="P123" s="142" t="e">
        <f t="shared" ca="1" si="928"/>
        <v>#N/A</v>
      </c>
      <c r="Q123" s="142" t="e">
        <f t="shared" ca="1" si="928"/>
        <v>#N/A</v>
      </c>
      <c r="R123" s="142" t="e">
        <f t="shared" ca="1" si="928"/>
        <v>#N/A</v>
      </c>
      <c r="S123" s="142" t="e">
        <f t="shared" ca="1" si="928"/>
        <v>#N/A</v>
      </c>
      <c r="T123" s="142" t="e">
        <f t="shared" ca="1" si="918"/>
        <v>#N/A</v>
      </c>
      <c r="U123" s="142" t="e">
        <f t="shared" ca="1" si="918"/>
        <v>#N/A</v>
      </c>
      <c r="V123" s="142" t="e">
        <f t="shared" ca="1" si="918"/>
        <v>#N/A</v>
      </c>
      <c r="W123" s="142" t="e">
        <f t="shared" ca="1" si="918"/>
        <v>#N/A</v>
      </c>
      <c r="X123" s="142" t="e">
        <f t="shared" ca="1" si="918"/>
        <v>#N/A</v>
      </c>
      <c r="Y123" s="142" t="e">
        <f t="shared" ca="1" si="918"/>
        <v>#N/A</v>
      </c>
      <c r="Z123" s="142" t="e">
        <f t="shared" ca="1" si="918"/>
        <v>#N/A</v>
      </c>
      <c r="AA123" s="142" t="e">
        <f t="shared" ca="1" si="918"/>
        <v>#N/A</v>
      </c>
      <c r="AB123" s="142" t="e">
        <f t="shared" ca="1" si="918"/>
        <v>#N/A</v>
      </c>
      <c r="AC123" s="142" t="e">
        <f t="shared" ca="1" si="918"/>
        <v>#N/A</v>
      </c>
      <c r="AD123" s="142" t="e">
        <f t="shared" ca="1" si="918"/>
        <v>#N/A</v>
      </c>
      <c r="AE123" s="142" t="e">
        <f t="shared" ca="1" si="918"/>
        <v>#N/A</v>
      </c>
      <c r="AF123" s="142" t="e">
        <f t="shared" ca="1" si="918"/>
        <v>#N/A</v>
      </c>
      <c r="AG123" s="142" t="e">
        <f t="shared" ca="1" si="918"/>
        <v>#N/A</v>
      </c>
      <c r="AH123" s="142" t="e">
        <f t="shared" ca="1" si="918"/>
        <v>#N/A</v>
      </c>
      <c r="AI123" s="142" t="e">
        <f t="shared" ca="1" si="929"/>
        <v>#N/A</v>
      </c>
      <c r="AJ123" s="142" t="e">
        <f t="shared" ca="1" si="929"/>
        <v>#N/A</v>
      </c>
      <c r="AK123" s="142" t="e">
        <f t="shared" ca="1" si="929"/>
        <v>#N/A</v>
      </c>
      <c r="AL123" s="142" t="e">
        <f t="shared" ca="1" si="929"/>
        <v>#N/A</v>
      </c>
      <c r="AM123" s="142" t="e">
        <f t="shared" ca="1" si="929"/>
        <v>#N/A</v>
      </c>
      <c r="AN123" s="142" t="e">
        <f t="shared" ca="1" si="929"/>
        <v>#N/A</v>
      </c>
      <c r="AO123" s="142" t="e">
        <f t="shared" ca="1" si="929"/>
        <v>#N/A</v>
      </c>
      <c r="AP123" s="142" t="e">
        <f t="shared" ca="1" si="929"/>
        <v>#N/A</v>
      </c>
      <c r="AQ123" s="142" t="e">
        <f t="shared" ca="1" si="929"/>
        <v>#N/A</v>
      </c>
      <c r="AR123" s="142" t="e">
        <f t="shared" ca="1" si="929"/>
        <v>#N/A</v>
      </c>
      <c r="AS123" s="142" t="e">
        <f t="shared" ca="1" si="929"/>
        <v>#N/A</v>
      </c>
      <c r="AT123" s="142" t="e">
        <f t="shared" ca="1" si="929"/>
        <v>#N/A</v>
      </c>
      <c r="AU123" s="142" t="e">
        <f t="shared" ca="1" si="929"/>
        <v>#N/A</v>
      </c>
      <c r="AV123" s="142" t="e">
        <f t="shared" ca="1" si="929"/>
        <v>#N/A</v>
      </c>
      <c r="AW123" s="142" t="e">
        <f t="shared" ca="1" si="929"/>
        <v>#N/A</v>
      </c>
      <c r="AX123" s="142" t="e">
        <f t="shared" ca="1" si="929"/>
        <v>#N/A</v>
      </c>
      <c r="AY123" s="142" t="e">
        <f t="shared" ca="1" si="919"/>
        <v>#N/A</v>
      </c>
      <c r="AZ123" s="142" t="e">
        <f t="shared" ca="1" si="919"/>
        <v>#N/A</v>
      </c>
      <c r="BA123" s="142" t="e">
        <f t="shared" ca="1" si="919"/>
        <v>#N/A</v>
      </c>
      <c r="BB123" s="142" t="str">
        <f t="shared" ca="1" si="515"/>
        <v/>
      </c>
      <c r="BC123" s="142" t="str">
        <f t="shared" ref="BC123" ca="1" si="1002">IFERROR(VALUE(G123)*IF(RTF_unit="K",1,IF(RTF_unit="lb",1/1000,IF(RTF_unit="T",2,1))),"")</f>
        <v/>
      </c>
      <c r="BD123" s="142" t="str">
        <f t="shared" ref="BD123" ca="1" si="1003">IFERROR(VALUE(H123)*IF(RTF_unit="K",1,IF(RTF_unit="lb",1/1000,IF(RTF_unit="T",2,1))),"")</f>
        <v/>
      </c>
      <c r="BE123" s="142" t="str">
        <f t="shared" ref="BE123" ca="1" si="1004">IFERROR(VALUE(I123)*IF(RTF_unit="K",1,IF(RTF_unit="lb",1/1000,IF(RTF_unit="T",2,1))),"")</f>
        <v/>
      </c>
      <c r="BF123" s="20" t="str">
        <f t="shared" ca="1" si="519"/>
        <v/>
      </c>
      <c r="BG123" s="142" t="str">
        <f t="shared" ca="1" si="561"/>
        <v/>
      </c>
      <c r="BH123" s="20"/>
      <c r="BI123" s="158" t="str">
        <f t="shared" ca="1" si="605"/>
        <v/>
      </c>
      <c r="BJ123" s="142" t="str">
        <f t="shared" ca="1" si="580"/>
        <v/>
      </c>
      <c r="BK123" s="142" t="str">
        <f t="shared" ca="1" si="606"/>
        <v/>
      </c>
      <c r="BL123" s="142" t="str">
        <f t="shared" ref="BL123" ca="1" si="1005">IFERROR(INDEX($D$2:$BA$203,$A$41-1+$BI123,$A$27-3)*IF(RTF_unit="K",1,IF(RTF_unit="lb",1/1000,IF(RTF_unit="T",2,1))),"")</f>
        <v/>
      </c>
      <c r="BM123" s="142" t="str">
        <f t="shared" ref="BM123" ca="1" si="1006">IFERROR(INDEX($D$2:$BA$203,$A$41-1+$BI123,$A$27-1)*IF(RTF_unit="K",1,IF(RTF_unit="lb",1/1000,IF(RTF_unit="T",2,1))),"")</f>
        <v/>
      </c>
      <c r="BN123" s="142" t="str">
        <f t="shared" ref="BN123" ca="1" si="1007">IFERROR(INDEX($D$2:$BA$203,$A$41-1+$BI123,$A$27-2)*IF(RTF_unit="K",1,IF(RTF_unit="lb",1/1000,IF(RTF_unit="T",2,1))),"")</f>
        <v/>
      </c>
      <c r="BO123" s="142" t="str">
        <f t="shared" ref="BO123" ca="1" si="1008">IFERROR(INDEX($D$2:$BA$203,$A$41-1+$BI123,$A$27)*IF(RTF_unit_Moment="kip-ft",1,IF(RTF_unit_Moment="kip-in",1/12,IF(RTF_unit_Moment="lb-ft",1/1000,IF(RTF_unit_Moment="lb-in",1/12000,1)))),"")</f>
        <v/>
      </c>
      <c r="BP123" s="142" t="str">
        <f t="shared" ref="BP123" ca="1" si="1009">IFERROR(INDEX($D$2:$BA$203,$A$41-1+$BI123,$A$30)*IF(RTF_unit_Moment="kip-ft",1,IF(RTF_unit_Moment="kip-in",1/12,IF(RTF_unit_Moment="lb-ft",1/1000,IF(RTF_unit_Moment="lb-in",1/12000,1)))),"")</f>
        <v/>
      </c>
      <c r="BQ123" s="142" t="str">
        <f t="shared" ca="1" si="612"/>
        <v/>
      </c>
      <c r="BR123" s="142" t="str">
        <f t="shared" ca="1" si="613"/>
        <v/>
      </c>
      <c r="BT123" s="142" t="str">
        <f t="array" aca="1" ref="BT123" ca="1">IFERROR(INDEX($BB$1:$BB$502,SMALL(IF($BB$1:$BB$502&lt;&gt;"",ROW($BB$1:$BB$502)),ROW(116:116))),"")</f>
        <v/>
      </c>
      <c r="BU123" s="156" t="str">
        <f t="shared" ca="1" si="575"/>
        <v/>
      </c>
      <c r="BV123" s="142" t="str">
        <f t="shared" ca="1" si="586"/>
        <v/>
      </c>
      <c r="BW123" s="142" t="str">
        <f t="shared" ca="1" si="586"/>
        <v/>
      </c>
      <c r="BX123" s="142" t="str">
        <f t="shared" ca="1" si="586"/>
        <v/>
      </c>
      <c r="BY123" s="142" t="str">
        <f t="shared" ca="1" si="587"/>
        <v/>
      </c>
      <c r="BZ123" s="142" t="str">
        <f t="shared" ca="1" si="576"/>
        <v/>
      </c>
      <c r="CA123" s="142" t="str">
        <f t="shared" ca="1" si="588"/>
        <v/>
      </c>
      <c r="CB123" s="142" t="str">
        <f t="shared" ca="1" si="589"/>
        <v/>
      </c>
      <c r="CC123" s="142" t="str">
        <f t="shared" ca="1" si="590"/>
        <v/>
      </c>
      <c r="CD123" s="142" t="str">
        <f t="shared" ca="1" si="591"/>
        <v/>
      </c>
      <c r="CE123" s="142" t="str">
        <f t="shared" ca="1" si="592"/>
        <v/>
      </c>
      <c r="CF123" s="142" t="str">
        <f t="shared" ca="1" si="593"/>
        <v/>
      </c>
      <c r="CG123" s="142" t="str">
        <f t="shared" ca="1" si="594"/>
        <v/>
      </c>
      <c r="CH123" s="142" t="str">
        <f ca="1">IFERROR(TRIM(IFERROR(IF(ISNUMBER(MATCH(IF($CF122="Radius",LEFT($CF123,FIND(" (",$CF123,1)),IF(LEFT($CF123,FIND(" (",$CF123,1))=LEFT($CF122,FIND(" (",$CF122,1)),"",LEFT($CF123,FIND(" (",$CF123,1)))),$CH$8:$CH122,0))=FALSE,IF($CF122="Radius",LEFT($CF123,FIND(" (",$CF123,1)),IF(LEFT($CF123,FIND(" (",$CF123,1))=LEFT($CF122,FIND(" (",$CF122,1)),"",LEFT($CF123,FIND(" (",$CF123,1)))),""),"")),"")</f>
        <v/>
      </c>
      <c r="CI123" s="142" t="str">
        <f t="array" aca="1" ref="CI123" ca="1">IFERROR(IF($CH123="","",IF(MAX((Selection_Radius=$CH123)*Selection_Resultant)=0,"",MAX((Selection_Radius=$CH123)*Selection_Resultant))),"")</f>
        <v/>
      </c>
      <c r="CJ123" s="142" t="str">
        <f t="shared" ca="1" si="595"/>
        <v/>
      </c>
      <c r="CK123" s="142" t="str">
        <f t="array" aca="1" ref="CK123" ca="1">IFERROR(INDEX($CJ$1:$CJ$502,SMALL(IF($CJ$1:$CJ$502&lt;&gt;"",ROW($CJ$1:$CJ$502)),ROW(116:116))),"")</f>
        <v/>
      </c>
      <c r="CL123" s="142" t="str">
        <f t="shared" ca="1" si="596"/>
        <v/>
      </c>
      <c r="CM123" s="142" t="str">
        <f t="shared" ca="1" si="597"/>
        <v/>
      </c>
      <c r="CN123" s="142" t="str" cm="1">
        <f t="array" aca="1" ref="CN123" ca="1">IF(CM123="","",INDEX(INDIRECT("$CM$9:$CM$" &amp; ROW(GuyAnchorReactionCount) + GuyAnchorReactionCount),ROWS($CM123:INDIRECT("$CM$" &amp; ROW(GuyAnchorReactionCount) + GuyAnchorReactionCount))))</f>
        <v/>
      </c>
      <c r="CP123" s="145" t="str">
        <f t="shared" ca="1" si="598"/>
        <v/>
      </c>
      <c r="CQ123" s="145" t="str">
        <f t="shared" ca="1" si="599"/>
        <v/>
      </c>
      <c r="CR123" s="145" t="str">
        <f t="shared" ca="1" si="600"/>
        <v/>
      </c>
      <c r="CS123" s="145" t="str">
        <f t="shared" ca="1" si="601"/>
        <v/>
      </c>
    </row>
    <row r="124" spans="3:97" x14ac:dyDescent="0.2">
      <c r="C124" s="142">
        <f t="shared" si="525"/>
        <v>122</v>
      </c>
      <c r="D124" s="142" t="e">
        <f t="shared" ca="1" si="928"/>
        <v>#N/A</v>
      </c>
      <c r="E124" s="142" t="e">
        <f t="shared" ca="1" si="928"/>
        <v>#N/A</v>
      </c>
      <c r="F124" s="142" t="e">
        <f t="shared" ca="1" si="928"/>
        <v>#N/A</v>
      </c>
      <c r="G124" s="142" t="e">
        <f t="shared" ca="1" si="928"/>
        <v>#N/A</v>
      </c>
      <c r="H124" s="142" t="e">
        <f t="shared" ca="1" si="928"/>
        <v>#N/A</v>
      </c>
      <c r="I124" s="142" t="e">
        <f t="shared" ca="1" si="928"/>
        <v>#N/A</v>
      </c>
      <c r="J124" s="142" t="e">
        <f t="shared" ca="1" si="928"/>
        <v>#N/A</v>
      </c>
      <c r="K124" s="142" t="e">
        <f t="shared" ca="1" si="928"/>
        <v>#N/A</v>
      </c>
      <c r="L124" s="142" t="e">
        <f t="shared" ca="1" si="928"/>
        <v>#N/A</v>
      </c>
      <c r="M124" s="142" t="e">
        <f t="shared" ca="1" si="928"/>
        <v>#N/A</v>
      </c>
      <c r="N124" s="142" t="e">
        <f t="shared" ca="1" si="928"/>
        <v>#N/A</v>
      </c>
      <c r="O124" s="142" t="e">
        <f t="shared" ca="1" si="928"/>
        <v>#N/A</v>
      </c>
      <c r="P124" s="142" t="e">
        <f t="shared" ca="1" si="928"/>
        <v>#N/A</v>
      </c>
      <c r="Q124" s="142" t="e">
        <f t="shared" ca="1" si="928"/>
        <v>#N/A</v>
      </c>
      <c r="R124" s="142" t="e">
        <f t="shared" ca="1" si="928"/>
        <v>#N/A</v>
      </c>
      <c r="S124" s="142" t="e">
        <f t="shared" ca="1" si="928"/>
        <v>#N/A</v>
      </c>
      <c r="T124" s="142" t="e">
        <f t="shared" ca="1" si="918"/>
        <v>#N/A</v>
      </c>
      <c r="U124" s="142" t="e">
        <f t="shared" ca="1" si="918"/>
        <v>#N/A</v>
      </c>
      <c r="V124" s="142" t="e">
        <f t="shared" ca="1" si="918"/>
        <v>#N/A</v>
      </c>
      <c r="W124" s="142" t="e">
        <f t="shared" ca="1" si="918"/>
        <v>#N/A</v>
      </c>
      <c r="X124" s="142" t="e">
        <f t="shared" ca="1" si="918"/>
        <v>#N/A</v>
      </c>
      <c r="Y124" s="142" t="e">
        <f t="shared" ca="1" si="918"/>
        <v>#N/A</v>
      </c>
      <c r="Z124" s="142" t="e">
        <f t="shared" ca="1" si="918"/>
        <v>#N/A</v>
      </c>
      <c r="AA124" s="142" t="e">
        <f t="shared" ca="1" si="918"/>
        <v>#N/A</v>
      </c>
      <c r="AB124" s="142" t="e">
        <f t="shared" ca="1" si="918"/>
        <v>#N/A</v>
      </c>
      <c r="AC124" s="142" t="e">
        <f t="shared" ca="1" si="918"/>
        <v>#N/A</v>
      </c>
      <c r="AD124" s="142" t="e">
        <f t="shared" ca="1" si="918"/>
        <v>#N/A</v>
      </c>
      <c r="AE124" s="142" t="e">
        <f t="shared" ca="1" si="918"/>
        <v>#N/A</v>
      </c>
      <c r="AF124" s="142" t="e">
        <f t="shared" ca="1" si="918"/>
        <v>#N/A</v>
      </c>
      <c r="AG124" s="142" t="e">
        <f t="shared" ca="1" si="918"/>
        <v>#N/A</v>
      </c>
      <c r="AH124" s="142" t="e">
        <f t="shared" ca="1" si="918"/>
        <v>#N/A</v>
      </c>
      <c r="AI124" s="142" t="e">
        <f t="shared" ca="1" si="929"/>
        <v>#N/A</v>
      </c>
      <c r="AJ124" s="142" t="e">
        <f t="shared" ca="1" si="929"/>
        <v>#N/A</v>
      </c>
      <c r="AK124" s="142" t="e">
        <f t="shared" ca="1" si="929"/>
        <v>#N/A</v>
      </c>
      <c r="AL124" s="142" t="e">
        <f t="shared" ca="1" si="929"/>
        <v>#N/A</v>
      </c>
      <c r="AM124" s="142" t="e">
        <f t="shared" ca="1" si="929"/>
        <v>#N/A</v>
      </c>
      <c r="AN124" s="142" t="e">
        <f t="shared" ca="1" si="929"/>
        <v>#N/A</v>
      </c>
      <c r="AO124" s="142" t="e">
        <f t="shared" ca="1" si="929"/>
        <v>#N/A</v>
      </c>
      <c r="AP124" s="142" t="e">
        <f t="shared" ca="1" si="929"/>
        <v>#N/A</v>
      </c>
      <c r="AQ124" s="142" t="e">
        <f t="shared" ca="1" si="929"/>
        <v>#N/A</v>
      </c>
      <c r="AR124" s="142" t="e">
        <f t="shared" ca="1" si="929"/>
        <v>#N/A</v>
      </c>
      <c r="AS124" s="142" t="e">
        <f t="shared" ca="1" si="929"/>
        <v>#N/A</v>
      </c>
      <c r="AT124" s="142" t="e">
        <f t="shared" ca="1" si="929"/>
        <v>#N/A</v>
      </c>
      <c r="AU124" s="142" t="e">
        <f t="shared" ca="1" si="929"/>
        <v>#N/A</v>
      </c>
      <c r="AV124" s="142" t="e">
        <f t="shared" ca="1" si="929"/>
        <v>#N/A</v>
      </c>
      <c r="AW124" s="142" t="e">
        <f t="shared" ca="1" si="929"/>
        <v>#N/A</v>
      </c>
      <c r="AX124" s="142" t="e">
        <f t="shared" ca="1" si="929"/>
        <v>#N/A</v>
      </c>
      <c r="AY124" s="142" t="e">
        <f t="shared" ca="1" si="919"/>
        <v>#N/A</v>
      </c>
      <c r="AZ124" s="142" t="e">
        <f t="shared" ca="1" si="919"/>
        <v>#N/A</v>
      </c>
      <c r="BA124" s="142" t="e">
        <f t="shared" ca="1" si="919"/>
        <v>#N/A</v>
      </c>
      <c r="BB124" s="142" t="str">
        <f t="shared" ca="1" si="515"/>
        <v/>
      </c>
      <c r="BC124" s="142" t="str">
        <f t="shared" ref="BC124" ca="1" si="1010">IFERROR(VALUE(G124)*IF(RTF_unit="K",1,IF(RTF_unit="lb",1/1000,IF(RTF_unit="T",2,1))),"")</f>
        <v/>
      </c>
      <c r="BD124" s="142" t="str">
        <f t="shared" ref="BD124" ca="1" si="1011">IFERROR(VALUE(H124)*IF(RTF_unit="K",1,IF(RTF_unit="lb",1/1000,IF(RTF_unit="T",2,1))),"")</f>
        <v/>
      </c>
      <c r="BE124" s="142" t="str">
        <f t="shared" ref="BE124" ca="1" si="1012">IFERROR(VALUE(I124)*IF(RTF_unit="K",1,IF(RTF_unit="lb",1/1000,IF(RTF_unit="T",2,1))),"")</f>
        <v/>
      </c>
      <c r="BF124" s="20" t="str">
        <f t="shared" ca="1" si="519"/>
        <v/>
      </c>
      <c r="BG124" s="142" t="str">
        <f t="shared" ca="1" si="561"/>
        <v/>
      </c>
      <c r="BH124" s="20"/>
      <c r="BI124" s="158" t="str">
        <f t="shared" ca="1" si="605"/>
        <v/>
      </c>
      <c r="BJ124" s="142" t="str">
        <f t="shared" ca="1" si="580"/>
        <v/>
      </c>
      <c r="BK124" s="142" t="str">
        <f t="shared" ca="1" si="606"/>
        <v/>
      </c>
      <c r="BL124" s="142" t="str">
        <f t="shared" ref="BL124" ca="1" si="1013">IFERROR(INDEX($D$2:$BA$203,$A$41-1+$BI124,$A$27-3)*IF(RTF_unit="K",1,IF(RTF_unit="lb",1/1000,IF(RTF_unit="T",2,1))),"")</f>
        <v/>
      </c>
      <c r="BM124" s="142" t="str">
        <f t="shared" ref="BM124" ca="1" si="1014">IFERROR(INDEX($D$2:$BA$203,$A$41-1+$BI124,$A$27-1)*IF(RTF_unit="K",1,IF(RTF_unit="lb",1/1000,IF(RTF_unit="T",2,1))),"")</f>
        <v/>
      </c>
      <c r="BN124" s="142" t="str">
        <f t="shared" ref="BN124" ca="1" si="1015">IFERROR(INDEX($D$2:$BA$203,$A$41-1+$BI124,$A$27-2)*IF(RTF_unit="K",1,IF(RTF_unit="lb",1/1000,IF(RTF_unit="T",2,1))),"")</f>
        <v/>
      </c>
      <c r="BO124" s="142" t="str">
        <f t="shared" ref="BO124" ca="1" si="1016">IFERROR(INDEX($D$2:$BA$203,$A$41-1+$BI124,$A$27)*IF(RTF_unit_Moment="kip-ft",1,IF(RTF_unit_Moment="kip-in",1/12,IF(RTF_unit_Moment="lb-ft",1/1000,IF(RTF_unit_Moment="lb-in",1/12000,1)))),"")</f>
        <v/>
      </c>
      <c r="BP124" s="142" t="str">
        <f t="shared" ref="BP124" ca="1" si="1017">IFERROR(INDEX($D$2:$BA$203,$A$41-1+$BI124,$A$30)*IF(RTF_unit_Moment="kip-ft",1,IF(RTF_unit_Moment="kip-in",1/12,IF(RTF_unit_Moment="lb-ft",1/1000,IF(RTF_unit_Moment="lb-in",1/12000,1)))),"")</f>
        <v/>
      </c>
      <c r="BQ124" s="142" t="str">
        <f t="shared" ca="1" si="612"/>
        <v/>
      </c>
      <c r="BR124" s="142" t="str">
        <f t="shared" ca="1" si="613"/>
        <v/>
      </c>
      <c r="BT124" s="142" t="str">
        <f t="array" aca="1" ref="BT124" ca="1">IFERROR(INDEX($BB$1:$BB$502,SMALL(IF($BB$1:$BB$502&lt;&gt;"",ROW($BB$1:$BB$502)),ROW(117:117))),"")</f>
        <v/>
      </c>
      <c r="BU124" s="156" t="str">
        <f t="shared" ca="1" si="575"/>
        <v/>
      </c>
      <c r="BV124" s="142" t="str">
        <f t="shared" ca="1" si="586"/>
        <v/>
      </c>
      <c r="BW124" s="142" t="str">
        <f t="shared" ca="1" si="586"/>
        <v/>
      </c>
      <c r="BX124" s="142" t="str">
        <f t="shared" ca="1" si="586"/>
        <v/>
      </c>
      <c r="BY124" s="142" t="str">
        <f t="shared" ca="1" si="587"/>
        <v/>
      </c>
      <c r="BZ124" s="142" t="str">
        <f t="shared" ca="1" si="576"/>
        <v/>
      </c>
      <c r="CA124" s="142" t="str">
        <f t="shared" ca="1" si="588"/>
        <v/>
      </c>
      <c r="CB124" s="142" t="str">
        <f t="shared" ca="1" si="589"/>
        <v/>
      </c>
      <c r="CC124" s="142" t="str">
        <f t="shared" ca="1" si="590"/>
        <v/>
      </c>
      <c r="CD124" s="142" t="str">
        <f t="shared" ca="1" si="591"/>
        <v/>
      </c>
      <c r="CE124" s="142" t="str">
        <f t="shared" ca="1" si="592"/>
        <v/>
      </c>
      <c r="CF124" s="142" t="str">
        <f t="shared" ca="1" si="593"/>
        <v/>
      </c>
      <c r="CG124" s="142" t="str">
        <f t="shared" ca="1" si="594"/>
        <v/>
      </c>
      <c r="CH124" s="142" t="str">
        <f ca="1">IFERROR(TRIM(IFERROR(IF(ISNUMBER(MATCH(IF($CF123="Radius",LEFT($CF124,FIND(" (",$CF124,1)),IF(LEFT($CF124,FIND(" (",$CF124,1))=LEFT($CF123,FIND(" (",$CF123,1)),"",LEFT($CF124,FIND(" (",$CF124,1)))),$CH$8:$CH123,0))=FALSE,IF($CF123="Radius",LEFT($CF124,FIND(" (",$CF124,1)),IF(LEFT($CF124,FIND(" (",$CF124,1))=LEFT($CF123,FIND(" (",$CF123,1)),"",LEFT($CF124,FIND(" (",$CF124,1)))),""),"")),"")</f>
        <v/>
      </c>
      <c r="CI124" s="142" t="str">
        <f t="array" aca="1" ref="CI124" ca="1">IFERROR(IF($CH124="","",IF(MAX((Selection_Radius=$CH124)*Selection_Resultant)=0,"",MAX((Selection_Radius=$CH124)*Selection_Resultant))),"")</f>
        <v/>
      </c>
      <c r="CJ124" s="142" t="str">
        <f t="shared" ca="1" si="595"/>
        <v/>
      </c>
      <c r="CK124" s="142" t="str">
        <f t="array" aca="1" ref="CK124" ca="1">IFERROR(INDEX($CJ$1:$CJ$502,SMALL(IF($CJ$1:$CJ$502&lt;&gt;"",ROW($CJ$1:$CJ$502)),ROW(117:117))),"")</f>
        <v/>
      </c>
      <c r="CL124" s="142" t="str">
        <f t="shared" ca="1" si="596"/>
        <v/>
      </c>
      <c r="CM124" s="142" t="str">
        <f t="shared" ca="1" si="597"/>
        <v/>
      </c>
      <c r="CN124" s="142" t="str" cm="1">
        <f t="array" aca="1" ref="CN124" ca="1">IF(CM124="","",INDEX(INDIRECT("$CM$9:$CM$" &amp; ROW(GuyAnchorReactionCount) + GuyAnchorReactionCount),ROWS($CM124:INDIRECT("$CM$" &amp; ROW(GuyAnchorReactionCount) + GuyAnchorReactionCount))))</f>
        <v/>
      </c>
      <c r="CP124" s="145" t="str">
        <f t="shared" ca="1" si="598"/>
        <v/>
      </c>
      <c r="CQ124" s="145" t="str">
        <f t="shared" ca="1" si="599"/>
        <v/>
      </c>
      <c r="CR124" s="145" t="str">
        <f t="shared" ca="1" si="600"/>
        <v/>
      </c>
      <c r="CS124" s="145" t="str">
        <f t="shared" ca="1" si="601"/>
        <v/>
      </c>
    </row>
    <row r="125" spans="3:97" x14ac:dyDescent="0.2">
      <c r="C125" s="142">
        <f t="shared" si="525"/>
        <v>123</v>
      </c>
      <c r="D125" s="142" t="e">
        <f t="shared" ca="1" si="928"/>
        <v>#N/A</v>
      </c>
      <c r="E125" s="142" t="e">
        <f t="shared" ca="1" si="928"/>
        <v>#N/A</v>
      </c>
      <c r="F125" s="142" t="e">
        <f t="shared" ca="1" si="928"/>
        <v>#N/A</v>
      </c>
      <c r="G125" s="142" t="e">
        <f t="shared" ca="1" si="928"/>
        <v>#N/A</v>
      </c>
      <c r="H125" s="142" t="e">
        <f t="shared" ca="1" si="928"/>
        <v>#N/A</v>
      </c>
      <c r="I125" s="142" t="e">
        <f t="shared" ca="1" si="928"/>
        <v>#N/A</v>
      </c>
      <c r="J125" s="142" t="e">
        <f t="shared" ca="1" si="928"/>
        <v>#N/A</v>
      </c>
      <c r="K125" s="142" t="e">
        <f t="shared" ca="1" si="928"/>
        <v>#N/A</v>
      </c>
      <c r="L125" s="142" t="e">
        <f t="shared" ca="1" si="928"/>
        <v>#N/A</v>
      </c>
      <c r="M125" s="142" t="e">
        <f t="shared" ca="1" si="928"/>
        <v>#N/A</v>
      </c>
      <c r="N125" s="142" t="e">
        <f t="shared" ca="1" si="928"/>
        <v>#N/A</v>
      </c>
      <c r="O125" s="142" t="e">
        <f t="shared" ca="1" si="928"/>
        <v>#N/A</v>
      </c>
      <c r="P125" s="142" t="e">
        <f t="shared" ca="1" si="928"/>
        <v>#N/A</v>
      </c>
      <c r="Q125" s="142" t="e">
        <f t="shared" ca="1" si="928"/>
        <v>#N/A</v>
      </c>
      <c r="R125" s="142" t="e">
        <f t="shared" ca="1" si="928"/>
        <v>#N/A</v>
      </c>
      <c r="S125" s="142" t="e">
        <f t="shared" ca="1" si="928"/>
        <v>#N/A</v>
      </c>
      <c r="T125" s="142" t="e">
        <f t="shared" ca="1" si="918"/>
        <v>#N/A</v>
      </c>
      <c r="U125" s="142" t="e">
        <f t="shared" ca="1" si="918"/>
        <v>#N/A</v>
      </c>
      <c r="V125" s="142" t="e">
        <f t="shared" ca="1" si="918"/>
        <v>#N/A</v>
      </c>
      <c r="W125" s="142" t="e">
        <f t="shared" ca="1" si="918"/>
        <v>#N/A</v>
      </c>
      <c r="X125" s="142" t="e">
        <f t="shared" ca="1" si="918"/>
        <v>#N/A</v>
      </c>
      <c r="Y125" s="142" t="e">
        <f t="shared" ca="1" si="918"/>
        <v>#N/A</v>
      </c>
      <c r="Z125" s="142" t="e">
        <f t="shared" ca="1" si="918"/>
        <v>#N/A</v>
      </c>
      <c r="AA125" s="142" t="e">
        <f t="shared" ca="1" si="918"/>
        <v>#N/A</v>
      </c>
      <c r="AB125" s="142" t="e">
        <f t="shared" ca="1" si="918"/>
        <v>#N/A</v>
      </c>
      <c r="AC125" s="142" t="e">
        <f t="shared" ca="1" si="918"/>
        <v>#N/A</v>
      </c>
      <c r="AD125" s="142" t="e">
        <f t="shared" ca="1" si="918"/>
        <v>#N/A</v>
      </c>
      <c r="AE125" s="142" t="e">
        <f t="shared" ca="1" si="918"/>
        <v>#N/A</v>
      </c>
      <c r="AF125" s="142" t="e">
        <f t="shared" ca="1" si="918"/>
        <v>#N/A</v>
      </c>
      <c r="AG125" s="142" t="e">
        <f t="shared" ca="1" si="918"/>
        <v>#N/A</v>
      </c>
      <c r="AH125" s="142" t="e">
        <f t="shared" ca="1" si="918"/>
        <v>#N/A</v>
      </c>
      <c r="AI125" s="142" t="e">
        <f t="shared" ca="1" si="929"/>
        <v>#N/A</v>
      </c>
      <c r="AJ125" s="142" t="e">
        <f t="shared" ca="1" si="929"/>
        <v>#N/A</v>
      </c>
      <c r="AK125" s="142" t="e">
        <f t="shared" ca="1" si="929"/>
        <v>#N/A</v>
      </c>
      <c r="AL125" s="142" t="e">
        <f t="shared" ca="1" si="929"/>
        <v>#N/A</v>
      </c>
      <c r="AM125" s="142" t="e">
        <f t="shared" ca="1" si="929"/>
        <v>#N/A</v>
      </c>
      <c r="AN125" s="142" t="e">
        <f t="shared" ca="1" si="929"/>
        <v>#N/A</v>
      </c>
      <c r="AO125" s="142" t="e">
        <f t="shared" ca="1" si="929"/>
        <v>#N/A</v>
      </c>
      <c r="AP125" s="142" t="e">
        <f t="shared" ca="1" si="929"/>
        <v>#N/A</v>
      </c>
      <c r="AQ125" s="142" t="e">
        <f t="shared" ca="1" si="929"/>
        <v>#N/A</v>
      </c>
      <c r="AR125" s="142" t="e">
        <f t="shared" ca="1" si="929"/>
        <v>#N/A</v>
      </c>
      <c r="AS125" s="142" t="e">
        <f t="shared" ca="1" si="929"/>
        <v>#N/A</v>
      </c>
      <c r="AT125" s="142" t="e">
        <f t="shared" ca="1" si="929"/>
        <v>#N/A</v>
      </c>
      <c r="AU125" s="142" t="e">
        <f t="shared" ca="1" si="929"/>
        <v>#N/A</v>
      </c>
      <c r="AV125" s="142" t="e">
        <f t="shared" ca="1" si="929"/>
        <v>#N/A</v>
      </c>
      <c r="AW125" s="142" t="e">
        <f t="shared" ca="1" si="929"/>
        <v>#N/A</v>
      </c>
      <c r="AX125" s="142" t="e">
        <f t="shared" ca="1" si="929"/>
        <v>#N/A</v>
      </c>
      <c r="AY125" s="142" t="e">
        <f t="shared" ca="1" si="919"/>
        <v>#N/A</v>
      </c>
      <c r="AZ125" s="142" t="e">
        <f t="shared" ca="1" si="919"/>
        <v>#N/A</v>
      </c>
      <c r="BA125" s="142" t="e">
        <f t="shared" ca="1" si="919"/>
        <v>#N/A</v>
      </c>
      <c r="BB125" s="142" t="str">
        <f t="shared" ca="1" si="515"/>
        <v/>
      </c>
      <c r="BC125" s="142" t="str">
        <f t="shared" ref="BC125" ca="1" si="1018">IFERROR(VALUE(G125)*IF(RTF_unit="K",1,IF(RTF_unit="lb",1/1000,IF(RTF_unit="T",2,1))),"")</f>
        <v/>
      </c>
      <c r="BD125" s="142" t="str">
        <f t="shared" ref="BD125" ca="1" si="1019">IFERROR(VALUE(H125)*IF(RTF_unit="K",1,IF(RTF_unit="lb",1/1000,IF(RTF_unit="T",2,1))),"")</f>
        <v/>
      </c>
      <c r="BE125" s="142" t="str">
        <f t="shared" ref="BE125" ca="1" si="1020">IFERROR(VALUE(I125)*IF(RTF_unit="K",1,IF(RTF_unit="lb",1/1000,IF(RTF_unit="T",2,1))),"")</f>
        <v/>
      </c>
      <c r="BF125" s="20" t="str">
        <f t="shared" ca="1" si="519"/>
        <v/>
      </c>
      <c r="BG125" s="142" t="str">
        <f t="shared" ca="1" si="561"/>
        <v/>
      </c>
      <c r="BH125" s="20"/>
      <c r="BI125" s="158" t="str">
        <f t="shared" ca="1" si="605"/>
        <v/>
      </c>
      <c r="BJ125" s="142" t="str">
        <f t="shared" ca="1" si="580"/>
        <v/>
      </c>
      <c r="BK125" s="142" t="str">
        <f t="shared" ca="1" si="606"/>
        <v/>
      </c>
      <c r="BL125" s="142" t="str">
        <f t="shared" ref="BL125" ca="1" si="1021">IFERROR(INDEX($D$2:$BA$203,$A$41-1+$BI125,$A$27-3)*IF(RTF_unit="K",1,IF(RTF_unit="lb",1/1000,IF(RTF_unit="T",2,1))),"")</f>
        <v/>
      </c>
      <c r="BM125" s="142" t="str">
        <f t="shared" ref="BM125" ca="1" si="1022">IFERROR(INDEX($D$2:$BA$203,$A$41-1+$BI125,$A$27-1)*IF(RTF_unit="K",1,IF(RTF_unit="lb",1/1000,IF(RTF_unit="T",2,1))),"")</f>
        <v/>
      </c>
      <c r="BN125" s="142" t="str">
        <f t="shared" ref="BN125" ca="1" si="1023">IFERROR(INDEX($D$2:$BA$203,$A$41-1+$BI125,$A$27-2)*IF(RTF_unit="K",1,IF(RTF_unit="lb",1/1000,IF(RTF_unit="T",2,1))),"")</f>
        <v/>
      </c>
      <c r="BO125" s="142" t="str">
        <f t="shared" ref="BO125" ca="1" si="1024">IFERROR(INDEX($D$2:$BA$203,$A$41-1+$BI125,$A$27)*IF(RTF_unit_Moment="kip-ft",1,IF(RTF_unit_Moment="kip-in",1/12,IF(RTF_unit_Moment="lb-ft",1/1000,IF(RTF_unit_Moment="lb-in",1/12000,1)))),"")</f>
        <v/>
      </c>
      <c r="BP125" s="142" t="str">
        <f t="shared" ref="BP125" ca="1" si="1025">IFERROR(INDEX($D$2:$BA$203,$A$41-1+$BI125,$A$30)*IF(RTF_unit_Moment="kip-ft",1,IF(RTF_unit_Moment="kip-in",1/12,IF(RTF_unit_Moment="lb-ft",1/1000,IF(RTF_unit_Moment="lb-in",1/12000,1)))),"")</f>
        <v/>
      </c>
      <c r="BQ125" s="142" t="str">
        <f t="shared" ca="1" si="612"/>
        <v/>
      </c>
      <c r="BR125" s="142" t="str">
        <f t="shared" ca="1" si="613"/>
        <v/>
      </c>
      <c r="BT125" s="142" t="str">
        <f t="array" aca="1" ref="BT125" ca="1">IFERROR(INDEX($BB$1:$BB$502,SMALL(IF($BB$1:$BB$502&lt;&gt;"",ROW($BB$1:$BB$502)),ROW(118:118))),"")</f>
        <v/>
      </c>
      <c r="BU125" s="156" t="str">
        <f t="shared" ca="1" si="575"/>
        <v/>
      </c>
      <c r="BV125" s="142" t="str">
        <f t="shared" ca="1" si="586"/>
        <v/>
      </c>
      <c r="BW125" s="142" t="str">
        <f t="shared" ca="1" si="586"/>
        <v/>
      </c>
      <c r="BX125" s="142" t="str">
        <f t="shared" ca="1" si="586"/>
        <v/>
      </c>
      <c r="BY125" s="142" t="str">
        <f t="shared" ca="1" si="587"/>
        <v/>
      </c>
      <c r="BZ125" s="142" t="str">
        <f t="shared" ca="1" si="576"/>
        <v/>
      </c>
      <c r="CA125" s="142" t="str">
        <f t="shared" ca="1" si="588"/>
        <v/>
      </c>
      <c r="CB125" s="142" t="str">
        <f t="shared" ca="1" si="589"/>
        <v/>
      </c>
      <c r="CC125" s="142" t="str">
        <f t="shared" ca="1" si="590"/>
        <v/>
      </c>
      <c r="CD125" s="142" t="str">
        <f t="shared" ca="1" si="591"/>
        <v/>
      </c>
      <c r="CE125" s="142" t="str">
        <f t="shared" ca="1" si="592"/>
        <v/>
      </c>
      <c r="CF125" s="142" t="str">
        <f t="shared" ca="1" si="593"/>
        <v/>
      </c>
      <c r="CG125" s="142" t="str">
        <f t="shared" ca="1" si="594"/>
        <v/>
      </c>
      <c r="CH125" s="142" t="str">
        <f ca="1">IFERROR(TRIM(IFERROR(IF(ISNUMBER(MATCH(IF($CF124="Radius",LEFT($CF125,FIND(" (",$CF125,1)),IF(LEFT($CF125,FIND(" (",$CF125,1))=LEFT($CF124,FIND(" (",$CF124,1)),"",LEFT($CF125,FIND(" (",$CF125,1)))),$CH$8:$CH124,0))=FALSE,IF($CF124="Radius",LEFT($CF125,FIND(" (",$CF125,1)),IF(LEFT($CF125,FIND(" (",$CF125,1))=LEFT($CF124,FIND(" (",$CF124,1)),"",LEFT($CF125,FIND(" (",$CF125,1)))),""),"")),"")</f>
        <v/>
      </c>
      <c r="CI125" s="142" t="str">
        <f t="array" aca="1" ref="CI125" ca="1">IFERROR(IF($CH125="","",IF(MAX((Selection_Radius=$CH125)*Selection_Resultant)=0,"",MAX((Selection_Radius=$CH125)*Selection_Resultant))),"")</f>
        <v/>
      </c>
      <c r="CJ125" s="142" t="str">
        <f t="shared" ca="1" si="595"/>
        <v/>
      </c>
      <c r="CK125" s="142" t="str">
        <f t="array" aca="1" ref="CK125" ca="1">IFERROR(INDEX($CJ$1:$CJ$502,SMALL(IF($CJ$1:$CJ$502&lt;&gt;"",ROW($CJ$1:$CJ$502)),ROW(118:118))),"")</f>
        <v/>
      </c>
      <c r="CL125" s="142" t="str">
        <f t="shared" ca="1" si="596"/>
        <v/>
      </c>
      <c r="CM125" s="142" t="str">
        <f t="shared" ca="1" si="597"/>
        <v/>
      </c>
      <c r="CN125" s="142" t="str" cm="1">
        <f t="array" aca="1" ref="CN125" ca="1">IF(CM125="","",INDEX(INDIRECT("$CM$9:$CM$" &amp; ROW(GuyAnchorReactionCount) + GuyAnchorReactionCount),ROWS($CM125:INDIRECT("$CM$" &amp; ROW(GuyAnchorReactionCount) + GuyAnchorReactionCount))))</f>
        <v/>
      </c>
      <c r="CP125" s="145" t="str">
        <f t="shared" ca="1" si="598"/>
        <v/>
      </c>
      <c r="CQ125" s="145" t="str">
        <f t="shared" ca="1" si="599"/>
        <v/>
      </c>
      <c r="CR125" s="145" t="str">
        <f t="shared" ca="1" si="600"/>
        <v/>
      </c>
      <c r="CS125" s="145" t="str">
        <f t="shared" ca="1" si="601"/>
        <v/>
      </c>
    </row>
    <row r="126" spans="3:97" x14ac:dyDescent="0.2">
      <c r="C126" s="142">
        <f t="shared" si="525"/>
        <v>124</v>
      </c>
      <c r="D126" s="142" t="e">
        <f t="shared" ca="1" si="928"/>
        <v>#N/A</v>
      </c>
      <c r="E126" s="142" t="e">
        <f t="shared" ca="1" si="928"/>
        <v>#N/A</v>
      </c>
      <c r="F126" s="142" t="e">
        <f t="shared" ca="1" si="928"/>
        <v>#N/A</v>
      </c>
      <c r="G126" s="142" t="e">
        <f t="shared" ca="1" si="928"/>
        <v>#N/A</v>
      </c>
      <c r="H126" s="142" t="e">
        <f t="shared" ca="1" si="928"/>
        <v>#N/A</v>
      </c>
      <c r="I126" s="142" t="e">
        <f t="shared" ca="1" si="928"/>
        <v>#N/A</v>
      </c>
      <c r="J126" s="142" t="e">
        <f t="shared" ca="1" si="928"/>
        <v>#N/A</v>
      </c>
      <c r="K126" s="142" t="e">
        <f t="shared" ca="1" si="928"/>
        <v>#N/A</v>
      </c>
      <c r="L126" s="142" t="e">
        <f t="shared" ca="1" si="928"/>
        <v>#N/A</v>
      </c>
      <c r="M126" s="142" t="e">
        <f t="shared" ca="1" si="928"/>
        <v>#N/A</v>
      </c>
      <c r="N126" s="142" t="e">
        <f t="shared" ca="1" si="928"/>
        <v>#N/A</v>
      </c>
      <c r="O126" s="142" t="e">
        <f t="shared" ca="1" si="928"/>
        <v>#N/A</v>
      </c>
      <c r="P126" s="142" t="e">
        <f t="shared" ca="1" si="928"/>
        <v>#N/A</v>
      </c>
      <c r="Q126" s="142" t="e">
        <f t="shared" ca="1" si="928"/>
        <v>#N/A</v>
      </c>
      <c r="R126" s="142" t="e">
        <f t="shared" ca="1" si="928"/>
        <v>#N/A</v>
      </c>
      <c r="S126" s="142" t="e">
        <f t="shared" ca="1" si="928"/>
        <v>#N/A</v>
      </c>
      <c r="T126" s="142" t="e">
        <f t="shared" ca="1" si="918"/>
        <v>#N/A</v>
      </c>
      <c r="U126" s="142" t="e">
        <f t="shared" ca="1" si="918"/>
        <v>#N/A</v>
      </c>
      <c r="V126" s="142" t="e">
        <f t="shared" ca="1" si="918"/>
        <v>#N/A</v>
      </c>
      <c r="W126" s="142" t="e">
        <f t="shared" ca="1" si="918"/>
        <v>#N/A</v>
      </c>
      <c r="X126" s="142" t="e">
        <f t="shared" ca="1" si="918"/>
        <v>#N/A</v>
      </c>
      <c r="Y126" s="142" t="e">
        <f t="shared" ca="1" si="918"/>
        <v>#N/A</v>
      </c>
      <c r="Z126" s="142" t="e">
        <f t="shared" ca="1" si="918"/>
        <v>#N/A</v>
      </c>
      <c r="AA126" s="142" t="e">
        <f t="shared" ca="1" si="918"/>
        <v>#N/A</v>
      </c>
      <c r="AB126" s="142" t="e">
        <f t="shared" ca="1" si="918"/>
        <v>#N/A</v>
      </c>
      <c r="AC126" s="142" t="e">
        <f t="shared" ca="1" si="918"/>
        <v>#N/A</v>
      </c>
      <c r="AD126" s="142" t="e">
        <f t="shared" ca="1" si="918"/>
        <v>#N/A</v>
      </c>
      <c r="AE126" s="142" t="e">
        <f t="shared" ca="1" si="918"/>
        <v>#N/A</v>
      </c>
      <c r="AF126" s="142" t="e">
        <f t="shared" ca="1" si="918"/>
        <v>#N/A</v>
      </c>
      <c r="AG126" s="142" t="e">
        <f t="shared" ca="1" si="918"/>
        <v>#N/A</v>
      </c>
      <c r="AH126" s="142" t="e">
        <f t="shared" ca="1" si="918"/>
        <v>#N/A</v>
      </c>
      <c r="AI126" s="142" t="e">
        <f t="shared" ca="1" si="929"/>
        <v>#N/A</v>
      </c>
      <c r="AJ126" s="142" t="e">
        <f t="shared" ca="1" si="929"/>
        <v>#N/A</v>
      </c>
      <c r="AK126" s="142" t="e">
        <f t="shared" ca="1" si="929"/>
        <v>#N/A</v>
      </c>
      <c r="AL126" s="142" t="e">
        <f t="shared" ca="1" si="929"/>
        <v>#N/A</v>
      </c>
      <c r="AM126" s="142" t="e">
        <f t="shared" ca="1" si="929"/>
        <v>#N/A</v>
      </c>
      <c r="AN126" s="142" t="e">
        <f t="shared" ca="1" si="929"/>
        <v>#N/A</v>
      </c>
      <c r="AO126" s="142" t="e">
        <f t="shared" ca="1" si="929"/>
        <v>#N/A</v>
      </c>
      <c r="AP126" s="142" t="e">
        <f t="shared" ca="1" si="929"/>
        <v>#N/A</v>
      </c>
      <c r="AQ126" s="142" t="e">
        <f t="shared" ca="1" si="929"/>
        <v>#N/A</v>
      </c>
      <c r="AR126" s="142" t="e">
        <f t="shared" ca="1" si="929"/>
        <v>#N/A</v>
      </c>
      <c r="AS126" s="142" t="e">
        <f t="shared" ca="1" si="929"/>
        <v>#N/A</v>
      </c>
      <c r="AT126" s="142" t="e">
        <f t="shared" ca="1" si="929"/>
        <v>#N/A</v>
      </c>
      <c r="AU126" s="142" t="e">
        <f t="shared" ca="1" si="929"/>
        <v>#N/A</v>
      </c>
      <c r="AV126" s="142" t="e">
        <f t="shared" ca="1" si="929"/>
        <v>#N/A</v>
      </c>
      <c r="AW126" s="142" t="e">
        <f t="shared" ca="1" si="929"/>
        <v>#N/A</v>
      </c>
      <c r="AX126" s="142" t="e">
        <f t="shared" ca="1" si="929"/>
        <v>#N/A</v>
      </c>
      <c r="AY126" s="142" t="e">
        <f t="shared" ca="1" si="919"/>
        <v>#N/A</v>
      </c>
      <c r="AZ126" s="142" t="e">
        <f t="shared" ca="1" si="919"/>
        <v>#N/A</v>
      </c>
      <c r="BA126" s="142" t="e">
        <f t="shared" ca="1" si="919"/>
        <v>#N/A</v>
      </c>
      <c r="BB126" s="142" t="str">
        <f t="shared" ca="1" si="515"/>
        <v/>
      </c>
      <c r="BC126" s="142" t="str">
        <f t="shared" ref="BC126" ca="1" si="1026">IFERROR(VALUE(G126)*IF(RTF_unit="K",1,IF(RTF_unit="lb",1/1000,IF(RTF_unit="T",2,1))),"")</f>
        <v/>
      </c>
      <c r="BD126" s="142" t="str">
        <f t="shared" ref="BD126" ca="1" si="1027">IFERROR(VALUE(H126)*IF(RTF_unit="K",1,IF(RTF_unit="lb",1/1000,IF(RTF_unit="T",2,1))),"")</f>
        <v/>
      </c>
      <c r="BE126" s="142" t="str">
        <f t="shared" ref="BE126" ca="1" si="1028">IFERROR(VALUE(I126)*IF(RTF_unit="K",1,IF(RTF_unit="lb",1/1000,IF(RTF_unit="T",2,1))),"")</f>
        <v/>
      </c>
      <c r="BF126" s="20" t="str">
        <f t="shared" ca="1" si="519"/>
        <v/>
      </c>
      <c r="BG126" s="142" t="str">
        <f t="shared" ca="1" si="561"/>
        <v/>
      </c>
      <c r="BH126" s="20"/>
      <c r="BI126" s="158" t="str">
        <f t="shared" ca="1" si="605"/>
        <v/>
      </c>
      <c r="BJ126" s="142" t="str">
        <f t="shared" ca="1" si="580"/>
        <v/>
      </c>
      <c r="BK126" s="142" t="str">
        <f t="shared" ca="1" si="606"/>
        <v/>
      </c>
      <c r="BL126" s="142" t="str">
        <f t="shared" ref="BL126" ca="1" si="1029">IFERROR(INDEX($D$2:$BA$203,$A$41-1+$BI126,$A$27-3)*IF(RTF_unit="K",1,IF(RTF_unit="lb",1/1000,IF(RTF_unit="T",2,1))),"")</f>
        <v/>
      </c>
      <c r="BM126" s="142" t="str">
        <f t="shared" ref="BM126" ca="1" si="1030">IFERROR(INDEX($D$2:$BA$203,$A$41-1+$BI126,$A$27-1)*IF(RTF_unit="K",1,IF(RTF_unit="lb",1/1000,IF(RTF_unit="T",2,1))),"")</f>
        <v/>
      </c>
      <c r="BN126" s="142" t="str">
        <f t="shared" ref="BN126" ca="1" si="1031">IFERROR(INDEX($D$2:$BA$203,$A$41-1+$BI126,$A$27-2)*IF(RTF_unit="K",1,IF(RTF_unit="lb",1/1000,IF(RTF_unit="T",2,1))),"")</f>
        <v/>
      </c>
      <c r="BO126" s="142" t="str">
        <f t="shared" ref="BO126" ca="1" si="1032">IFERROR(INDEX($D$2:$BA$203,$A$41-1+$BI126,$A$27)*IF(RTF_unit_Moment="kip-ft",1,IF(RTF_unit_Moment="kip-in",1/12,IF(RTF_unit_Moment="lb-ft",1/1000,IF(RTF_unit_Moment="lb-in",1/12000,1)))),"")</f>
        <v/>
      </c>
      <c r="BP126" s="142" t="str">
        <f t="shared" ref="BP126" ca="1" si="1033">IFERROR(INDEX($D$2:$BA$203,$A$41-1+$BI126,$A$30)*IF(RTF_unit_Moment="kip-ft",1,IF(RTF_unit_Moment="kip-in",1/12,IF(RTF_unit_Moment="lb-ft",1/1000,IF(RTF_unit_Moment="lb-in",1/12000,1)))),"")</f>
        <v/>
      </c>
      <c r="BQ126" s="142" t="str">
        <f t="shared" ca="1" si="612"/>
        <v/>
      </c>
      <c r="BR126" s="142" t="str">
        <f t="shared" ca="1" si="613"/>
        <v/>
      </c>
      <c r="BT126" s="142" t="str">
        <f t="array" aca="1" ref="BT126" ca="1">IFERROR(INDEX($BB$1:$BB$502,SMALL(IF($BB$1:$BB$502&lt;&gt;"",ROW($BB$1:$BB$502)),ROW(119:119))),"")</f>
        <v/>
      </c>
      <c r="BU126" s="156" t="str">
        <f t="shared" ca="1" si="575"/>
        <v/>
      </c>
      <c r="BV126" s="142" t="str">
        <f t="shared" ca="1" si="586"/>
        <v/>
      </c>
      <c r="BW126" s="142" t="str">
        <f t="shared" ca="1" si="586"/>
        <v/>
      </c>
      <c r="BX126" s="142" t="str">
        <f t="shared" ca="1" si="586"/>
        <v/>
      </c>
      <c r="BY126" s="142" t="str">
        <f t="shared" ca="1" si="587"/>
        <v/>
      </c>
      <c r="BZ126" s="142" t="str">
        <f t="shared" ca="1" si="576"/>
        <v/>
      </c>
      <c r="CA126" s="142" t="str">
        <f t="shared" ca="1" si="588"/>
        <v/>
      </c>
      <c r="CB126" s="142" t="str">
        <f t="shared" ca="1" si="589"/>
        <v/>
      </c>
      <c r="CC126" s="142" t="str">
        <f t="shared" ca="1" si="590"/>
        <v/>
      </c>
      <c r="CD126" s="142" t="str">
        <f t="shared" ca="1" si="591"/>
        <v/>
      </c>
      <c r="CE126" s="142" t="str">
        <f t="shared" ca="1" si="592"/>
        <v/>
      </c>
      <c r="CF126" s="142" t="str">
        <f t="shared" ca="1" si="593"/>
        <v/>
      </c>
      <c r="CG126" s="142" t="str">
        <f t="shared" ca="1" si="594"/>
        <v/>
      </c>
      <c r="CH126" s="142" t="str">
        <f ca="1">IFERROR(TRIM(IFERROR(IF(ISNUMBER(MATCH(IF($CF125="Radius",LEFT($CF126,FIND(" (",$CF126,1)),IF(LEFT($CF126,FIND(" (",$CF126,1))=LEFT($CF125,FIND(" (",$CF125,1)),"",LEFT($CF126,FIND(" (",$CF126,1)))),$CH$8:$CH125,0))=FALSE,IF($CF125="Radius",LEFT($CF126,FIND(" (",$CF126,1)),IF(LEFT($CF126,FIND(" (",$CF126,1))=LEFT($CF125,FIND(" (",$CF125,1)),"",LEFT($CF126,FIND(" (",$CF126,1)))),""),"")),"")</f>
        <v/>
      </c>
      <c r="CI126" s="142" t="str">
        <f t="array" aca="1" ref="CI126" ca="1">IFERROR(IF($CH126="","",IF(MAX((Selection_Radius=$CH126)*Selection_Resultant)=0,"",MAX((Selection_Radius=$CH126)*Selection_Resultant))),"")</f>
        <v/>
      </c>
      <c r="CJ126" s="142" t="str">
        <f t="shared" ca="1" si="595"/>
        <v/>
      </c>
      <c r="CK126" s="142" t="str">
        <f t="array" aca="1" ref="CK126" ca="1">IFERROR(INDEX($CJ$1:$CJ$502,SMALL(IF($CJ$1:$CJ$502&lt;&gt;"",ROW($CJ$1:$CJ$502)),ROW(119:119))),"")</f>
        <v/>
      </c>
      <c r="CL126" s="142" t="str">
        <f t="shared" ca="1" si="596"/>
        <v/>
      </c>
      <c r="CM126" s="142" t="str">
        <f t="shared" ca="1" si="597"/>
        <v/>
      </c>
      <c r="CN126" s="142" t="str" cm="1">
        <f t="array" aca="1" ref="CN126" ca="1">IF(CM126="","",INDEX(INDIRECT("$CM$9:$CM$" &amp; ROW(GuyAnchorReactionCount) + GuyAnchorReactionCount),ROWS($CM126:INDIRECT("$CM$" &amp; ROW(GuyAnchorReactionCount) + GuyAnchorReactionCount))))</f>
        <v/>
      </c>
      <c r="CP126" s="145" t="str">
        <f t="shared" ca="1" si="598"/>
        <v/>
      </c>
      <c r="CQ126" s="145" t="str">
        <f t="shared" ca="1" si="599"/>
        <v/>
      </c>
      <c r="CR126" s="145" t="str">
        <f t="shared" ca="1" si="600"/>
        <v/>
      </c>
      <c r="CS126" s="145" t="str">
        <f t="shared" ca="1" si="601"/>
        <v/>
      </c>
    </row>
    <row r="127" spans="3:97" x14ac:dyDescent="0.2">
      <c r="C127" s="142">
        <f t="shared" si="525"/>
        <v>125</v>
      </c>
      <c r="D127" s="142" t="e">
        <f t="shared" ca="1" si="928"/>
        <v>#N/A</v>
      </c>
      <c r="E127" s="142" t="e">
        <f t="shared" ca="1" si="928"/>
        <v>#N/A</v>
      </c>
      <c r="F127" s="142" t="e">
        <f t="shared" ca="1" si="928"/>
        <v>#N/A</v>
      </c>
      <c r="G127" s="142" t="e">
        <f t="shared" ca="1" si="928"/>
        <v>#N/A</v>
      </c>
      <c r="H127" s="142" t="e">
        <f t="shared" ca="1" si="928"/>
        <v>#N/A</v>
      </c>
      <c r="I127" s="142" t="e">
        <f t="shared" ca="1" si="928"/>
        <v>#N/A</v>
      </c>
      <c r="J127" s="142" t="e">
        <f t="shared" ca="1" si="928"/>
        <v>#N/A</v>
      </c>
      <c r="K127" s="142" t="e">
        <f t="shared" ca="1" si="928"/>
        <v>#N/A</v>
      </c>
      <c r="L127" s="142" t="e">
        <f t="shared" ca="1" si="928"/>
        <v>#N/A</v>
      </c>
      <c r="M127" s="142" t="e">
        <f t="shared" ca="1" si="928"/>
        <v>#N/A</v>
      </c>
      <c r="N127" s="142" t="e">
        <f t="shared" ca="1" si="928"/>
        <v>#N/A</v>
      </c>
      <c r="O127" s="142" t="e">
        <f t="shared" ca="1" si="928"/>
        <v>#N/A</v>
      </c>
      <c r="P127" s="142" t="e">
        <f t="shared" ca="1" si="928"/>
        <v>#N/A</v>
      </c>
      <c r="Q127" s="142" t="e">
        <f t="shared" ca="1" si="928"/>
        <v>#N/A</v>
      </c>
      <c r="R127" s="142" t="e">
        <f t="shared" ca="1" si="928"/>
        <v>#N/A</v>
      </c>
      <c r="S127" s="142" t="e">
        <f t="shared" ca="1" si="928"/>
        <v>#N/A</v>
      </c>
      <c r="T127" s="142" t="e">
        <f t="shared" ca="1" si="918"/>
        <v>#N/A</v>
      </c>
      <c r="U127" s="142" t="e">
        <f t="shared" ca="1" si="918"/>
        <v>#N/A</v>
      </c>
      <c r="V127" s="142" t="e">
        <f t="shared" ca="1" si="918"/>
        <v>#N/A</v>
      </c>
      <c r="W127" s="142" t="e">
        <f t="shared" ca="1" si="918"/>
        <v>#N/A</v>
      </c>
      <c r="X127" s="142" t="e">
        <f t="shared" ca="1" si="918"/>
        <v>#N/A</v>
      </c>
      <c r="Y127" s="142" t="e">
        <f t="shared" ca="1" si="918"/>
        <v>#N/A</v>
      </c>
      <c r="Z127" s="142" t="e">
        <f t="shared" ca="1" si="918"/>
        <v>#N/A</v>
      </c>
      <c r="AA127" s="142" t="e">
        <f t="shared" ca="1" si="918"/>
        <v>#N/A</v>
      </c>
      <c r="AB127" s="142" t="e">
        <f t="shared" ca="1" si="918"/>
        <v>#N/A</v>
      </c>
      <c r="AC127" s="142" t="e">
        <f t="shared" ca="1" si="918"/>
        <v>#N/A</v>
      </c>
      <c r="AD127" s="142" t="e">
        <f t="shared" ca="1" si="918"/>
        <v>#N/A</v>
      </c>
      <c r="AE127" s="142" t="e">
        <f t="shared" ca="1" si="918"/>
        <v>#N/A</v>
      </c>
      <c r="AF127" s="142" t="e">
        <f t="shared" ca="1" si="918"/>
        <v>#N/A</v>
      </c>
      <c r="AG127" s="142" t="e">
        <f t="shared" ca="1" si="918"/>
        <v>#N/A</v>
      </c>
      <c r="AH127" s="142" t="e">
        <f t="shared" ca="1" si="918"/>
        <v>#N/A</v>
      </c>
      <c r="AI127" s="142" t="e">
        <f t="shared" ca="1" si="929"/>
        <v>#N/A</v>
      </c>
      <c r="AJ127" s="142" t="e">
        <f t="shared" ca="1" si="929"/>
        <v>#N/A</v>
      </c>
      <c r="AK127" s="142" t="e">
        <f t="shared" ca="1" si="929"/>
        <v>#N/A</v>
      </c>
      <c r="AL127" s="142" t="e">
        <f t="shared" ca="1" si="929"/>
        <v>#N/A</v>
      </c>
      <c r="AM127" s="142" t="e">
        <f t="shared" ca="1" si="929"/>
        <v>#N/A</v>
      </c>
      <c r="AN127" s="142" t="e">
        <f t="shared" ca="1" si="929"/>
        <v>#N/A</v>
      </c>
      <c r="AO127" s="142" t="e">
        <f t="shared" ca="1" si="929"/>
        <v>#N/A</v>
      </c>
      <c r="AP127" s="142" t="e">
        <f t="shared" ca="1" si="929"/>
        <v>#N/A</v>
      </c>
      <c r="AQ127" s="142" t="e">
        <f t="shared" ca="1" si="929"/>
        <v>#N/A</v>
      </c>
      <c r="AR127" s="142" t="e">
        <f t="shared" ca="1" si="929"/>
        <v>#N/A</v>
      </c>
      <c r="AS127" s="142" t="e">
        <f t="shared" ca="1" si="929"/>
        <v>#N/A</v>
      </c>
      <c r="AT127" s="142" t="e">
        <f t="shared" ca="1" si="929"/>
        <v>#N/A</v>
      </c>
      <c r="AU127" s="142" t="e">
        <f t="shared" ca="1" si="929"/>
        <v>#N/A</v>
      </c>
      <c r="AV127" s="142" t="e">
        <f t="shared" ca="1" si="929"/>
        <v>#N/A</v>
      </c>
      <c r="AW127" s="142" t="e">
        <f t="shared" ca="1" si="929"/>
        <v>#N/A</v>
      </c>
      <c r="AX127" s="142" t="e">
        <f t="shared" ca="1" si="929"/>
        <v>#N/A</v>
      </c>
      <c r="AY127" s="142" t="e">
        <f t="shared" ca="1" si="919"/>
        <v>#N/A</v>
      </c>
      <c r="AZ127" s="142" t="e">
        <f t="shared" ca="1" si="919"/>
        <v>#N/A</v>
      </c>
      <c r="BA127" s="142" t="e">
        <f t="shared" ca="1" si="919"/>
        <v>#N/A</v>
      </c>
      <c r="BB127" s="142" t="str">
        <f t="shared" ca="1" si="515"/>
        <v/>
      </c>
      <c r="BC127" s="142" t="str">
        <f t="shared" ref="BC127" ca="1" si="1034">IFERROR(VALUE(G127)*IF(RTF_unit="K",1,IF(RTF_unit="lb",1/1000,IF(RTF_unit="T",2,1))),"")</f>
        <v/>
      </c>
      <c r="BD127" s="142" t="str">
        <f t="shared" ref="BD127" ca="1" si="1035">IFERROR(VALUE(H127)*IF(RTF_unit="K",1,IF(RTF_unit="lb",1/1000,IF(RTF_unit="T",2,1))),"")</f>
        <v/>
      </c>
      <c r="BE127" s="142" t="str">
        <f t="shared" ref="BE127" ca="1" si="1036">IFERROR(VALUE(I127)*IF(RTF_unit="K",1,IF(RTF_unit="lb",1/1000,IF(RTF_unit="T",2,1))),"")</f>
        <v/>
      </c>
      <c r="BF127" s="20" t="str">
        <f t="shared" ca="1" si="519"/>
        <v/>
      </c>
      <c r="BG127" s="142" t="str">
        <f t="shared" ca="1" si="561"/>
        <v/>
      </c>
      <c r="BH127" s="20"/>
      <c r="BI127" s="158" t="str">
        <f t="shared" ca="1" si="605"/>
        <v/>
      </c>
      <c r="BJ127" s="142" t="str">
        <f t="shared" ca="1" si="580"/>
        <v/>
      </c>
      <c r="BK127" s="142" t="str">
        <f t="shared" ca="1" si="606"/>
        <v/>
      </c>
      <c r="BL127" s="142" t="str">
        <f t="shared" ref="BL127" ca="1" si="1037">IFERROR(INDEX($D$2:$BA$203,$A$41-1+$BI127,$A$27-3)*IF(RTF_unit="K",1,IF(RTF_unit="lb",1/1000,IF(RTF_unit="T",2,1))),"")</f>
        <v/>
      </c>
      <c r="BM127" s="142" t="str">
        <f t="shared" ref="BM127" ca="1" si="1038">IFERROR(INDEX($D$2:$BA$203,$A$41-1+$BI127,$A$27-1)*IF(RTF_unit="K",1,IF(RTF_unit="lb",1/1000,IF(RTF_unit="T",2,1))),"")</f>
        <v/>
      </c>
      <c r="BN127" s="142" t="str">
        <f t="shared" ref="BN127" ca="1" si="1039">IFERROR(INDEX($D$2:$BA$203,$A$41-1+$BI127,$A$27-2)*IF(RTF_unit="K",1,IF(RTF_unit="lb",1/1000,IF(RTF_unit="T",2,1))),"")</f>
        <v/>
      </c>
      <c r="BO127" s="142" t="str">
        <f t="shared" ref="BO127" ca="1" si="1040">IFERROR(INDEX($D$2:$BA$203,$A$41-1+$BI127,$A$27)*IF(RTF_unit_Moment="kip-ft",1,IF(RTF_unit_Moment="kip-in",1/12,IF(RTF_unit_Moment="lb-ft",1/1000,IF(RTF_unit_Moment="lb-in",1/12000,1)))),"")</f>
        <v/>
      </c>
      <c r="BP127" s="142" t="str">
        <f t="shared" ref="BP127" ca="1" si="1041">IFERROR(INDEX($D$2:$BA$203,$A$41-1+$BI127,$A$30)*IF(RTF_unit_Moment="kip-ft",1,IF(RTF_unit_Moment="kip-in",1/12,IF(RTF_unit_Moment="lb-ft",1/1000,IF(RTF_unit_Moment="lb-in",1/12000,1)))),"")</f>
        <v/>
      </c>
      <c r="BQ127" s="142" t="str">
        <f t="shared" ca="1" si="612"/>
        <v/>
      </c>
      <c r="BR127" s="142" t="str">
        <f t="shared" ca="1" si="613"/>
        <v/>
      </c>
      <c r="BT127" s="142" t="str">
        <f t="array" aca="1" ref="BT127" ca="1">IFERROR(INDEX($BB$1:$BB$502,SMALL(IF($BB$1:$BB$502&lt;&gt;"",ROW($BB$1:$BB$502)),ROW(120:120))),"")</f>
        <v/>
      </c>
      <c r="BU127" s="156" t="str">
        <f t="shared" ca="1" si="575"/>
        <v/>
      </c>
      <c r="BV127" s="142" t="str">
        <f t="shared" ca="1" si="586"/>
        <v/>
      </c>
      <c r="BW127" s="142" t="str">
        <f t="shared" ca="1" si="586"/>
        <v/>
      </c>
      <c r="BX127" s="142" t="str">
        <f t="shared" ca="1" si="586"/>
        <v/>
      </c>
      <c r="BY127" s="142" t="str">
        <f t="shared" ca="1" si="587"/>
        <v/>
      </c>
      <c r="BZ127" s="142" t="str">
        <f t="shared" ca="1" si="576"/>
        <v/>
      </c>
      <c r="CA127" s="142" t="str">
        <f t="shared" ca="1" si="588"/>
        <v/>
      </c>
      <c r="CB127" s="142" t="str">
        <f t="shared" ca="1" si="589"/>
        <v/>
      </c>
      <c r="CC127" s="142" t="str">
        <f t="shared" ca="1" si="590"/>
        <v/>
      </c>
      <c r="CD127" s="142" t="str">
        <f t="shared" ca="1" si="591"/>
        <v/>
      </c>
      <c r="CE127" s="142" t="str">
        <f t="shared" ca="1" si="592"/>
        <v/>
      </c>
      <c r="CF127" s="142" t="str">
        <f t="shared" ca="1" si="593"/>
        <v/>
      </c>
      <c r="CG127" s="142" t="str">
        <f t="shared" ca="1" si="594"/>
        <v/>
      </c>
      <c r="CH127" s="142" t="str">
        <f ca="1">IFERROR(TRIM(IFERROR(IF(ISNUMBER(MATCH(IF($CF126="Radius",LEFT($CF127,FIND(" (",$CF127,1)),IF(LEFT($CF127,FIND(" (",$CF127,1))=LEFT($CF126,FIND(" (",$CF126,1)),"",LEFT($CF127,FIND(" (",$CF127,1)))),$CH$8:$CH126,0))=FALSE,IF($CF126="Radius",LEFT($CF127,FIND(" (",$CF127,1)),IF(LEFT($CF127,FIND(" (",$CF127,1))=LEFT($CF126,FIND(" (",$CF126,1)),"",LEFT($CF127,FIND(" (",$CF127,1)))),""),"")),"")</f>
        <v/>
      </c>
      <c r="CI127" s="142" t="str">
        <f t="array" aca="1" ref="CI127" ca="1">IFERROR(IF($CH127="","",IF(MAX((Selection_Radius=$CH127)*Selection_Resultant)=0,"",MAX((Selection_Radius=$CH127)*Selection_Resultant))),"")</f>
        <v/>
      </c>
      <c r="CJ127" s="142" t="str">
        <f t="shared" ca="1" si="595"/>
        <v/>
      </c>
      <c r="CK127" s="142" t="str">
        <f t="array" aca="1" ref="CK127" ca="1">IFERROR(INDEX($CJ$1:$CJ$502,SMALL(IF($CJ$1:$CJ$502&lt;&gt;"",ROW($CJ$1:$CJ$502)),ROW(120:120))),"")</f>
        <v/>
      </c>
      <c r="CL127" s="142" t="str">
        <f t="shared" ca="1" si="596"/>
        <v/>
      </c>
      <c r="CM127" s="142" t="str">
        <f t="shared" ca="1" si="597"/>
        <v/>
      </c>
      <c r="CN127" s="142" t="str" cm="1">
        <f t="array" aca="1" ref="CN127" ca="1">IF(CM127="","",INDEX(INDIRECT("$CM$9:$CM$" &amp; ROW(GuyAnchorReactionCount) + GuyAnchorReactionCount),ROWS($CM127:INDIRECT("$CM$" &amp; ROW(GuyAnchorReactionCount) + GuyAnchorReactionCount))))</f>
        <v/>
      </c>
      <c r="CP127" s="145" t="str">
        <f t="shared" ca="1" si="598"/>
        <v/>
      </c>
      <c r="CQ127" s="145" t="str">
        <f t="shared" ca="1" si="599"/>
        <v/>
      </c>
      <c r="CR127" s="145" t="str">
        <f t="shared" ca="1" si="600"/>
        <v/>
      </c>
      <c r="CS127" s="145" t="str">
        <f t="shared" ca="1" si="601"/>
        <v/>
      </c>
    </row>
    <row r="128" spans="3:97" x14ac:dyDescent="0.2">
      <c r="C128" s="142">
        <f t="shared" si="525"/>
        <v>126</v>
      </c>
      <c r="D128" s="142" t="e">
        <f t="shared" ca="1" si="928"/>
        <v>#N/A</v>
      </c>
      <c r="E128" s="142" t="e">
        <f t="shared" ca="1" si="928"/>
        <v>#N/A</v>
      </c>
      <c r="F128" s="142" t="e">
        <f t="shared" ca="1" si="928"/>
        <v>#N/A</v>
      </c>
      <c r="G128" s="142" t="e">
        <f t="shared" ca="1" si="928"/>
        <v>#N/A</v>
      </c>
      <c r="H128" s="142" t="e">
        <f t="shared" ca="1" si="928"/>
        <v>#N/A</v>
      </c>
      <c r="I128" s="142" t="e">
        <f t="shared" ca="1" si="928"/>
        <v>#N/A</v>
      </c>
      <c r="J128" s="142" t="e">
        <f t="shared" ca="1" si="928"/>
        <v>#N/A</v>
      </c>
      <c r="K128" s="142" t="e">
        <f t="shared" ca="1" si="928"/>
        <v>#N/A</v>
      </c>
      <c r="L128" s="142" t="e">
        <f t="shared" ca="1" si="928"/>
        <v>#N/A</v>
      </c>
      <c r="M128" s="142" t="e">
        <f t="shared" ca="1" si="928"/>
        <v>#N/A</v>
      </c>
      <c r="N128" s="142" t="e">
        <f t="shared" ca="1" si="928"/>
        <v>#N/A</v>
      </c>
      <c r="O128" s="142" t="e">
        <f t="shared" ca="1" si="928"/>
        <v>#N/A</v>
      </c>
      <c r="P128" s="142" t="e">
        <f t="shared" ca="1" si="928"/>
        <v>#N/A</v>
      </c>
      <c r="Q128" s="142" t="e">
        <f t="shared" ca="1" si="928"/>
        <v>#N/A</v>
      </c>
      <c r="R128" s="142" t="e">
        <f t="shared" ca="1" si="928"/>
        <v>#N/A</v>
      </c>
      <c r="S128" s="142" t="e">
        <f t="shared" ca="1" si="928"/>
        <v>#N/A</v>
      </c>
      <c r="T128" s="142" t="e">
        <f t="shared" ca="1" si="918"/>
        <v>#N/A</v>
      </c>
      <c r="U128" s="142" t="e">
        <f t="shared" ca="1" si="918"/>
        <v>#N/A</v>
      </c>
      <c r="V128" s="142" t="e">
        <f t="shared" ca="1" si="918"/>
        <v>#N/A</v>
      </c>
      <c r="W128" s="142" t="e">
        <f t="shared" ca="1" si="918"/>
        <v>#N/A</v>
      </c>
      <c r="X128" s="142" t="e">
        <f t="shared" ca="1" si="918"/>
        <v>#N/A</v>
      </c>
      <c r="Y128" s="142" t="e">
        <f t="shared" ca="1" si="918"/>
        <v>#N/A</v>
      </c>
      <c r="Z128" s="142" t="e">
        <f t="shared" ca="1" si="918"/>
        <v>#N/A</v>
      </c>
      <c r="AA128" s="142" t="e">
        <f t="shared" ca="1" si="918"/>
        <v>#N/A</v>
      </c>
      <c r="AB128" s="142" t="e">
        <f t="shared" ca="1" si="918"/>
        <v>#N/A</v>
      </c>
      <c r="AC128" s="142" t="e">
        <f t="shared" ca="1" si="918"/>
        <v>#N/A</v>
      </c>
      <c r="AD128" s="142" t="e">
        <f t="shared" ca="1" si="918"/>
        <v>#N/A</v>
      </c>
      <c r="AE128" s="142" t="e">
        <f t="shared" ca="1" si="918"/>
        <v>#N/A</v>
      </c>
      <c r="AF128" s="142" t="e">
        <f t="shared" ca="1" si="918"/>
        <v>#N/A</v>
      </c>
      <c r="AG128" s="142" t="e">
        <f t="shared" ca="1" si="918"/>
        <v>#N/A</v>
      </c>
      <c r="AH128" s="142" t="e">
        <f t="shared" ca="1" si="918"/>
        <v>#N/A</v>
      </c>
      <c r="AI128" s="142" t="e">
        <f t="shared" ca="1" si="929"/>
        <v>#N/A</v>
      </c>
      <c r="AJ128" s="142" t="e">
        <f t="shared" ca="1" si="929"/>
        <v>#N/A</v>
      </c>
      <c r="AK128" s="142" t="e">
        <f t="shared" ca="1" si="929"/>
        <v>#N/A</v>
      </c>
      <c r="AL128" s="142" t="e">
        <f t="shared" ca="1" si="929"/>
        <v>#N/A</v>
      </c>
      <c r="AM128" s="142" t="e">
        <f t="shared" ca="1" si="929"/>
        <v>#N/A</v>
      </c>
      <c r="AN128" s="142" t="e">
        <f t="shared" ca="1" si="929"/>
        <v>#N/A</v>
      </c>
      <c r="AO128" s="142" t="e">
        <f t="shared" ca="1" si="929"/>
        <v>#N/A</v>
      </c>
      <c r="AP128" s="142" t="e">
        <f t="shared" ca="1" si="929"/>
        <v>#N/A</v>
      </c>
      <c r="AQ128" s="142" t="e">
        <f t="shared" ca="1" si="929"/>
        <v>#N/A</v>
      </c>
      <c r="AR128" s="142" t="e">
        <f t="shared" ca="1" si="929"/>
        <v>#N/A</v>
      </c>
      <c r="AS128" s="142" t="e">
        <f t="shared" ca="1" si="929"/>
        <v>#N/A</v>
      </c>
      <c r="AT128" s="142" t="e">
        <f t="shared" ca="1" si="929"/>
        <v>#N/A</v>
      </c>
      <c r="AU128" s="142" t="e">
        <f t="shared" ca="1" si="929"/>
        <v>#N/A</v>
      </c>
      <c r="AV128" s="142" t="e">
        <f t="shared" ca="1" si="929"/>
        <v>#N/A</v>
      </c>
      <c r="AW128" s="142" t="e">
        <f t="shared" ca="1" si="929"/>
        <v>#N/A</v>
      </c>
      <c r="AX128" s="142" t="e">
        <f t="shared" ca="1" si="929"/>
        <v>#N/A</v>
      </c>
      <c r="AY128" s="142" t="e">
        <f t="shared" ca="1" si="919"/>
        <v>#N/A</v>
      </c>
      <c r="AZ128" s="142" t="e">
        <f t="shared" ca="1" si="919"/>
        <v>#N/A</v>
      </c>
      <c r="BA128" s="142" t="e">
        <f t="shared" ca="1" si="919"/>
        <v>#N/A</v>
      </c>
      <c r="BB128" s="142" t="str">
        <f t="shared" ca="1" si="515"/>
        <v/>
      </c>
      <c r="BC128" s="142" t="str">
        <f t="shared" ref="BC128" ca="1" si="1042">IFERROR(VALUE(G128)*IF(RTF_unit="K",1,IF(RTF_unit="lb",1/1000,IF(RTF_unit="T",2,1))),"")</f>
        <v/>
      </c>
      <c r="BD128" s="142" t="str">
        <f t="shared" ref="BD128" ca="1" si="1043">IFERROR(VALUE(H128)*IF(RTF_unit="K",1,IF(RTF_unit="lb",1/1000,IF(RTF_unit="T",2,1))),"")</f>
        <v/>
      </c>
      <c r="BE128" s="142" t="str">
        <f t="shared" ref="BE128" ca="1" si="1044">IFERROR(VALUE(I128)*IF(RTF_unit="K",1,IF(RTF_unit="lb",1/1000,IF(RTF_unit="T",2,1))),"")</f>
        <v/>
      </c>
      <c r="BF128" s="20" t="str">
        <f t="shared" ca="1" si="519"/>
        <v/>
      </c>
      <c r="BG128" s="142" t="str">
        <f t="shared" ca="1" si="561"/>
        <v/>
      </c>
      <c r="BH128" s="20"/>
      <c r="BI128" s="158" t="str">
        <f t="shared" ca="1" si="605"/>
        <v/>
      </c>
      <c r="BJ128" s="142" t="str">
        <f t="shared" ca="1" si="580"/>
        <v/>
      </c>
      <c r="BK128" s="142" t="str">
        <f t="shared" ca="1" si="606"/>
        <v/>
      </c>
      <c r="BL128" s="142" t="str">
        <f t="shared" ref="BL128" ca="1" si="1045">IFERROR(INDEX($D$2:$BA$203,$A$41-1+$BI128,$A$27-3)*IF(RTF_unit="K",1,IF(RTF_unit="lb",1/1000,IF(RTF_unit="T",2,1))),"")</f>
        <v/>
      </c>
      <c r="BM128" s="142" t="str">
        <f t="shared" ref="BM128" ca="1" si="1046">IFERROR(INDEX($D$2:$BA$203,$A$41-1+$BI128,$A$27-1)*IF(RTF_unit="K",1,IF(RTF_unit="lb",1/1000,IF(RTF_unit="T",2,1))),"")</f>
        <v/>
      </c>
      <c r="BN128" s="142" t="str">
        <f t="shared" ref="BN128" ca="1" si="1047">IFERROR(INDEX($D$2:$BA$203,$A$41-1+$BI128,$A$27-2)*IF(RTF_unit="K",1,IF(RTF_unit="lb",1/1000,IF(RTF_unit="T",2,1))),"")</f>
        <v/>
      </c>
      <c r="BO128" s="142" t="str">
        <f t="shared" ref="BO128" ca="1" si="1048">IFERROR(INDEX($D$2:$BA$203,$A$41-1+$BI128,$A$27)*IF(RTF_unit_Moment="kip-ft",1,IF(RTF_unit_Moment="kip-in",1/12,IF(RTF_unit_Moment="lb-ft",1/1000,IF(RTF_unit_Moment="lb-in",1/12000,1)))),"")</f>
        <v/>
      </c>
      <c r="BP128" s="142" t="str">
        <f t="shared" ref="BP128" ca="1" si="1049">IFERROR(INDEX($D$2:$BA$203,$A$41-1+$BI128,$A$30)*IF(RTF_unit_Moment="kip-ft",1,IF(RTF_unit_Moment="kip-in",1/12,IF(RTF_unit_Moment="lb-ft",1/1000,IF(RTF_unit_Moment="lb-in",1/12000,1)))),"")</f>
        <v/>
      </c>
      <c r="BQ128" s="142" t="str">
        <f t="shared" ca="1" si="612"/>
        <v/>
      </c>
      <c r="BR128" s="142" t="str">
        <f t="shared" ca="1" si="613"/>
        <v/>
      </c>
      <c r="BT128" s="142" t="str">
        <f t="array" aca="1" ref="BT128" ca="1">IFERROR(INDEX($BB$1:$BB$502,SMALL(IF($BB$1:$BB$502&lt;&gt;"",ROW($BB$1:$BB$502)),ROW(121:121))),"")</f>
        <v/>
      </c>
      <c r="BU128" s="156" t="str">
        <f t="shared" ca="1" si="575"/>
        <v/>
      </c>
      <c r="BV128" s="142" t="str">
        <f t="shared" ca="1" si="586"/>
        <v/>
      </c>
      <c r="BW128" s="142" t="str">
        <f t="shared" ca="1" si="586"/>
        <v/>
      </c>
      <c r="BX128" s="142" t="str">
        <f t="shared" ca="1" si="586"/>
        <v/>
      </c>
      <c r="BY128" s="142" t="str">
        <f t="shared" ca="1" si="587"/>
        <v/>
      </c>
      <c r="BZ128" s="142" t="str">
        <f t="shared" ca="1" si="576"/>
        <v/>
      </c>
      <c r="CA128" s="142" t="str">
        <f t="shared" ca="1" si="588"/>
        <v/>
      </c>
      <c r="CB128" s="142" t="str">
        <f t="shared" ca="1" si="589"/>
        <v/>
      </c>
      <c r="CC128" s="142" t="str">
        <f t="shared" ca="1" si="590"/>
        <v/>
      </c>
      <c r="CD128" s="142" t="str">
        <f t="shared" ca="1" si="591"/>
        <v/>
      </c>
      <c r="CE128" s="142" t="str">
        <f t="shared" ca="1" si="592"/>
        <v/>
      </c>
      <c r="CF128" s="142" t="str">
        <f t="shared" ca="1" si="593"/>
        <v/>
      </c>
      <c r="CG128" s="142" t="str">
        <f t="shared" ca="1" si="594"/>
        <v/>
      </c>
      <c r="CH128" s="142" t="str">
        <f ca="1">IFERROR(TRIM(IFERROR(IF(ISNUMBER(MATCH(IF($CF127="Radius",LEFT($CF128,FIND(" (",$CF128,1)),IF(LEFT($CF128,FIND(" (",$CF128,1))=LEFT($CF127,FIND(" (",$CF127,1)),"",LEFT($CF128,FIND(" (",$CF128,1)))),$CH$8:$CH127,0))=FALSE,IF($CF127="Radius",LEFT($CF128,FIND(" (",$CF128,1)),IF(LEFT($CF128,FIND(" (",$CF128,1))=LEFT($CF127,FIND(" (",$CF127,1)),"",LEFT($CF128,FIND(" (",$CF128,1)))),""),"")),"")</f>
        <v/>
      </c>
      <c r="CI128" s="142" t="str">
        <f t="array" aca="1" ref="CI128" ca="1">IFERROR(IF($CH128="","",IF(MAX((Selection_Radius=$CH128)*Selection_Resultant)=0,"",MAX((Selection_Radius=$CH128)*Selection_Resultant))),"")</f>
        <v/>
      </c>
      <c r="CJ128" s="142" t="str">
        <f t="shared" ca="1" si="595"/>
        <v/>
      </c>
      <c r="CK128" s="142" t="str">
        <f t="array" aca="1" ref="CK128" ca="1">IFERROR(INDEX($CJ$1:$CJ$502,SMALL(IF($CJ$1:$CJ$502&lt;&gt;"",ROW($CJ$1:$CJ$502)),ROW(121:121))),"")</f>
        <v/>
      </c>
      <c r="CL128" s="142" t="str">
        <f t="shared" ca="1" si="596"/>
        <v/>
      </c>
      <c r="CM128" s="142" t="str">
        <f t="shared" ca="1" si="597"/>
        <v/>
      </c>
      <c r="CN128" s="142" t="str" cm="1">
        <f t="array" aca="1" ref="CN128" ca="1">IF(CM128="","",INDEX(INDIRECT("$CM$9:$CM$" &amp; ROW(GuyAnchorReactionCount) + GuyAnchorReactionCount),ROWS($CM128:INDIRECT("$CM$" &amp; ROW(GuyAnchorReactionCount) + GuyAnchorReactionCount))))</f>
        <v/>
      </c>
      <c r="CP128" s="145" t="str">
        <f t="shared" ca="1" si="598"/>
        <v/>
      </c>
      <c r="CQ128" s="145" t="str">
        <f t="shared" ca="1" si="599"/>
        <v/>
      </c>
      <c r="CR128" s="145" t="str">
        <f t="shared" ca="1" si="600"/>
        <v/>
      </c>
      <c r="CS128" s="145" t="str">
        <f t="shared" ca="1" si="601"/>
        <v/>
      </c>
    </row>
    <row r="129" spans="3:97" x14ac:dyDescent="0.2">
      <c r="C129" s="142">
        <f t="shared" si="525"/>
        <v>127</v>
      </c>
      <c r="D129" s="142" t="e">
        <f t="shared" ca="1" si="928"/>
        <v>#N/A</v>
      </c>
      <c r="E129" s="142" t="e">
        <f t="shared" ca="1" si="928"/>
        <v>#N/A</v>
      </c>
      <c r="F129" s="142" t="e">
        <f t="shared" ca="1" si="928"/>
        <v>#N/A</v>
      </c>
      <c r="G129" s="142" t="e">
        <f t="shared" ca="1" si="928"/>
        <v>#N/A</v>
      </c>
      <c r="H129" s="142" t="e">
        <f t="shared" ca="1" si="928"/>
        <v>#N/A</v>
      </c>
      <c r="I129" s="142" t="e">
        <f t="shared" ca="1" si="928"/>
        <v>#N/A</v>
      </c>
      <c r="J129" s="142" t="e">
        <f t="shared" ca="1" si="928"/>
        <v>#N/A</v>
      </c>
      <c r="K129" s="142" t="e">
        <f t="shared" ca="1" si="928"/>
        <v>#N/A</v>
      </c>
      <c r="L129" s="142" t="e">
        <f t="shared" ca="1" si="928"/>
        <v>#N/A</v>
      </c>
      <c r="M129" s="142" t="e">
        <f t="shared" ca="1" si="928"/>
        <v>#N/A</v>
      </c>
      <c r="N129" s="142" t="e">
        <f t="shared" ca="1" si="928"/>
        <v>#N/A</v>
      </c>
      <c r="O129" s="142" t="e">
        <f t="shared" ca="1" si="928"/>
        <v>#N/A</v>
      </c>
      <c r="P129" s="142" t="e">
        <f t="shared" ca="1" si="928"/>
        <v>#N/A</v>
      </c>
      <c r="Q129" s="142" t="e">
        <f t="shared" ca="1" si="928"/>
        <v>#N/A</v>
      </c>
      <c r="R129" s="142" t="e">
        <f t="shared" ca="1" si="928"/>
        <v>#N/A</v>
      </c>
      <c r="S129" s="142" t="e">
        <f t="shared" ref="S129:AH144" ca="1" si="1050">TRIM(INDIRECT("'" &amp; "TNX Report" &amp; "'!" &amp; ADDRESS($A$9+$C129,S$1)))</f>
        <v>#N/A</v>
      </c>
      <c r="T129" s="142" t="e">
        <f t="shared" ca="1" si="1050"/>
        <v>#N/A</v>
      </c>
      <c r="U129" s="142" t="e">
        <f t="shared" ca="1" si="1050"/>
        <v>#N/A</v>
      </c>
      <c r="V129" s="142" t="e">
        <f t="shared" ca="1" si="1050"/>
        <v>#N/A</v>
      </c>
      <c r="W129" s="142" t="e">
        <f t="shared" ca="1" si="1050"/>
        <v>#N/A</v>
      </c>
      <c r="X129" s="142" t="e">
        <f t="shared" ca="1" si="1050"/>
        <v>#N/A</v>
      </c>
      <c r="Y129" s="142" t="e">
        <f t="shared" ca="1" si="1050"/>
        <v>#N/A</v>
      </c>
      <c r="Z129" s="142" t="e">
        <f t="shared" ca="1" si="1050"/>
        <v>#N/A</v>
      </c>
      <c r="AA129" s="142" t="e">
        <f t="shared" ca="1" si="1050"/>
        <v>#N/A</v>
      </c>
      <c r="AB129" s="142" t="e">
        <f t="shared" ca="1" si="1050"/>
        <v>#N/A</v>
      </c>
      <c r="AC129" s="142" t="e">
        <f t="shared" ca="1" si="1050"/>
        <v>#N/A</v>
      </c>
      <c r="AD129" s="142" t="e">
        <f t="shared" ca="1" si="1050"/>
        <v>#N/A</v>
      </c>
      <c r="AE129" s="142" t="e">
        <f t="shared" ca="1" si="1050"/>
        <v>#N/A</v>
      </c>
      <c r="AF129" s="142" t="e">
        <f t="shared" ca="1" si="1050"/>
        <v>#N/A</v>
      </c>
      <c r="AG129" s="142" t="e">
        <f t="shared" ca="1" si="1050"/>
        <v>#N/A</v>
      </c>
      <c r="AH129" s="142" t="e">
        <f t="shared" ca="1" si="1050"/>
        <v>#N/A</v>
      </c>
      <c r="AI129" s="142" t="e">
        <f t="shared" ca="1" si="929"/>
        <v>#N/A</v>
      </c>
      <c r="AJ129" s="142" t="e">
        <f t="shared" ca="1" si="929"/>
        <v>#N/A</v>
      </c>
      <c r="AK129" s="142" t="e">
        <f t="shared" ca="1" si="929"/>
        <v>#N/A</v>
      </c>
      <c r="AL129" s="142" t="e">
        <f t="shared" ca="1" si="929"/>
        <v>#N/A</v>
      </c>
      <c r="AM129" s="142" t="e">
        <f t="shared" ca="1" si="929"/>
        <v>#N/A</v>
      </c>
      <c r="AN129" s="142" t="e">
        <f t="shared" ca="1" si="929"/>
        <v>#N/A</v>
      </c>
      <c r="AO129" s="142" t="e">
        <f t="shared" ca="1" si="929"/>
        <v>#N/A</v>
      </c>
      <c r="AP129" s="142" t="e">
        <f t="shared" ca="1" si="929"/>
        <v>#N/A</v>
      </c>
      <c r="AQ129" s="142" t="e">
        <f t="shared" ca="1" si="929"/>
        <v>#N/A</v>
      </c>
      <c r="AR129" s="142" t="e">
        <f t="shared" ca="1" si="929"/>
        <v>#N/A</v>
      </c>
      <c r="AS129" s="142" t="e">
        <f t="shared" ca="1" si="929"/>
        <v>#N/A</v>
      </c>
      <c r="AT129" s="142" t="e">
        <f t="shared" ca="1" si="929"/>
        <v>#N/A</v>
      </c>
      <c r="AU129" s="142" t="e">
        <f t="shared" ca="1" si="929"/>
        <v>#N/A</v>
      </c>
      <c r="AV129" s="142" t="e">
        <f t="shared" ca="1" si="929"/>
        <v>#N/A</v>
      </c>
      <c r="AW129" s="142" t="e">
        <f t="shared" ca="1" si="929"/>
        <v>#N/A</v>
      </c>
      <c r="AX129" s="142" t="e">
        <f t="shared" ref="AX129:BA144" ca="1" si="1051">TRIM(INDIRECT("'" &amp; "TNX Report" &amp; "'!" &amp; ADDRESS($A$9+$C129,AX$1)))</f>
        <v>#N/A</v>
      </c>
      <c r="AY129" s="142" t="e">
        <f t="shared" ca="1" si="1051"/>
        <v>#N/A</v>
      </c>
      <c r="AZ129" s="142" t="e">
        <f t="shared" ca="1" si="1051"/>
        <v>#N/A</v>
      </c>
      <c r="BA129" s="142" t="e">
        <f t="shared" ca="1" si="1051"/>
        <v>#N/A</v>
      </c>
      <c r="BB129" s="142" t="str">
        <f t="shared" ca="1" si="515"/>
        <v/>
      </c>
      <c r="BC129" s="142" t="str">
        <f t="shared" ref="BC129" ca="1" si="1052">IFERROR(VALUE(G129)*IF(RTF_unit="K",1,IF(RTF_unit="lb",1/1000,IF(RTF_unit="T",2,1))),"")</f>
        <v/>
      </c>
      <c r="BD129" s="142" t="str">
        <f t="shared" ref="BD129" ca="1" si="1053">IFERROR(VALUE(H129)*IF(RTF_unit="K",1,IF(RTF_unit="lb",1/1000,IF(RTF_unit="T",2,1))),"")</f>
        <v/>
      </c>
      <c r="BE129" s="142" t="str">
        <f t="shared" ref="BE129" ca="1" si="1054">IFERROR(VALUE(I129)*IF(RTF_unit="K",1,IF(RTF_unit="lb",1/1000,IF(RTF_unit="T",2,1))),"")</f>
        <v/>
      </c>
      <c r="BF129" s="20" t="str">
        <f t="shared" ca="1" si="519"/>
        <v/>
      </c>
      <c r="BG129" s="142" t="str">
        <f t="shared" ca="1" si="561"/>
        <v/>
      </c>
      <c r="BH129" s="20"/>
      <c r="BI129" s="158" t="str">
        <f t="shared" ca="1" si="605"/>
        <v/>
      </c>
      <c r="BJ129" s="142" t="str">
        <f t="shared" ca="1" si="580"/>
        <v/>
      </c>
      <c r="BK129" s="142" t="str">
        <f t="shared" ca="1" si="606"/>
        <v/>
      </c>
      <c r="BL129" s="142" t="str">
        <f t="shared" ref="BL129" ca="1" si="1055">IFERROR(INDEX($D$2:$BA$203,$A$41-1+$BI129,$A$27-3)*IF(RTF_unit="K",1,IF(RTF_unit="lb",1/1000,IF(RTF_unit="T",2,1))),"")</f>
        <v/>
      </c>
      <c r="BM129" s="142" t="str">
        <f t="shared" ref="BM129" ca="1" si="1056">IFERROR(INDEX($D$2:$BA$203,$A$41-1+$BI129,$A$27-1)*IF(RTF_unit="K",1,IF(RTF_unit="lb",1/1000,IF(RTF_unit="T",2,1))),"")</f>
        <v/>
      </c>
      <c r="BN129" s="142" t="str">
        <f t="shared" ref="BN129" ca="1" si="1057">IFERROR(INDEX($D$2:$BA$203,$A$41-1+$BI129,$A$27-2)*IF(RTF_unit="K",1,IF(RTF_unit="lb",1/1000,IF(RTF_unit="T",2,1))),"")</f>
        <v/>
      </c>
      <c r="BO129" s="142" t="str">
        <f t="shared" ref="BO129" ca="1" si="1058">IFERROR(INDEX($D$2:$BA$203,$A$41-1+$BI129,$A$27)*IF(RTF_unit_Moment="kip-ft",1,IF(RTF_unit_Moment="kip-in",1/12,IF(RTF_unit_Moment="lb-ft",1/1000,IF(RTF_unit_Moment="lb-in",1/12000,1)))),"")</f>
        <v/>
      </c>
      <c r="BP129" s="142" t="str">
        <f t="shared" ref="BP129" ca="1" si="1059">IFERROR(INDEX($D$2:$BA$203,$A$41-1+$BI129,$A$30)*IF(RTF_unit_Moment="kip-ft",1,IF(RTF_unit_Moment="kip-in",1/12,IF(RTF_unit_Moment="lb-ft",1/1000,IF(RTF_unit_Moment="lb-in",1/12000,1)))),"")</f>
        <v/>
      </c>
      <c r="BQ129" s="142" t="str">
        <f t="shared" ca="1" si="612"/>
        <v/>
      </c>
      <c r="BR129" s="142" t="str">
        <f t="shared" ca="1" si="613"/>
        <v/>
      </c>
      <c r="BT129" s="142" t="str">
        <f t="array" aca="1" ref="BT129" ca="1">IFERROR(INDEX($BB$1:$BB$502,SMALL(IF($BB$1:$BB$502&lt;&gt;"",ROW($BB$1:$BB$502)),ROW(122:122))),"")</f>
        <v/>
      </c>
      <c r="BU129" s="156" t="str">
        <f t="shared" ca="1" si="575"/>
        <v/>
      </c>
      <c r="BV129" s="142" t="str">
        <f t="shared" ca="1" si="586"/>
        <v/>
      </c>
      <c r="BW129" s="142" t="str">
        <f t="shared" ca="1" si="586"/>
        <v/>
      </c>
      <c r="BX129" s="142" t="str">
        <f t="shared" ca="1" si="586"/>
        <v/>
      </c>
      <c r="BY129" s="142" t="str">
        <f t="shared" ca="1" si="587"/>
        <v/>
      </c>
      <c r="BZ129" s="142" t="str">
        <f t="shared" ca="1" si="576"/>
        <v/>
      </c>
      <c r="CA129" s="142" t="str">
        <f t="shared" ca="1" si="588"/>
        <v/>
      </c>
      <c r="CB129" s="142" t="str">
        <f t="shared" ca="1" si="589"/>
        <v/>
      </c>
      <c r="CC129" s="142" t="str">
        <f t="shared" ca="1" si="590"/>
        <v/>
      </c>
      <c r="CD129" s="142" t="str">
        <f t="shared" ca="1" si="591"/>
        <v/>
      </c>
      <c r="CE129" s="142" t="str">
        <f t="shared" ca="1" si="592"/>
        <v/>
      </c>
      <c r="CF129" s="142" t="str">
        <f t="shared" ca="1" si="593"/>
        <v/>
      </c>
      <c r="CG129" s="142" t="str">
        <f t="shared" ca="1" si="594"/>
        <v/>
      </c>
      <c r="CH129" s="142" t="str">
        <f ca="1">IFERROR(TRIM(IFERROR(IF(ISNUMBER(MATCH(IF($CF128="Radius",LEFT($CF129,FIND(" (",$CF129,1)),IF(LEFT($CF129,FIND(" (",$CF129,1))=LEFT($CF128,FIND(" (",$CF128,1)),"",LEFT($CF129,FIND(" (",$CF129,1)))),$CH$8:$CH128,0))=FALSE,IF($CF128="Radius",LEFT($CF129,FIND(" (",$CF129,1)),IF(LEFT($CF129,FIND(" (",$CF129,1))=LEFT($CF128,FIND(" (",$CF128,1)),"",LEFT($CF129,FIND(" (",$CF129,1)))),""),"")),"")</f>
        <v/>
      </c>
      <c r="CI129" s="142" t="str">
        <f t="array" aca="1" ref="CI129" ca="1">IFERROR(IF($CH129="","",IF(MAX((Selection_Radius=$CH129)*Selection_Resultant)=0,"",MAX((Selection_Radius=$CH129)*Selection_Resultant))),"")</f>
        <v/>
      </c>
      <c r="CJ129" s="142" t="str">
        <f t="shared" ca="1" si="595"/>
        <v/>
      </c>
      <c r="CK129" s="142" t="str">
        <f t="array" aca="1" ref="CK129" ca="1">IFERROR(INDEX($CJ$1:$CJ$502,SMALL(IF($CJ$1:$CJ$502&lt;&gt;"",ROW($CJ$1:$CJ$502)),ROW(122:122))),"")</f>
        <v/>
      </c>
      <c r="CL129" s="142" t="str">
        <f t="shared" ca="1" si="596"/>
        <v/>
      </c>
      <c r="CM129" s="142" t="str">
        <f t="shared" ca="1" si="597"/>
        <v/>
      </c>
      <c r="CN129" s="142" t="str" cm="1">
        <f t="array" aca="1" ref="CN129" ca="1">IF(CM129="","",INDEX(INDIRECT("$CM$9:$CM$" &amp; ROW(GuyAnchorReactionCount) + GuyAnchorReactionCount),ROWS($CM129:INDIRECT("$CM$" &amp; ROW(GuyAnchorReactionCount) + GuyAnchorReactionCount))))</f>
        <v/>
      </c>
      <c r="CP129" s="145" t="str">
        <f t="shared" ca="1" si="598"/>
        <v/>
      </c>
      <c r="CQ129" s="145" t="str">
        <f t="shared" ca="1" si="599"/>
        <v/>
      </c>
      <c r="CR129" s="145" t="str">
        <f t="shared" ca="1" si="600"/>
        <v/>
      </c>
      <c r="CS129" s="145" t="str">
        <f t="shared" ca="1" si="601"/>
        <v/>
      </c>
    </row>
    <row r="130" spans="3:97" x14ac:dyDescent="0.2">
      <c r="C130" s="142">
        <f t="shared" si="525"/>
        <v>128</v>
      </c>
      <c r="D130" s="142" t="e">
        <f t="shared" ref="D130:S145" ca="1" si="1060">TRIM(INDIRECT("'" &amp; "TNX Report" &amp; "'!" &amp; ADDRESS($A$9+$C130,D$1)))</f>
        <v>#N/A</v>
      </c>
      <c r="E130" s="142" t="e">
        <f t="shared" ca="1" si="1060"/>
        <v>#N/A</v>
      </c>
      <c r="F130" s="142" t="e">
        <f t="shared" ca="1" si="1060"/>
        <v>#N/A</v>
      </c>
      <c r="G130" s="142" t="e">
        <f t="shared" ca="1" si="1060"/>
        <v>#N/A</v>
      </c>
      <c r="H130" s="142" t="e">
        <f t="shared" ca="1" si="1060"/>
        <v>#N/A</v>
      </c>
      <c r="I130" s="142" t="e">
        <f t="shared" ca="1" si="1060"/>
        <v>#N/A</v>
      </c>
      <c r="J130" s="142" t="e">
        <f t="shared" ca="1" si="1060"/>
        <v>#N/A</v>
      </c>
      <c r="K130" s="142" t="e">
        <f t="shared" ca="1" si="1060"/>
        <v>#N/A</v>
      </c>
      <c r="L130" s="142" t="e">
        <f t="shared" ca="1" si="1060"/>
        <v>#N/A</v>
      </c>
      <c r="M130" s="142" t="e">
        <f t="shared" ca="1" si="1060"/>
        <v>#N/A</v>
      </c>
      <c r="N130" s="142" t="e">
        <f t="shared" ca="1" si="1060"/>
        <v>#N/A</v>
      </c>
      <c r="O130" s="142" t="e">
        <f t="shared" ca="1" si="1060"/>
        <v>#N/A</v>
      </c>
      <c r="P130" s="142" t="e">
        <f t="shared" ca="1" si="1060"/>
        <v>#N/A</v>
      </c>
      <c r="Q130" s="142" t="e">
        <f t="shared" ca="1" si="1060"/>
        <v>#N/A</v>
      </c>
      <c r="R130" s="142" t="e">
        <f t="shared" ca="1" si="1060"/>
        <v>#N/A</v>
      </c>
      <c r="S130" s="142" t="e">
        <f t="shared" ca="1" si="1060"/>
        <v>#N/A</v>
      </c>
      <c r="T130" s="142" t="e">
        <f t="shared" ca="1" si="1050"/>
        <v>#N/A</v>
      </c>
      <c r="U130" s="142" t="e">
        <f t="shared" ca="1" si="1050"/>
        <v>#N/A</v>
      </c>
      <c r="V130" s="142" t="e">
        <f t="shared" ca="1" si="1050"/>
        <v>#N/A</v>
      </c>
      <c r="W130" s="142" t="e">
        <f t="shared" ca="1" si="1050"/>
        <v>#N/A</v>
      </c>
      <c r="X130" s="142" t="e">
        <f t="shared" ca="1" si="1050"/>
        <v>#N/A</v>
      </c>
      <c r="Y130" s="142" t="e">
        <f t="shared" ca="1" si="1050"/>
        <v>#N/A</v>
      </c>
      <c r="Z130" s="142" t="e">
        <f t="shared" ca="1" si="1050"/>
        <v>#N/A</v>
      </c>
      <c r="AA130" s="142" t="e">
        <f t="shared" ca="1" si="1050"/>
        <v>#N/A</v>
      </c>
      <c r="AB130" s="142" t="e">
        <f t="shared" ca="1" si="1050"/>
        <v>#N/A</v>
      </c>
      <c r="AC130" s="142" t="e">
        <f t="shared" ca="1" si="1050"/>
        <v>#N/A</v>
      </c>
      <c r="AD130" s="142" t="e">
        <f t="shared" ca="1" si="1050"/>
        <v>#N/A</v>
      </c>
      <c r="AE130" s="142" t="e">
        <f t="shared" ca="1" si="1050"/>
        <v>#N/A</v>
      </c>
      <c r="AF130" s="142" t="e">
        <f t="shared" ca="1" si="1050"/>
        <v>#N/A</v>
      </c>
      <c r="AG130" s="142" t="e">
        <f t="shared" ca="1" si="1050"/>
        <v>#N/A</v>
      </c>
      <c r="AH130" s="142" t="e">
        <f t="shared" ca="1" si="1050"/>
        <v>#N/A</v>
      </c>
      <c r="AI130" s="142" t="e">
        <f t="shared" ref="AI130:AX145" ca="1" si="1061">TRIM(INDIRECT("'" &amp; "TNX Report" &amp; "'!" &amp; ADDRESS($A$9+$C130,AI$1)))</f>
        <v>#N/A</v>
      </c>
      <c r="AJ130" s="142" t="e">
        <f t="shared" ca="1" si="1061"/>
        <v>#N/A</v>
      </c>
      <c r="AK130" s="142" t="e">
        <f t="shared" ca="1" si="1061"/>
        <v>#N/A</v>
      </c>
      <c r="AL130" s="142" t="e">
        <f t="shared" ca="1" si="1061"/>
        <v>#N/A</v>
      </c>
      <c r="AM130" s="142" t="e">
        <f t="shared" ca="1" si="1061"/>
        <v>#N/A</v>
      </c>
      <c r="AN130" s="142" t="e">
        <f t="shared" ca="1" si="1061"/>
        <v>#N/A</v>
      </c>
      <c r="AO130" s="142" t="e">
        <f t="shared" ca="1" si="1061"/>
        <v>#N/A</v>
      </c>
      <c r="AP130" s="142" t="e">
        <f t="shared" ca="1" si="1061"/>
        <v>#N/A</v>
      </c>
      <c r="AQ130" s="142" t="e">
        <f t="shared" ca="1" si="1061"/>
        <v>#N/A</v>
      </c>
      <c r="AR130" s="142" t="e">
        <f t="shared" ca="1" si="1061"/>
        <v>#N/A</v>
      </c>
      <c r="AS130" s="142" t="e">
        <f t="shared" ca="1" si="1061"/>
        <v>#N/A</v>
      </c>
      <c r="AT130" s="142" t="e">
        <f t="shared" ca="1" si="1061"/>
        <v>#N/A</v>
      </c>
      <c r="AU130" s="142" t="e">
        <f t="shared" ca="1" si="1061"/>
        <v>#N/A</v>
      </c>
      <c r="AV130" s="142" t="e">
        <f t="shared" ca="1" si="1061"/>
        <v>#N/A</v>
      </c>
      <c r="AW130" s="142" t="e">
        <f t="shared" ca="1" si="1061"/>
        <v>#N/A</v>
      </c>
      <c r="AX130" s="142" t="e">
        <f t="shared" ca="1" si="1061"/>
        <v>#N/A</v>
      </c>
      <c r="AY130" s="142" t="e">
        <f t="shared" ca="1" si="1051"/>
        <v>#N/A</v>
      </c>
      <c r="AZ130" s="142" t="e">
        <f t="shared" ca="1" si="1051"/>
        <v>#N/A</v>
      </c>
      <c r="BA130" s="142" t="e">
        <f t="shared" ca="1" si="1051"/>
        <v>#N/A</v>
      </c>
      <c r="BB130" s="142" t="str">
        <f t="shared" ca="1" si="515"/>
        <v/>
      </c>
      <c r="BC130" s="142" t="str">
        <f t="shared" ref="BC130" ca="1" si="1062">IFERROR(VALUE(G130)*IF(RTF_unit="K",1,IF(RTF_unit="lb",1/1000,IF(RTF_unit="T",2,1))),"")</f>
        <v/>
      </c>
      <c r="BD130" s="142" t="str">
        <f t="shared" ref="BD130" ca="1" si="1063">IFERROR(VALUE(H130)*IF(RTF_unit="K",1,IF(RTF_unit="lb",1/1000,IF(RTF_unit="T",2,1))),"")</f>
        <v/>
      </c>
      <c r="BE130" s="142" t="str">
        <f t="shared" ref="BE130" ca="1" si="1064">IFERROR(VALUE(I130)*IF(RTF_unit="K",1,IF(RTF_unit="lb",1/1000,IF(RTF_unit="T",2,1))),"")</f>
        <v/>
      </c>
      <c r="BF130" s="20" t="str">
        <f t="shared" ca="1" si="519"/>
        <v/>
      </c>
      <c r="BG130" s="142" t="str">
        <f t="shared" ca="1" si="561"/>
        <v/>
      </c>
      <c r="BH130" s="20"/>
      <c r="BI130" s="158" t="str">
        <f t="shared" ca="1" si="605"/>
        <v/>
      </c>
      <c r="BJ130" s="142" t="str">
        <f t="shared" ca="1" si="580"/>
        <v/>
      </c>
      <c r="BK130" s="142" t="str">
        <f t="shared" ca="1" si="606"/>
        <v/>
      </c>
      <c r="BL130" s="142" t="str">
        <f t="shared" ref="BL130" ca="1" si="1065">IFERROR(INDEX($D$2:$BA$203,$A$41-1+$BI130,$A$27-3)*IF(RTF_unit="K",1,IF(RTF_unit="lb",1/1000,IF(RTF_unit="T",2,1))),"")</f>
        <v/>
      </c>
      <c r="BM130" s="142" t="str">
        <f t="shared" ref="BM130" ca="1" si="1066">IFERROR(INDEX($D$2:$BA$203,$A$41-1+$BI130,$A$27-1)*IF(RTF_unit="K",1,IF(RTF_unit="lb",1/1000,IF(RTF_unit="T",2,1))),"")</f>
        <v/>
      </c>
      <c r="BN130" s="142" t="str">
        <f t="shared" ref="BN130" ca="1" si="1067">IFERROR(INDEX($D$2:$BA$203,$A$41-1+$BI130,$A$27-2)*IF(RTF_unit="K",1,IF(RTF_unit="lb",1/1000,IF(RTF_unit="T",2,1))),"")</f>
        <v/>
      </c>
      <c r="BO130" s="142" t="str">
        <f t="shared" ref="BO130" ca="1" si="1068">IFERROR(INDEX($D$2:$BA$203,$A$41-1+$BI130,$A$27)*IF(RTF_unit_Moment="kip-ft",1,IF(RTF_unit_Moment="kip-in",1/12,IF(RTF_unit_Moment="lb-ft",1/1000,IF(RTF_unit_Moment="lb-in",1/12000,1)))),"")</f>
        <v/>
      </c>
      <c r="BP130" s="142" t="str">
        <f t="shared" ref="BP130" ca="1" si="1069">IFERROR(INDEX($D$2:$BA$203,$A$41-1+$BI130,$A$30)*IF(RTF_unit_Moment="kip-ft",1,IF(RTF_unit_Moment="kip-in",1/12,IF(RTF_unit_Moment="lb-ft",1/1000,IF(RTF_unit_Moment="lb-in",1/12000,1)))),"")</f>
        <v/>
      </c>
      <c r="BQ130" s="142" t="str">
        <f t="shared" ca="1" si="612"/>
        <v/>
      </c>
      <c r="BR130" s="142" t="str">
        <f t="shared" ca="1" si="613"/>
        <v/>
      </c>
      <c r="BT130" s="142" t="str">
        <f t="array" aca="1" ref="BT130" ca="1">IFERROR(INDEX($BB$1:$BB$502,SMALL(IF($BB$1:$BB$502&lt;&gt;"",ROW($BB$1:$BB$502)),ROW(123:123))),"")</f>
        <v/>
      </c>
      <c r="BU130" s="156" t="str">
        <f t="shared" ca="1" si="575"/>
        <v/>
      </c>
      <c r="BV130" s="142" t="str">
        <f t="shared" ca="1" si="586"/>
        <v/>
      </c>
      <c r="BW130" s="142" t="str">
        <f t="shared" ca="1" si="586"/>
        <v/>
      </c>
      <c r="BX130" s="142" t="str">
        <f t="shared" ca="1" si="586"/>
        <v/>
      </c>
      <c r="BY130" s="142" t="str">
        <f t="shared" ca="1" si="587"/>
        <v/>
      </c>
      <c r="BZ130" s="142" t="str">
        <f t="shared" ca="1" si="576"/>
        <v/>
      </c>
      <c r="CA130" s="142" t="str">
        <f t="shared" ca="1" si="588"/>
        <v/>
      </c>
      <c r="CB130" s="142" t="str">
        <f t="shared" ca="1" si="589"/>
        <v/>
      </c>
      <c r="CC130" s="142" t="str">
        <f t="shared" ca="1" si="590"/>
        <v/>
      </c>
      <c r="CD130" s="142" t="str">
        <f t="shared" ca="1" si="591"/>
        <v/>
      </c>
      <c r="CE130" s="142" t="str">
        <f t="shared" ca="1" si="592"/>
        <v/>
      </c>
      <c r="CF130" s="142" t="str">
        <f t="shared" ca="1" si="593"/>
        <v/>
      </c>
      <c r="CG130" s="142" t="str">
        <f t="shared" ca="1" si="594"/>
        <v/>
      </c>
      <c r="CH130" s="142" t="str">
        <f ca="1">IFERROR(TRIM(IFERROR(IF(ISNUMBER(MATCH(IF($CF129="Radius",LEFT($CF130,FIND(" (",$CF130,1)),IF(LEFT($CF130,FIND(" (",$CF130,1))=LEFT($CF129,FIND(" (",$CF129,1)),"",LEFT($CF130,FIND(" (",$CF130,1)))),$CH$8:$CH129,0))=FALSE,IF($CF129="Radius",LEFT($CF130,FIND(" (",$CF130,1)),IF(LEFT($CF130,FIND(" (",$CF130,1))=LEFT($CF129,FIND(" (",$CF129,1)),"",LEFT($CF130,FIND(" (",$CF130,1)))),""),"")),"")</f>
        <v/>
      </c>
      <c r="CI130" s="142" t="str">
        <f t="array" aca="1" ref="CI130" ca="1">IFERROR(IF($CH130="","",IF(MAX((Selection_Radius=$CH130)*Selection_Resultant)=0,"",MAX((Selection_Radius=$CH130)*Selection_Resultant))),"")</f>
        <v/>
      </c>
      <c r="CJ130" s="142" t="str">
        <f t="shared" ca="1" si="595"/>
        <v/>
      </c>
      <c r="CK130" s="142" t="str">
        <f t="array" aca="1" ref="CK130" ca="1">IFERROR(INDEX($CJ$1:$CJ$502,SMALL(IF($CJ$1:$CJ$502&lt;&gt;"",ROW($CJ$1:$CJ$502)),ROW(123:123))),"")</f>
        <v/>
      </c>
      <c r="CL130" s="142" t="str">
        <f t="shared" ca="1" si="596"/>
        <v/>
      </c>
      <c r="CM130" s="142" t="str">
        <f t="shared" ca="1" si="597"/>
        <v/>
      </c>
      <c r="CN130" s="142" t="str" cm="1">
        <f t="array" aca="1" ref="CN130" ca="1">IF(CM130="","",INDEX(INDIRECT("$CM$9:$CM$" &amp; ROW(GuyAnchorReactionCount) + GuyAnchorReactionCount),ROWS($CM130:INDIRECT("$CM$" &amp; ROW(GuyAnchorReactionCount) + GuyAnchorReactionCount))))</f>
        <v/>
      </c>
      <c r="CP130" s="145" t="str">
        <f t="shared" ca="1" si="598"/>
        <v/>
      </c>
      <c r="CQ130" s="145" t="str">
        <f t="shared" ca="1" si="599"/>
        <v/>
      </c>
      <c r="CR130" s="145" t="str">
        <f t="shared" ca="1" si="600"/>
        <v/>
      </c>
      <c r="CS130" s="145" t="str">
        <f t="shared" ca="1" si="601"/>
        <v/>
      </c>
    </row>
    <row r="131" spans="3:97" x14ac:dyDescent="0.2">
      <c r="C131" s="142">
        <f t="shared" si="525"/>
        <v>129</v>
      </c>
      <c r="D131" s="142" t="e">
        <f t="shared" ca="1" si="1060"/>
        <v>#N/A</v>
      </c>
      <c r="E131" s="142" t="e">
        <f t="shared" ca="1" si="1060"/>
        <v>#N/A</v>
      </c>
      <c r="F131" s="142" t="e">
        <f t="shared" ca="1" si="1060"/>
        <v>#N/A</v>
      </c>
      <c r="G131" s="142" t="e">
        <f t="shared" ca="1" si="1060"/>
        <v>#N/A</v>
      </c>
      <c r="H131" s="142" t="e">
        <f t="shared" ca="1" si="1060"/>
        <v>#N/A</v>
      </c>
      <c r="I131" s="142" t="e">
        <f t="shared" ca="1" si="1060"/>
        <v>#N/A</v>
      </c>
      <c r="J131" s="142" t="e">
        <f t="shared" ca="1" si="1060"/>
        <v>#N/A</v>
      </c>
      <c r="K131" s="142" t="e">
        <f t="shared" ca="1" si="1060"/>
        <v>#N/A</v>
      </c>
      <c r="L131" s="142" t="e">
        <f t="shared" ca="1" si="1060"/>
        <v>#N/A</v>
      </c>
      <c r="M131" s="142" t="e">
        <f t="shared" ca="1" si="1060"/>
        <v>#N/A</v>
      </c>
      <c r="N131" s="142" t="e">
        <f t="shared" ca="1" si="1060"/>
        <v>#N/A</v>
      </c>
      <c r="O131" s="142" t="e">
        <f t="shared" ca="1" si="1060"/>
        <v>#N/A</v>
      </c>
      <c r="P131" s="142" t="e">
        <f t="shared" ca="1" si="1060"/>
        <v>#N/A</v>
      </c>
      <c r="Q131" s="142" t="e">
        <f t="shared" ca="1" si="1060"/>
        <v>#N/A</v>
      </c>
      <c r="R131" s="142" t="e">
        <f t="shared" ca="1" si="1060"/>
        <v>#N/A</v>
      </c>
      <c r="S131" s="142" t="e">
        <f t="shared" ca="1" si="1060"/>
        <v>#N/A</v>
      </c>
      <c r="T131" s="142" t="e">
        <f t="shared" ca="1" si="1050"/>
        <v>#N/A</v>
      </c>
      <c r="U131" s="142" t="e">
        <f t="shared" ca="1" si="1050"/>
        <v>#N/A</v>
      </c>
      <c r="V131" s="142" t="e">
        <f t="shared" ca="1" si="1050"/>
        <v>#N/A</v>
      </c>
      <c r="W131" s="142" t="e">
        <f t="shared" ca="1" si="1050"/>
        <v>#N/A</v>
      </c>
      <c r="X131" s="142" t="e">
        <f t="shared" ca="1" si="1050"/>
        <v>#N/A</v>
      </c>
      <c r="Y131" s="142" t="e">
        <f t="shared" ca="1" si="1050"/>
        <v>#N/A</v>
      </c>
      <c r="Z131" s="142" t="e">
        <f t="shared" ca="1" si="1050"/>
        <v>#N/A</v>
      </c>
      <c r="AA131" s="142" t="e">
        <f t="shared" ca="1" si="1050"/>
        <v>#N/A</v>
      </c>
      <c r="AB131" s="142" t="e">
        <f t="shared" ca="1" si="1050"/>
        <v>#N/A</v>
      </c>
      <c r="AC131" s="142" t="e">
        <f t="shared" ca="1" si="1050"/>
        <v>#N/A</v>
      </c>
      <c r="AD131" s="142" t="e">
        <f t="shared" ca="1" si="1050"/>
        <v>#N/A</v>
      </c>
      <c r="AE131" s="142" t="e">
        <f t="shared" ca="1" si="1050"/>
        <v>#N/A</v>
      </c>
      <c r="AF131" s="142" t="e">
        <f t="shared" ca="1" si="1050"/>
        <v>#N/A</v>
      </c>
      <c r="AG131" s="142" t="e">
        <f t="shared" ca="1" si="1050"/>
        <v>#N/A</v>
      </c>
      <c r="AH131" s="142" t="e">
        <f t="shared" ca="1" si="1050"/>
        <v>#N/A</v>
      </c>
      <c r="AI131" s="142" t="e">
        <f t="shared" ca="1" si="1061"/>
        <v>#N/A</v>
      </c>
      <c r="AJ131" s="142" t="e">
        <f t="shared" ca="1" si="1061"/>
        <v>#N/A</v>
      </c>
      <c r="AK131" s="142" t="e">
        <f t="shared" ca="1" si="1061"/>
        <v>#N/A</v>
      </c>
      <c r="AL131" s="142" t="e">
        <f t="shared" ca="1" si="1061"/>
        <v>#N/A</v>
      </c>
      <c r="AM131" s="142" t="e">
        <f t="shared" ca="1" si="1061"/>
        <v>#N/A</v>
      </c>
      <c r="AN131" s="142" t="e">
        <f t="shared" ca="1" si="1061"/>
        <v>#N/A</v>
      </c>
      <c r="AO131" s="142" t="e">
        <f t="shared" ca="1" si="1061"/>
        <v>#N/A</v>
      </c>
      <c r="AP131" s="142" t="e">
        <f t="shared" ca="1" si="1061"/>
        <v>#N/A</v>
      </c>
      <c r="AQ131" s="142" t="e">
        <f t="shared" ca="1" si="1061"/>
        <v>#N/A</v>
      </c>
      <c r="AR131" s="142" t="e">
        <f t="shared" ca="1" si="1061"/>
        <v>#N/A</v>
      </c>
      <c r="AS131" s="142" t="e">
        <f t="shared" ca="1" si="1061"/>
        <v>#N/A</v>
      </c>
      <c r="AT131" s="142" t="e">
        <f t="shared" ca="1" si="1061"/>
        <v>#N/A</v>
      </c>
      <c r="AU131" s="142" t="e">
        <f t="shared" ca="1" si="1061"/>
        <v>#N/A</v>
      </c>
      <c r="AV131" s="142" t="e">
        <f t="shared" ca="1" si="1061"/>
        <v>#N/A</v>
      </c>
      <c r="AW131" s="142" t="e">
        <f t="shared" ca="1" si="1061"/>
        <v>#N/A</v>
      </c>
      <c r="AX131" s="142" t="e">
        <f t="shared" ca="1" si="1061"/>
        <v>#N/A</v>
      </c>
      <c r="AY131" s="142" t="e">
        <f t="shared" ca="1" si="1051"/>
        <v>#N/A</v>
      </c>
      <c r="AZ131" s="142" t="e">
        <f t="shared" ca="1" si="1051"/>
        <v>#N/A</v>
      </c>
      <c r="BA131" s="142" t="e">
        <f t="shared" ca="1" si="1051"/>
        <v>#N/A</v>
      </c>
      <c r="BB131" s="142" t="str">
        <f t="shared" ref="BB131:BB194" ca="1" si="1070">IF(ISNUMBER(SEARCH("Guy"&amp;"*"&amp;"@*",$D131)),CONCATENATE($D131," (",$D132,")"),"")</f>
        <v/>
      </c>
      <c r="BC131" s="142" t="str">
        <f t="shared" ref="BC131" ca="1" si="1071">IFERROR(VALUE(G131)*IF(RTF_unit="K",1,IF(RTF_unit="lb",1/1000,IF(RTF_unit="T",2,1))),"")</f>
        <v/>
      </c>
      <c r="BD131" s="142" t="str">
        <f t="shared" ref="BD131" ca="1" si="1072">IFERROR(VALUE(H131)*IF(RTF_unit="K",1,IF(RTF_unit="lb",1/1000,IF(RTF_unit="T",2,1))),"")</f>
        <v/>
      </c>
      <c r="BE131" s="142" t="str">
        <f t="shared" ref="BE131" ca="1" si="1073">IFERROR(VALUE(I131)*IF(RTF_unit="K",1,IF(RTF_unit="lb",1/1000,IF(RTF_unit="T",2,1))),"")</f>
        <v/>
      </c>
      <c r="BF131" s="20" t="str">
        <f t="shared" ref="BF131:BF194" ca="1" si="1074">IFERROR(SQRT(BC131^2+SQRT(BD131^2+BE131^2)^2),"")</f>
        <v/>
      </c>
      <c r="BG131" s="142" t="str">
        <f t="shared" ca="1" si="561"/>
        <v/>
      </c>
      <c r="BH131" s="20"/>
      <c r="BI131" s="158" t="str">
        <f t="shared" ca="1" si="605"/>
        <v/>
      </c>
      <c r="BJ131" s="142" t="str">
        <f t="shared" ca="1" si="580"/>
        <v/>
      </c>
      <c r="BK131" s="142" t="str">
        <f t="shared" ca="1" si="606"/>
        <v/>
      </c>
      <c r="BL131" s="142" t="str">
        <f t="shared" ref="BL131" ca="1" si="1075">IFERROR(INDEX($D$2:$BA$203,$A$41-1+$BI131,$A$27-3)*IF(RTF_unit="K",1,IF(RTF_unit="lb",1/1000,IF(RTF_unit="T",2,1))),"")</f>
        <v/>
      </c>
      <c r="BM131" s="142" t="str">
        <f t="shared" ref="BM131" ca="1" si="1076">IFERROR(INDEX($D$2:$BA$203,$A$41-1+$BI131,$A$27-1)*IF(RTF_unit="K",1,IF(RTF_unit="lb",1/1000,IF(RTF_unit="T",2,1))),"")</f>
        <v/>
      </c>
      <c r="BN131" s="142" t="str">
        <f t="shared" ref="BN131" ca="1" si="1077">IFERROR(INDEX($D$2:$BA$203,$A$41-1+$BI131,$A$27-2)*IF(RTF_unit="K",1,IF(RTF_unit="lb",1/1000,IF(RTF_unit="T",2,1))),"")</f>
        <v/>
      </c>
      <c r="BO131" s="142" t="str">
        <f t="shared" ref="BO131" ca="1" si="1078">IFERROR(INDEX($D$2:$BA$203,$A$41-1+$BI131,$A$27)*IF(RTF_unit_Moment="kip-ft",1,IF(RTF_unit_Moment="kip-in",1/12,IF(RTF_unit_Moment="lb-ft",1/1000,IF(RTF_unit_Moment="lb-in",1/12000,1)))),"")</f>
        <v/>
      </c>
      <c r="BP131" s="142" t="str">
        <f t="shared" ref="BP131" ca="1" si="1079">IFERROR(INDEX($D$2:$BA$203,$A$41-1+$BI131,$A$30)*IF(RTF_unit_Moment="kip-ft",1,IF(RTF_unit_Moment="kip-in",1/12,IF(RTF_unit_Moment="lb-ft",1/1000,IF(RTF_unit_Moment="lb-in",1/12000,1)))),"")</f>
        <v/>
      </c>
      <c r="BQ131" s="142" t="str">
        <f t="shared" ca="1" si="612"/>
        <v/>
      </c>
      <c r="BR131" s="142" t="str">
        <f t="shared" ca="1" si="613"/>
        <v/>
      </c>
      <c r="BT131" s="142" t="str">
        <f t="array" aca="1" ref="BT131" ca="1">IFERROR(INDEX($BB$1:$BB$502,SMALL(IF($BB$1:$BB$502&lt;&gt;"",ROW($BB$1:$BB$502)),ROW(124:124))),"")</f>
        <v/>
      </c>
      <c r="BU131" s="156" t="str">
        <f t="shared" ca="1" si="575"/>
        <v/>
      </c>
      <c r="BV131" s="142" t="str">
        <f t="shared" ca="1" si="586"/>
        <v/>
      </c>
      <c r="BW131" s="142" t="str">
        <f t="shared" ca="1" si="586"/>
        <v/>
      </c>
      <c r="BX131" s="142" t="str">
        <f t="shared" ca="1" si="586"/>
        <v/>
      </c>
      <c r="BY131" s="142" t="str">
        <f t="shared" ca="1" si="587"/>
        <v/>
      </c>
      <c r="BZ131" s="142" t="str">
        <f t="shared" ca="1" si="576"/>
        <v/>
      </c>
      <c r="CA131" s="142" t="str">
        <f t="shared" ca="1" si="588"/>
        <v/>
      </c>
      <c r="CB131" s="142" t="str">
        <f t="shared" ca="1" si="589"/>
        <v/>
      </c>
      <c r="CC131" s="142" t="str">
        <f t="shared" ca="1" si="590"/>
        <v/>
      </c>
      <c r="CD131" s="142" t="str">
        <f t="shared" ca="1" si="591"/>
        <v/>
      </c>
      <c r="CE131" s="142" t="str">
        <f t="shared" ca="1" si="592"/>
        <v/>
      </c>
      <c r="CF131" s="142" t="str">
        <f t="shared" ca="1" si="593"/>
        <v/>
      </c>
      <c r="CG131" s="142" t="str">
        <f t="shared" ca="1" si="594"/>
        <v/>
      </c>
      <c r="CH131" s="142" t="str">
        <f ca="1">IFERROR(TRIM(IFERROR(IF(ISNUMBER(MATCH(IF($CF130="Radius",LEFT($CF131,FIND(" (",$CF131,1)),IF(LEFT($CF131,FIND(" (",$CF131,1))=LEFT($CF130,FIND(" (",$CF130,1)),"",LEFT($CF131,FIND(" (",$CF131,1)))),$CH$8:$CH130,0))=FALSE,IF($CF130="Radius",LEFT($CF131,FIND(" (",$CF131,1)),IF(LEFT($CF131,FIND(" (",$CF131,1))=LEFT($CF130,FIND(" (",$CF130,1)),"",LEFT($CF131,FIND(" (",$CF131,1)))),""),"")),"")</f>
        <v/>
      </c>
      <c r="CI131" s="142" t="str">
        <f t="array" aca="1" ref="CI131" ca="1">IFERROR(IF($CH131="","",IF(MAX((Selection_Radius=$CH131)*Selection_Resultant)=0,"",MAX((Selection_Radius=$CH131)*Selection_Resultant))),"")</f>
        <v/>
      </c>
      <c r="CJ131" s="142" t="str">
        <f t="shared" ca="1" si="595"/>
        <v/>
      </c>
      <c r="CK131" s="142" t="str">
        <f t="array" aca="1" ref="CK131" ca="1">IFERROR(INDEX($CJ$1:$CJ$502,SMALL(IF($CJ$1:$CJ$502&lt;&gt;"",ROW($CJ$1:$CJ$502)),ROW(124:124))),"")</f>
        <v/>
      </c>
      <c r="CL131" s="142" t="str">
        <f t="shared" ca="1" si="596"/>
        <v/>
      </c>
      <c r="CM131" s="142" t="str">
        <f t="shared" ca="1" si="597"/>
        <v/>
      </c>
      <c r="CN131" s="142" t="str" cm="1">
        <f t="array" aca="1" ref="CN131" ca="1">IF(CM131="","",INDEX(INDIRECT("$CM$9:$CM$" &amp; ROW(GuyAnchorReactionCount) + GuyAnchorReactionCount),ROWS($CM131:INDIRECT("$CM$" &amp; ROW(GuyAnchorReactionCount) + GuyAnchorReactionCount))))</f>
        <v/>
      </c>
      <c r="CP131" s="145" t="str">
        <f t="shared" ca="1" si="598"/>
        <v/>
      </c>
      <c r="CQ131" s="145" t="str">
        <f t="shared" ca="1" si="599"/>
        <v/>
      </c>
      <c r="CR131" s="145" t="str">
        <f t="shared" ca="1" si="600"/>
        <v/>
      </c>
      <c r="CS131" s="145" t="str">
        <f t="shared" ca="1" si="601"/>
        <v/>
      </c>
    </row>
    <row r="132" spans="3:97" x14ac:dyDescent="0.2">
      <c r="C132" s="142">
        <f t="shared" ref="C132:C195" si="1080">C131+1</f>
        <v>130</v>
      </c>
      <c r="D132" s="142" t="e">
        <f t="shared" ca="1" si="1060"/>
        <v>#N/A</v>
      </c>
      <c r="E132" s="142" t="e">
        <f t="shared" ca="1" si="1060"/>
        <v>#N/A</v>
      </c>
      <c r="F132" s="142" t="e">
        <f t="shared" ca="1" si="1060"/>
        <v>#N/A</v>
      </c>
      <c r="G132" s="142" t="e">
        <f t="shared" ca="1" si="1060"/>
        <v>#N/A</v>
      </c>
      <c r="H132" s="142" t="e">
        <f t="shared" ca="1" si="1060"/>
        <v>#N/A</v>
      </c>
      <c r="I132" s="142" t="e">
        <f t="shared" ca="1" si="1060"/>
        <v>#N/A</v>
      </c>
      <c r="J132" s="142" t="e">
        <f t="shared" ca="1" si="1060"/>
        <v>#N/A</v>
      </c>
      <c r="K132" s="142" t="e">
        <f t="shared" ca="1" si="1060"/>
        <v>#N/A</v>
      </c>
      <c r="L132" s="142" t="e">
        <f t="shared" ca="1" si="1060"/>
        <v>#N/A</v>
      </c>
      <c r="M132" s="142" t="e">
        <f t="shared" ca="1" si="1060"/>
        <v>#N/A</v>
      </c>
      <c r="N132" s="142" t="e">
        <f t="shared" ca="1" si="1060"/>
        <v>#N/A</v>
      </c>
      <c r="O132" s="142" t="e">
        <f t="shared" ca="1" si="1060"/>
        <v>#N/A</v>
      </c>
      <c r="P132" s="142" t="e">
        <f t="shared" ca="1" si="1060"/>
        <v>#N/A</v>
      </c>
      <c r="Q132" s="142" t="e">
        <f t="shared" ca="1" si="1060"/>
        <v>#N/A</v>
      </c>
      <c r="R132" s="142" t="e">
        <f t="shared" ca="1" si="1060"/>
        <v>#N/A</v>
      </c>
      <c r="S132" s="142" t="e">
        <f t="shared" ca="1" si="1060"/>
        <v>#N/A</v>
      </c>
      <c r="T132" s="142" t="e">
        <f t="shared" ca="1" si="1050"/>
        <v>#N/A</v>
      </c>
      <c r="U132" s="142" t="e">
        <f t="shared" ca="1" si="1050"/>
        <v>#N/A</v>
      </c>
      <c r="V132" s="142" t="e">
        <f t="shared" ca="1" si="1050"/>
        <v>#N/A</v>
      </c>
      <c r="W132" s="142" t="e">
        <f t="shared" ca="1" si="1050"/>
        <v>#N/A</v>
      </c>
      <c r="X132" s="142" t="e">
        <f t="shared" ca="1" si="1050"/>
        <v>#N/A</v>
      </c>
      <c r="Y132" s="142" t="e">
        <f t="shared" ca="1" si="1050"/>
        <v>#N/A</v>
      </c>
      <c r="Z132" s="142" t="e">
        <f t="shared" ca="1" si="1050"/>
        <v>#N/A</v>
      </c>
      <c r="AA132" s="142" t="e">
        <f t="shared" ca="1" si="1050"/>
        <v>#N/A</v>
      </c>
      <c r="AB132" s="142" t="e">
        <f t="shared" ca="1" si="1050"/>
        <v>#N/A</v>
      </c>
      <c r="AC132" s="142" t="e">
        <f t="shared" ca="1" si="1050"/>
        <v>#N/A</v>
      </c>
      <c r="AD132" s="142" t="e">
        <f t="shared" ca="1" si="1050"/>
        <v>#N/A</v>
      </c>
      <c r="AE132" s="142" t="e">
        <f t="shared" ca="1" si="1050"/>
        <v>#N/A</v>
      </c>
      <c r="AF132" s="142" t="e">
        <f t="shared" ca="1" si="1050"/>
        <v>#N/A</v>
      </c>
      <c r="AG132" s="142" t="e">
        <f t="shared" ca="1" si="1050"/>
        <v>#N/A</v>
      </c>
      <c r="AH132" s="142" t="e">
        <f t="shared" ca="1" si="1050"/>
        <v>#N/A</v>
      </c>
      <c r="AI132" s="142" t="e">
        <f t="shared" ca="1" si="1061"/>
        <v>#N/A</v>
      </c>
      <c r="AJ132" s="142" t="e">
        <f t="shared" ca="1" si="1061"/>
        <v>#N/A</v>
      </c>
      <c r="AK132" s="142" t="e">
        <f t="shared" ca="1" si="1061"/>
        <v>#N/A</v>
      </c>
      <c r="AL132" s="142" t="e">
        <f t="shared" ca="1" si="1061"/>
        <v>#N/A</v>
      </c>
      <c r="AM132" s="142" t="e">
        <f t="shared" ca="1" si="1061"/>
        <v>#N/A</v>
      </c>
      <c r="AN132" s="142" t="e">
        <f t="shared" ca="1" si="1061"/>
        <v>#N/A</v>
      </c>
      <c r="AO132" s="142" t="e">
        <f t="shared" ca="1" si="1061"/>
        <v>#N/A</v>
      </c>
      <c r="AP132" s="142" t="e">
        <f t="shared" ca="1" si="1061"/>
        <v>#N/A</v>
      </c>
      <c r="AQ132" s="142" t="e">
        <f t="shared" ca="1" si="1061"/>
        <v>#N/A</v>
      </c>
      <c r="AR132" s="142" t="e">
        <f t="shared" ca="1" si="1061"/>
        <v>#N/A</v>
      </c>
      <c r="AS132" s="142" t="e">
        <f t="shared" ca="1" si="1061"/>
        <v>#N/A</v>
      </c>
      <c r="AT132" s="142" t="e">
        <f t="shared" ca="1" si="1061"/>
        <v>#N/A</v>
      </c>
      <c r="AU132" s="142" t="e">
        <f t="shared" ca="1" si="1061"/>
        <v>#N/A</v>
      </c>
      <c r="AV132" s="142" t="e">
        <f t="shared" ca="1" si="1061"/>
        <v>#N/A</v>
      </c>
      <c r="AW132" s="142" t="e">
        <f t="shared" ca="1" si="1061"/>
        <v>#N/A</v>
      </c>
      <c r="AX132" s="142" t="e">
        <f t="shared" ca="1" si="1061"/>
        <v>#N/A</v>
      </c>
      <c r="AY132" s="142" t="e">
        <f t="shared" ca="1" si="1051"/>
        <v>#N/A</v>
      </c>
      <c r="AZ132" s="142" t="e">
        <f t="shared" ca="1" si="1051"/>
        <v>#N/A</v>
      </c>
      <c r="BA132" s="142" t="e">
        <f t="shared" ca="1" si="1051"/>
        <v>#N/A</v>
      </c>
      <c r="BB132" s="142" t="str">
        <f t="shared" ca="1" si="1070"/>
        <v/>
      </c>
      <c r="BC132" s="142" t="str">
        <f t="shared" ref="BC132" ca="1" si="1081">IFERROR(VALUE(G132)*IF(RTF_unit="K",1,IF(RTF_unit="lb",1/1000,IF(RTF_unit="T",2,1))),"")</f>
        <v/>
      </c>
      <c r="BD132" s="142" t="str">
        <f t="shared" ref="BD132" ca="1" si="1082">IFERROR(VALUE(H132)*IF(RTF_unit="K",1,IF(RTF_unit="lb",1/1000,IF(RTF_unit="T",2,1))),"")</f>
        <v/>
      </c>
      <c r="BE132" s="142" t="str">
        <f t="shared" ref="BE132" ca="1" si="1083">IFERROR(VALUE(I132)*IF(RTF_unit="K",1,IF(RTF_unit="lb",1/1000,IF(RTF_unit="T",2,1))),"")</f>
        <v/>
      </c>
      <c r="BF132" s="20" t="str">
        <f t="shared" ca="1" si="1074"/>
        <v/>
      </c>
      <c r="BG132" s="142" t="str">
        <f t="shared" ca="1" si="561"/>
        <v/>
      </c>
      <c r="BH132" s="20"/>
      <c r="BI132" s="158" t="str">
        <f t="shared" ca="1" si="605"/>
        <v/>
      </c>
      <c r="BJ132" s="142" t="str">
        <f t="shared" ca="1" si="580"/>
        <v/>
      </c>
      <c r="BK132" s="142" t="str">
        <f t="shared" ca="1" si="606"/>
        <v/>
      </c>
      <c r="BL132" s="142" t="str">
        <f t="shared" ref="BL132" ca="1" si="1084">IFERROR(INDEX($D$2:$BA$203,$A$41-1+$BI132,$A$27-3)*IF(RTF_unit="K",1,IF(RTF_unit="lb",1/1000,IF(RTF_unit="T",2,1))),"")</f>
        <v/>
      </c>
      <c r="BM132" s="142" t="str">
        <f t="shared" ref="BM132" ca="1" si="1085">IFERROR(INDEX($D$2:$BA$203,$A$41-1+$BI132,$A$27-1)*IF(RTF_unit="K",1,IF(RTF_unit="lb",1/1000,IF(RTF_unit="T",2,1))),"")</f>
        <v/>
      </c>
      <c r="BN132" s="142" t="str">
        <f t="shared" ref="BN132" ca="1" si="1086">IFERROR(INDEX($D$2:$BA$203,$A$41-1+$BI132,$A$27-2)*IF(RTF_unit="K",1,IF(RTF_unit="lb",1/1000,IF(RTF_unit="T",2,1))),"")</f>
        <v/>
      </c>
      <c r="BO132" s="142" t="str">
        <f t="shared" ref="BO132" ca="1" si="1087">IFERROR(INDEX($D$2:$BA$203,$A$41-1+$BI132,$A$27)*IF(RTF_unit_Moment="kip-ft",1,IF(RTF_unit_Moment="kip-in",1/12,IF(RTF_unit_Moment="lb-ft",1/1000,IF(RTF_unit_Moment="lb-in",1/12000,1)))),"")</f>
        <v/>
      </c>
      <c r="BP132" s="142" t="str">
        <f t="shared" ref="BP132" ca="1" si="1088">IFERROR(INDEX($D$2:$BA$203,$A$41-1+$BI132,$A$30)*IF(RTF_unit_Moment="kip-ft",1,IF(RTF_unit_Moment="kip-in",1/12,IF(RTF_unit_Moment="lb-ft",1/1000,IF(RTF_unit_Moment="lb-in",1/12000,1)))),"")</f>
        <v/>
      </c>
      <c r="BQ132" s="142" t="str">
        <f t="shared" ca="1" si="612"/>
        <v/>
      </c>
      <c r="BR132" s="142" t="str">
        <f t="shared" ca="1" si="613"/>
        <v/>
      </c>
      <c r="BT132" s="142" t="str">
        <f t="array" aca="1" ref="BT132" ca="1">IFERROR(INDEX($BB$1:$BB$502,SMALL(IF($BB$1:$BB$502&lt;&gt;"",ROW($BB$1:$BB$502)),ROW(125:125))),"")</f>
        <v/>
      </c>
      <c r="BU132" s="156" t="str">
        <f t="shared" ca="1" si="575"/>
        <v/>
      </c>
      <c r="BV132" s="142" t="str">
        <f t="shared" ca="1" si="586"/>
        <v/>
      </c>
      <c r="BW132" s="142" t="str">
        <f t="shared" ca="1" si="586"/>
        <v/>
      </c>
      <c r="BX132" s="142" t="str">
        <f t="shared" ca="1" si="586"/>
        <v/>
      </c>
      <c r="BY132" s="142" t="str">
        <f t="shared" ca="1" si="587"/>
        <v/>
      </c>
      <c r="BZ132" s="142" t="str">
        <f t="shared" ca="1" si="576"/>
        <v/>
      </c>
      <c r="CA132" s="142" t="str">
        <f t="shared" ca="1" si="588"/>
        <v/>
      </c>
      <c r="CB132" s="142" t="str">
        <f t="shared" ca="1" si="589"/>
        <v/>
      </c>
      <c r="CC132" s="142" t="str">
        <f t="shared" ca="1" si="590"/>
        <v/>
      </c>
      <c r="CD132" s="142" t="str">
        <f t="shared" ca="1" si="591"/>
        <v/>
      </c>
      <c r="CE132" s="142" t="str">
        <f t="shared" ca="1" si="592"/>
        <v/>
      </c>
      <c r="CF132" s="142" t="str">
        <f t="shared" ca="1" si="593"/>
        <v/>
      </c>
      <c r="CG132" s="142" t="str">
        <f t="shared" ca="1" si="594"/>
        <v/>
      </c>
      <c r="CH132" s="142" t="str">
        <f ca="1">IFERROR(TRIM(IFERROR(IF(ISNUMBER(MATCH(IF($CF131="Radius",LEFT($CF132,FIND(" (",$CF132,1)),IF(LEFT($CF132,FIND(" (",$CF132,1))=LEFT($CF131,FIND(" (",$CF131,1)),"",LEFT($CF132,FIND(" (",$CF132,1)))),$CH$8:$CH131,0))=FALSE,IF($CF131="Radius",LEFT($CF132,FIND(" (",$CF132,1)),IF(LEFT($CF132,FIND(" (",$CF132,1))=LEFT($CF131,FIND(" (",$CF131,1)),"",LEFT($CF132,FIND(" (",$CF132,1)))),""),"")),"")</f>
        <v/>
      </c>
      <c r="CI132" s="142" t="str">
        <f t="array" aca="1" ref="CI132" ca="1">IFERROR(IF($CH132="","",IF(MAX((Selection_Radius=$CH132)*Selection_Resultant)=0,"",MAX((Selection_Radius=$CH132)*Selection_Resultant))),"")</f>
        <v/>
      </c>
      <c r="CJ132" s="142" t="str">
        <f t="shared" ca="1" si="595"/>
        <v/>
      </c>
      <c r="CK132" s="142" t="str">
        <f t="array" aca="1" ref="CK132" ca="1">IFERROR(INDEX($CJ$1:$CJ$502,SMALL(IF($CJ$1:$CJ$502&lt;&gt;"",ROW($CJ$1:$CJ$502)),ROW(125:125))),"")</f>
        <v/>
      </c>
      <c r="CL132" s="142" t="str">
        <f t="shared" ca="1" si="596"/>
        <v/>
      </c>
      <c r="CM132" s="142" t="str">
        <f t="shared" ca="1" si="597"/>
        <v/>
      </c>
      <c r="CN132" s="142" t="str" cm="1">
        <f t="array" aca="1" ref="CN132" ca="1">IF(CM132="","",INDEX(INDIRECT("$CM$9:$CM$" &amp; ROW(GuyAnchorReactionCount) + GuyAnchorReactionCount),ROWS($CM132:INDIRECT("$CM$" &amp; ROW(GuyAnchorReactionCount) + GuyAnchorReactionCount))))</f>
        <v/>
      </c>
      <c r="CP132" s="145" t="str">
        <f t="shared" ca="1" si="598"/>
        <v/>
      </c>
      <c r="CQ132" s="145" t="str">
        <f t="shared" ca="1" si="599"/>
        <v/>
      </c>
      <c r="CR132" s="145" t="str">
        <f t="shared" ca="1" si="600"/>
        <v/>
      </c>
      <c r="CS132" s="145" t="str">
        <f t="shared" ca="1" si="601"/>
        <v/>
      </c>
    </row>
    <row r="133" spans="3:97" x14ac:dyDescent="0.2">
      <c r="C133" s="142">
        <f t="shared" si="1080"/>
        <v>131</v>
      </c>
      <c r="D133" s="142" t="e">
        <f t="shared" ca="1" si="1060"/>
        <v>#N/A</v>
      </c>
      <c r="E133" s="142" t="e">
        <f t="shared" ca="1" si="1060"/>
        <v>#N/A</v>
      </c>
      <c r="F133" s="142" t="e">
        <f t="shared" ca="1" si="1060"/>
        <v>#N/A</v>
      </c>
      <c r="G133" s="142" t="e">
        <f t="shared" ca="1" si="1060"/>
        <v>#N/A</v>
      </c>
      <c r="H133" s="142" t="e">
        <f t="shared" ca="1" si="1060"/>
        <v>#N/A</v>
      </c>
      <c r="I133" s="142" t="e">
        <f t="shared" ca="1" si="1060"/>
        <v>#N/A</v>
      </c>
      <c r="J133" s="142" t="e">
        <f t="shared" ca="1" si="1060"/>
        <v>#N/A</v>
      </c>
      <c r="K133" s="142" t="e">
        <f t="shared" ca="1" si="1060"/>
        <v>#N/A</v>
      </c>
      <c r="L133" s="142" t="e">
        <f t="shared" ca="1" si="1060"/>
        <v>#N/A</v>
      </c>
      <c r="M133" s="142" t="e">
        <f t="shared" ca="1" si="1060"/>
        <v>#N/A</v>
      </c>
      <c r="N133" s="142" t="e">
        <f t="shared" ca="1" si="1060"/>
        <v>#N/A</v>
      </c>
      <c r="O133" s="142" t="e">
        <f t="shared" ca="1" si="1060"/>
        <v>#N/A</v>
      </c>
      <c r="P133" s="142" t="e">
        <f t="shared" ca="1" si="1060"/>
        <v>#N/A</v>
      </c>
      <c r="Q133" s="142" t="e">
        <f t="shared" ca="1" si="1060"/>
        <v>#N/A</v>
      </c>
      <c r="R133" s="142" t="e">
        <f t="shared" ca="1" si="1060"/>
        <v>#N/A</v>
      </c>
      <c r="S133" s="142" t="e">
        <f t="shared" ca="1" si="1060"/>
        <v>#N/A</v>
      </c>
      <c r="T133" s="142" t="e">
        <f t="shared" ca="1" si="1050"/>
        <v>#N/A</v>
      </c>
      <c r="U133" s="142" t="e">
        <f t="shared" ca="1" si="1050"/>
        <v>#N/A</v>
      </c>
      <c r="V133" s="142" t="e">
        <f t="shared" ca="1" si="1050"/>
        <v>#N/A</v>
      </c>
      <c r="W133" s="142" t="e">
        <f t="shared" ca="1" si="1050"/>
        <v>#N/A</v>
      </c>
      <c r="X133" s="142" t="e">
        <f t="shared" ca="1" si="1050"/>
        <v>#N/A</v>
      </c>
      <c r="Y133" s="142" t="e">
        <f t="shared" ca="1" si="1050"/>
        <v>#N/A</v>
      </c>
      <c r="Z133" s="142" t="e">
        <f t="shared" ca="1" si="1050"/>
        <v>#N/A</v>
      </c>
      <c r="AA133" s="142" t="e">
        <f t="shared" ca="1" si="1050"/>
        <v>#N/A</v>
      </c>
      <c r="AB133" s="142" t="e">
        <f t="shared" ca="1" si="1050"/>
        <v>#N/A</v>
      </c>
      <c r="AC133" s="142" t="e">
        <f t="shared" ca="1" si="1050"/>
        <v>#N/A</v>
      </c>
      <c r="AD133" s="142" t="e">
        <f t="shared" ca="1" si="1050"/>
        <v>#N/A</v>
      </c>
      <c r="AE133" s="142" t="e">
        <f t="shared" ca="1" si="1050"/>
        <v>#N/A</v>
      </c>
      <c r="AF133" s="142" t="e">
        <f t="shared" ca="1" si="1050"/>
        <v>#N/A</v>
      </c>
      <c r="AG133" s="142" t="e">
        <f t="shared" ca="1" si="1050"/>
        <v>#N/A</v>
      </c>
      <c r="AH133" s="142" t="e">
        <f t="shared" ca="1" si="1050"/>
        <v>#N/A</v>
      </c>
      <c r="AI133" s="142" t="e">
        <f t="shared" ca="1" si="1061"/>
        <v>#N/A</v>
      </c>
      <c r="AJ133" s="142" t="e">
        <f t="shared" ca="1" si="1061"/>
        <v>#N/A</v>
      </c>
      <c r="AK133" s="142" t="e">
        <f t="shared" ca="1" si="1061"/>
        <v>#N/A</v>
      </c>
      <c r="AL133" s="142" t="e">
        <f t="shared" ca="1" si="1061"/>
        <v>#N/A</v>
      </c>
      <c r="AM133" s="142" t="e">
        <f t="shared" ca="1" si="1061"/>
        <v>#N/A</v>
      </c>
      <c r="AN133" s="142" t="e">
        <f t="shared" ca="1" si="1061"/>
        <v>#N/A</v>
      </c>
      <c r="AO133" s="142" t="e">
        <f t="shared" ca="1" si="1061"/>
        <v>#N/A</v>
      </c>
      <c r="AP133" s="142" t="e">
        <f t="shared" ca="1" si="1061"/>
        <v>#N/A</v>
      </c>
      <c r="AQ133" s="142" t="e">
        <f t="shared" ca="1" si="1061"/>
        <v>#N/A</v>
      </c>
      <c r="AR133" s="142" t="e">
        <f t="shared" ca="1" si="1061"/>
        <v>#N/A</v>
      </c>
      <c r="AS133" s="142" t="e">
        <f t="shared" ca="1" si="1061"/>
        <v>#N/A</v>
      </c>
      <c r="AT133" s="142" t="e">
        <f t="shared" ca="1" si="1061"/>
        <v>#N/A</v>
      </c>
      <c r="AU133" s="142" t="e">
        <f t="shared" ca="1" si="1061"/>
        <v>#N/A</v>
      </c>
      <c r="AV133" s="142" t="e">
        <f t="shared" ca="1" si="1061"/>
        <v>#N/A</v>
      </c>
      <c r="AW133" s="142" t="e">
        <f t="shared" ca="1" si="1061"/>
        <v>#N/A</v>
      </c>
      <c r="AX133" s="142" t="e">
        <f t="shared" ca="1" si="1061"/>
        <v>#N/A</v>
      </c>
      <c r="AY133" s="142" t="e">
        <f t="shared" ca="1" si="1051"/>
        <v>#N/A</v>
      </c>
      <c r="AZ133" s="142" t="e">
        <f t="shared" ca="1" si="1051"/>
        <v>#N/A</v>
      </c>
      <c r="BA133" s="142" t="e">
        <f t="shared" ca="1" si="1051"/>
        <v>#N/A</v>
      </c>
      <c r="BB133" s="142" t="str">
        <f t="shared" ca="1" si="1070"/>
        <v/>
      </c>
      <c r="BC133" s="142" t="str">
        <f t="shared" ref="BC133" ca="1" si="1089">IFERROR(VALUE(G133)*IF(RTF_unit="K",1,IF(RTF_unit="lb",1/1000,IF(RTF_unit="T",2,1))),"")</f>
        <v/>
      </c>
      <c r="BD133" s="142" t="str">
        <f t="shared" ref="BD133" ca="1" si="1090">IFERROR(VALUE(H133)*IF(RTF_unit="K",1,IF(RTF_unit="lb",1/1000,IF(RTF_unit="T",2,1))),"")</f>
        <v/>
      </c>
      <c r="BE133" s="142" t="str">
        <f t="shared" ref="BE133" ca="1" si="1091">IFERROR(VALUE(I133)*IF(RTF_unit="K",1,IF(RTF_unit="lb",1/1000,IF(RTF_unit="T",2,1))),"")</f>
        <v/>
      </c>
      <c r="BF133" s="20" t="str">
        <f t="shared" ca="1" si="1074"/>
        <v/>
      </c>
      <c r="BG133" s="142" t="str">
        <f t="shared" ca="1" si="561"/>
        <v/>
      </c>
      <c r="BH133" s="20"/>
      <c r="BI133" s="158" t="str">
        <f t="shared" ca="1" si="605"/>
        <v/>
      </c>
      <c r="BJ133" s="142" t="str">
        <f t="shared" ca="1" si="580"/>
        <v/>
      </c>
      <c r="BK133" s="142" t="str">
        <f t="shared" ca="1" si="606"/>
        <v/>
      </c>
      <c r="BL133" s="142" t="str">
        <f t="shared" ref="BL133" ca="1" si="1092">IFERROR(INDEX($D$2:$BA$203,$A$41-1+$BI133,$A$27-3)*IF(RTF_unit="K",1,IF(RTF_unit="lb",1/1000,IF(RTF_unit="T",2,1))),"")</f>
        <v/>
      </c>
      <c r="BM133" s="142" t="str">
        <f t="shared" ref="BM133" ca="1" si="1093">IFERROR(INDEX($D$2:$BA$203,$A$41-1+$BI133,$A$27-1)*IF(RTF_unit="K",1,IF(RTF_unit="lb",1/1000,IF(RTF_unit="T",2,1))),"")</f>
        <v/>
      </c>
      <c r="BN133" s="142" t="str">
        <f t="shared" ref="BN133" ca="1" si="1094">IFERROR(INDEX($D$2:$BA$203,$A$41-1+$BI133,$A$27-2)*IF(RTF_unit="K",1,IF(RTF_unit="lb",1/1000,IF(RTF_unit="T",2,1))),"")</f>
        <v/>
      </c>
      <c r="BO133" s="142" t="str">
        <f t="shared" ref="BO133" ca="1" si="1095">IFERROR(INDEX($D$2:$BA$203,$A$41-1+$BI133,$A$27)*IF(RTF_unit_Moment="kip-ft",1,IF(RTF_unit_Moment="kip-in",1/12,IF(RTF_unit_Moment="lb-ft",1/1000,IF(RTF_unit_Moment="lb-in",1/12000,1)))),"")</f>
        <v/>
      </c>
      <c r="BP133" s="142" t="str">
        <f t="shared" ref="BP133" ca="1" si="1096">IFERROR(INDEX($D$2:$BA$203,$A$41-1+$BI133,$A$30)*IF(RTF_unit_Moment="kip-ft",1,IF(RTF_unit_Moment="kip-in",1/12,IF(RTF_unit_Moment="lb-ft",1/1000,IF(RTF_unit_Moment="lb-in",1/12000,1)))),"")</f>
        <v/>
      </c>
      <c r="BQ133" s="142" t="str">
        <f t="shared" ca="1" si="612"/>
        <v/>
      </c>
      <c r="BR133" s="142" t="str">
        <f t="shared" ca="1" si="613"/>
        <v/>
      </c>
      <c r="BT133" s="142" t="str">
        <f t="array" aca="1" ref="BT133" ca="1">IFERROR(INDEX($BB$1:$BB$502,SMALL(IF($BB$1:$BB$502&lt;&gt;"",ROW($BB$1:$BB$502)),ROW(126:126))),"")</f>
        <v/>
      </c>
      <c r="BU133" s="156" t="str">
        <f t="shared" ca="1" si="575"/>
        <v/>
      </c>
      <c r="BV133" s="142" t="str">
        <f t="shared" ca="1" si="586"/>
        <v/>
      </c>
      <c r="BW133" s="142" t="str">
        <f t="shared" ca="1" si="586"/>
        <v/>
      </c>
      <c r="BX133" s="142" t="str">
        <f t="shared" ca="1" si="586"/>
        <v/>
      </c>
      <c r="BY133" s="142" t="str">
        <f t="shared" ca="1" si="587"/>
        <v/>
      </c>
      <c r="BZ133" s="142" t="str">
        <f t="shared" ca="1" si="576"/>
        <v/>
      </c>
      <c r="CA133" s="142" t="str">
        <f t="shared" ca="1" si="588"/>
        <v/>
      </c>
      <c r="CB133" s="142" t="str">
        <f t="shared" ca="1" si="589"/>
        <v/>
      </c>
      <c r="CC133" s="142" t="str">
        <f t="shared" ca="1" si="590"/>
        <v/>
      </c>
      <c r="CD133" s="142" t="str">
        <f t="shared" ca="1" si="591"/>
        <v/>
      </c>
      <c r="CE133" s="142" t="str">
        <f t="shared" ca="1" si="592"/>
        <v/>
      </c>
      <c r="CF133" s="142" t="str">
        <f t="shared" ca="1" si="593"/>
        <v/>
      </c>
      <c r="CG133" s="142" t="str">
        <f t="shared" ca="1" si="594"/>
        <v/>
      </c>
      <c r="CH133" s="142" t="str">
        <f ca="1">IFERROR(TRIM(IFERROR(IF(ISNUMBER(MATCH(IF($CF132="Radius",LEFT($CF133,FIND(" (",$CF133,1)),IF(LEFT($CF133,FIND(" (",$CF133,1))=LEFT($CF132,FIND(" (",$CF132,1)),"",LEFT($CF133,FIND(" (",$CF133,1)))),$CH$8:$CH132,0))=FALSE,IF($CF132="Radius",LEFT($CF133,FIND(" (",$CF133,1)),IF(LEFT($CF133,FIND(" (",$CF133,1))=LEFT($CF132,FIND(" (",$CF132,1)),"",LEFT($CF133,FIND(" (",$CF133,1)))),""),"")),"")</f>
        <v/>
      </c>
      <c r="CI133" s="142" t="str">
        <f t="array" aca="1" ref="CI133" ca="1">IFERROR(IF($CH133="","",IF(MAX((Selection_Radius=$CH133)*Selection_Resultant)=0,"",MAX((Selection_Radius=$CH133)*Selection_Resultant))),"")</f>
        <v/>
      </c>
      <c r="CJ133" s="142" t="str">
        <f t="shared" ca="1" si="595"/>
        <v/>
      </c>
      <c r="CK133" s="142" t="str">
        <f t="array" aca="1" ref="CK133" ca="1">IFERROR(INDEX($CJ$1:$CJ$502,SMALL(IF($CJ$1:$CJ$502&lt;&gt;"",ROW($CJ$1:$CJ$502)),ROW(126:126))),"")</f>
        <v/>
      </c>
      <c r="CL133" s="142" t="str">
        <f t="shared" ca="1" si="596"/>
        <v/>
      </c>
      <c r="CM133" s="142" t="str">
        <f t="shared" ca="1" si="597"/>
        <v/>
      </c>
      <c r="CN133" s="142" t="str" cm="1">
        <f t="array" aca="1" ref="CN133" ca="1">IF(CM133="","",INDEX(INDIRECT("$CM$9:$CM$" &amp; ROW(GuyAnchorReactionCount) + GuyAnchorReactionCount),ROWS($CM133:INDIRECT("$CM$" &amp; ROW(GuyAnchorReactionCount) + GuyAnchorReactionCount))))</f>
        <v/>
      </c>
      <c r="CP133" s="145" t="str">
        <f t="shared" ca="1" si="598"/>
        <v/>
      </c>
      <c r="CQ133" s="145" t="str">
        <f t="shared" ca="1" si="599"/>
        <v/>
      </c>
      <c r="CR133" s="145" t="str">
        <f t="shared" ca="1" si="600"/>
        <v/>
      </c>
      <c r="CS133" s="145" t="str">
        <f t="shared" ca="1" si="601"/>
        <v/>
      </c>
    </row>
    <row r="134" spans="3:97" x14ac:dyDescent="0.2">
      <c r="C134" s="142">
        <f t="shared" si="1080"/>
        <v>132</v>
      </c>
      <c r="D134" s="142" t="e">
        <f t="shared" ca="1" si="1060"/>
        <v>#N/A</v>
      </c>
      <c r="E134" s="142" t="e">
        <f t="shared" ca="1" si="1060"/>
        <v>#N/A</v>
      </c>
      <c r="F134" s="142" t="e">
        <f t="shared" ca="1" si="1060"/>
        <v>#N/A</v>
      </c>
      <c r="G134" s="142" t="e">
        <f t="shared" ca="1" si="1060"/>
        <v>#N/A</v>
      </c>
      <c r="H134" s="142" t="e">
        <f t="shared" ca="1" si="1060"/>
        <v>#N/A</v>
      </c>
      <c r="I134" s="142" t="e">
        <f t="shared" ca="1" si="1060"/>
        <v>#N/A</v>
      </c>
      <c r="J134" s="142" t="e">
        <f t="shared" ca="1" si="1060"/>
        <v>#N/A</v>
      </c>
      <c r="K134" s="142" t="e">
        <f t="shared" ca="1" si="1060"/>
        <v>#N/A</v>
      </c>
      <c r="L134" s="142" t="e">
        <f t="shared" ca="1" si="1060"/>
        <v>#N/A</v>
      </c>
      <c r="M134" s="142" t="e">
        <f t="shared" ca="1" si="1060"/>
        <v>#N/A</v>
      </c>
      <c r="N134" s="142" t="e">
        <f t="shared" ca="1" si="1060"/>
        <v>#N/A</v>
      </c>
      <c r="O134" s="142" t="e">
        <f t="shared" ca="1" si="1060"/>
        <v>#N/A</v>
      </c>
      <c r="P134" s="142" t="e">
        <f t="shared" ca="1" si="1060"/>
        <v>#N/A</v>
      </c>
      <c r="Q134" s="142" t="e">
        <f t="shared" ca="1" si="1060"/>
        <v>#N/A</v>
      </c>
      <c r="R134" s="142" t="e">
        <f t="shared" ca="1" si="1060"/>
        <v>#N/A</v>
      </c>
      <c r="S134" s="142" t="e">
        <f t="shared" ca="1" si="1060"/>
        <v>#N/A</v>
      </c>
      <c r="T134" s="142" t="e">
        <f t="shared" ca="1" si="1050"/>
        <v>#N/A</v>
      </c>
      <c r="U134" s="142" t="e">
        <f t="shared" ca="1" si="1050"/>
        <v>#N/A</v>
      </c>
      <c r="V134" s="142" t="e">
        <f t="shared" ca="1" si="1050"/>
        <v>#N/A</v>
      </c>
      <c r="W134" s="142" t="e">
        <f t="shared" ca="1" si="1050"/>
        <v>#N/A</v>
      </c>
      <c r="X134" s="142" t="e">
        <f t="shared" ca="1" si="1050"/>
        <v>#N/A</v>
      </c>
      <c r="Y134" s="142" t="e">
        <f t="shared" ca="1" si="1050"/>
        <v>#N/A</v>
      </c>
      <c r="Z134" s="142" t="e">
        <f t="shared" ca="1" si="1050"/>
        <v>#N/A</v>
      </c>
      <c r="AA134" s="142" t="e">
        <f t="shared" ca="1" si="1050"/>
        <v>#N/A</v>
      </c>
      <c r="AB134" s="142" t="e">
        <f t="shared" ca="1" si="1050"/>
        <v>#N/A</v>
      </c>
      <c r="AC134" s="142" t="e">
        <f t="shared" ca="1" si="1050"/>
        <v>#N/A</v>
      </c>
      <c r="AD134" s="142" t="e">
        <f t="shared" ca="1" si="1050"/>
        <v>#N/A</v>
      </c>
      <c r="AE134" s="142" t="e">
        <f t="shared" ca="1" si="1050"/>
        <v>#N/A</v>
      </c>
      <c r="AF134" s="142" t="e">
        <f t="shared" ca="1" si="1050"/>
        <v>#N/A</v>
      </c>
      <c r="AG134" s="142" t="e">
        <f t="shared" ca="1" si="1050"/>
        <v>#N/A</v>
      </c>
      <c r="AH134" s="142" t="e">
        <f t="shared" ca="1" si="1050"/>
        <v>#N/A</v>
      </c>
      <c r="AI134" s="142" t="e">
        <f t="shared" ca="1" si="1061"/>
        <v>#N/A</v>
      </c>
      <c r="AJ134" s="142" t="e">
        <f t="shared" ca="1" si="1061"/>
        <v>#N/A</v>
      </c>
      <c r="AK134" s="142" t="e">
        <f t="shared" ca="1" si="1061"/>
        <v>#N/A</v>
      </c>
      <c r="AL134" s="142" t="e">
        <f t="shared" ca="1" si="1061"/>
        <v>#N/A</v>
      </c>
      <c r="AM134" s="142" t="e">
        <f t="shared" ca="1" si="1061"/>
        <v>#N/A</v>
      </c>
      <c r="AN134" s="142" t="e">
        <f t="shared" ca="1" si="1061"/>
        <v>#N/A</v>
      </c>
      <c r="AO134" s="142" t="e">
        <f t="shared" ca="1" si="1061"/>
        <v>#N/A</v>
      </c>
      <c r="AP134" s="142" t="e">
        <f t="shared" ca="1" si="1061"/>
        <v>#N/A</v>
      </c>
      <c r="AQ134" s="142" t="e">
        <f t="shared" ca="1" si="1061"/>
        <v>#N/A</v>
      </c>
      <c r="AR134" s="142" t="e">
        <f t="shared" ca="1" si="1061"/>
        <v>#N/A</v>
      </c>
      <c r="AS134" s="142" t="e">
        <f t="shared" ca="1" si="1061"/>
        <v>#N/A</v>
      </c>
      <c r="AT134" s="142" t="e">
        <f t="shared" ca="1" si="1061"/>
        <v>#N/A</v>
      </c>
      <c r="AU134" s="142" t="e">
        <f t="shared" ca="1" si="1061"/>
        <v>#N/A</v>
      </c>
      <c r="AV134" s="142" t="e">
        <f t="shared" ca="1" si="1061"/>
        <v>#N/A</v>
      </c>
      <c r="AW134" s="142" t="e">
        <f t="shared" ca="1" si="1061"/>
        <v>#N/A</v>
      </c>
      <c r="AX134" s="142" t="e">
        <f t="shared" ca="1" si="1061"/>
        <v>#N/A</v>
      </c>
      <c r="AY134" s="142" t="e">
        <f t="shared" ca="1" si="1051"/>
        <v>#N/A</v>
      </c>
      <c r="AZ134" s="142" t="e">
        <f t="shared" ca="1" si="1051"/>
        <v>#N/A</v>
      </c>
      <c r="BA134" s="142" t="e">
        <f t="shared" ca="1" si="1051"/>
        <v>#N/A</v>
      </c>
      <c r="BB134" s="142" t="str">
        <f t="shared" ca="1" si="1070"/>
        <v/>
      </c>
      <c r="BC134" s="142" t="str">
        <f t="shared" ref="BC134" ca="1" si="1097">IFERROR(VALUE(G134)*IF(RTF_unit="K",1,IF(RTF_unit="lb",1/1000,IF(RTF_unit="T",2,1))),"")</f>
        <v/>
      </c>
      <c r="BD134" s="142" t="str">
        <f t="shared" ref="BD134" ca="1" si="1098">IFERROR(VALUE(H134)*IF(RTF_unit="K",1,IF(RTF_unit="lb",1/1000,IF(RTF_unit="T",2,1))),"")</f>
        <v/>
      </c>
      <c r="BE134" s="142" t="str">
        <f t="shared" ref="BE134" ca="1" si="1099">IFERROR(VALUE(I134)*IF(RTF_unit="K",1,IF(RTF_unit="lb",1/1000,IF(RTF_unit="T",2,1))),"")</f>
        <v/>
      </c>
      <c r="BF134" s="20" t="str">
        <f t="shared" ca="1" si="1074"/>
        <v/>
      </c>
      <c r="BG134" s="142" t="str">
        <f t="shared" ca="1" si="561"/>
        <v/>
      </c>
      <c r="BH134" s="20"/>
      <c r="BI134" s="158" t="str">
        <f t="shared" ca="1" si="605"/>
        <v/>
      </c>
      <c r="BJ134" s="142" t="str">
        <f t="shared" ca="1" si="580"/>
        <v/>
      </c>
      <c r="BK134" s="142" t="str">
        <f t="shared" ca="1" si="606"/>
        <v/>
      </c>
      <c r="BL134" s="142" t="str">
        <f t="shared" ref="BL134" ca="1" si="1100">IFERROR(INDEX($D$2:$BA$203,$A$41-1+$BI134,$A$27-3)*IF(RTF_unit="K",1,IF(RTF_unit="lb",1/1000,IF(RTF_unit="T",2,1))),"")</f>
        <v/>
      </c>
      <c r="BM134" s="142" t="str">
        <f t="shared" ref="BM134" ca="1" si="1101">IFERROR(INDEX($D$2:$BA$203,$A$41-1+$BI134,$A$27-1)*IF(RTF_unit="K",1,IF(RTF_unit="lb",1/1000,IF(RTF_unit="T",2,1))),"")</f>
        <v/>
      </c>
      <c r="BN134" s="142" t="str">
        <f t="shared" ref="BN134" ca="1" si="1102">IFERROR(INDEX($D$2:$BA$203,$A$41-1+$BI134,$A$27-2)*IF(RTF_unit="K",1,IF(RTF_unit="lb",1/1000,IF(RTF_unit="T",2,1))),"")</f>
        <v/>
      </c>
      <c r="BO134" s="142" t="str">
        <f t="shared" ref="BO134" ca="1" si="1103">IFERROR(INDEX($D$2:$BA$203,$A$41-1+$BI134,$A$27)*IF(RTF_unit_Moment="kip-ft",1,IF(RTF_unit_Moment="kip-in",1/12,IF(RTF_unit_Moment="lb-ft",1/1000,IF(RTF_unit_Moment="lb-in",1/12000,1)))),"")</f>
        <v/>
      </c>
      <c r="BP134" s="142" t="str">
        <f t="shared" ref="BP134" ca="1" si="1104">IFERROR(INDEX($D$2:$BA$203,$A$41-1+$BI134,$A$30)*IF(RTF_unit_Moment="kip-ft",1,IF(RTF_unit_Moment="kip-in",1/12,IF(RTF_unit_Moment="lb-ft",1/1000,IF(RTF_unit_Moment="lb-in",1/12000,1)))),"")</f>
        <v/>
      </c>
      <c r="BQ134" s="142" t="str">
        <f t="shared" ca="1" si="612"/>
        <v/>
      </c>
      <c r="BR134" s="142" t="str">
        <f t="shared" ca="1" si="613"/>
        <v/>
      </c>
      <c r="BT134" s="142" t="str">
        <f t="array" aca="1" ref="BT134" ca="1">IFERROR(INDEX($BB$1:$BB$502,SMALL(IF($BB$1:$BB$502&lt;&gt;"",ROW($BB$1:$BB$502)),ROW(127:127))),"")</f>
        <v/>
      </c>
      <c r="BU134" s="156" t="str">
        <f t="shared" ca="1" si="575"/>
        <v/>
      </c>
      <c r="BV134" s="142" t="str">
        <f t="shared" ca="1" si="586"/>
        <v/>
      </c>
      <c r="BW134" s="142" t="str">
        <f t="shared" ca="1" si="586"/>
        <v/>
      </c>
      <c r="BX134" s="142" t="str">
        <f t="shared" ca="1" si="586"/>
        <v/>
      </c>
      <c r="BY134" s="142" t="str">
        <f t="shared" ca="1" si="587"/>
        <v/>
      </c>
      <c r="BZ134" s="142" t="str">
        <f t="shared" ca="1" si="576"/>
        <v/>
      </c>
      <c r="CA134" s="142" t="str">
        <f t="shared" ca="1" si="588"/>
        <v/>
      </c>
      <c r="CB134" s="142" t="str">
        <f t="shared" ca="1" si="589"/>
        <v/>
      </c>
      <c r="CC134" s="142" t="str">
        <f t="shared" ca="1" si="590"/>
        <v/>
      </c>
      <c r="CD134" s="142" t="str">
        <f t="shared" ca="1" si="591"/>
        <v/>
      </c>
      <c r="CE134" s="142" t="str">
        <f t="shared" ca="1" si="592"/>
        <v/>
      </c>
      <c r="CF134" s="142" t="str">
        <f t="shared" ca="1" si="593"/>
        <v/>
      </c>
      <c r="CG134" s="142" t="str">
        <f t="shared" ca="1" si="594"/>
        <v/>
      </c>
      <c r="CH134" s="142" t="str">
        <f ca="1">IFERROR(TRIM(IFERROR(IF(ISNUMBER(MATCH(IF($CF133="Radius",LEFT($CF134,FIND(" (",$CF134,1)),IF(LEFT($CF134,FIND(" (",$CF134,1))=LEFT($CF133,FIND(" (",$CF133,1)),"",LEFT($CF134,FIND(" (",$CF134,1)))),$CH$8:$CH133,0))=FALSE,IF($CF133="Radius",LEFT($CF134,FIND(" (",$CF134,1)),IF(LEFT($CF134,FIND(" (",$CF134,1))=LEFT($CF133,FIND(" (",$CF133,1)),"",LEFT($CF134,FIND(" (",$CF134,1)))),""),"")),"")</f>
        <v/>
      </c>
      <c r="CI134" s="142" t="str">
        <f t="array" aca="1" ref="CI134" ca="1">IFERROR(IF($CH134="","",IF(MAX((Selection_Radius=$CH134)*Selection_Resultant)=0,"",MAX((Selection_Radius=$CH134)*Selection_Resultant))),"")</f>
        <v/>
      </c>
      <c r="CJ134" s="142" t="str">
        <f t="shared" ca="1" si="595"/>
        <v/>
      </c>
      <c r="CK134" s="142" t="str">
        <f t="array" aca="1" ref="CK134" ca="1">IFERROR(INDEX($CJ$1:$CJ$502,SMALL(IF($CJ$1:$CJ$502&lt;&gt;"",ROW($CJ$1:$CJ$502)),ROW(127:127))),"")</f>
        <v/>
      </c>
      <c r="CL134" s="142" t="str">
        <f t="shared" ca="1" si="596"/>
        <v/>
      </c>
      <c r="CM134" s="142" t="str">
        <f t="shared" ca="1" si="597"/>
        <v/>
      </c>
      <c r="CN134" s="142" t="str" cm="1">
        <f t="array" aca="1" ref="CN134" ca="1">IF(CM134="","",INDEX(INDIRECT("$CM$9:$CM$" &amp; ROW(GuyAnchorReactionCount) + GuyAnchorReactionCount),ROWS($CM134:INDIRECT("$CM$" &amp; ROW(GuyAnchorReactionCount) + GuyAnchorReactionCount))))</f>
        <v/>
      </c>
      <c r="CP134" s="145" t="str">
        <f t="shared" ca="1" si="598"/>
        <v/>
      </c>
      <c r="CQ134" s="145" t="str">
        <f t="shared" ca="1" si="599"/>
        <v/>
      </c>
      <c r="CR134" s="145" t="str">
        <f t="shared" ca="1" si="600"/>
        <v/>
      </c>
      <c r="CS134" s="145" t="str">
        <f t="shared" ca="1" si="601"/>
        <v/>
      </c>
    </row>
    <row r="135" spans="3:97" x14ac:dyDescent="0.2">
      <c r="C135" s="142">
        <f t="shared" si="1080"/>
        <v>133</v>
      </c>
      <c r="D135" s="142" t="e">
        <f t="shared" ca="1" si="1060"/>
        <v>#N/A</v>
      </c>
      <c r="E135" s="142" t="e">
        <f t="shared" ca="1" si="1060"/>
        <v>#N/A</v>
      </c>
      <c r="F135" s="142" t="e">
        <f t="shared" ca="1" si="1060"/>
        <v>#N/A</v>
      </c>
      <c r="G135" s="142" t="e">
        <f t="shared" ca="1" si="1060"/>
        <v>#N/A</v>
      </c>
      <c r="H135" s="142" t="e">
        <f t="shared" ca="1" si="1060"/>
        <v>#N/A</v>
      </c>
      <c r="I135" s="142" t="e">
        <f t="shared" ca="1" si="1060"/>
        <v>#N/A</v>
      </c>
      <c r="J135" s="142" t="e">
        <f t="shared" ca="1" si="1060"/>
        <v>#N/A</v>
      </c>
      <c r="K135" s="142" t="e">
        <f t="shared" ca="1" si="1060"/>
        <v>#N/A</v>
      </c>
      <c r="L135" s="142" t="e">
        <f t="shared" ca="1" si="1060"/>
        <v>#N/A</v>
      </c>
      <c r="M135" s="142" t="e">
        <f t="shared" ca="1" si="1060"/>
        <v>#N/A</v>
      </c>
      <c r="N135" s="142" t="e">
        <f t="shared" ca="1" si="1060"/>
        <v>#N/A</v>
      </c>
      <c r="O135" s="142" t="e">
        <f t="shared" ca="1" si="1060"/>
        <v>#N/A</v>
      </c>
      <c r="P135" s="142" t="e">
        <f t="shared" ca="1" si="1060"/>
        <v>#N/A</v>
      </c>
      <c r="Q135" s="142" t="e">
        <f t="shared" ca="1" si="1060"/>
        <v>#N/A</v>
      </c>
      <c r="R135" s="142" t="e">
        <f t="shared" ca="1" si="1060"/>
        <v>#N/A</v>
      </c>
      <c r="S135" s="142" t="e">
        <f t="shared" ca="1" si="1060"/>
        <v>#N/A</v>
      </c>
      <c r="T135" s="142" t="e">
        <f t="shared" ca="1" si="1050"/>
        <v>#N/A</v>
      </c>
      <c r="U135" s="142" t="e">
        <f t="shared" ca="1" si="1050"/>
        <v>#N/A</v>
      </c>
      <c r="V135" s="142" t="e">
        <f t="shared" ca="1" si="1050"/>
        <v>#N/A</v>
      </c>
      <c r="W135" s="142" t="e">
        <f t="shared" ca="1" si="1050"/>
        <v>#N/A</v>
      </c>
      <c r="X135" s="142" t="e">
        <f t="shared" ca="1" si="1050"/>
        <v>#N/A</v>
      </c>
      <c r="Y135" s="142" t="e">
        <f t="shared" ca="1" si="1050"/>
        <v>#N/A</v>
      </c>
      <c r="Z135" s="142" t="e">
        <f t="shared" ca="1" si="1050"/>
        <v>#N/A</v>
      </c>
      <c r="AA135" s="142" t="e">
        <f t="shared" ca="1" si="1050"/>
        <v>#N/A</v>
      </c>
      <c r="AB135" s="142" t="e">
        <f t="shared" ca="1" si="1050"/>
        <v>#N/A</v>
      </c>
      <c r="AC135" s="142" t="e">
        <f t="shared" ca="1" si="1050"/>
        <v>#N/A</v>
      </c>
      <c r="AD135" s="142" t="e">
        <f t="shared" ca="1" si="1050"/>
        <v>#N/A</v>
      </c>
      <c r="AE135" s="142" t="e">
        <f t="shared" ca="1" si="1050"/>
        <v>#N/A</v>
      </c>
      <c r="AF135" s="142" t="e">
        <f t="shared" ca="1" si="1050"/>
        <v>#N/A</v>
      </c>
      <c r="AG135" s="142" t="e">
        <f t="shared" ca="1" si="1050"/>
        <v>#N/A</v>
      </c>
      <c r="AH135" s="142" t="e">
        <f t="shared" ca="1" si="1050"/>
        <v>#N/A</v>
      </c>
      <c r="AI135" s="142" t="e">
        <f t="shared" ca="1" si="1061"/>
        <v>#N/A</v>
      </c>
      <c r="AJ135" s="142" t="e">
        <f t="shared" ca="1" si="1061"/>
        <v>#N/A</v>
      </c>
      <c r="AK135" s="142" t="e">
        <f t="shared" ca="1" si="1061"/>
        <v>#N/A</v>
      </c>
      <c r="AL135" s="142" t="e">
        <f t="shared" ca="1" si="1061"/>
        <v>#N/A</v>
      </c>
      <c r="AM135" s="142" t="e">
        <f t="shared" ca="1" si="1061"/>
        <v>#N/A</v>
      </c>
      <c r="AN135" s="142" t="e">
        <f t="shared" ca="1" si="1061"/>
        <v>#N/A</v>
      </c>
      <c r="AO135" s="142" t="e">
        <f t="shared" ca="1" si="1061"/>
        <v>#N/A</v>
      </c>
      <c r="AP135" s="142" t="e">
        <f t="shared" ca="1" si="1061"/>
        <v>#N/A</v>
      </c>
      <c r="AQ135" s="142" t="e">
        <f t="shared" ca="1" si="1061"/>
        <v>#N/A</v>
      </c>
      <c r="AR135" s="142" t="e">
        <f t="shared" ca="1" si="1061"/>
        <v>#N/A</v>
      </c>
      <c r="AS135" s="142" t="e">
        <f t="shared" ca="1" si="1061"/>
        <v>#N/A</v>
      </c>
      <c r="AT135" s="142" t="e">
        <f t="shared" ca="1" si="1061"/>
        <v>#N/A</v>
      </c>
      <c r="AU135" s="142" t="e">
        <f t="shared" ca="1" si="1061"/>
        <v>#N/A</v>
      </c>
      <c r="AV135" s="142" t="e">
        <f t="shared" ca="1" si="1061"/>
        <v>#N/A</v>
      </c>
      <c r="AW135" s="142" t="e">
        <f t="shared" ca="1" si="1061"/>
        <v>#N/A</v>
      </c>
      <c r="AX135" s="142" t="e">
        <f t="shared" ca="1" si="1061"/>
        <v>#N/A</v>
      </c>
      <c r="AY135" s="142" t="e">
        <f t="shared" ca="1" si="1051"/>
        <v>#N/A</v>
      </c>
      <c r="AZ135" s="142" t="e">
        <f t="shared" ca="1" si="1051"/>
        <v>#N/A</v>
      </c>
      <c r="BA135" s="142" t="e">
        <f t="shared" ca="1" si="1051"/>
        <v>#N/A</v>
      </c>
      <c r="BB135" s="142" t="str">
        <f t="shared" ca="1" si="1070"/>
        <v/>
      </c>
      <c r="BC135" s="142" t="str">
        <f t="shared" ref="BC135" ca="1" si="1105">IFERROR(VALUE(G135)*IF(RTF_unit="K",1,IF(RTF_unit="lb",1/1000,IF(RTF_unit="T",2,1))),"")</f>
        <v/>
      </c>
      <c r="BD135" s="142" t="str">
        <f t="shared" ref="BD135" ca="1" si="1106">IFERROR(VALUE(H135)*IF(RTF_unit="K",1,IF(RTF_unit="lb",1/1000,IF(RTF_unit="T",2,1))),"")</f>
        <v/>
      </c>
      <c r="BE135" s="142" t="str">
        <f t="shared" ref="BE135" ca="1" si="1107">IFERROR(VALUE(I135)*IF(RTF_unit="K",1,IF(RTF_unit="lb",1/1000,IF(RTF_unit="T",2,1))),"")</f>
        <v/>
      </c>
      <c r="BF135" s="20" t="str">
        <f t="shared" ca="1" si="1074"/>
        <v/>
      </c>
      <c r="BG135" s="142" t="str">
        <f t="shared" ca="1" si="561"/>
        <v/>
      </c>
      <c r="BH135" s="20"/>
      <c r="BI135" s="158" t="str">
        <f t="shared" ca="1" si="605"/>
        <v/>
      </c>
      <c r="BJ135" s="142" t="str">
        <f t="shared" ca="1" si="580"/>
        <v/>
      </c>
      <c r="BK135" s="142" t="str">
        <f t="shared" ca="1" si="606"/>
        <v/>
      </c>
      <c r="BL135" s="142" t="str">
        <f t="shared" ref="BL135" ca="1" si="1108">IFERROR(INDEX($D$2:$BA$203,$A$41-1+$BI135,$A$27-3)*IF(RTF_unit="K",1,IF(RTF_unit="lb",1/1000,IF(RTF_unit="T",2,1))),"")</f>
        <v/>
      </c>
      <c r="BM135" s="142" t="str">
        <f t="shared" ref="BM135" ca="1" si="1109">IFERROR(INDEX($D$2:$BA$203,$A$41-1+$BI135,$A$27-1)*IF(RTF_unit="K",1,IF(RTF_unit="lb",1/1000,IF(RTF_unit="T",2,1))),"")</f>
        <v/>
      </c>
      <c r="BN135" s="142" t="str">
        <f t="shared" ref="BN135" ca="1" si="1110">IFERROR(INDEX($D$2:$BA$203,$A$41-1+$BI135,$A$27-2)*IF(RTF_unit="K",1,IF(RTF_unit="lb",1/1000,IF(RTF_unit="T",2,1))),"")</f>
        <v/>
      </c>
      <c r="BO135" s="142" t="str">
        <f t="shared" ref="BO135" ca="1" si="1111">IFERROR(INDEX($D$2:$BA$203,$A$41-1+$BI135,$A$27)*IF(RTF_unit_Moment="kip-ft",1,IF(RTF_unit_Moment="kip-in",1/12,IF(RTF_unit_Moment="lb-ft",1/1000,IF(RTF_unit_Moment="lb-in",1/12000,1)))),"")</f>
        <v/>
      </c>
      <c r="BP135" s="142" t="str">
        <f t="shared" ref="BP135" ca="1" si="1112">IFERROR(INDEX($D$2:$BA$203,$A$41-1+$BI135,$A$30)*IF(RTF_unit_Moment="kip-ft",1,IF(RTF_unit_Moment="kip-in",1/12,IF(RTF_unit_Moment="lb-ft",1/1000,IF(RTF_unit_Moment="lb-in",1/12000,1)))),"")</f>
        <v/>
      </c>
      <c r="BQ135" s="142" t="str">
        <f t="shared" ca="1" si="612"/>
        <v/>
      </c>
      <c r="BR135" s="142" t="str">
        <f t="shared" ca="1" si="613"/>
        <v/>
      </c>
      <c r="BT135" s="142" t="str">
        <f t="array" aca="1" ref="BT135" ca="1">IFERROR(INDEX($BB$1:$BB$502,SMALL(IF($BB$1:$BB$502&lt;&gt;"",ROW($BB$1:$BB$502)),ROW(128:128))),"")</f>
        <v/>
      </c>
      <c r="BU135" s="156" t="str">
        <f t="shared" ca="1" si="575"/>
        <v/>
      </c>
      <c r="BV135" s="142" t="str">
        <f t="shared" ca="1" si="586"/>
        <v/>
      </c>
      <c r="BW135" s="142" t="str">
        <f t="shared" ca="1" si="586"/>
        <v/>
      </c>
      <c r="BX135" s="142" t="str">
        <f t="shared" ca="1" si="586"/>
        <v/>
      </c>
      <c r="BY135" s="142" t="str">
        <f t="shared" ca="1" si="587"/>
        <v/>
      </c>
      <c r="BZ135" s="142" t="str">
        <f t="shared" ca="1" si="576"/>
        <v/>
      </c>
      <c r="CA135" s="142" t="str">
        <f t="shared" ca="1" si="588"/>
        <v/>
      </c>
      <c r="CB135" s="142" t="str">
        <f t="shared" ca="1" si="589"/>
        <v/>
      </c>
      <c r="CC135" s="142" t="str">
        <f t="shared" ca="1" si="590"/>
        <v/>
      </c>
      <c r="CD135" s="142" t="str">
        <f t="shared" ca="1" si="591"/>
        <v/>
      </c>
      <c r="CE135" s="142" t="str">
        <f t="shared" ca="1" si="592"/>
        <v/>
      </c>
      <c r="CF135" s="142" t="str">
        <f t="shared" ca="1" si="593"/>
        <v/>
      </c>
      <c r="CG135" s="142" t="str">
        <f t="shared" ca="1" si="594"/>
        <v/>
      </c>
      <c r="CH135" s="142" t="str">
        <f ca="1">IFERROR(TRIM(IFERROR(IF(ISNUMBER(MATCH(IF($CF134="Radius",LEFT($CF135,FIND(" (",$CF135,1)),IF(LEFT($CF135,FIND(" (",$CF135,1))=LEFT($CF134,FIND(" (",$CF134,1)),"",LEFT($CF135,FIND(" (",$CF135,1)))),$CH$8:$CH134,0))=FALSE,IF($CF134="Radius",LEFT($CF135,FIND(" (",$CF135,1)),IF(LEFT($CF135,FIND(" (",$CF135,1))=LEFT($CF134,FIND(" (",$CF134,1)),"",LEFT($CF135,FIND(" (",$CF135,1)))),""),"")),"")</f>
        <v/>
      </c>
      <c r="CI135" s="142" t="str">
        <f t="array" aca="1" ref="CI135" ca="1">IFERROR(IF($CH135="","",IF(MAX((Selection_Radius=$CH135)*Selection_Resultant)=0,"",MAX((Selection_Radius=$CH135)*Selection_Resultant))),"")</f>
        <v/>
      </c>
      <c r="CJ135" s="142" t="str">
        <f t="shared" ca="1" si="595"/>
        <v/>
      </c>
      <c r="CK135" s="142" t="str">
        <f t="array" aca="1" ref="CK135" ca="1">IFERROR(INDEX($CJ$1:$CJ$502,SMALL(IF($CJ$1:$CJ$502&lt;&gt;"",ROW($CJ$1:$CJ$502)),ROW(128:128))),"")</f>
        <v/>
      </c>
      <c r="CL135" s="142" t="str">
        <f t="shared" ca="1" si="596"/>
        <v/>
      </c>
      <c r="CM135" s="142" t="str">
        <f t="shared" ca="1" si="597"/>
        <v/>
      </c>
      <c r="CN135" s="142" t="str" cm="1">
        <f t="array" aca="1" ref="CN135" ca="1">IF(CM135="","",INDEX(INDIRECT("$CM$9:$CM$" &amp; ROW(GuyAnchorReactionCount) + GuyAnchorReactionCount),ROWS($CM135:INDIRECT("$CM$" &amp; ROW(GuyAnchorReactionCount) + GuyAnchorReactionCount))))</f>
        <v/>
      </c>
      <c r="CP135" s="145" t="str">
        <f t="shared" ca="1" si="598"/>
        <v/>
      </c>
      <c r="CQ135" s="145" t="str">
        <f t="shared" ca="1" si="599"/>
        <v/>
      </c>
      <c r="CR135" s="145" t="str">
        <f t="shared" ca="1" si="600"/>
        <v/>
      </c>
      <c r="CS135" s="145" t="str">
        <f t="shared" ca="1" si="601"/>
        <v/>
      </c>
    </row>
    <row r="136" spans="3:97" x14ac:dyDescent="0.2">
      <c r="C136" s="142">
        <f t="shared" si="1080"/>
        <v>134</v>
      </c>
      <c r="D136" s="142" t="e">
        <f t="shared" ca="1" si="1060"/>
        <v>#N/A</v>
      </c>
      <c r="E136" s="142" t="e">
        <f t="shared" ca="1" si="1060"/>
        <v>#N/A</v>
      </c>
      <c r="F136" s="142" t="e">
        <f t="shared" ca="1" si="1060"/>
        <v>#N/A</v>
      </c>
      <c r="G136" s="142" t="e">
        <f t="shared" ca="1" si="1060"/>
        <v>#N/A</v>
      </c>
      <c r="H136" s="142" t="e">
        <f t="shared" ca="1" si="1060"/>
        <v>#N/A</v>
      </c>
      <c r="I136" s="142" t="e">
        <f t="shared" ca="1" si="1060"/>
        <v>#N/A</v>
      </c>
      <c r="J136" s="142" t="e">
        <f t="shared" ca="1" si="1060"/>
        <v>#N/A</v>
      </c>
      <c r="K136" s="142" t="e">
        <f t="shared" ca="1" si="1060"/>
        <v>#N/A</v>
      </c>
      <c r="L136" s="142" t="e">
        <f t="shared" ca="1" si="1060"/>
        <v>#N/A</v>
      </c>
      <c r="M136" s="142" t="e">
        <f t="shared" ca="1" si="1060"/>
        <v>#N/A</v>
      </c>
      <c r="N136" s="142" t="e">
        <f t="shared" ca="1" si="1060"/>
        <v>#N/A</v>
      </c>
      <c r="O136" s="142" t="e">
        <f t="shared" ca="1" si="1060"/>
        <v>#N/A</v>
      </c>
      <c r="P136" s="142" t="e">
        <f t="shared" ca="1" si="1060"/>
        <v>#N/A</v>
      </c>
      <c r="Q136" s="142" t="e">
        <f t="shared" ca="1" si="1060"/>
        <v>#N/A</v>
      </c>
      <c r="R136" s="142" t="e">
        <f t="shared" ca="1" si="1060"/>
        <v>#N/A</v>
      </c>
      <c r="S136" s="142" t="e">
        <f t="shared" ca="1" si="1060"/>
        <v>#N/A</v>
      </c>
      <c r="T136" s="142" t="e">
        <f t="shared" ca="1" si="1050"/>
        <v>#N/A</v>
      </c>
      <c r="U136" s="142" t="e">
        <f t="shared" ca="1" si="1050"/>
        <v>#N/A</v>
      </c>
      <c r="V136" s="142" t="e">
        <f t="shared" ca="1" si="1050"/>
        <v>#N/A</v>
      </c>
      <c r="W136" s="142" t="e">
        <f t="shared" ca="1" si="1050"/>
        <v>#N/A</v>
      </c>
      <c r="X136" s="142" t="e">
        <f t="shared" ca="1" si="1050"/>
        <v>#N/A</v>
      </c>
      <c r="Y136" s="142" t="e">
        <f t="shared" ca="1" si="1050"/>
        <v>#N/A</v>
      </c>
      <c r="Z136" s="142" t="e">
        <f t="shared" ca="1" si="1050"/>
        <v>#N/A</v>
      </c>
      <c r="AA136" s="142" t="e">
        <f t="shared" ca="1" si="1050"/>
        <v>#N/A</v>
      </c>
      <c r="AB136" s="142" t="e">
        <f t="shared" ca="1" si="1050"/>
        <v>#N/A</v>
      </c>
      <c r="AC136" s="142" t="e">
        <f t="shared" ca="1" si="1050"/>
        <v>#N/A</v>
      </c>
      <c r="AD136" s="142" t="e">
        <f t="shared" ca="1" si="1050"/>
        <v>#N/A</v>
      </c>
      <c r="AE136" s="142" t="e">
        <f t="shared" ca="1" si="1050"/>
        <v>#N/A</v>
      </c>
      <c r="AF136" s="142" t="e">
        <f t="shared" ca="1" si="1050"/>
        <v>#N/A</v>
      </c>
      <c r="AG136" s="142" t="e">
        <f t="shared" ca="1" si="1050"/>
        <v>#N/A</v>
      </c>
      <c r="AH136" s="142" t="e">
        <f t="shared" ca="1" si="1050"/>
        <v>#N/A</v>
      </c>
      <c r="AI136" s="142" t="e">
        <f t="shared" ca="1" si="1061"/>
        <v>#N/A</v>
      </c>
      <c r="AJ136" s="142" t="e">
        <f t="shared" ca="1" si="1061"/>
        <v>#N/A</v>
      </c>
      <c r="AK136" s="142" t="e">
        <f t="shared" ca="1" si="1061"/>
        <v>#N/A</v>
      </c>
      <c r="AL136" s="142" t="e">
        <f t="shared" ca="1" si="1061"/>
        <v>#N/A</v>
      </c>
      <c r="AM136" s="142" t="e">
        <f t="shared" ca="1" si="1061"/>
        <v>#N/A</v>
      </c>
      <c r="AN136" s="142" t="e">
        <f t="shared" ca="1" si="1061"/>
        <v>#N/A</v>
      </c>
      <c r="AO136" s="142" t="e">
        <f t="shared" ca="1" si="1061"/>
        <v>#N/A</v>
      </c>
      <c r="AP136" s="142" t="e">
        <f t="shared" ca="1" si="1061"/>
        <v>#N/A</v>
      </c>
      <c r="AQ136" s="142" t="e">
        <f t="shared" ca="1" si="1061"/>
        <v>#N/A</v>
      </c>
      <c r="AR136" s="142" t="e">
        <f t="shared" ca="1" si="1061"/>
        <v>#N/A</v>
      </c>
      <c r="AS136" s="142" t="e">
        <f t="shared" ca="1" si="1061"/>
        <v>#N/A</v>
      </c>
      <c r="AT136" s="142" t="e">
        <f t="shared" ca="1" si="1061"/>
        <v>#N/A</v>
      </c>
      <c r="AU136" s="142" t="e">
        <f t="shared" ca="1" si="1061"/>
        <v>#N/A</v>
      </c>
      <c r="AV136" s="142" t="e">
        <f t="shared" ca="1" si="1061"/>
        <v>#N/A</v>
      </c>
      <c r="AW136" s="142" t="e">
        <f t="shared" ca="1" si="1061"/>
        <v>#N/A</v>
      </c>
      <c r="AX136" s="142" t="e">
        <f t="shared" ca="1" si="1061"/>
        <v>#N/A</v>
      </c>
      <c r="AY136" s="142" t="e">
        <f t="shared" ca="1" si="1051"/>
        <v>#N/A</v>
      </c>
      <c r="AZ136" s="142" t="e">
        <f t="shared" ca="1" si="1051"/>
        <v>#N/A</v>
      </c>
      <c r="BA136" s="142" t="e">
        <f t="shared" ca="1" si="1051"/>
        <v>#N/A</v>
      </c>
      <c r="BB136" s="142" t="str">
        <f t="shared" ca="1" si="1070"/>
        <v/>
      </c>
      <c r="BC136" s="142" t="str">
        <f t="shared" ref="BC136" ca="1" si="1113">IFERROR(VALUE(G136)*IF(RTF_unit="K",1,IF(RTF_unit="lb",1/1000,IF(RTF_unit="T",2,1))),"")</f>
        <v/>
      </c>
      <c r="BD136" s="142" t="str">
        <f t="shared" ref="BD136" ca="1" si="1114">IFERROR(VALUE(H136)*IF(RTF_unit="K",1,IF(RTF_unit="lb",1/1000,IF(RTF_unit="T",2,1))),"")</f>
        <v/>
      </c>
      <c r="BE136" s="142" t="str">
        <f t="shared" ref="BE136" ca="1" si="1115">IFERROR(VALUE(I136)*IF(RTF_unit="K",1,IF(RTF_unit="lb",1/1000,IF(RTF_unit="T",2,1))),"")</f>
        <v/>
      </c>
      <c r="BF136" s="20" t="str">
        <f t="shared" ca="1" si="1074"/>
        <v/>
      </c>
      <c r="BG136" s="142" t="str">
        <f t="shared" ref="BG136:BG199" ca="1" si="1116">IF(BB136="","",_xlfn.AGGREGATE(4,6,BF136:BF143))</f>
        <v/>
      </c>
      <c r="BH136" s="20"/>
      <c r="BI136" s="158" t="str">
        <f t="shared" ca="1" si="605"/>
        <v/>
      </c>
      <c r="BJ136" s="142" t="str">
        <f t="shared" ca="1" si="580"/>
        <v/>
      </c>
      <c r="BK136" s="142" t="str">
        <f t="shared" ca="1" si="606"/>
        <v/>
      </c>
      <c r="BL136" s="142" t="str">
        <f t="shared" ref="BL136" ca="1" si="1117">IFERROR(INDEX($D$2:$BA$203,$A$41-1+$BI136,$A$27-3)*IF(RTF_unit="K",1,IF(RTF_unit="lb",1/1000,IF(RTF_unit="T",2,1))),"")</f>
        <v/>
      </c>
      <c r="BM136" s="142" t="str">
        <f t="shared" ref="BM136" ca="1" si="1118">IFERROR(INDEX($D$2:$BA$203,$A$41-1+$BI136,$A$27-1)*IF(RTF_unit="K",1,IF(RTF_unit="lb",1/1000,IF(RTF_unit="T",2,1))),"")</f>
        <v/>
      </c>
      <c r="BN136" s="142" t="str">
        <f t="shared" ref="BN136" ca="1" si="1119">IFERROR(INDEX($D$2:$BA$203,$A$41-1+$BI136,$A$27-2)*IF(RTF_unit="K",1,IF(RTF_unit="lb",1/1000,IF(RTF_unit="T",2,1))),"")</f>
        <v/>
      </c>
      <c r="BO136" s="142" t="str">
        <f t="shared" ref="BO136" ca="1" si="1120">IFERROR(INDEX($D$2:$BA$203,$A$41-1+$BI136,$A$27)*IF(RTF_unit_Moment="kip-ft",1,IF(RTF_unit_Moment="kip-in",1/12,IF(RTF_unit_Moment="lb-ft",1/1000,IF(RTF_unit_Moment="lb-in",1/12000,1)))),"")</f>
        <v/>
      </c>
      <c r="BP136" s="142" t="str">
        <f t="shared" ref="BP136" ca="1" si="1121">IFERROR(INDEX($D$2:$BA$203,$A$41-1+$BI136,$A$30)*IF(RTF_unit_Moment="kip-ft",1,IF(RTF_unit_Moment="kip-in",1/12,IF(RTF_unit_Moment="lb-ft",1/1000,IF(RTF_unit_Moment="lb-in",1/12000,1)))),"")</f>
        <v/>
      </c>
      <c r="BQ136" s="142" t="str">
        <f t="shared" ca="1" si="612"/>
        <v/>
      </c>
      <c r="BR136" s="142" t="str">
        <f t="shared" ca="1" si="613"/>
        <v/>
      </c>
      <c r="BT136" s="142" t="str">
        <f t="array" aca="1" ref="BT136" ca="1">IFERROR(INDEX($BB$1:$BB$502,SMALL(IF($BB$1:$BB$502&lt;&gt;"",ROW($BB$1:$BB$502)),ROW(129:129))),"")</f>
        <v/>
      </c>
      <c r="BU136" s="156" t="str">
        <f t="shared" ca="1" si="575"/>
        <v/>
      </c>
      <c r="BV136" s="142" t="str">
        <f t="shared" ca="1" si="586"/>
        <v/>
      </c>
      <c r="BW136" s="142" t="str">
        <f t="shared" ca="1" si="586"/>
        <v/>
      </c>
      <c r="BX136" s="142" t="str">
        <f t="shared" ca="1" si="586"/>
        <v/>
      </c>
      <c r="BY136" s="142" t="str">
        <f t="shared" ca="1" si="587"/>
        <v/>
      </c>
      <c r="BZ136" s="142" t="str">
        <f t="shared" ca="1" si="576"/>
        <v/>
      </c>
      <c r="CA136" s="142" t="str">
        <f t="shared" ca="1" si="588"/>
        <v/>
      </c>
      <c r="CB136" s="142" t="str">
        <f t="shared" ca="1" si="589"/>
        <v/>
      </c>
      <c r="CC136" s="142" t="str">
        <f t="shared" ca="1" si="590"/>
        <v/>
      </c>
      <c r="CD136" s="142" t="str">
        <f t="shared" ca="1" si="591"/>
        <v/>
      </c>
      <c r="CE136" s="142" t="str">
        <f t="shared" ca="1" si="592"/>
        <v/>
      </c>
      <c r="CF136" s="142" t="str">
        <f t="shared" ca="1" si="593"/>
        <v/>
      </c>
      <c r="CG136" s="142" t="str">
        <f t="shared" ca="1" si="594"/>
        <v/>
      </c>
      <c r="CH136" s="142" t="str">
        <f ca="1">IFERROR(TRIM(IFERROR(IF(ISNUMBER(MATCH(IF($CF135="Radius",LEFT($CF136,FIND(" (",$CF136,1)),IF(LEFT($CF136,FIND(" (",$CF136,1))=LEFT($CF135,FIND(" (",$CF135,1)),"",LEFT($CF136,FIND(" (",$CF136,1)))),$CH$8:$CH135,0))=FALSE,IF($CF135="Radius",LEFT($CF136,FIND(" (",$CF136,1)),IF(LEFT($CF136,FIND(" (",$CF136,1))=LEFT($CF135,FIND(" (",$CF135,1)),"",LEFT($CF136,FIND(" (",$CF136,1)))),""),"")),"")</f>
        <v/>
      </c>
      <c r="CI136" s="142" t="str">
        <f t="array" aca="1" ref="CI136" ca="1">IFERROR(IF($CH136="","",IF(MAX((Selection_Radius=$CH136)*Selection_Resultant)=0,"",MAX((Selection_Radius=$CH136)*Selection_Resultant))),"")</f>
        <v/>
      </c>
      <c r="CJ136" s="142" t="str">
        <f t="shared" ca="1" si="595"/>
        <v/>
      </c>
      <c r="CK136" s="142" t="str">
        <f t="array" aca="1" ref="CK136" ca="1">IFERROR(INDEX($CJ$1:$CJ$502,SMALL(IF($CJ$1:$CJ$502&lt;&gt;"",ROW($CJ$1:$CJ$502)),ROW(129:129))),"")</f>
        <v/>
      </c>
      <c r="CL136" s="142" t="str">
        <f t="shared" ca="1" si="596"/>
        <v/>
      </c>
      <c r="CM136" s="142" t="str">
        <f t="shared" ca="1" si="597"/>
        <v/>
      </c>
      <c r="CN136" s="142" t="str" cm="1">
        <f t="array" aca="1" ref="CN136" ca="1">IF(CM136="","",INDEX(INDIRECT("$CM$9:$CM$" &amp; ROW(GuyAnchorReactionCount) + GuyAnchorReactionCount),ROWS($CM136:INDIRECT("$CM$" &amp; ROW(GuyAnchorReactionCount) + GuyAnchorReactionCount))))</f>
        <v/>
      </c>
      <c r="CP136" s="145" t="str">
        <f t="shared" ca="1" si="598"/>
        <v/>
      </c>
      <c r="CQ136" s="145" t="str">
        <f t="shared" ca="1" si="599"/>
        <v/>
      </c>
      <c r="CR136" s="145" t="str">
        <f t="shared" ca="1" si="600"/>
        <v/>
      </c>
      <c r="CS136" s="145" t="str">
        <f t="shared" ca="1" si="601"/>
        <v/>
      </c>
    </row>
    <row r="137" spans="3:97" x14ac:dyDescent="0.2">
      <c r="C137" s="142">
        <f t="shared" si="1080"/>
        <v>135</v>
      </c>
      <c r="D137" s="142" t="e">
        <f t="shared" ca="1" si="1060"/>
        <v>#N/A</v>
      </c>
      <c r="E137" s="142" t="e">
        <f t="shared" ca="1" si="1060"/>
        <v>#N/A</v>
      </c>
      <c r="F137" s="142" t="e">
        <f t="shared" ca="1" si="1060"/>
        <v>#N/A</v>
      </c>
      <c r="G137" s="142" t="e">
        <f t="shared" ca="1" si="1060"/>
        <v>#N/A</v>
      </c>
      <c r="H137" s="142" t="e">
        <f t="shared" ca="1" si="1060"/>
        <v>#N/A</v>
      </c>
      <c r="I137" s="142" t="e">
        <f t="shared" ca="1" si="1060"/>
        <v>#N/A</v>
      </c>
      <c r="J137" s="142" t="e">
        <f t="shared" ca="1" si="1060"/>
        <v>#N/A</v>
      </c>
      <c r="K137" s="142" t="e">
        <f t="shared" ca="1" si="1060"/>
        <v>#N/A</v>
      </c>
      <c r="L137" s="142" t="e">
        <f t="shared" ca="1" si="1060"/>
        <v>#N/A</v>
      </c>
      <c r="M137" s="142" t="e">
        <f t="shared" ca="1" si="1060"/>
        <v>#N/A</v>
      </c>
      <c r="N137" s="142" t="e">
        <f t="shared" ca="1" si="1060"/>
        <v>#N/A</v>
      </c>
      <c r="O137" s="142" t="e">
        <f t="shared" ca="1" si="1060"/>
        <v>#N/A</v>
      </c>
      <c r="P137" s="142" t="e">
        <f t="shared" ca="1" si="1060"/>
        <v>#N/A</v>
      </c>
      <c r="Q137" s="142" t="e">
        <f t="shared" ca="1" si="1060"/>
        <v>#N/A</v>
      </c>
      <c r="R137" s="142" t="e">
        <f t="shared" ca="1" si="1060"/>
        <v>#N/A</v>
      </c>
      <c r="S137" s="142" t="e">
        <f t="shared" ca="1" si="1060"/>
        <v>#N/A</v>
      </c>
      <c r="T137" s="142" t="e">
        <f t="shared" ca="1" si="1050"/>
        <v>#N/A</v>
      </c>
      <c r="U137" s="142" t="e">
        <f t="shared" ca="1" si="1050"/>
        <v>#N/A</v>
      </c>
      <c r="V137" s="142" t="e">
        <f t="shared" ca="1" si="1050"/>
        <v>#N/A</v>
      </c>
      <c r="W137" s="142" t="e">
        <f t="shared" ca="1" si="1050"/>
        <v>#N/A</v>
      </c>
      <c r="X137" s="142" t="e">
        <f t="shared" ca="1" si="1050"/>
        <v>#N/A</v>
      </c>
      <c r="Y137" s="142" t="e">
        <f t="shared" ca="1" si="1050"/>
        <v>#N/A</v>
      </c>
      <c r="Z137" s="142" t="e">
        <f t="shared" ca="1" si="1050"/>
        <v>#N/A</v>
      </c>
      <c r="AA137" s="142" t="e">
        <f t="shared" ca="1" si="1050"/>
        <v>#N/A</v>
      </c>
      <c r="AB137" s="142" t="e">
        <f t="shared" ca="1" si="1050"/>
        <v>#N/A</v>
      </c>
      <c r="AC137" s="142" t="e">
        <f t="shared" ca="1" si="1050"/>
        <v>#N/A</v>
      </c>
      <c r="AD137" s="142" t="e">
        <f t="shared" ca="1" si="1050"/>
        <v>#N/A</v>
      </c>
      <c r="AE137" s="142" t="e">
        <f t="shared" ca="1" si="1050"/>
        <v>#N/A</v>
      </c>
      <c r="AF137" s="142" t="e">
        <f t="shared" ca="1" si="1050"/>
        <v>#N/A</v>
      </c>
      <c r="AG137" s="142" t="e">
        <f t="shared" ca="1" si="1050"/>
        <v>#N/A</v>
      </c>
      <c r="AH137" s="142" t="e">
        <f t="shared" ca="1" si="1050"/>
        <v>#N/A</v>
      </c>
      <c r="AI137" s="142" t="e">
        <f t="shared" ca="1" si="1061"/>
        <v>#N/A</v>
      </c>
      <c r="AJ137" s="142" t="e">
        <f t="shared" ca="1" si="1061"/>
        <v>#N/A</v>
      </c>
      <c r="AK137" s="142" t="e">
        <f t="shared" ca="1" si="1061"/>
        <v>#N/A</v>
      </c>
      <c r="AL137" s="142" t="e">
        <f t="shared" ca="1" si="1061"/>
        <v>#N/A</v>
      </c>
      <c r="AM137" s="142" t="e">
        <f t="shared" ca="1" si="1061"/>
        <v>#N/A</v>
      </c>
      <c r="AN137" s="142" t="e">
        <f t="shared" ca="1" si="1061"/>
        <v>#N/A</v>
      </c>
      <c r="AO137" s="142" t="e">
        <f t="shared" ca="1" si="1061"/>
        <v>#N/A</v>
      </c>
      <c r="AP137" s="142" t="e">
        <f t="shared" ca="1" si="1061"/>
        <v>#N/A</v>
      </c>
      <c r="AQ137" s="142" t="e">
        <f t="shared" ca="1" si="1061"/>
        <v>#N/A</v>
      </c>
      <c r="AR137" s="142" t="e">
        <f t="shared" ca="1" si="1061"/>
        <v>#N/A</v>
      </c>
      <c r="AS137" s="142" t="e">
        <f t="shared" ca="1" si="1061"/>
        <v>#N/A</v>
      </c>
      <c r="AT137" s="142" t="e">
        <f t="shared" ca="1" si="1061"/>
        <v>#N/A</v>
      </c>
      <c r="AU137" s="142" t="e">
        <f t="shared" ca="1" si="1061"/>
        <v>#N/A</v>
      </c>
      <c r="AV137" s="142" t="e">
        <f t="shared" ca="1" si="1061"/>
        <v>#N/A</v>
      </c>
      <c r="AW137" s="142" t="e">
        <f t="shared" ca="1" si="1061"/>
        <v>#N/A</v>
      </c>
      <c r="AX137" s="142" t="e">
        <f t="shared" ca="1" si="1061"/>
        <v>#N/A</v>
      </c>
      <c r="AY137" s="142" t="e">
        <f t="shared" ca="1" si="1051"/>
        <v>#N/A</v>
      </c>
      <c r="AZ137" s="142" t="e">
        <f t="shared" ca="1" si="1051"/>
        <v>#N/A</v>
      </c>
      <c r="BA137" s="142" t="e">
        <f t="shared" ca="1" si="1051"/>
        <v>#N/A</v>
      </c>
      <c r="BB137" s="142" t="str">
        <f t="shared" ca="1" si="1070"/>
        <v/>
      </c>
      <c r="BC137" s="142" t="str">
        <f t="shared" ref="BC137" ca="1" si="1122">IFERROR(VALUE(G137)*IF(RTF_unit="K",1,IF(RTF_unit="lb",1/1000,IF(RTF_unit="T",2,1))),"")</f>
        <v/>
      </c>
      <c r="BD137" s="142" t="str">
        <f t="shared" ref="BD137" ca="1" si="1123">IFERROR(VALUE(H137)*IF(RTF_unit="K",1,IF(RTF_unit="lb",1/1000,IF(RTF_unit="T",2,1))),"")</f>
        <v/>
      </c>
      <c r="BE137" s="142" t="str">
        <f t="shared" ref="BE137" ca="1" si="1124">IFERROR(VALUE(I137)*IF(RTF_unit="K",1,IF(RTF_unit="lb",1/1000,IF(RTF_unit="T",2,1))),"")</f>
        <v/>
      </c>
      <c r="BF137" s="20" t="str">
        <f t="shared" ca="1" si="1074"/>
        <v/>
      </c>
      <c r="BG137" s="142" t="str">
        <f t="shared" ca="1" si="1116"/>
        <v/>
      </c>
      <c r="BH137" s="20"/>
      <c r="BI137" s="158" t="str">
        <f t="shared" ca="1" si="605"/>
        <v/>
      </c>
      <c r="BJ137" s="142" t="str">
        <f t="shared" ca="1" si="580"/>
        <v/>
      </c>
      <c r="BK137" s="142" t="str">
        <f t="shared" ca="1" si="606"/>
        <v/>
      </c>
      <c r="BL137" s="142" t="str">
        <f t="shared" ref="BL137" ca="1" si="1125">IFERROR(INDEX($D$2:$BA$203,$A$41-1+$BI137,$A$27-3)*IF(RTF_unit="K",1,IF(RTF_unit="lb",1/1000,IF(RTF_unit="T",2,1))),"")</f>
        <v/>
      </c>
      <c r="BM137" s="142" t="str">
        <f t="shared" ref="BM137" ca="1" si="1126">IFERROR(INDEX($D$2:$BA$203,$A$41-1+$BI137,$A$27-1)*IF(RTF_unit="K",1,IF(RTF_unit="lb",1/1000,IF(RTF_unit="T",2,1))),"")</f>
        <v/>
      </c>
      <c r="BN137" s="142" t="str">
        <f t="shared" ref="BN137" ca="1" si="1127">IFERROR(INDEX($D$2:$BA$203,$A$41-1+$BI137,$A$27-2)*IF(RTF_unit="K",1,IF(RTF_unit="lb",1/1000,IF(RTF_unit="T",2,1))),"")</f>
        <v/>
      </c>
      <c r="BO137" s="142" t="str">
        <f t="shared" ref="BO137" ca="1" si="1128">IFERROR(INDEX($D$2:$BA$203,$A$41-1+$BI137,$A$27)*IF(RTF_unit_Moment="kip-ft",1,IF(RTF_unit_Moment="kip-in",1/12,IF(RTF_unit_Moment="lb-ft",1/1000,IF(RTF_unit_Moment="lb-in",1/12000,1)))),"")</f>
        <v/>
      </c>
      <c r="BP137" s="142" t="str">
        <f t="shared" ref="BP137" ca="1" si="1129">IFERROR(INDEX($D$2:$BA$203,$A$41-1+$BI137,$A$30)*IF(RTF_unit_Moment="kip-ft",1,IF(RTF_unit_Moment="kip-in",1/12,IF(RTF_unit_Moment="lb-ft",1/1000,IF(RTF_unit_Moment="lb-in",1/12000,1)))),"")</f>
        <v/>
      </c>
      <c r="BQ137" s="142" t="str">
        <f t="shared" ca="1" si="612"/>
        <v/>
      </c>
      <c r="BR137" s="142" t="str">
        <f t="shared" ca="1" si="613"/>
        <v/>
      </c>
      <c r="BT137" s="142" t="str">
        <f t="array" aca="1" ref="BT137" ca="1">IFERROR(INDEX($BB$1:$BB$502,SMALL(IF($BB$1:$BB$502&lt;&gt;"",ROW($BB$1:$BB$502)),ROW(130:130))),"")</f>
        <v/>
      </c>
      <c r="BU137" s="156" t="str">
        <f t="shared" ref="BU137:BU200" ca="1" si="1130">IF($BT137="","",ROW(INDEX(BB:BB,MATCH($BT137,BB:BB,0))))</f>
        <v/>
      </c>
      <c r="BV137" s="142" t="str">
        <f t="shared" ca="1" si="586"/>
        <v/>
      </c>
      <c r="BW137" s="142" t="str">
        <f t="shared" ca="1" si="586"/>
        <v/>
      </c>
      <c r="BX137" s="142" t="str">
        <f t="shared" ca="1" si="586"/>
        <v/>
      </c>
      <c r="BY137" s="142" t="str">
        <f t="shared" ca="1" si="587"/>
        <v/>
      </c>
      <c r="BZ137" s="142" t="str">
        <f t="shared" ref="BZ137:BZ200" ca="1" si="1131">IF($BT137="","",VLOOKUP($BT137,$BB:$BG,6,0))</f>
        <v/>
      </c>
      <c r="CA137" s="142" t="str">
        <f t="shared" ca="1" si="588"/>
        <v/>
      </c>
      <c r="CB137" s="142" t="str">
        <f t="shared" ca="1" si="589"/>
        <v/>
      </c>
      <c r="CC137" s="142" t="str">
        <f t="shared" ca="1" si="590"/>
        <v/>
      </c>
      <c r="CD137" s="142" t="str">
        <f t="shared" ca="1" si="591"/>
        <v/>
      </c>
      <c r="CE137" s="142" t="str">
        <f t="shared" ca="1" si="592"/>
        <v/>
      </c>
      <c r="CF137" s="142" t="str">
        <f t="shared" ca="1" si="593"/>
        <v/>
      </c>
      <c r="CG137" s="142" t="str">
        <f t="shared" ca="1" si="594"/>
        <v/>
      </c>
      <c r="CH137" s="142" t="str">
        <f ca="1">IFERROR(TRIM(IFERROR(IF(ISNUMBER(MATCH(IF($CF136="Radius",LEFT($CF137,FIND(" (",$CF137,1)),IF(LEFT($CF137,FIND(" (",$CF137,1))=LEFT($CF136,FIND(" (",$CF136,1)),"",LEFT($CF137,FIND(" (",$CF137,1)))),$CH$8:$CH136,0))=FALSE,IF($CF136="Radius",LEFT($CF137,FIND(" (",$CF137,1)),IF(LEFT($CF137,FIND(" (",$CF137,1))=LEFT($CF136,FIND(" (",$CF136,1)),"",LEFT($CF137,FIND(" (",$CF137,1)))),""),"")),"")</f>
        <v/>
      </c>
      <c r="CI137" s="142" t="str">
        <f t="array" aca="1" ref="CI137" ca="1">IFERROR(IF($CH137="","",IF(MAX((Selection_Radius=$CH137)*Selection_Resultant)=0,"",MAX((Selection_Radius=$CH137)*Selection_Resultant))),"")</f>
        <v/>
      </c>
      <c r="CJ137" s="142" t="str">
        <f t="shared" ca="1" si="595"/>
        <v/>
      </c>
      <c r="CK137" s="142" t="str">
        <f t="array" aca="1" ref="CK137" ca="1">IFERROR(INDEX($CJ$1:$CJ$502,SMALL(IF($CJ$1:$CJ$502&lt;&gt;"",ROW($CJ$1:$CJ$502)),ROW(130:130))),"")</f>
        <v/>
      </c>
      <c r="CL137" s="142" t="str">
        <f t="shared" ca="1" si="596"/>
        <v/>
      </c>
      <c r="CM137" s="142" t="str">
        <f t="shared" ca="1" si="597"/>
        <v/>
      </c>
      <c r="CN137" s="142" t="str" cm="1">
        <f t="array" aca="1" ref="CN137" ca="1">IF(CM137="","",INDEX(INDIRECT("$CM$9:$CM$" &amp; ROW(GuyAnchorReactionCount) + GuyAnchorReactionCount),ROWS($CM137:INDIRECT("$CM$" &amp; ROW(GuyAnchorReactionCount) + GuyAnchorReactionCount))))</f>
        <v/>
      </c>
      <c r="CP137" s="145" t="str">
        <f t="shared" ca="1" si="598"/>
        <v/>
      </c>
      <c r="CQ137" s="145" t="str">
        <f t="shared" ca="1" si="599"/>
        <v/>
      </c>
      <c r="CR137" s="145" t="str">
        <f t="shared" ca="1" si="600"/>
        <v/>
      </c>
      <c r="CS137" s="145" t="str">
        <f t="shared" ca="1" si="601"/>
        <v/>
      </c>
    </row>
    <row r="138" spans="3:97" x14ac:dyDescent="0.2">
      <c r="C138" s="142">
        <f t="shared" si="1080"/>
        <v>136</v>
      </c>
      <c r="D138" s="142" t="e">
        <f t="shared" ca="1" si="1060"/>
        <v>#N/A</v>
      </c>
      <c r="E138" s="142" t="e">
        <f t="shared" ca="1" si="1060"/>
        <v>#N/A</v>
      </c>
      <c r="F138" s="142" t="e">
        <f t="shared" ca="1" si="1060"/>
        <v>#N/A</v>
      </c>
      <c r="G138" s="142" t="e">
        <f t="shared" ca="1" si="1060"/>
        <v>#N/A</v>
      </c>
      <c r="H138" s="142" t="e">
        <f t="shared" ca="1" si="1060"/>
        <v>#N/A</v>
      </c>
      <c r="I138" s="142" t="e">
        <f t="shared" ca="1" si="1060"/>
        <v>#N/A</v>
      </c>
      <c r="J138" s="142" t="e">
        <f t="shared" ca="1" si="1060"/>
        <v>#N/A</v>
      </c>
      <c r="K138" s="142" t="e">
        <f t="shared" ca="1" si="1060"/>
        <v>#N/A</v>
      </c>
      <c r="L138" s="142" t="e">
        <f t="shared" ca="1" si="1060"/>
        <v>#N/A</v>
      </c>
      <c r="M138" s="142" t="e">
        <f t="shared" ca="1" si="1060"/>
        <v>#N/A</v>
      </c>
      <c r="N138" s="142" t="e">
        <f t="shared" ca="1" si="1060"/>
        <v>#N/A</v>
      </c>
      <c r="O138" s="142" t="e">
        <f t="shared" ca="1" si="1060"/>
        <v>#N/A</v>
      </c>
      <c r="P138" s="142" t="e">
        <f t="shared" ca="1" si="1060"/>
        <v>#N/A</v>
      </c>
      <c r="Q138" s="142" t="e">
        <f t="shared" ca="1" si="1060"/>
        <v>#N/A</v>
      </c>
      <c r="R138" s="142" t="e">
        <f t="shared" ca="1" si="1060"/>
        <v>#N/A</v>
      </c>
      <c r="S138" s="142" t="e">
        <f t="shared" ca="1" si="1060"/>
        <v>#N/A</v>
      </c>
      <c r="T138" s="142" t="e">
        <f t="shared" ca="1" si="1050"/>
        <v>#N/A</v>
      </c>
      <c r="U138" s="142" t="e">
        <f t="shared" ca="1" si="1050"/>
        <v>#N/A</v>
      </c>
      <c r="V138" s="142" t="e">
        <f t="shared" ca="1" si="1050"/>
        <v>#N/A</v>
      </c>
      <c r="W138" s="142" t="e">
        <f t="shared" ca="1" si="1050"/>
        <v>#N/A</v>
      </c>
      <c r="X138" s="142" t="e">
        <f t="shared" ca="1" si="1050"/>
        <v>#N/A</v>
      </c>
      <c r="Y138" s="142" t="e">
        <f t="shared" ca="1" si="1050"/>
        <v>#N/A</v>
      </c>
      <c r="Z138" s="142" t="e">
        <f t="shared" ca="1" si="1050"/>
        <v>#N/A</v>
      </c>
      <c r="AA138" s="142" t="e">
        <f t="shared" ca="1" si="1050"/>
        <v>#N/A</v>
      </c>
      <c r="AB138" s="142" t="e">
        <f t="shared" ca="1" si="1050"/>
        <v>#N/A</v>
      </c>
      <c r="AC138" s="142" t="e">
        <f t="shared" ca="1" si="1050"/>
        <v>#N/A</v>
      </c>
      <c r="AD138" s="142" t="e">
        <f t="shared" ca="1" si="1050"/>
        <v>#N/A</v>
      </c>
      <c r="AE138" s="142" t="e">
        <f t="shared" ca="1" si="1050"/>
        <v>#N/A</v>
      </c>
      <c r="AF138" s="142" t="e">
        <f t="shared" ca="1" si="1050"/>
        <v>#N/A</v>
      </c>
      <c r="AG138" s="142" t="e">
        <f t="shared" ca="1" si="1050"/>
        <v>#N/A</v>
      </c>
      <c r="AH138" s="142" t="e">
        <f t="shared" ca="1" si="1050"/>
        <v>#N/A</v>
      </c>
      <c r="AI138" s="142" t="e">
        <f t="shared" ca="1" si="1061"/>
        <v>#N/A</v>
      </c>
      <c r="AJ138" s="142" t="e">
        <f t="shared" ca="1" si="1061"/>
        <v>#N/A</v>
      </c>
      <c r="AK138" s="142" t="e">
        <f t="shared" ca="1" si="1061"/>
        <v>#N/A</v>
      </c>
      <c r="AL138" s="142" t="e">
        <f t="shared" ca="1" si="1061"/>
        <v>#N/A</v>
      </c>
      <c r="AM138" s="142" t="e">
        <f t="shared" ca="1" si="1061"/>
        <v>#N/A</v>
      </c>
      <c r="AN138" s="142" t="e">
        <f t="shared" ca="1" si="1061"/>
        <v>#N/A</v>
      </c>
      <c r="AO138" s="142" t="e">
        <f t="shared" ca="1" si="1061"/>
        <v>#N/A</v>
      </c>
      <c r="AP138" s="142" t="e">
        <f t="shared" ca="1" si="1061"/>
        <v>#N/A</v>
      </c>
      <c r="AQ138" s="142" t="e">
        <f t="shared" ca="1" si="1061"/>
        <v>#N/A</v>
      </c>
      <c r="AR138" s="142" t="e">
        <f t="shared" ca="1" si="1061"/>
        <v>#N/A</v>
      </c>
      <c r="AS138" s="142" t="e">
        <f t="shared" ca="1" si="1061"/>
        <v>#N/A</v>
      </c>
      <c r="AT138" s="142" t="e">
        <f t="shared" ca="1" si="1061"/>
        <v>#N/A</v>
      </c>
      <c r="AU138" s="142" t="e">
        <f t="shared" ca="1" si="1061"/>
        <v>#N/A</v>
      </c>
      <c r="AV138" s="142" t="e">
        <f t="shared" ca="1" si="1061"/>
        <v>#N/A</v>
      </c>
      <c r="AW138" s="142" t="e">
        <f t="shared" ca="1" si="1061"/>
        <v>#N/A</v>
      </c>
      <c r="AX138" s="142" t="e">
        <f t="shared" ca="1" si="1061"/>
        <v>#N/A</v>
      </c>
      <c r="AY138" s="142" t="e">
        <f t="shared" ca="1" si="1051"/>
        <v>#N/A</v>
      </c>
      <c r="AZ138" s="142" t="e">
        <f t="shared" ca="1" si="1051"/>
        <v>#N/A</v>
      </c>
      <c r="BA138" s="142" t="e">
        <f t="shared" ca="1" si="1051"/>
        <v>#N/A</v>
      </c>
      <c r="BB138" s="142" t="str">
        <f t="shared" ca="1" si="1070"/>
        <v/>
      </c>
      <c r="BC138" s="142" t="str">
        <f t="shared" ref="BC138" ca="1" si="1132">IFERROR(VALUE(G138)*IF(RTF_unit="K",1,IF(RTF_unit="lb",1/1000,IF(RTF_unit="T",2,1))),"")</f>
        <v/>
      </c>
      <c r="BD138" s="142" t="str">
        <f t="shared" ref="BD138" ca="1" si="1133">IFERROR(VALUE(H138)*IF(RTF_unit="K",1,IF(RTF_unit="lb",1/1000,IF(RTF_unit="T",2,1))),"")</f>
        <v/>
      </c>
      <c r="BE138" s="142" t="str">
        <f t="shared" ref="BE138" ca="1" si="1134">IFERROR(VALUE(I138)*IF(RTF_unit="K",1,IF(RTF_unit="lb",1/1000,IF(RTF_unit="T",2,1))),"")</f>
        <v/>
      </c>
      <c r="BF138" s="20" t="str">
        <f t="shared" ca="1" si="1074"/>
        <v/>
      </c>
      <c r="BG138" s="142" t="str">
        <f t="shared" ca="1" si="1116"/>
        <v/>
      </c>
      <c r="BH138" s="20"/>
      <c r="BI138" s="158" t="str">
        <f t="shared" ca="1" si="605"/>
        <v/>
      </c>
      <c r="BJ138" s="142" t="str">
        <f t="shared" ref="BJ138:BJ201" ca="1" si="1135">IFERROR(INDEX(D:D,$A$41+$BI138,1),"")</f>
        <v/>
      </c>
      <c r="BK138" s="142" t="str">
        <f t="shared" ca="1" si="606"/>
        <v/>
      </c>
      <c r="BL138" s="142" t="str">
        <f t="shared" ref="BL138" ca="1" si="1136">IFERROR(INDEX($D$2:$BA$203,$A$41-1+$BI138,$A$27-3)*IF(RTF_unit="K",1,IF(RTF_unit="lb",1/1000,IF(RTF_unit="T",2,1))),"")</f>
        <v/>
      </c>
      <c r="BM138" s="142" t="str">
        <f t="shared" ref="BM138" ca="1" si="1137">IFERROR(INDEX($D$2:$BA$203,$A$41-1+$BI138,$A$27-1)*IF(RTF_unit="K",1,IF(RTF_unit="lb",1/1000,IF(RTF_unit="T",2,1))),"")</f>
        <v/>
      </c>
      <c r="BN138" s="142" t="str">
        <f t="shared" ref="BN138" ca="1" si="1138">IFERROR(INDEX($D$2:$BA$203,$A$41-1+$BI138,$A$27-2)*IF(RTF_unit="K",1,IF(RTF_unit="lb",1/1000,IF(RTF_unit="T",2,1))),"")</f>
        <v/>
      </c>
      <c r="BO138" s="142" t="str">
        <f t="shared" ref="BO138" ca="1" si="1139">IFERROR(INDEX($D$2:$BA$203,$A$41-1+$BI138,$A$27)*IF(RTF_unit_Moment="kip-ft",1,IF(RTF_unit_Moment="kip-in",1/12,IF(RTF_unit_Moment="lb-ft",1/1000,IF(RTF_unit_Moment="lb-in",1/12000,1)))),"")</f>
        <v/>
      </c>
      <c r="BP138" s="142" t="str">
        <f t="shared" ref="BP138" ca="1" si="1140">IFERROR(INDEX($D$2:$BA$203,$A$41-1+$BI138,$A$30)*IF(RTF_unit_Moment="kip-ft",1,IF(RTF_unit_Moment="kip-in",1/12,IF(RTF_unit_Moment="lb-ft",1/1000,IF(RTF_unit_Moment="lb-in",1/12000,1)))),"")</f>
        <v/>
      </c>
      <c r="BQ138" s="142" t="str">
        <f t="shared" ca="1" si="612"/>
        <v/>
      </c>
      <c r="BR138" s="142" t="str">
        <f t="shared" ca="1" si="613"/>
        <v/>
      </c>
      <c r="BT138" s="142" t="str">
        <f t="array" aca="1" ref="BT138" ca="1">IFERROR(INDEX($BB$1:$BB$502,SMALL(IF($BB$1:$BB$502&lt;&gt;"",ROW($BB$1:$BB$502)),ROW(131:131))),"")</f>
        <v/>
      </c>
      <c r="BU138" s="156" t="str">
        <f t="shared" ca="1" si="1130"/>
        <v/>
      </c>
      <c r="BV138" s="142" t="str">
        <f t="shared" ref="BV138:BX201" ca="1" si="1141">IFERROR(INDEX(INDIRECT(BV$7 &amp; ":" &amp; BV$7),$BU138 + MATCH($BZ138,INDIRECT($BZ$7 &amp; $BU138 &amp; ":" &amp; $BZ$7 &amp; $BU138+7),0) - 1,1),"")</f>
        <v/>
      </c>
      <c r="BW138" s="142" t="str">
        <f t="shared" ca="1" si="1141"/>
        <v/>
      </c>
      <c r="BX138" s="142" t="str">
        <f t="shared" ca="1" si="1141"/>
        <v/>
      </c>
      <c r="BY138" s="142" t="str">
        <f t="shared" ref="BY138:BY201" ca="1" si="1142">IFERROR(SQRT(BW138^2+BX138^2),"")</f>
        <v/>
      </c>
      <c r="BZ138" s="142" t="str">
        <f t="shared" ca="1" si="1131"/>
        <v/>
      </c>
      <c r="CA138" s="142" t="str">
        <f t="shared" ref="CA138:CA201" ca="1" si="1143">IF($BT138="","",0)</f>
        <v/>
      </c>
      <c r="CB138" s="142" t="str">
        <f t="shared" ref="CB138:CB201" ca="1" si="1144">IF($BT138="","",ABS($BV138))</f>
        <v/>
      </c>
      <c r="CC138" s="142" t="str">
        <f t="shared" ref="CC138:CC201" ca="1" si="1145">IF($BT138="","",ABS($BY138))</f>
        <v/>
      </c>
      <c r="CD138" s="142" t="str">
        <f t="shared" ref="CD138:CD201" ca="1" si="1146">IFERROR(VLOOKUP(INDEX(F:F,MATCH(INDEX(INDIRECT(BV$7 &amp; ":" &amp; BV$7),$BU138 + MATCH($BZ138,INDIRECT($BZ$7 &amp; $BU138 &amp; ":" &amp; $BZ$7 &amp; $BU138+7),0) - 1,1),BC:BC,0))-1,$BI$10:$BR$502,3,0),"")</f>
        <v/>
      </c>
      <c r="CE138" s="142" t="str">
        <f t="shared" ref="CE138:CE201" ca="1" si="1147">IFERROR(LEFT($BT138,(FIND("@",$BT138,1)-1)),"")</f>
        <v/>
      </c>
      <c r="CF138" s="142" t="str">
        <f t="shared" ref="CF138:CF201" ca="1" si="1148">IFERROR(MID($BT138,FIND("@",$BT138,1)+2,LEN($BT138)-FIND("@",$BT138,1)-1),"")</f>
        <v/>
      </c>
      <c r="CG138" s="142" t="str">
        <f t="shared" ref="CG138:CG201" ca="1" si="1149">IFERROR(LEFT($CF138,FIND(" (",$CF138,1)-1),"")</f>
        <v/>
      </c>
      <c r="CH138" s="142" t="str">
        <f ca="1">IFERROR(TRIM(IFERROR(IF(ISNUMBER(MATCH(IF($CF137="Radius",LEFT($CF138,FIND(" (",$CF138,1)),IF(LEFT($CF138,FIND(" (",$CF138,1))=LEFT($CF137,FIND(" (",$CF137,1)),"",LEFT($CF138,FIND(" (",$CF138,1)))),$CH$8:$CH137,0))=FALSE,IF($CF137="Radius",LEFT($CF138,FIND(" (",$CF138,1)),IF(LEFT($CF138,FIND(" (",$CF138,1))=LEFT($CF137,FIND(" (",$CF137,1)),"",LEFT($CF138,FIND(" (",$CF138,1)))),""),"")),"")</f>
        <v/>
      </c>
      <c r="CI138" s="142" t="str">
        <f t="array" aca="1" ref="CI138" ca="1">IFERROR(IF($CH138="","",IF(MAX((Selection_Radius=$CH138)*Selection_Resultant)=0,"",MAX((Selection_Radius=$CH138)*Selection_Resultant))),"")</f>
        <v/>
      </c>
      <c r="CJ138" s="142" t="str">
        <f t="shared" ref="CJ138:CJ201" ca="1" si="1150">IFERROR(LEFT(INDEX($BT$9:$BT$502,MATCH($CI138,$BZ$9:$BZ$502,0)),FIND(" (",INDEX($BT$9:$BT$502,MATCH($CI138,$BZ$9:$BZ$502,0)),1)),"")</f>
        <v/>
      </c>
      <c r="CK138" s="142" t="str">
        <f t="array" aca="1" ref="CK138" ca="1">IFERROR(INDEX($CJ$1:$CJ$502,SMALL(IF($CJ$1:$CJ$502&lt;&gt;"",ROW($CJ$1:$CJ$502)),ROW(131:131))),"")</f>
        <v/>
      </c>
      <c r="CL138" s="142" t="str">
        <f t="shared" ref="CL138:CL201" ca="1" si="1151">IF($CK138="","","Maximum @ "&amp; IFERROR(MID($CK138,FIND("@",$CK138,1)+2,LEN($CK138)-FIND("@",$CK138,1)),""))</f>
        <v/>
      </c>
      <c r="CM138" s="142" t="str">
        <f t="shared" ref="CM138:CM201" ca="1" si="1152">IF($BT138="","",$BT138)</f>
        <v/>
      </c>
      <c r="CN138" s="142" t="str" cm="1">
        <f t="array" aca="1" ref="CN138" ca="1">IF(CM138="","",INDEX(INDIRECT("$CM$9:$CM$" &amp; ROW(GuyAnchorReactionCount) + GuyAnchorReactionCount),ROWS($CM138:INDIRECT("$CM$" &amp; ROW(GuyAnchorReactionCount) + GuyAnchorReactionCount))))</f>
        <v/>
      </c>
      <c r="CP138" s="145" t="str">
        <f t="shared" ref="CP138:CP201" ca="1" si="1153">IF($CN138="","",$CN138)</f>
        <v/>
      </c>
      <c r="CQ138" s="145" t="str">
        <f t="shared" ref="CQ138:CQ201" ca="1" si="1154">IF($CP138="","",ABS(VLOOKUP(IF(LEFT($CP138,3)="Guy",$CP138,INDEX($CK$9:$CK$502,MATCH($CP138,$CL$9:$CL$502,0)))&amp;"*",$BT$9:$CD$502,11,0)))</f>
        <v/>
      </c>
      <c r="CR138" s="145" t="str">
        <f t="shared" ref="CR138:CR201" ca="1" si="1155">IF($CP138="","",ABS(VLOOKUP(IF(LEFT($CP138,3)="Guy",$CP138,INDEX($CK$9:$CK$502,MATCH($CP138,$CL$9:$CL$502,0)))&amp;"*",$BT$9:$CD$502,3,0)))</f>
        <v/>
      </c>
      <c r="CS138" s="145" t="str">
        <f t="shared" ref="CS138:CS201" ca="1" si="1156">IF($CP138="","",ABS(VLOOKUP(IF(LEFT($CP138,3)="Guy",$CP138,INDEX($CK$9:$CK$502,MATCH($CP138,$CL$9:$CL$502,0)))&amp;"*",$BT$9:$CD$502,6,0)))</f>
        <v/>
      </c>
    </row>
    <row r="139" spans="3:97" x14ac:dyDescent="0.2">
      <c r="C139" s="142">
        <f t="shared" si="1080"/>
        <v>137</v>
      </c>
      <c r="D139" s="142" t="e">
        <f t="shared" ca="1" si="1060"/>
        <v>#N/A</v>
      </c>
      <c r="E139" s="142" t="e">
        <f t="shared" ca="1" si="1060"/>
        <v>#N/A</v>
      </c>
      <c r="F139" s="142" t="e">
        <f t="shared" ca="1" si="1060"/>
        <v>#N/A</v>
      </c>
      <c r="G139" s="142" t="e">
        <f t="shared" ca="1" si="1060"/>
        <v>#N/A</v>
      </c>
      <c r="H139" s="142" t="e">
        <f t="shared" ca="1" si="1060"/>
        <v>#N/A</v>
      </c>
      <c r="I139" s="142" t="e">
        <f t="shared" ca="1" si="1060"/>
        <v>#N/A</v>
      </c>
      <c r="J139" s="142" t="e">
        <f t="shared" ca="1" si="1060"/>
        <v>#N/A</v>
      </c>
      <c r="K139" s="142" t="e">
        <f t="shared" ca="1" si="1060"/>
        <v>#N/A</v>
      </c>
      <c r="L139" s="142" t="e">
        <f t="shared" ca="1" si="1060"/>
        <v>#N/A</v>
      </c>
      <c r="M139" s="142" t="e">
        <f t="shared" ca="1" si="1060"/>
        <v>#N/A</v>
      </c>
      <c r="N139" s="142" t="e">
        <f t="shared" ca="1" si="1060"/>
        <v>#N/A</v>
      </c>
      <c r="O139" s="142" t="e">
        <f t="shared" ca="1" si="1060"/>
        <v>#N/A</v>
      </c>
      <c r="P139" s="142" t="e">
        <f t="shared" ca="1" si="1060"/>
        <v>#N/A</v>
      </c>
      <c r="Q139" s="142" t="e">
        <f t="shared" ca="1" si="1060"/>
        <v>#N/A</v>
      </c>
      <c r="R139" s="142" t="e">
        <f t="shared" ca="1" si="1060"/>
        <v>#N/A</v>
      </c>
      <c r="S139" s="142" t="e">
        <f t="shared" ca="1" si="1060"/>
        <v>#N/A</v>
      </c>
      <c r="T139" s="142" t="e">
        <f t="shared" ca="1" si="1050"/>
        <v>#N/A</v>
      </c>
      <c r="U139" s="142" t="e">
        <f t="shared" ca="1" si="1050"/>
        <v>#N/A</v>
      </c>
      <c r="V139" s="142" t="e">
        <f t="shared" ca="1" si="1050"/>
        <v>#N/A</v>
      </c>
      <c r="W139" s="142" t="e">
        <f t="shared" ca="1" si="1050"/>
        <v>#N/A</v>
      </c>
      <c r="X139" s="142" t="e">
        <f t="shared" ca="1" si="1050"/>
        <v>#N/A</v>
      </c>
      <c r="Y139" s="142" t="e">
        <f t="shared" ca="1" si="1050"/>
        <v>#N/A</v>
      </c>
      <c r="Z139" s="142" t="e">
        <f t="shared" ca="1" si="1050"/>
        <v>#N/A</v>
      </c>
      <c r="AA139" s="142" t="e">
        <f t="shared" ca="1" si="1050"/>
        <v>#N/A</v>
      </c>
      <c r="AB139" s="142" t="e">
        <f t="shared" ca="1" si="1050"/>
        <v>#N/A</v>
      </c>
      <c r="AC139" s="142" t="e">
        <f t="shared" ca="1" si="1050"/>
        <v>#N/A</v>
      </c>
      <c r="AD139" s="142" t="e">
        <f t="shared" ca="1" si="1050"/>
        <v>#N/A</v>
      </c>
      <c r="AE139" s="142" t="e">
        <f t="shared" ca="1" si="1050"/>
        <v>#N/A</v>
      </c>
      <c r="AF139" s="142" t="e">
        <f t="shared" ca="1" si="1050"/>
        <v>#N/A</v>
      </c>
      <c r="AG139" s="142" t="e">
        <f t="shared" ca="1" si="1050"/>
        <v>#N/A</v>
      </c>
      <c r="AH139" s="142" t="e">
        <f t="shared" ca="1" si="1050"/>
        <v>#N/A</v>
      </c>
      <c r="AI139" s="142" t="e">
        <f t="shared" ca="1" si="1061"/>
        <v>#N/A</v>
      </c>
      <c r="AJ139" s="142" t="e">
        <f t="shared" ca="1" si="1061"/>
        <v>#N/A</v>
      </c>
      <c r="AK139" s="142" t="e">
        <f t="shared" ca="1" si="1061"/>
        <v>#N/A</v>
      </c>
      <c r="AL139" s="142" t="e">
        <f t="shared" ca="1" si="1061"/>
        <v>#N/A</v>
      </c>
      <c r="AM139" s="142" t="e">
        <f t="shared" ca="1" si="1061"/>
        <v>#N/A</v>
      </c>
      <c r="AN139" s="142" t="e">
        <f t="shared" ca="1" si="1061"/>
        <v>#N/A</v>
      </c>
      <c r="AO139" s="142" t="e">
        <f t="shared" ca="1" si="1061"/>
        <v>#N/A</v>
      </c>
      <c r="AP139" s="142" t="e">
        <f t="shared" ca="1" si="1061"/>
        <v>#N/A</v>
      </c>
      <c r="AQ139" s="142" t="e">
        <f t="shared" ca="1" si="1061"/>
        <v>#N/A</v>
      </c>
      <c r="AR139" s="142" t="e">
        <f t="shared" ca="1" si="1061"/>
        <v>#N/A</v>
      </c>
      <c r="AS139" s="142" t="e">
        <f t="shared" ca="1" si="1061"/>
        <v>#N/A</v>
      </c>
      <c r="AT139" s="142" t="e">
        <f t="shared" ca="1" si="1061"/>
        <v>#N/A</v>
      </c>
      <c r="AU139" s="142" t="e">
        <f t="shared" ca="1" si="1061"/>
        <v>#N/A</v>
      </c>
      <c r="AV139" s="142" t="e">
        <f t="shared" ca="1" si="1061"/>
        <v>#N/A</v>
      </c>
      <c r="AW139" s="142" t="e">
        <f t="shared" ca="1" si="1061"/>
        <v>#N/A</v>
      </c>
      <c r="AX139" s="142" t="e">
        <f t="shared" ca="1" si="1061"/>
        <v>#N/A</v>
      </c>
      <c r="AY139" s="142" t="e">
        <f t="shared" ca="1" si="1051"/>
        <v>#N/A</v>
      </c>
      <c r="AZ139" s="142" t="e">
        <f t="shared" ca="1" si="1051"/>
        <v>#N/A</v>
      </c>
      <c r="BA139" s="142" t="e">
        <f t="shared" ca="1" si="1051"/>
        <v>#N/A</v>
      </c>
      <c r="BB139" s="142" t="str">
        <f t="shared" ca="1" si="1070"/>
        <v/>
      </c>
      <c r="BC139" s="142" t="str">
        <f t="shared" ref="BC139" ca="1" si="1157">IFERROR(VALUE(G139)*IF(RTF_unit="K",1,IF(RTF_unit="lb",1/1000,IF(RTF_unit="T",2,1))),"")</f>
        <v/>
      </c>
      <c r="BD139" s="142" t="str">
        <f t="shared" ref="BD139" ca="1" si="1158">IFERROR(VALUE(H139)*IF(RTF_unit="K",1,IF(RTF_unit="lb",1/1000,IF(RTF_unit="T",2,1))),"")</f>
        <v/>
      </c>
      <c r="BE139" s="142" t="str">
        <f t="shared" ref="BE139" ca="1" si="1159">IFERROR(VALUE(I139)*IF(RTF_unit="K",1,IF(RTF_unit="lb",1/1000,IF(RTF_unit="T",2,1))),"")</f>
        <v/>
      </c>
      <c r="BF139" s="20" t="str">
        <f t="shared" ca="1" si="1074"/>
        <v/>
      </c>
      <c r="BG139" s="142" t="str">
        <f t="shared" ca="1" si="1116"/>
        <v/>
      </c>
      <c r="BH139" s="20"/>
      <c r="BI139" s="158" t="str">
        <f t="shared" ref="BI139:BI202" ca="1" si="1160">IFERROR(IF($BI138+1&lt;=$A$44-$A$41,$BI138+1,""),"")</f>
        <v/>
      </c>
      <c r="BJ139" s="142" t="str">
        <f t="shared" ca="1" si="1135"/>
        <v/>
      </c>
      <c r="BK139" s="142" t="str">
        <f t="shared" ref="BK139:BK202" ca="1" si="1161">IF($BJ139="","",IF(ISNUMBER(SEARCH("1.2",$BJ139))=TRUE,1.2,IF(ISNUMBER(SEARCH("0.9",$BJ139))=TRUE,0.9,1)))</f>
        <v/>
      </c>
      <c r="BL139" s="142" t="str">
        <f t="shared" ref="BL139" ca="1" si="1162">IFERROR(INDEX($D$2:$BA$203,$A$41-1+$BI139,$A$27-3)*IF(RTF_unit="K",1,IF(RTF_unit="lb",1/1000,IF(RTF_unit="T",2,1))),"")</f>
        <v/>
      </c>
      <c r="BM139" s="142" t="str">
        <f t="shared" ref="BM139" ca="1" si="1163">IFERROR(INDEX($D$2:$BA$203,$A$41-1+$BI139,$A$27-1)*IF(RTF_unit="K",1,IF(RTF_unit="lb",1/1000,IF(RTF_unit="T",2,1))),"")</f>
        <v/>
      </c>
      <c r="BN139" s="142" t="str">
        <f t="shared" ref="BN139" ca="1" si="1164">IFERROR(INDEX($D$2:$BA$203,$A$41-1+$BI139,$A$27-2)*IF(RTF_unit="K",1,IF(RTF_unit="lb",1/1000,IF(RTF_unit="T",2,1))),"")</f>
        <v/>
      </c>
      <c r="BO139" s="142" t="str">
        <f t="shared" ref="BO139" ca="1" si="1165">IFERROR(INDEX($D$2:$BA$203,$A$41-1+$BI139,$A$27)*IF(RTF_unit_Moment="kip-ft",1,IF(RTF_unit_Moment="kip-in",1/12,IF(RTF_unit_Moment="lb-ft",1/1000,IF(RTF_unit_Moment="lb-in",1/12000,1)))),"")</f>
        <v/>
      </c>
      <c r="BP139" s="142" t="str">
        <f t="shared" ref="BP139" ca="1" si="1166">IFERROR(INDEX($D$2:$BA$203,$A$41-1+$BI139,$A$30)*IF(RTF_unit_Moment="kip-ft",1,IF(RTF_unit_Moment="kip-in",1/12,IF(RTF_unit_Moment="lb-ft",1/1000,IF(RTF_unit_Moment="lb-in",1/12000,1)))),"")</f>
        <v/>
      </c>
      <c r="BQ139" s="142" t="str">
        <f t="shared" ref="BQ139:BQ202" ca="1" si="1167">IFERROR(SQRT($BO139^2+$BP139^2),"")</f>
        <v/>
      </c>
      <c r="BR139" s="142" t="str">
        <f t="shared" ref="BR139:BR202" ca="1" si="1168">IFERROR(SQRT($BM139^2+$BN139^2),"")</f>
        <v/>
      </c>
      <c r="BT139" s="142" t="str">
        <f t="array" aca="1" ref="BT139" ca="1">IFERROR(INDEX($BB$1:$BB$502,SMALL(IF($BB$1:$BB$502&lt;&gt;"",ROW($BB$1:$BB$502)),ROW(132:132))),"")</f>
        <v/>
      </c>
      <c r="BU139" s="156" t="str">
        <f t="shared" ca="1" si="1130"/>
        <v/>
      </c>
      <c r="BV139" s="142" t="str">
        <f t="shared" ca="1" si="1141"/>
        <v/>
      </c>
      <c r="BW139" s="142" t="str">
        <f t="shared" ca="1" si="1141"/>
        <v/>
      </c>
      <c r="BX139" s="142" t="str">
        <f t="shared" ca="1" si="1141"/>
        <v/>
      </c>
      <c r="BY139" s="142" t="str">
        <f t="shared" ca="1" si="1142"/>
        <v/>
      </c>
      <c r="BZ139" s="142" t="str">
        <f t="shared" ca="1" si="1131"/>
        <v/>
      </c>
      <c r="CA139" s="142" t="str">
        <f t="shared" ca="1" si="1143"/>
        <v/>
      </c>
      <c r="CB139" s="142" t="str">
        <f t="shared" ca="1" si="1144"/>
        <v/>
      </c>
      <c r="CC139" s="142" t="str">
        <f t="shared" ca="1" si="1145"/>
        <v/>
      </c>
      <c r="CD139" s="142" t="str">
        <f t="shared" ca="1" si="1146"/>
        <v/>
      </c>
      <c r="CE139" s="142" t="str">
        <f t="shared" ca="1" si="1147"/>
        <v/>
      </c>
      <c r="CF139" s="142" t="str">
        <f t="shared" ca="1" si="1148"/>
        <v/>
      </c>
      <c r="CG139" s="142" t="str">
        <f t="shared" ca="1" si="1149"/>
        <v/>
      </c>
      <c r="CH139" s="142" t="str">
        <f ca="1">IFERROR(TRIM(IFERROR(IF(ISNUMBER(MATCH(IF($CF138="Radius",LEFT($CF139,FIND(" (",$CF139,1)),IF(LEFT($CF139,FIND(" (",$CF139,1))=LEFT($CF138,FIND(" (",$CF138,1)),"",LEFT($CF139,FIND(" (",$CF139,1)))),$CH$8:$CH138,0))=FALSE,IF($CF138="Radius",LEFT($CF139,FIND(" (",$CF139,1)),IF(LEFT($CF139,FIND(" (",$CF139,1))=LEFT($CF138,FIND(" (",$CF138,1)),"",LEFT($CF139,FIND(" (",$CF139,1)))),""),"")),"")</f>
        <v/>
      </c>
      <c r="CI139" s="142" t="str">
        <f t="array" aca="1" ref="CI139" ca="1">IFERROR(IF($CH139="","",IF(MAX((Selection_Radius=$CH139)*Selection_Resultant)=0,"",MAX((Selection_Radius=$CH139)*Selection_Resultant))),"")</f>
        <v/>
      </c>
      <c r="CJ139" s="142" t="str">
        <f t="shared" ca="1" si="1150"/>
        <v/>
      </c>
      <c r="CK139" s="142" t="str">
        <f t="array" aca="1" ref="CK139" ca="1">IFERROR(INDEX($CJ$1:$CJ$502,SMALL(IF($CJ$1:$CJ$502&lt;&gt;"",ROW($CJ$1:$CJ$502)),ROW(132:132))),"")</f>
        <v/>
      </c>
      <c r="CL139" s="142" t="str">
        <f t="shared" ca="1" si="1151"/>
        <v/>
      </c>
      <c r="CM139" s="142" t="str">
        <f t="shared" ca="1" si="1152"/>
        <v/>
      </c>
      <c r="CN139" s="142" t="str" cm="1">
        <f t="array" aca="1" ref="CN139" ca="1">IF(CM139="","",INDEX(INDIRECT("$CM$9:$CM$" &amp; ROW(GuyAnchorReactionCount) + GuyAnchorReactionCount),ROWS($CM139:INDIRECT("$CM$" &amp; ROW(GuyAnchorReactionCount) + GuyAnchorReactionCount))))</f>
        <v/>
      </c>
      <c r="CP139" s="145" t="str">
        <f t="shared" ca="1" si="1153"/>
        <v/>
      </c>
      <c r="CQ139" s="145" t="str">
        <f t="shared" ca="1" si="1154"/>
        <v/>
      </c>
      <c r="CR139" s="145" t="str">
        <f t="shared" ca="1" si="1155"/>
        <v/>
      </c>
      <c r="CS139" s="145" t="str">
        <f t="shared" ca="1" si="1156"/>
        <v/>
      </c>
    </row>
    <row r="140" spans="3:97" x14ac:dyDescent="0.2">
      <c r="C140" s="142">
        <f t="shared" si="1080"/>
        <v>138</v>
      </c>
      <c r="D140" s="142" t="e">
        <f t="shared" ca="1" si="1060"/>
        <v>#N/A</v>
      </c>
      <c r="E140" s="142" t="e">
        <f t="shared" ca="1" si="1060"/>
        <v>#N/A</v>
      </c>
      <c r="F140" s="142" t="e">
        <f t="shared" ca="1" si="1060"/>
        <v>#N/A</v>
      </c>
      <c r="G140" s="142" t="e">
        <f t="shared" ca="1" si="1060"/>
        <v>#N/A</v>
      </c>
      <c r="H140" s="142" t="e">
        <f t="shared" ca="1" si="1060"/>
        <v>#N/A</v>
      </c>
      <c r="I140" s="142" t="e">
        <f t="shared" ca="1" si="1060"/>
        <v>#N/A</v>
      </c>
      <c r="J140" s="142" t="e">
        <f t="shared" ca="1" si="1060"/>
        <v>#N/A</v>
      </c>
      <c r="K140" s="142" t="e">
        <f t="shared" ca="1" si="1060"/>
        <v>#N/A</v>
      </c>
      <c r="L140" s="142" t="e">
        <f t="shared" ca="1" si="1060"/>
        <v>#N/A</v>
      </c>
      <c r="M140" s="142" t="e">
        <f t="shared" ca="1" si="1060"/>
        <v>#N/A</v>
      </c>
      <c r="N140" s="142" t="e">
        <f t="shared" ca="1" si="1060"/>
        <v>#N/A</v>
      </c>
      <c r="O140" s="142" t="e">
        <f t="shared" ca="1" si="1060"/>
        <v>#N/A</v>
      </c>
      <c r="P140" s="142" t="e">
        <f t="shared" ca="1" si="1060"/>
        <v>#N/A</v>
      </c>
      <c r="Q140" s="142" t="e">
        <f t="shared" ca="1" si="1060"/>
        <v>#N/A</v>
      </c>
      <c r="R140" s="142" t="e">
        <f t="shared" ca="1" si="1060"/>
        <v>#N/A</v>
      </c>
      <c r="S140" s="142" t="e">
        <f t="shared" ca="1" si="1060"/>
        <v>#N/A</v>
      </c>
      <c r="T140" s="142" t="e">
        <f t="shared" ca="1" si="1050"/>
        <v>#N/A</v>
      </c>
      <c r="U140" s="142" t="e">
        <f t="shared" ca="1" si="1050"/>
        <v>#N/A</v>
      </c>
      <c r="V140" s="142" t="e">
        <f t="shared" ca="1" si="1050"/>
        <v>#N/A</v>
      </c>
      <c r="W140" s="142" t="e">
        <f t="shared" ca="1" si="1050"/>
        <v>#N/A</v>
      </c>
      <c r="X140" s="142" t="e">
        <f t="shared" ca="1" si="1050"/>
        <v>#N/A</v>
      </c>
      <c r="Y140" s="142" t="e">
        <f t="shared" ca="1" si="1050"/>
        <v>#N/A</v>
      </c>
      <c r="Z140" s="142" t="e">
        <f t="shared" ca="1" si="1050"/>
        <v>#N/A</v>
      </c>
      <c r="AA140" s="142" t="e">
        <f t="shared" ca="1" si="1050"/>
        <v>#N/A</v>
      </c>
      <c r="AB140" s="142" t="e">
        <f t="shared" ca="1" si="1050"/>
        <v>#N/A</v>
      </c>
      <c r="AC140" s="142" t="e">
        <f t="shared" ca="1" si="1050"/>
        <v>#N/A</v>
      </c>
      <c r="AD140" s="142" t="e">
        <f t="shared" ca="1" si="1050"/>
        <v>#N/A</v>
      </c>
      <c r="AE140" s="142" t="e">
        <f t="shared" ca="1" si="1050"/>
        <v>#N/A</v>
      </c>
      <c r="AF140" s="142" t="e">
        <f t="shared" ca="1" si="1050"/>
        <v>#N/A</v>
      </c>
      <c r="AG140" s="142" t="e">
        <f t="shared" ca="1" si="1050"/>
        <v>#N/A</v>
      </c>
      <c r="AH140" s="142" t="e">
        <f t="shared" ca="1" si="1050"/>
        <v>#N/A</v>
      </c>
      <c r="AI140" s="142" t="e">
        <f t="shared" ca="1" si="1061"/>
        <v>#N/A</v>
      </c>
      <c r="AJ140" s="142" t="e">
        <f t="shared" ca="1" si="1061"/>
        <v>#N/A</v>
      </c>
      <c r="AK140" s="142" t="e">
        <f t="shared" ca="1" si="1061"/>
        <v>#N/A</v>
      </c>
      <c r="AL140" s="142" t="e">
        <f t="shared" ca="1" si="1061"/>
        <v>#N/A</v>
      </c>
      <c r="AM140" s="142" t="e">
        <f t="shared" ca="1" si="1061"/>
        <v>#N/A</v>
      </c>
      <c r="AN140" s="142" t="e">
        <f t="shared" ca="1" si="1061"/>
        <v>#N/A</v>
      </c>
      <c r="AO140" s="142" t="e">
        <f t="shared" ca="1" si="1061"/>
        <v>#N/A</v>
      </c>
      <c r="AP140" s="142" t="e">
        <f t="shared" ca="1" si="1061"/>
        <v>#N/A</v>
      </c>
      <c r="AQ140" s="142" t="e">
        <f t="shared" ca="1" si="1061"/>
        <v>#N/A</v>
      </c>
      <c r="AR140" s="142" t="e">
        <f t="shared" ca="1" si="1061"/>
        <v>#N/A</v>
      </c>
      <c r="AS140" s="142" t="e">
        <f t="shared" ca="1" si="1061"/>
        <v>#N/A</v>
      </c>
      <c r="AT140" s="142" t="e">
        <f t="shared" ca="1" si="1061"/>
        <v>#N/A</v>
      </c>
      <c r="AU140" s="142" t="e">
        <f t="shared" ca="1" si="1061"/>
        <v>#N/A</v>
      </c>
      <c r="AV140" s="142" t="e">
        <f t="shared" ca="1" si="1061"/>
        <v>#N/A</v>
      </c>
      <c r="AW140" s="142" t="e">
        <f t="shared" ca="1" si="1061"/>
        <v>#N/A</v>
      </c>
      <c r="AX140" s="142" t="e">
        <f t="shared" ca="1" si="1061"/>
        <v>#N/A</v>
      </c>
      <c r="AY140" s="142" t="e">
        <f t="shared" ca="1" si="1051"/>
        <v>#N/A</v>
      </c>
      <c r="AZ140" s="142" t="e">
        <f t="shared" ca="1" si="1051"/>
        <v>#N/A</v>
      </c>
      <c r="BA140" s="142" t="e">
        <f t="shared" ca="1" si="1051"/>
        <v>#N/A</v>
      </c>
      <c r="BB140" s="142" t="str">
        <f t="shared" ca="1" si="1070"/>
        <v/>
      </c>
      <c r="BC140" s="142" t="str">
        <f t="shared" ref="BC140" ca="1" si="1169">IFERROR(VALUE(G140)*IF(RTF_unit="K",1,IF(RTF_unit="lb",1/1000,IF(RTF_unit="T",2,1))),"")</f>
        <v/>
      </c>
      <c r="BD140" s="142" t="str">
        <f t="shared" ref="BD140" ca="1" si="1170">IFERROR(VALUE(H140)*IF(RTF_unit="K",1,IF(RTF_unit="lb",1/1000,IF(RTF_unit="T",2,1))),"")</f>
        <v/>
      </c>
      <c r="BE140" s="142" t="str">
        <f t="shared" ref="BE140" ca="1" si="1171">IFERROR(VALUE(I140)*IF(RTF_unit="K",1,IF(RTF_unit="lb",1/1000,IF(RTF_unit="T",2,1))),"")</f>
        <v/>
      </c>
      <c r="BF140" s="20" t="str">
        <f t="shared" ca="1" si="1074"/>
        <v/>
      </c>
      <c r="BG140" s="142" t="str">
        <f t="shared" ca="1" si="1116"/>
        <v/>
      </c>
      <c r="BH140" s="20"/>
      <c r="BI140" s="158" t="str">
        <f t="shared" ca="1" si="1160"/>
        <v/>
      </c>
      <c r="BJ140" s="142" t="str">
        <f t="shared" ca="1" si="1135"/>
        <v/>
      </c>
      <c r="BK140" s="142" t="str">
        <f t="shared" ca="1" si="1161"/>
        <v/>
      </c>
      <c r="BL140" s="142" t="str">
        <f t="shared" ref="BL140" ca="1" si="1172">IFERROR(INDEX($D$2:$BA$203,$A$41-1+$BI140,$A$27-3)*IF(RTF_unit="K",1,IF(RTF_unit="lb",1/1000,IF(RTF_unit="T",2,1))),"")</f>
        <v/>
      </c>
      <c r="BM140" s="142" t="str">
        <f t="shared" ref="BM140" ca="1" si="1173">IFERROR(INDEX($D$2:$BA$203,$A$41-1+$BI140,$A$27-1)*IF(RTF_unit="K",1,IF(RTF_unit="lb",1/1000,IF(RTF_unit="T",2,1))),"")</f>
        <v/>
      </c>
      <c r="BN140" s="142" t="str">
        <f t="shared" ref="BN140" ca="1" si="1174">IFERROR(INDEX($D$2:$BA$203,$A$41-1+$BI140,$A$27-2)*IF(RTF_unit="K",1,IF(RTF_unit="lb",1/1000,IF(RTF_unit="T",2,1))),"")</f>
        <v/>
      </c>
      <c r="BO140" s="142" t="str">
        <f t="shared" ref="BO140" ca="1" si="1175">IFERROR(INDEX($D$2:$BA$203,$A$41-1+$BI140,$A$27)*IF(RTF_unit_Moment="kip-ft",1,IF(RTF_unit_Moment="kip-in",1/12,IF(RTF_unit_Moment="lb-ft",1/1000,IF(RTF_unit_Moment="lb-in",1/12000,1)))),"")</f>
        <v/>
      </c>
      <c r="BP140" s="142" t="str">
        <f t="shared" ref="BP140" ca="1" si="1176">IFERROR(INDEX($D$2:$BA$203,$A$41-1+$BI140,$A$30)*IF(RTF_unit_Moment="kip-ft",1,IF(RTF_unit_Moment="kip-in",1/12,IF(RTF_unit_Moment="lb-ft",1/1000,IF(RTF_unit_Moment="lb-in",1/12000,1)))),"")</f>
        <v/>
      </c>
      <c r="BQ140" s="142" t="str">
        <f t="shared" ca="1" si="1167"/>
        <v/>
      </c>
      <c r="BR140" s="142" t="str">
        <f t="shared" ca="1" si="1168"/>
        <v/>
      </c>
      <c r="BT140" s="142" t="str">
        <f t="array" aca="1" ref="BT140" ca="1">IFERROR(INDEX($BB$1:$BB$502,SMALL(IF($BB$1:$BB$502&lt;&gt;"",ROW($BB$1:$BB$502)),ROW(133:133))),"")</f>
        <v/>
      </c>
      <c r="BU140" s="156" t="str">
        <f t="shared" ca="1" si="1130"/>
        <v/>
      </c>
      <c r="BV140" s="142" t="str">
        <f t="shared" ca="1" si="1141"/>
        <v/>
      </c>
      <c r="BW140" s="142" t="str">
        <f t="shared" ca="1" si="1141"/>
        <v/>
      </c>
      <c r="BX140" s="142" t="str">
        <f t="shared" ca="1" si="1141"/>
        <v/>
      </c>
      <c r="BY140" s="142" t="str">
        <f t="shared" ca="1" si="1142"/>
        <v/>
      </c>
      <c r="BZ140" s="142" t="str">
        <f t="shared" ca="1" si="1131"/>
        <v/>
      </c>
      <c r="CA140" s="142" t="str">
        <f t="shared" ca="1" si="1143"/>
        <v/>
      </c>
      <c r="CB140" s="142" t="str">
        <f t="shared" ca="1" si="1144"/>
        <v/>
      </c>
      <c r="CC140" s="142" t="str">
        <f t="shared" ca="1" si="1145"/>
        <v/>
      </c>
      <c r="CD140" s="142" t="str">
        <f t="shared" ca="1" si="1146"/>
        <v/>
      </c>
      <c r="CE140" s="142" t="str">
        <f t="shared" ca="1" si="1147"/>
        <v/>
      </c>
      <c r="CF140" s="142" t="str">
        <f t="shared" ca="1" si="1148"/>
        <v/>
      </c>
      <c r="CG140" s="142" t="str">
        <f t="shared" ca="1" si="1149"/>
        <v/>
      </c>
      <c r="CH140" s="142" t="str">
        <f ca="1">IFERROR(TRIM(IFERROR(IF(ISNUMBER(MATCH(IF($CF139="Radius",LEFT($CF140,FIND(" (",$CF140,1)),IF(LEFT($CF140,FIND(" (",$CF140,1))=LEFT($CF139,FIND(" (",$CF139,1)),"",LEFT($CF140,FIND(" (",$CF140,1)))),$CH$8:$CH139,0))=FALSE,IF($CF139="Radius",LEFT($CF140,FIND(" (",$CF140,1)),IF(LEFT($CF140,FIND(" (",$CF140,1))=LEFT($CF139,FIND(" (",$CF139,1)),"",LEFT($CF140,FIND(" (",$CF140,1)))),""),"")),"")</f>
        <v/>
      </c>
      <c r="CI140" s="142" t="str">
        <f t="array" aca="1" ref="CI140" ca="1">IFERROR(IF($CH140="","",IF(MAX((Selection_Radius=$CH140)*Selection_Resultant)=0,"",MAX((Selection_Radius=$CH140)*Selection_Resultant))),"")</f>
        <v/>
      </c>
      <c r="CJ140" s="142" t="str">
        <f t="shared" ca="1" si="1150"/>
        <v/>
      </c>
      <c r="CK140" s="142" t="str">
        <f t="array" aca="1" ref="CK140" ca="1">IFERROR(INDEX($CJ$1:$CJ$502,SMALL(IF($CJ$1:$CJ$502&lt;&gt;"",ROW($CJ$1:$CJ$502)),ROW(133:133))),"")</f>
        <v/>
      </c>
      <c r="CL140" s="142" t="str">
        <f t="shared" ca="1" si="1151"/>
        <v/>
      </c>
      <c r="CM140" s="142" t="str">
        <f t="shared" ca="1" si="1152"/>
        <v/>
      </c>
      <c r="CN140" s="142" t="str" cm="1">
        <f t="array" aca="1" ref="CN140" ca="1">IF(CM140="","",INDEX(INDIRECT("$CM$9:$CM$" &amp; ROW(GuyAnchorReactionCount) + GuyAnchorReactionCount),ROWS($CM140:INDIRECT("$CM$" &amp; ROW(GuyAnchorReactionCount) + GuyAnchorReactionCount))))</f>
        <v/>
      </c>
      <c r="CP140" s="145" t="str">
        <f t="shared" ca="1" si="1153"/>
        <v/>
      </c>
      <c r="CQ140" s="145" t="str">
        <f t="shared" ca="1" si="1154"/>
        <v/>
      </c>
      <c r="CR140" s="145" t="str">
        <f t="shared" ca="1" si="1155"/>
        <v/>
      </c>
      <c r="CS140" s="145" t="str">
        <f t="shared" ca="1" si="1156"/>
        <v/>
      </c>
    </row>
    <row r="141" spans="3:97" x14ac:dyDescent="0.2">
      <c r="C141" s="142">
        <f t="shared" si="1080"/>
        <v>139</v>
      </c>
      <c r="D141" s="142" t="e">
        <f t="shared" ca="1" si="1060"/>
        <v>#N/A</v>
      </c>
      <c r="E141" s="142" t="e">
        <f t="shared" ca="1" si="1060"/>
        <v>#N/A</v>
      </c>
      <c r="F141" s="142" t="e">
        <f t="shared" ca="1" si="1060"/>
        <v>#N/A</v>
      </c>
      <c r="G141" s="142" t="e">
        <f t="shared" ca="1" si="1060"/>
        <v>#N/A</v>
      </c>
      <c r="H141" s="142" t="e">
        <f t="shared" ca="1" si="1060"/>
        <v>#N/A</v>
      </c>
      <c r="I141" s="142" t="e">
        <f t="shared" ca="1" si="1060"/>
        <v>#N/A</v>
      </c>
      <c r="J141" s="142" t="e">
        <f t="shared" ca="1" si="1060"/>
        <v>#N/A</v>
      </c>
      <c r="K141" s="142" t="e">
        <f t="shared" ca="1" si="1060"/>
        <v>#N/A</v>
      </c>
      <c r="L141" s="142" t="e">
        <f t="shared" ca="1" si="1060"/>
        <v>#N/A</v>
      </c>
      <c r="M141" s="142" t="e">
        <f t="shared" ca="1" si="1060"/>
        <v>#N/A</v>
      </c>
      <c r="N141" s="142" t="e">
        <f t="shared" ca="1" si="1060"/>
        <v>#N/A</v>
      </c>
      <c r="O141" s="142" t="e">
        <f t="shared" ca="1" si="1060"/>
        <v>#N/A</v>
      </c>
      <c r="P141" s="142" t="e">
        <f t="shared" ca="1" si="1060"/>
        <v>#N/A</v>
      </c>
      <c r="Q141" s="142" t="e">
        <f t="shared" ca="1" si="1060"/>
        <v>#N/A</v>
      </c>
      <c r="R141" s="142" t="e">
        <f t="shared" ca="1" si="1060"/>
        <v>#N/A</v>
      </c>
      <c r="S141" s="142" t="e">
        <f t="shared" ca="1" si="1060"/>
        <v>#N/A</v>
      </c>
      <c r="T141" s="142" t="e">
        <f t="shared" ca="1" si="1050"/>
        <v>#N/A</v>
      </c>
      <c r="U141" s="142" t="e">
        <f t="shared" ca="1" si="1050"/>
        <v>#N/A</v>
      </c>
      <c r="V141" s="142" t="e">
        <f t="shared" ca="1" si="1050"/>
        <v>#N/A</v>
      </c>
      <c r="W141" s="142" t="e">
        <f t="shared" ca="1" si="1050"/>
        <v>#N/A</v>
      </c>
      <c r="X141" s="142" t="e">
        <f t="shared" ca="1" si="1050"/>
        <v>#N/A</v>
      </c>
      <c r="Y141" s="142" t="e">
        <f t="shared" ca="1" si="1050"/>
        <v>#N/A</v>
      </c>
      <c r="Z141" s="142" t="e">
        <f t="shared" ca="1" si="1050"/>
        <v>#N/A</v>
      </c>
      <c r="AA141" s="142" t="e">
        <f t="shared" ca="1" si="1050"/>
        <v>#N/A</v>
      </c>
      <c r="AB141" s="142" t="e">
        <f t="shared" ca="1" si="1050"/>
        <v>#N/A</v>
      </c>
      <c r="AC141" s="142" t="e">
        <f t="shared" ca="1" si="1050"/>
        <v>#N/A</v>
      </c>
      <c r="AD141" s="142" t="e">
        <f t="shared" ca="1" si="1050"/>
        <v>#N/A</v>
      </c>
      <c r="AE141" s="142" t="e">
        <f t="shared" ca="1" si="1050"/>
        <v>#N/A</v>
      </c>
      <c r="AF141" s="142" t="e">
        <f t="shared" ca="1" si="1050"/>
        <v>#N/A</v>
      </c>
      <c r="AG141" s="142" t="e">
        <f t="shared" ca="1" si="1050"/>
        <v>#N/A</v>
      </c>
      <c r="AH141" s="142" t="e">
        <f t="shared" ca="1" si="1050"/>
        <v>#N/A</v>
      </c>
      <c r="AI141" s="142" t="e">
        <f t="shared" ca="1" si="1061"/>
        <v>#N/A</v>
      </c>
      <c r="AJ141" s="142" t="e">
        <f t="shared" ca="1" si="1061"/>
        <v>#N/A</v>
      </c>
      <c r="AK141" s="142" t="e">
        <f t="shared" ca="1" si="1061"/>
        <v>#N/A</v>
      </c>
      <c r="AL141" s="142" t="e">
        <f t="shared" ca="1" si="1061"/>
        <v>#N/A</v>
      </c>
      <c r="AM141" s="142" t="e">
        <f t="shared" ca="1" si="1061"/>
        <v>#N/A</v>
      </c>
      <c r="AN141" s="142" t="e">
        <f t="shared" ca="1" si="1061"/>
        <v>#N/A</v>
      </c>
      <c r="AO141" s="142" t="e">
        <f t="shared" ca="1" si="1061"/>
        <v>#N/A</v>
      </c>
      <c r="AP141" s="142" t="e">
        <f t="shared" ca="1" si="1061"/>
        <v>#N/A</v>
      </c>
      <c r="AQ141" s="142" t="e">
        <f t="shared" ca="1" si="1061"/>
        <v>#N/A</v>
      </c>
      <c r="AR141" s="142" t="e">
        <f t="shared" ca="1" si="1061"/>
        <v>#N/A</v>
      </c>
      <c r="AS141" s="142" t="e">
        <f t="shared" ca="1" si="1061"/>
        <v>#N/A</v>
      </c>
      <c r="AT141" s="142" t="e">
        <f t="shared" ca="1" si="1061"/>
        <v>#N/A</v>
      </c>
      <c r="AU141" s="142" t="e">
        <f t="shared" ca="1" si="1061"/>
        <v>#N/A</v>
      </c>
      <c r="AV141" s="142" t="e">
        <f t="shared" ca="1" si="1061"/>
        <v>#N/A</v>
      </c>
      <c r="AW141" s="142" t="e">
        <f t="shared" ca="1" si="1061"/>
        <v>#N/A</v>
      </c>
      <c r="AX141" s="142" t="e">
        <f t="shared" ca="1" si="1061"/>
        <v>#N/A</v>
      </c>
      <c r="AY141" s="142" t="e">
        <f t="shared" ca="1" si="1051"/>
        <v>#N/A</v>
      </c>
      <c r="AZ141" s="142" t="e">
        <f t="shared" ca="1" si="1051"/>
        <v>#N/A</v>
      </c>
      <c r="BA141" s="142" t="e">
        <f t="shared" ca="1" si="1051"/>
        <v>#N/A</v>
      </c>
      <c r="BB141" s="142" t="str">
        <f t="shared" ca="1" si="1070"/>
        <v/>
      </c>
      <c r="BC141" s="142" t="str">
        <f t="shared" ref="BC141" ca="1" si="1177">IFERROR(VALUE(G141)*IF(RTF_unit="K",1,IF(RTF_unit="lb",1/1000,IF(RTF_unit="T",2,1))),"")</f>
        <v/>
      </c>
      <c r="BD141" s="142" t="str">
        <f t="shared" ref="BD141" ca="1" si="1178">IFERROR(VALUE(H141)*IF(RTF_unit="K",1,IF(RTF_unit="lb",1/1000,IF(RTF_unit="T",2,1))),"")</f>
        <v/>
      </c>
      <c r="BE141" s="142" t="str">
        <f t="shared" ref="BE141" ca="1" si="1179">IFERROR(VALUE(I141)*IF(RTF_unit="K",1,IF(RTF_unit="lb",1/1000,IF(RTF_unit="T",2,1))),"")</f>
        <v/>
      </c>
      <c r="BF141" s="20" t="str">
        <f t="shared" ca="1" si="1074"/>
        <v/>
      </c>
      <c r="BG141" s="142" t="str">
        <f t="shared" ca="1" si="1116"/>
        <v/>
      </c>
      <c r="BH141" s="20"/>
      <c r="BI141" s="158" t="str">
        <f t="shared" ca="1" si="1160"/>
        <v/>
      </c>
      <c r="BJ141" s="142" t="str">
        <f t="shared" ca="1" si="1135"/>
        <v/>
      </c>
      <c r="BK141" s="142" t="str">
        <f t="shared" ca="1" si="1161"/>
        <v/>
      </c>
      <c r="BL141" s="142" t="str">
        <f t="shared" ref="BL141" ca="1" si="1180">IFERROR(INDEX($D$2:$BA$203,$A$41-1+$BI141,$A$27-3)*IF(RTF_unit="K",1,IF(RTF_unit="lb",1/1000,IF(RTF_unit="T",2,1))),"")</f>
        <v/>
      </c>
      <c r="BM141" s="142" t="str">
        <f t="shared" ref="BM141" ca="1" si="1181">IFERROR(INDEX($D$2:$BA$203,$A$41-1+$BI141,$A$27-1)*IF(RTF_unit="K",1,IF(RTF_unit="lb",1/1000,IF(RTF_unit="T",2,1))),"")</f>
        <v/>
      </c>
      <c r="BN141" s="142" t="str">
        <f t="shared" ref="BN141" ca="1" si="1182">IFERROR(INDEX($D$2:$BA$203,$A$41-1+$BI141,$A$27-2)*IF(RTF_unit="K",1,IF(RTF_unit="lb",1/1000,IF(RTF_unit="T",2,1))),"")</f>
        <v/>
      </c>
      <c r="BO141" s="142" t="str">
        <f t="shared" ref="BO141" ca="1" si="1183">IFERROR(INDEX($D$2:$BA$203,$A$41-1+$BI141,$A$27)*IF(RTF_unit_Moment="kip-ft",1,IF(RTF_unit_Moment="kip-in",1/12,IF(RTF_unit_Moment="lb-ft",1/1000,IF(RTF_unit_Moment="lb-in",1/12000,1)))),"")</f>
        <v/>
      </c>
      <c r="BP141" s="142" t="str">
        <f t="shared" ref="BP141" ca="1" si="1184">IFERROR(INDEX($D$2:$BA$203,$A$41-1+$BI141,$A$30)*IF(RTF_unit_Moment="kip-ft",1,IF(RTF_unit_Moment="kip-in",1/12,IF(RTF_unit_Moment="lb-ft",1/1000,IF(RTF_unit_Moment="lb-in",1/12000,1)))),"")</f>
        <v/>
      </c>
      <c r="BQ141" s="142" t="str">
        <f t="shared" ca="1" si="1167"/>
        <v/>
      </c>
      <c r="BR141" s="142" t="str">
        <f t="shared" ca="1" si="1168"/>
        <v/>
      </c>
      <c r="BT141" s="142" t="str">
        <f t="array" aca="1" ref="BT141" ca="1">IFERROR(INDEX($BB$1:$BB$502,SMALL(IF($BB$1:$BB$502&lt;&gt;"",ROW($BB$1:$BB$502)),ROW(134:134))),"")</f>
        <v/>
      </c>
      <c r="BU141" s="156" t="str">
        <f t="shared" ca="1" si="1130"/>
        <v/>
      </c>
      <c r="BV141" s="142" t="str">
        <f t="shared" ca="1" si="1141"/>
        <v/>
      </c>
      <c r="BW141" s="142" t="str">
        <f t="shared" ca="1" si="1141"/>
        <v/>
      </c>
      <c r="BX141" s="142" t="str">
        <f t="shared" ca="1" si="1141"/>
        <v/>
      </c>
      <c r="BY141" s="142" t="str">
        <f t="shared" ca="1" si="1142"/>
        <v/>
      </c>
      <c r="BZ141" s="142" t="str">
        <f t="shared" ca="1" si="1131"/>
        <v/>
      </c>
      <c r="CA141" s="142" t="str">
        <f t="shared" ca="1" si="1143"/>
        <v/>
      </c>
      <c r="CB141" s="142" t="str">
        <f t="shared" ca="1" si="1144"/>
        <v/>
      </c>
      <c r="CC141" s="142" t="str">
        <f t="shared" ca="1" si="1145"/>
        <v/>
      </c>
      <c r="CD141" s="142" t="str">
        <f t="shared" ca="1" si="1146"/>
        <v/>
      </c>
      <c r="CE141" s="142" t="str">
        <f t="shared" ca="1" si="1147"/>
        <v/>
      </c>
      <c r="CF141" s="142" t="str">
        <f t="shared" ca="1" si="1148"/>
        <v/>
      </c>
      <c r="CG141" s="142" t="str">
        <f t="shared" ca="1" si="1149"/>
        <v/>
      </c>
      <c r="CH141" s="142" t="str">
        <f ca="1">IFERROR(TRIM(IFERROR(IF(ISNUMBER(MATCH(IF($CF140="Radius",LEFT($CF141,FIND(" (",$CF141,1)),IF(LEFT($CF141,FIND(" (",$CF141,1))=LEFT($CF140,FIND(" (",$CF140,1)),"",LEFT($CF141,FIND(" (",$CF141,1)))),$CH$8:$CH140,0))=FALSE,IF($CF140="Radius",LEFT($CF141,FIND(" (",$CF141,1)),IF(LEFT($CF141,FIND(" (",$CF141,1))=LEFT($CF140,FIND(" (",$CF140,1)),"",LEFT($CF141,FIND(" (",$CF141,1)))),""),"")),"")</f>
        <v/>
      </c>
      <c r="CI141" s="142" t="str">
        <f t="array" aca="1" ref="CI141" ca="1">IFERROR(IF($CH141="","",IF(MAX((Selection_Radius=$CH141)*Selection_Resultant)=0,"",MAX((Selection_Radius=$CH141)*Selection_Resultant))),"")</f>
        <v/>
      </c>
      <c r="CJ141" s="142" t="str">
        <f t="shared" ca="1" si="1150"/>
        <v/>
      </c>
      <c r="CK141" s="142" t="str">
        <f t="array" aca="1" ref="CK141" ca="1">IFERROR(INDEX($CJ$1:$CJ$502,SMALL(IF($CJ$1:$CJ$502&lt;&gt;"",ROW($CJ$1:$CJ$502)),ROW(134:134))),"")</f>
        <v/>
      </c>
      <c r="CL141" s="142" t="str">
        <f t="shared" ca="1" si="1151"/>
        <v/>
      </c>
      <c r="CM141" s="142" t="str">
        <f t="shared" ca="1" si="1152"/>
        <v/>
      </c>
      <c r="CN141" s="142" t="str" cm="1">
        <f t="array" aca="1" ref="CN141" ca="1">IF(CM141="","",INDEX(INDIRECT("$CM$9:$CM$" &amp; ROW(GuyAnchorReactionCount) + GuyAnchorReactionCount),ROWS($CM141:INDIRECT("$CM$" &amp; ROW(GuyAnchorReactionCount) + GuyAnchorReactionCount))))</f>
        <v/>
      </c>
      <c r="CP141" s="145" t="str">
        <f t="shared" ca="1" si="1153"/>
        <v/>
      </c>
      <c r="CQ141" s="145" t="str">
        <f t="shared" ca="1" si="1154"/>
        <v/>
      </c>
      <c r="CR141" s="145" t="str">
        <f t="shared" ca="1" si="1155"/>
        <v/>
      </c>
      <c r="CS141" s="145" t="str">
        <f t="shared" ca="1" si="1156"/>
        <v/>
      </c>
    </row>
    <row r="142" spans="3:97" x14ac:dyDescent="0.2">
      <c r="C142" s="142">
        <f t="shared" si="1080"/>
        <v>140</v>
      </c>
      <c r="D142" s="142" t="e">
        <f t="shared" ca="1" si="1060"/>
        <v>#N/A</v>
      </c>
      <c r="E142" s="142" t="e">
        <f t="shared" ca="1" si="1060"/>
        <v>#N/A</v>
      </c>
      <c r="F142" s="142" t="e">
        <f t="shared" ca="1" si="1060"/>
        <v>#N/A</v>
      </c>
      <c r="G142" s="142" t="e">
        <f t="shared" ca="1" si="1060"/>
        <v>#N/A</v>
      </c>
      <c r="H142" s="142" t="e">
        <f t="shared" ca="1" si="1060"/>
        <v>#N/A</v>
      </c>
      <c r="I142" s="142" t="e">
        <f t="shared" ca="1" si="1060"/>
        <v>#N/A</v>
      </c>
      <c r="J142" s="142" t="e">
        <f t="shared" ca="1" si="1060"/>
        <v>#N/A</v>
      </c>
      <c r="K142" s="142" t="e">
        <f t="shared" ca="1" si="1060"/>
        <v>#N/A</v>
      </c>
      <c r="L142" s="142" t="e">
        <f t="shared" ca="1" si="1060"/>
        <v>#N/A</v>
      </c>
      <c r="M142" s="142" t="e">
        <f t="shared" ca="1" si="1060"/>
        <v>#N/A</v>
      </c>
      <c r="N142" s="142" t="e">
        <f t="shared" ca="1" si="1060"/>
        <v>#N/A</v>
      </c>
      <c r="O142" s="142" t="e">
        <f t="shared" ca="1" si="1060"/>
        <v>#N/A</v>
      </c>
      <c r="P142" s="142" t="e">
        <f t="shared" ca="1" si="1060"/>
        <v>#N/A</v>
      </c>
      <c r="Q142" s="142" t="e">
        <f t="shared" ca="1" si="1060"/>
        <v>#N/A</v>
      </c>
      <c r="R142" s="142" t="e">
        <f t="shared" ca="1" si="1060"/>
        <v>#N/A</v>
      </c>
      <c r="S142" s="142" t="e">
        <f t="shared" ca="1" si="1060"/>
        <v>#N/A</v>
      </c>
      <c r="T142" s="142" t="e">
        <f t="shared" ca="1" si="1050"/>
        <v>#N/A</v>
      </c>
      <c r="U142" s="142" t="e">
        <f t="shared" ca="1" si="1050"/>
        <v>#N/A</v>
      </c>
      <c r="V142" s="142" t="e">
        <f t="shared" ca="1" si="1050"/>
        <v>#N/A</v>
      </c>
      <c r="W142" s="142" t="e">
        <f t="shared" ca="1" si="1050"/>
        <v>#N/A</v>
      </c>
      <c r="X142" s="142" t="e">
        <f t="shared" ca="1" si="1050"/>
        <v>#N/A</v>
      </c>
      <c r="Y142" s="142" t="e">
        <f t="shared" ca="1" si="1050"/>
        <v>#N/A</v>
      </c>
      <c r="Z142" s="142" t="e">
        <f t="shared" ca="1" si="1050"/>
        <v>#N/A</v>
      </c>
      <c r="AA142" s="142" t="e">
        <f t="shared" ca="1" si="1050"/>
        <v>#N/A</v>
      </c>
      <c r="AB142" s="142" t="e">
        <f t="shared" ca="1" si="1050"/>
        <v>#N/A</v>
      </c>
      <c r="AC142" s="142" t="e">
        <f t="shared" ca="1" si="1050"/>
        <v>#N/A</v>
      </c>
      <c r="AD142" s="142" t="e">
        <f t="shared" ca="1" si="1050"/>
        <v>#N/A</v>
      </c>
      <c r="AE142" s="142" t="e">
        <f t="shared" ca="1" si="1050"/>
        <v>#N/A</v>
      </c>
      <c r="AF142" s="142" t="e">
        <f t="shared" ca="1" si="1050"/>
        <v>#N/A</v>
      </c>
      <c r="AG142" s="142" t="e">
        <f t="shared" ca="1" si="1050"/>
        <v>#N/A</v>
      </c>
      <c r="AH142" s="142" t="e">
        <f t="shared" ca="1" si="1050"/>
        <v>#N/A</v>
      </c>
      <c r="AI142" s="142" t="e">
        <f t="shared" ca="1" si="1061"/>
        <v>#N/A</v>
      </c>
      <c r="AJ142" s="142" t="e">
        <f t="shared" ca="1" si="1061"/>
        <v>#N/A</v>
      </c>
      <c r="AK142" s="142" t="e">
        <f t="shared" ca="1" si="1061"/>
        <v>#N/A</v>
      </c>
      <c r="AL142" s="142" t="e">
        <f t="shared" ca="1" si="1061"/>
        <v>#N/A</v>
      </c>
      <c r="AM142" s="142" t="e">
        <f t="shared" ca="1" si="1061"/>
        <v>#N/A</v>
      </c>
      <c r="AN142" s="142" t="e">
        <f t="shared" ca="1" si="1061"/>
        <v>#N/A</v>
      </c>
      <c r="AO142" s="142" t="e">
        <f t="shared" ca="1" si="1061"/>
        <v>#N/A</v>
      </c>
      <c r="AP142" s="142" t="e">
        <f t="shared" ca="1" si="1061"/>
        <v>#N/A</v>
      </c>
      <c r="AQ142" s="142" t="e">
        <f t="shared" ca="1" si="1061"/>
        <v>#N/A</v>
      </c>
      <c r="AR142" s="142" t="e">
        <f t="shared" ca="1" si="1061"/>
        <v>#N/A</v>
      </c>
      <c r="AS142" s="142" t="e">
        <f t="shared" ca="1" si="1061"/>
        <v>#N/A</v>
      </c>
      <c r="AT142" s="142" t="e">
        <f t="shared" ca="1" si="1061"/>
        <v>#N/A</v>
      </c>
      <c r="AU142" s="142" t="e">
        <f t="shared" ca="1" si="1061"/>
        <v>#N/A</v>
      </c>
      <c r="AV142" s="142" t="e">
        <f t="shared" ca="1" si="1061"/>
        <v>#N/A</v>
      </c>
      <c r="AW142" s="142" t="e">
        <f t="shared" ca="1" si="1061"/>
        <v>#N/A</v>
      </c>
      <c r="AX142" s="142" t="e">
        <f t="shared" ca="1" si="1061"/>
        <v>#N/A</v>
      </c>
      <c r="AY142" s="142" t="e">
        <f t="shared" ca="1" si="1051"/>
        <v>#N/A</v>
      </c>
      <c r="AZ142" s="142" t="e">
        <f t="shared" ca="1" si="1051"/>
        <v>#N/A</v>
      </c>
      <c r="BA142" s="142" t="e">
        <f t="shared" ca="1" si="1051"/>
        <v>#N/A</v>
      </c>
      <c r="BB142" s="142" t="str">
        <f t="shared" ca="1" si="1070"/>
        <v/>
      </c>
      <c r="BC142" s="142" t="str">
        <f t="shared" ref="BC142" ca="1" si="1185">IFERROR(VALUE(G142)*IF(RTF_unit="K",1,IF(RTF_unit="lb",1/1000,IF(RTF_unit="T",2,1))),"")</f>
        <v/>
      </c>
      <c r="BD142" s="142" t="str">
        <f t="shared" ref="BD142" ca="1" si="1186">IFERROR(VALUE(H142)*IF(RTF_unit="K",1,IF(RTF_unit="lb",1/1000,IF(RTF_unit="T",2,1))),"")</f>
        <v/>
      </c>
      <c r="BE142" s="142" t="str">
        <f t="shared" ref="BE142" ca="1" si="1187">IFERROR(VALUE(I142)*IF(RTF_unit="K",1,IF(RTF_unit="lb",1/1000,IF(RTF_unit="T",2,1))),"")</f>
        <v/>
      </c>
      <c r="BF142" s="20" t="str">
        <f t="shared" ca="1" si="1074"/>
        <v/>
      </c>
      <c r="BG142" s="142" t="str">
        <f t="shared" ca="1" si="1116"/>
        <v/>
      </c>
      <c r="BH142" s="20"/>
      <c r="BI142" s="158" t="str">
        <f t="shared" ca="1" si="1160"/>
        <v/>
      </c>
      <c r="BJ142" s="142" t="str">
        <f t="shared" ca="1" si="1135"/>
        <v/>
      </c>
      <c r="BK142" s="142" t="str">
        <f t="shared" ca="1" si="1161"/>
        <v/>
      </c>
      <c r="BL142" s="142" t="str">
        <f t="shared" ref="BL142" ca="1" si="1188">IFERROR(INDEX($D$2:$BA$203,$A$41-1+$BI142,$A$27-3)*IF(RTF_unit="K",1,IF(RTF_unit="lb",1/1000,IF(RTF_unit="T",2,1))),"")</f>
        <v/>
      </c>
      <c r="BM142" s="142" t="str">
        <f t="shared" ref="BM142" ca="1" si="1189">IFERROR(INDEX($D$2:$BA$203,$A$41-1+$BI142,$A$27-1)*IF(RTF_unit="K",1,IF(RTF_unit="lb",1/1000,IF(RTF_unit="T",2,1))),"")</f>
        <v/>
      </c>
      <c r="BN142" s="142" t="str">
        <f t="shared" ref="BN142" ca="1" si="1190">IFERROR(INDEX($D$2:$BA$203,$A$41-1+$BI142,$A$27-2)*IF(RTF_unit="K",1,IF(RTF_unit="lb",1/1000,IF(RTF_unit="T",2,1))),"")</f>
        <v/>
      </c>
      <c r="BO142" s="142" t="str">
        <f t="shared" ref="BO142" ca="1" si="1191">IFERROR(INDEX($D$2:$BA$203,$A$41-1+$BI142,$A$27)*IF(RTF_unit_Moment="kip-ft",1,IF(RTF_unit_Moment="kip-in",1/12,IF(RTF_unit_Moment="lb-ft",1/1000,IF(RTF_unit_Moment="lb-in",1/12000,1)))),"")</f>
        <v/>
      </c>
      <c r="BP142" s="142" t="str">
        <f t="shared" ref="BP142" ca="1" si="1192">IFERROR(INDEX($D$2:$BA$203,$A$41-1+$BI142,$A$30)*IF(RTF_unit_Moment="kip-ft",1,IF(RTF_unit_Moment="kip-in",1/12,IF(RTF_unit_Moment="lb-ft",1/1000,IF(RTF_unit_Moment="lb-in",1/12000,1)))),"")</f>
        <v/>
      </c>
      <c r="BQ142" s="142" t="str">
        <f t="shared" ca="1" si="1167"/>
        <v/>
      </c>
      <c r="BR142" s="142" t="str">
        <f t="shared" ca="1" si="1168"/>
        <v/>
      </c>
      <c r="BT142" s="142" t="str">
        <f t="array" aca="1" ref="BT142" ca="1">IFERROR(INDEX($BB$1:$BB$502,SMALL(IF($BB$1:$BB$502&lt;&gt;"",ROW($BB$1:$BB$502)),ROW(135:135))),"")</f>
        <v/>
      </c>
      <c r="BU142" s="156" t="str">
        <f t="shared" ca="1" si="1130"/>
        <v/>
      </c>
      <c r="BV142" s="142" t="str">
        <f t="shared" ca="1" si="1141"/>
        <v/>
      </c>
      <c r="BW142" s="142" t="str">
        <f t="shared" ca="1" si="1141"/>
        <v/>
      </c>
      <c r="BX142" s="142" t="str">
        <f t="shared" ca="1" si="1141"/>
        <v/>
      </c>
      <c r="BY142" s="142" t="str">
        <f t="shared" ca="1" si="1142"/>
        <v/>
      </c>
      <c r="BZ142" s="142" t="str">
        <f t="shared" ca="1" si="1131"/>
        <v/>
      </c>
      <c r="CA142" s="142" t="str">
        <f t="shared" ca="1" si="1143"/>
        <v/>
      </c>
      <c r="CB142" s="142" t="str">
        <f t="shared" ca="1" si="1144"/>
        <v/>
      </c>
      <c r="CC142" s="142" t="str">
        <f t="shared" ca="1" si="1145"/>
        <v/>
      </c>
      <c r="CD142" s="142" t="str">
        <f t="shared" ca="1" si="1146"/>
        <v/>
      </c>
      <c r="CE142" s="142" t="str">
        <f t="shared" ca="1" si="1147"/>
        <v/>
      </c>
      <c r="CF142" s="142" t="str">
        <f t="shared" ca="1" si="1148"/>
        <v/>
      </c>
      <c r="CG142" s="142" t="str">
        <f t="shared" ca="1" si="1149"/>
        <v/>
      </c>
      <c r="CH142" s="142" t="str">
        <f ca="1">IFERROR(TRIM(IFERROR(IF(ISNUMBER(MATCH(IF($CF141="Radius",LEFT($CF142,FIND(" (",$CF142,1)),IF(LEFT($CF142,FIND(" (",$CF142,1))=LEFT($CF141,FIND(" (",$CF141,1)),"",LEFT($CF142,FIND(" (",$CF142,1)))),$CH$8:$CH141,0))=FALSE,IF($CF141="Radius",LEFT($CF142,FIND(" (",$CF142,1)),IF(LEFT($CF142,FIND(" (",$CF142,1))=LEFT($CF141,FIND(" (",$CF141,1)),"",LEFT($CF142,FIND(" (",$CF142,1)))),""),"")),"")</f>
        <v/>
      </c>
      <c r="CI142" s="142" t="str">
        <f t="array" aca="1" ref="CI142" ca="1">IFERROR(IF($CH142="","",IF(MAX((Selection_Radius=$CH142)*Selection_Resultant)=0,"",MAX((Selection_Radius=$CH142)*Selection_Resultant))),"")</f>
        <v/>
      </c>
      <c r="CJ142" s="142" t="str">
        <f t="shared" ca="1" si="1150"/>
        <v/>
      </c>
      <c r="CK142" s="142" t="str">
        <f t="array" aca="1" ref="CK142" ca="1">IFERROR(INDEX($CJ$1:$CJ$502,SMALL(IF($CJ$1:$CJ$502&lt;&gt;"",ROW($CJ$1:$CJ$502)),ROW(135:135))),"")</f>
        <v/>
      </c>
      <c r="CL142" s="142" t="str">
        <f t="shared" ca="1" si="1151"/>
        <v/>
      </c>
      <c r="CM142" s="142" t="str">
        <f t="shared" ca="1" si="1152"/>
        <v/>
      </c>
      <c r="CN142" s="142" t="str" cm="1">
        <f t="array" aca="1" ref="CN142" ca="1">IF(CM142="","",INDEX(INDIRECT("$CM$9:$CM$" &amp; ROW(GuyAnchorReactionCount) + GuyAnchorReactionCount),ROWS($CM142:INDIRECT("$CM$" &amp; ROW(GuyAnchorReactionCount) + GuyAnchorReactionCount))))</f>
        <v/>
      </c>
      <c r="CP142" s="145" t="str">
        <f t="shared" ca="1" si="1153"/>
        <v/>
      </c>
      <c r="CQ142" s="145" t="str">
        <f t="shared" ca="1" si="1154"/>
        <v/>
      </c>
      <c r="CR142" s="145" t="str">
        <f t="shared" ca="1" si="1155"/>
        <v/>
      </c>
      <c r="CS142" s="145" t="str">
        <f t="shared" ca="1" si="1156"/>
        <v/>
      </c>
    </row>
    <row r="143" spans="3:97" x14ac:dyDescent="0.2">
      <c r="C143" s="142">
        <f t="shared" si="1080"/>
        <v>141</v>
      </c>
      <c r="D143" s="142" t="e">
        <f t="shared" ca="1" si="1060"/>
        <v>#N/A</v>
      </c>
      <c r="E143" s="142" t="e">
        <f t="shared" ca="1" si="1060"/>
        <v>#N/A</v>
      </c>
      <c r="F143" s="142" t="e">
        <f t="shared" ca="1" si="1060"/>
        <v>#N/A</v>
      </c>
      <c r="G143" s="142" t="e">
        <f t="shared" ca="1" si="1060"/>
        <v>#N/A</v>
      </c>
      <c r="H143" s="142" t="e">
        <f t="shared" ca="1" si="1060"/>
        <v>#N/A</v>
      </c>
      <c r="I143" s="142" t="e">
        <f t="shared" ca="1" si="1060"/>
        <v>#N/A</v>
      </c>
      <c r="J143" s="142" t="e">
        <f t="shared" ca="1" si="1060"/>
        <v>#N/A</v>
      </c>
      <c r="K143" s="142" t="e">
        <f t="shared" ca="1" si="1060"/>
        <v>#N/A</v>
      </c>
      <c r="L143" s="142" t="e">
        <f t="shared" ca="1" si="1060"/>
        <v>#N/A</v>
      </c>
      <c r="M143" s="142" t="e">
        <f t="shared" ca="1" si="1060"/>
        <v>#N/A</v>
      </c>
      <c r="N143" s="142" t="e">
        <f t="shared" ca="1" si="1060"/>
        <v>#N/A</v>
      </c>
      <c r="O143" s="142" t="e">
        <f t="shared" ca="1" si="1060"/>
        <v>#N/A</v>
      </c>
      <c r="P143" s="142" t="e">
        <f t="shared" ca="1" si="1060"/>
        <v>#N/A</v>
      </c>
      <c r="Q143" s="142" t="e">
        <f t="shared" ca="1" si="1060"/>
        <v>#N/A</v>
      </c>
      <c r="R143" s="142" t="e">
        <f t="shared" ca="1" si="1060"/>
        <v>#N/A</v>
      </c>
      <c r="S143" s="142" t="e">
        <f t="shared" ca="1" si="1060"/>
        <v>#N/A</v>
      </c>
      <c r="T143" s="142" t="e">
        <f t="shared" ca="1" si="1050"/>
        <v>#N/A</v>
      </c>
      <c r="U143" s="142" t="e">
        <f t="shared" ca="1" si="1050"/>
        <v>#N/A</v>
      </c>
      <c r="V143" s="142" t="e">
        <f t="shared" ca="1" si="1050"/>
        <v>#N/A</v>
      </c>
      <c r="W143" s="142" t="e">
        <f t="shared" ca="1" si="1050"/>
        <v>#N/A</v>
      </c>
      <c r="X143" s="142" t="e">
        <f t="shared" ca="1" si="1050"/>
        <v>#N/A</v>
      </c>
      <c r="Y143" s="142" t="e">
        <f t="shared" ca="1" si="1050"/>
        <v>#N/A</v>
      </c>
      <c r="Z143" s="142" t="e">
        <f t="shared" ca="1" si="1050"/>
        <v>#N/A</v>
      </c>
      <c r="AA143" s="142" t="e">
        <f t="shared" ca="1" si="1050"/>
        <v>#N/A</v>
      </c>
      <c r="AB143" s="142" t="e">
        <f t="shared" ca="1" si="1050"/>
        <v>#N/A</v>
      </c>
      <c r="AC143" s="142" t="e">
        <f t="shared" ca="1" si="1050"/>
        <v>#N/A</v>
      </c>
      <c r="AD143" s="142" t="e">
        <f t="shared" ca="1" si="1050"/>
        <v>#N/A</v>
      </c>
      <c r="AE143" s="142" t="e">
        <f t="shared" ca="1" si="1050"/>
        <v>#N/A</v>
      </c>
      <c r="AF143" s="142" t="e">
        <f t="shared" ca="1" si="1050"/>
        <v>#N/A</v>
      </c>
      <c r="AG143" s="142" t="e">
        <f t="shared" ca="1" si="1050"/>
        <v>#N/A</v>
      </c>
      <c r="AH143" s="142" t="e">
        <f t="shared" ca="1" si="1050"/>
        <v>#N/A</v>
      </c>
      <c r="AI143" s="142" t="e">
        <f t="shared" ca="1" si="1061"/>
        <v>#N/A</v>
      </c>
      <c r="AJ143" s="142" t="e">
        <f t="shared" ca="1" si="1061"/>
        <v>#N/A</v>
      </c>
      <c r="AK143" s="142" t="e">
        <f t="shared" ca="1" si="1061"/>
        <v>#N/A</v>
      </c>
      <c r="AL143" s="142" t="e">
        <f t="shared" ca="1" si="1061"/>
        <v>#N/A</v>
      </c>
      <c r="AM143" s="142" t="e">
        <f t="shared" ca="1" si="1061"/>
        <v>#N/A</v>
      </c>
      <c r="AN143" s="142" t="e">
        <f t="shared" ca="1" si="1061"/>
        <v>#N/A</v>
      </c>
      <c r="AO143" s="142" t="e">
        <f t="shared" ca="1" si="1061"/>
        <v>#N/A</v>
      </c>
      <c r="AP143" s="142" t="e">
        <f t="shared" ca="1" si="1061"/>
        <v>#N/A</v>
      </c>
      <c r="AQ143" s="142" t="e">
        <f t="shared" ca="1" si="1061"/>
        <v>#N/A</v>
      </c>
      <c r="AR143" s="142" t="e">
        <f t="shared" ca="1" si="1061"/>
        <v>#N/A</v>
      </c>
      <c r="AS143" s="142" t="e">
        <f t="shared" ca="1" si="1061"/>
        <v>#N/A</v>
      </c>
      <c r="AT143" s="142" t="e">
        <f t="shared" ca="1" si="1061"/>
        <v>#N/A</v>
      </c>
      <c r="AU143" s="142" t="e">
        <f t="shared" ca="1" si="1061"/>
        <v>#N/A</v>
      </c>
      <c r="AV143" s="142" t="e">
        <f t="shared" ca="1" si="1061"/>
        <v>#N/A</v>
      </c>
      <c r="AW143" s="142" t="e">
        <f t="shared" ca="1" si="1061"/>
        <v>#N/A</v>
      </c>
      <c r="AX143" s="142" t="e">
        <f t="shared" ca="1" si="1061"/>
        <v>#N/A</v>
      </c>
      <c r="AY143" s="142" t="e">
        <f t="shared" ca="1" si="1051"/>
        <v>#N/A</v>
      </c>
      <c r="AZ143" s="142" t="e">
        <f t="shared" ca="1" si="1051"/>
        <v>#N/A</v>
      </c>
      <c r="BA143" s="142" t="e">
        <f t="shared" ca="1" si="1051"/>
        <v>#N/A</v>
      </c>
      <c r="BB143" s="142" t="str">
        <f t="shared" ca="1" si="1070"/>
        <v/>
      </c>
      <c r="BC143" s="142" t="str">
        <f t="shared" ref="BC143" ca="1" si="1193">IFERROR(VALUE(G143)*IF(RTF_unit="K",1,IF(RTF_unit="lb",1/1000,IF(RTF_unit="T",2,1))),"")</f>
        <v/>
      </c>
      <c r="BD143" s="142" t="str">
        <f t="shared" ref="BD143" ca="1" si="1194">IFERROR(VALUE(H143)*IF(RTF_unit="K",1,IF(RTF_unit="lb",1/1000,IF(RTF_unit="T",2,1))),"")</f>
        <v/>
      </c>
      <c r="BE143" s="142" t="str">
        <f t="shared" ref="BE143" ca="1" si="1195">IFERROR(VALUE(I143)*IF(RTF_unit="K",1,IF(RTF_unit="lb",1/1000,IF(RTF_unit="T",2,1))),"")</f>
        <v/>
      </c>
      <c r="BF143" s="20" t="str">
        <f t="shared" ca="1" si="1074"/>
        <v/>
      </c>
      <c r="BG143" s="142" t="str">
        <f t="shared" ca="1" si="1116"/>
        <v/>
      </c>
      <c r="BH143" s="20"/>
      <c r="BI143" s="158" t="str">
        <f t="shared" ca="1" si="1160"/>
        <v/>
      </c>
      <c r="BJ143" s="142" t="str">
        <f t="shared" ca="1" si="1135"/>
        <v/>
      </c>
      <c r="BK143" s="142" t="str">
        <f t="shared" ca="1" si="1161"/>
        <v/>
      </c>
      <c r="BL143" s="142" t="str">
        <f t="shared" ref="BL143" ca="1" si="1196">IFERROR(INDEX($D$2:$BA$203,$A$41-1+$BI143,$A$27-3)*IF(RTF_unit="K",1,IF(RTF_unit="lb",1/1000,IF(RTF_unit="T",2,1))),"")</f>
        <v/>
      </c>
      <c r="BM143" s="142" t="str">
        <f t="shared" ref="BM143" ca="1" si="1197">IFERROR(INDEX($D$2:$BA$203,$A$41-1+$BI143,$A$27-1)*IF(RTF_unit="K",1,IF(RTF_unit="lb",1/1000,IF(RTF_unit="T",2,1))),"")</f>
        <v/>
      </c>
      <c r="BN143" s="142" t="str">
        <f t="shared" ref="BN143" ca="1" si="1198">IFERROR(INDEX($D$2:$BA$203,$A$41-1+$BI143,$A$27-2)*IF(RTF_unit="K",1,IF(RTF_unit="lb",1/1000,IF(RTF_unit="T",2,1))),"")</f>
        <v/>
      </c>
      <c r="BO143" s="142" t="str">
        <f t="shared" ref="BO143" ca="1" si="1199">IFERROR(INDEX($D$2:$BA$203,$A$41-1+$BI143,$A$27)*IF(RTF_unit_Moment="kip-ft",1,IF(RTF_unit_Moment="kip-in",1/12,IF(RTF_unit_Moment="lb-ft",1/1000,IF(RTF_unit_Moment="lb-in",1/12000,1)))),"")</f>
        <v/>
      </c>
      <c r="BP143" s="142" t="str">
        <f t="shared" ref="BP143" ca="1" si="1200">IFERROR(INDEX($D$2:$BA$203,$A$41-1+$BI143,$A$30)*IF(RTF_unit_Moment="kip-ft",1,IF(RTF_unit_Moment="kip-in",1/12,IF(RTF_unit_Moment="lb-ft",1/1000,IF(RTF_unit_Moment="lb-in",1/12000,1)))),"")</f>
        <v/>
      </c>
      <c r="BQ143" s="142" t="str">
        <f t="shared" ca="1" si="1167"/>
        <v/>
      </c>
      <c r="BR143" s="142" t="str">
        <f t="shared" ca="1" si="1168"/>
        <v/>
      </c>
      <c r="BT143" s="142" t="str">
        <f t="array" aca="1" ref="BT143" ca="1">IFERROR(INDEX($BB$1:$BB$502,SMALL(IF($BB$1:$BB$502&lt;&gt;"",ROW($BB$1:$BB$502)),ROW(136:136))),"")</f>
        <v/>
      </c>
      <c r="BU143" s="156" t="str">
        <f t="shared" ca="1" si="1130"/>
        <v/>
      </c>
      <c r="BV143" s="142" t="str">
        <f t="shared" ca="1" si="1141"/>
        <v/>
      </c>
      <c r="BW143" s="142" t="str">
        <f t="shared" ca="1" si="1141"/>
        <v/>
      </c>
      <c r="BX143" s="142" t="str">
        <f t="shared" ca="1" si="1141"/>
        <v/>
      </c>
      <c r="BY143" s="142" t="str">
        <f t="shared" ca="1" si="1142"/>
        <v/>
      </c>
      <c r="BZ143" s="142" t="str">
        <f t="shared" ca="1" si="1131"/>
        <v/>
      </c>
      <c r="CA143" s="142" t="str">
        <f t="shared" ca="1" si="1143"/>
        <v/>
      </c>
      <c r="CB143" s="142" t="str">
        <f t="shared" ca="1" si="1144"/>
        <v/>
      </c>
      <c r="CC143" s="142" t="str">
        <f t="shared" ca="1" si="1145"/>
        <v/>
      </c>
      <c r="CD143" s="142" t="str">
        <f t="shared" ca="1" si="1146"/>
        <v/>
      </c>
      <c r="CE143" s="142" t="str">
        <f t="shared" ca="1" si="1147"/>
        <v/>
      </c>
      <c r="CF143" s="142" t="str">
        <f t="shared" ca="1" si="1148"/>
        <v/>
      </c>
      <c r="CG143" s="142" t="str">
        <f t="shared" ca="1" si="1149"/>
        <v/>
      </c>
      <c r="CH143" s="142" t="str">
        <f ca="1">IFERROR(TRIM(IFERROR(IF(ISNUMBER(MATCH(IF($CF142="Radius",LEFT($CF143,FIND(" (",$CF143,1)),IF(LEFT($CF143,FIND(" (",$CF143,1))=LEFT($CF142,FIND(" (",$CF142,1)),"",LEFT($CF143,FIND(" (",$CF143,1)))),$CH$8:$CH142,0))=FALSE,IF($CF142="Radius",LEFT($CF143,FIND(" (",$CF143,1)),IF(LEFT($CF143,FIND(" (",$CF143,1))=LEFT($CF142,FIND(" (",$CF142,1)),"",LEFT($CF143,FIND(" (",$CF143,1)))),""),"")),"")</f>
        <v/>
      </c>
      <c r="CI143" s="142" t="str">
        <f t="array" aca="1" ref="CI143" ca="1">IFERROR(IF($CH143="","",IF(MAX((Selection_Radius=$CH143)*Selection_Resultant)=0,"",MAX((Selection_Radius=$CH143)*Selection_Resultant))),"")</f>
        <v/>
      </c>
      <c r="CJ143" s="142" t="str">
        <f t="shared" ca="1" si="1150"/>
        <v/>
      </c>
      <c r="CK143" s="142" t="str">
        <f t="array" aca="1" ref="CK143" ca="1">IFERROR(INDEX($CJ$1:$CJ$502,SMALL(IF($CJ$1:$CJ$502&lt;&gt;"",ROW($CJ$1:$CJ$502)),ROW(136:136))),"")</f>
        <v/>
      </c>
      <c r="CL143" s="142" t="str">
        <f t="shared" ca="1" si="1151"/>
        <v/>
      </c>
      <c r="CM143" s="142" t="str">
        <f t="shared" ca="1" si="1152"/>
        <v/>
      </c>
      <c r="CN143" s="142" t="str" cm="1">
        <f t="array" aca="1" ref="CN143" ca="1">IF(CM143="","",INDEX(INDIRECT("$CM$9:$CM$" &amp; ROW(GuyAnchorReactionCount) + GuyAnchorReactionCount),ROWS($CM143:INDIRECT("$CM$" &amp; ROW(GuyAnchorReactionCount) + GuyAnchorReactionCount))))</f>
        <v/>
      </c>
      <c r="CP143" s="145" t="str">
        <f t="shared" ca="1" si="1153"/>
        <v/>
      </c>
      <c r="CQ143" s="145" t="str">
        <f t="shared" ca="1" si="1154"/>
        <v/>
      </c>
      <c r="CR143" s="145" t="str">
        <f t="shared" ca="1" si="1155"/>
        <v/>
      </c>
      <c r="CS143" s="145" t="str">
        <f t="shared" ca="1" si="1156"/>
        <v/>
      </c>
    </row>
    <row r="144" spans="3:97" x14ac:dyDescent="0.2">
      <c r="C144" s="142">
        <f t="shared" si="1080"/>
        <v>142</v>
      </c>
      <c r="D144" s="142" t="e">
        <f t="shared" ca="1" si="1060"/>
        <v>#N/A</v>
      </c>
      <c r="E144" s="142" t="e">
        <f t="shared" ca="1" si="1060"/>
        <v>#N/A</v>
      </c>
      <c r="F144" s="142" t="e">
        <f t="shared" ca="1" si="1060"/>
        <v>#N/A</v>
      </c>
      <c r="G144" s="142" t="e">
        <f t="shared" ca="1" si="1060"/>
        <v>#N/A</v>
      </c>
      <c r="H144" s="142" t="e">
        <f t="shared" ca="1" si="1060"/>
        <v>#N/A</v>
      </c>
      <c r="I144" s="142" t="e">
        <f t="shared" ca="1" si="1060"/>
        <v>#N/A</v>
      </c>
      <c r="J144" s="142" t="e">
        <f t="shared" ca="1" si="1060"/>
        <v>#N/A</v>
      </c>
      <c r="K144" s="142" t="e">
        <f t="shared" ca="1" si="1060"/>
        <v>#N/A</v>
      </c>
      <c r="L144" s="142" t="e">
        <f t="shared" ca="1" si="1060"/>
        <v>#N/A</v>
      </c>
      <c r="M144" s="142" t="e">
        <f t="shared" ca="1" si="1060"/>
        <v>#N/A</v>
      </c>
      <c r="N144" s="142" t="e">
        <f t="shared" ca="1" si="1060"/>
        <v>#N/A</v>
      </c>
      <c r="O144" s="142" t="e">
        <f t="shared" ca="1" si="1060"/>
        <v>#N/A</v>
      </c>
      <c r="P144" s="142" t="e">
        <f t="shared" ca="1" si="1060"/>
        <v>#N/A</v>
      </c>
      <c r="Q144" s="142" t="e">
        <f t="shared" ca="1" si="1060"/>
        <v>#N/A</v>
      </c>
      <c r="R144" s="142" t="e">
        <f t="shared" ca="1" si="1060"/>
        <v>#N/A</v>
      </c>
      <c r="S144" s="142" t="e">
        <f t="shared" ca="1" si="1060"/>
        <v>#N/A</v>
      </c>
      <c r="T144" s="142" t="e">
        <f t="shared" ca="1" si="1050"/>
        <v>#N/A</v>
      </c>
      <c r="U144" s="142" t="e">
        <f t="shared" ca="1" si="1050"/>
        <v>#N/A</v>
      </c>
      <c r="V144" s="142" t="e">
        <f t="shared" ca="1" si="1050"/>
        <v>#N/A</v>
      </c>
      <c r="W144" s="142" t="e">
        <f t="shared" ca="1" si="1050"/>
        <v>#N/A</v>
      </c>
      <c r="X144" s="142" t="e">
        <f t="shared" ca="1" si="1050"/>
        <v>#N/A</v>
      </c>
      <c r="Y144" s="142" t="e">
        <f t="shared" ca="1" si="1050"/>
        <v>#N/A</v>
      </c>
      <c r="Z144" s="142" t="e">
        <f t="shared" ca="1" si="1050"/>
        <v>#N/A</v>
      </c>
      <c r="AA144" s="142" t="e">
        <f t="shared" ca="1" si="1050"/>
        <v>#N/A</v>
      </c>
      <c r="AB144" s="142" t="e">
        <f t="shared" ca="1" si="1050"/>
        <v>#N/A</v>
      </c>
      <c r="AC144" s="142" t="e">
        <f t="shared" ca="1" si="1050"/>
        <v>#N/A</v>
      </c>
      <c r="AD144" s="142" t="e">
        <f t="shared" ca="1" si="1050"/>
        <v>#N/A</v>
      </c>
      <c r="AE144" s="142" t="e">
        <f t="shared" ca="1" si="1050"/>
        <v>#N/A</v>
      </c>
      <c r="AF144" s="142" t="e">
        <f t="shared" ca="1" si="1050"/>
        <v>#N/A</v>
      </c>
      <c r="AG144" s="142" t="e">
        <f t="shared" ca="1" si="1050"/>
        <v>#N/A</v>
      </c>
      <c r="AH144" s="142" t="e">
        <f t="shared" ca="1" si="1050"/>
        <v>#N/A</v>
      </c>
      <c r="AI144" s="142" t="e">
        <f t="shared" ca="1" si="1061"/>
        <v>#N/A</v>
      </c>
      <c r="AJ144" s="142" t="e">
        <f t="shared" ca="1" si="1061"/>
        <v>#N/A</v>
      </c>
      <c r="AK144" s="142" t="e">
        <f t="shared" ca="1" si="1061"/>
        <v>#N/A</v>
      </c>
      <c r="AL144" s="142" t="e">
        <f t="shared" ca="1" si="1061"/>
        <v>#N/A</v>
      </c>
      <c r="AM144" s="142" t="e">
        <f t="shared" ca="1" si="1061"/>
        <v>#N/A</v>
      </c>
      <c r="AN144" s="142" t="e">
        <f t="shared" ca="1" si="1061"/>
        <v>#N/A</v>
      </c>
      <c r="AO144" s="142" t="e">
        <f t="shared" ca="1" si="1061"/>
        <v>#N/A</v>
      </c>
      <c r="AP144" s="142" t="e">
        <f t="shared" ca="1" si="1061"/>
        <v>#N/A</v>
      </c>
      <c r="AQ144" s="142" t="e">
        <f t="shared" ca="1" si="1061"/>
        <v>#N/A</v>
      </c>
      <c r="AR144" s="142" t="e">
        <f t="shared" ca="1" si="1061"/>
        <v>#N/A</v>
      </c>
      <c r="AS144" s="142" t="e">
        <f t="shared" ca="1" si="1061"/>
        <v>#N/A</v>
      </c>
      <c r="AT144" s="142" t="e">
        <f t="shared" ca="1" si="1061"/>
        <v>#N/A</v>
      </c>
      <c r="AU144" s="142" t="e">
        <f t="shared" ca="1" si="1061"/>
        <v>#N/A</v>
      </c>
      <c r="AV144" s="142" t="e">
        <f t="shared" ca="1" si="1061"/>
        <v>#N/A</v>
      </c>
      <c r="AW144" s="142" t="e">
        <f t="shared" ca="1" si="1061"/>
        <v>#N/A</v>
      </c>
      <c r="AX144" s="142" t="e">
        <f t="shared" ca="1" si="1061"/>
        <v>#N/A</v>
      </c>
      <c r="AY144" s="142" t="e">
        <f t="shared" ca="1" si="1051"/>
        <v>#N/A</v>
      </c>
      <c r="AZ144" s="142" t="e">
        <f t="shared" ca="1" si="1051"/>
        <v>#N/A</v>
      </c>
      <c r="BA144" s="142" t="e">
        <f t="shared" ca="1" si="1051"/>
        <v>#N/A</v>
      </c>
      <c r="BB144" s="142" t="str">
        <f t="shared" ca="1" si="1070"/>
        <v/>
      </c>
      <c r="BC144" s="142" t="str">
        <f t="shared" ref="BC144" ca="1" si="1201">IFERROR(VALUE(G144)*IF(RTF_unit="K",1,IF(RTF_unit="lb",1/1000,IF(RTF_unit="T",2,1))),"")</f>
        <v/>
      </c>
      <c r="BD144" s="142" t="str">
        <f t="shared" ref="BD144" ca="1" si="1202">IFERROR(VALUE(H144)*IF(RTF_unit="K",1,IF(RTF_unit="lb",1/1000,IF(RTF_unit="T",2,1))),"")</f>
        <v/>
      </c>
      <c r="BE144" s="142" t="str">
        <f t="shared" ref="BE144" ca="1" si="1203">IFERROR(VALUE(I144)*IF(RTF_unit="K",1,IF(RTF_unit="lb",1/1000,IF(RTF_unit="T",2,1))),"")</f>
        <v/>
      </c>
      <c r="BF144" s="20" t="str">
        <f t="shared" ca="1" si="1074"/>
        <v/>
      </c>
      <c r="BG144" s="142" t="str">
        <f t="shared" ca="1" si="1116"/>
        <v/>
      </c>
      <c r="BH144" s="20"/>
      <c r="BI144" s="158" t="str">
        <f t="shared" ca="1" si="1160"/>
        <v/>
      </c>
      <c r="BJ144" s="142" t="str">
        <f t="shared" ca="1" si="1135"/>
        <v/>
      </c>
      <c r="BK144" s="142" t="str">
        <f t="shared" ca="1" si="1161"/>
        <v/>
      </c>
      <c r="BL144" s="142" t="str">
        <f t="shared" ref="BL144" ca="1" si="1204">IFERROR(INDEX($D$2:$BA$203,$A$41-1+$BI144,$A$27-3)*IF(RTF_unit="K",1,IF(RTF_unit="lb",1/1000,IF(RTF_unit="T",2,1))),"")</f>
        <v/>
      </c>
      <c r="BM144" s="142" t="str">
        <f t="shared" ref="BM144" ca="1" si="1205">IFERROR(INDEX($D$2:$BA$203,$A$41-1+$BI144,$A$27-1)*IF(RTF_unit="K",1,IF(RTF_unit="lb",1/1000,IF(RTF_unit="T",2,1))),"")</f>
        <v/>
      </c>
      <c r="BN144" s="142" t="str">
        <f t="shared" ref="BN144" ca="1" si="1206">IFERROR(INDEX($D$2:$BA$203,$A$41-1+$BI144,$A$27-2)*IF(RTF_unit="K",1,IF(RTF_unit="lb",1/1000,IF(RTF_unit="T",2,1))),"")</f>
        <v/>
      </c>
      <c r="BO144" s="142" t="str">
        <f t="shared" ref="BO144" ca="1" si="1207">IFERROR(INDEX($D$2:$BA$203,$A$41-1+$BI144,$A$27)*IF(RTF_unit_Moment="kip-ft",1,IF(RTF_unit_Moment="kip-in",1/12,IF(RTF_unit_Moment="lb-ft",1/1000,IF(RTF_unit_Moment="lb-in",1/12000,1)))),"")</f>
        <v/>
      </c>
      <c r="BP144" s="142" t="str">
        <f t="shared" ref="BP144" ca="1" si="1208">IFERROR(INDEX($D$2:$BA$203,$A$41-1+$BI144,$A$30)*IF(RTF_unit_Moment="kip-ft",1,IF(RTF_unit_Moment="kip-in",1/12,IF(RTF_unit_Moment="lb-ft",1/1000,IF(RTF_unit_Moment="lb-in",1/12000,1)))),"")</f>
        <v/>
      </c>
      <c r="BQ144" s="142" t="str">
        <f t="shared" ca="1" si="1167"/>
        <v/>
      </c>
      <c r="BR144" s="142" t="str">
        <f t="shared" ca="1" si="1168"/>
        <v/>
      </c>
      <c r="BT144" s="142" t="str">
        <f t="array" aca="1" ref="BT144" ca="1">IFERROR(INDEX($BB$1:$BB$502,SMALL(IF($BB$1:$BB$502&lt;&gt;"",ROW($BB$1:$BB$502)),ROW(137:137))),"")</f>
        <v/>
      </c>
      <c r="BU144" s="156" t="str">
        <f t="shared" ca="1" si="1130"/>
        <v/>
      </c>
      <c r="BV144" s="142" t="str">
        <f t="shared" ca="1" si="1141"/>
        <v/>
      </c>
      <c r="BW144" s="142" t="str">
        <f t="shared" ca="1" si="1141"/>
        <v/>
      </c>
      <c r="BX144" s="142" t="str">
        <f t="shared" ca="1" si="1141"/>
        <v/>
      </c>
      <c r="BY144" s="142" t="str">
        <f t="shared" ca="1" si="1142"/>
        <v/>
      </c>
      <c r="BZ144" s="142" t="str">
        <f t="shared" ca="1" si="1131"/>
        <v/>
      </c>
      <c r="CA144" s="142" t="str">
        <f t="shared" ca="1" si="1143"/>
        <v/>
      </c>
      <c r="CB144" s="142" t="str">
        <f t="shared" ca="1" si="1144"/>
        <v/>
      </c>
      <c r="CC144" s="142" t="str">
        <f t="shared" ca="1" si="1145"/>
        <v/>
      </c>
      <c r="CD144" s="142" t="str">
        <f t="shared" ca="1" si="1146"/>
        <v/>
      </c>
      <c r="CE144" s="142" t="str">
        <f t="shared" ca="1" si="1147"/>
        <v/>
      </c>
      <c r="CF144" s="142" t="str">
        <f t="shared" ca="1" si="1148"/>
        <v/>
      </c>
      <c r="CG144" s="142" t="str">
        <f t="shared" ca="1" si="1149"/>
        <v/>
      </c>
      <c r="CH144" s="142" t="str">
        <f ca="1">IFERROR(TRIM(IFERROR(IF(ISNUMBER(MATCH(IF($CF143="Radius",LEFT($CF144,FIND(" (",$CF144,1)),IF(LEFT($CF144,FIND(" (",$CF144,1))=LEFT($CF143,FIND(" (",$CF143,1)),"",LEFT($CF144,FIND(" (",$CF144,1)))),$CH$8:$CH143,0))=FALSE,IF($CF143="Radius",LEFT($CF144,FIND(" (",$CF144,1)),IF(LEFT($CF144,FIND(" (",$CF144,1))=LEFT($CF143,FIND(" (",$CF143,1)),"",LEFT($CF144,FIND(" (",$CF144,1)))),""),"")),"")</f>
        <v/>
      </c>
      <c r="CI144" s="142" t="str">
        <f t="array" aca="1" ref="CI144" ca="1">IFERROR(IF($CH144="","",IF(MAX((Selection_Radius=$CH144)*Selection_Resultant)=0,"",MAX((Selection_Radius=$CH144)*Selection_Resultant))),"")</f>
        <v/>
      </c>
      <c r="CJ144" s="142" t="str">
        <f t="shared" ca="1" si="1150"/>
        <v/>
      </c>
      <c r="CK144" s="142" t="str">
        <f t="array" aca="1" ref="CK144" ca="1">IFERROR(INDEX($CJ$1:$CJ$502,SMALL(IF($CJ$1:$CJ$502&lt;&gt;"",ROW($CJ$1:$CJ$502)),ROW(137:137))),"")</f>
        <v/>
      </c>
      <c r="CL144" s="142" t="str">
        <f t="shared" ca="1" si="1151"/>
        <v/>
      </c>
      <c r="CM144" s="142" t="str">
        <f t="shared" ca="1" si="1152"/>
        <v/>
      </c>
      <c r="CN144" s="142" t="str" cm="1">
        <f t="array" aca="1" ref="CN144" ca="1">IF(CM144="","",INDEX(INDIRECT("$CM$9:$CM$" &amp; ROW(GuyAnchorReactionCount) + GuyAnchorReactionCount),ROWS($CM144:INDIRECT("$CM$" &amp; ROW(GuyAnchorReactionCount) + GuyAnchorReactionCount))))</f>
        <v/>
      </c>
      <c r="CP144" s="145" t="str">
        <f t="shared" ca="1" si="1153"/>
        <v/>
      </c>
      <c r="CQ144" s="145" t="str">
        <f t="shared" ca="1" si="1154"/>
        <v/>
      </c>
      <c r="CR144" s="145" t="str">
        <f t="shared" ca="1" si="1155"/>
        <v/>
      </c>
      <c r="CS144" s="145" t="str">
        <f t="shared" ca="1" si="1156"/>
        <v/>
      </c>
    </row>
    <row r="145" spans="3:97" x14ac:dyDescent="0.2">
      <c r="C145" s="142">
        <f t="shared" si="1080"/>
        <v>143</v>
      </c>
      <c r="D145" s="142" t="e">
        <f t="shared" ca="1" si="1060"/>
        <v>#N/A</v>
      </c>
      <c r="E145" s="142" t="e">
        <f t="shared" ca="1" si="1060"/>
        <v>#N/A</v>
      </c>
      <c r="F145" s="142" t="e">
        <f t="shared" ca="1" si="1060"/>
        <v>#N/A</v>
      </c>
      <c r="G145" s="142" t="e">
        <f t="shared" ca="1" si="1060"/>
        <v>#N/A</v>
      </c>
      <c r="H145" s="142" t="e">
        <f t="shared" ca="1" si="1060"/>
        <v>#N/A</v>
      </c>
      <c r="I145" s="142" t="e">
        <f t="shared" ca="1" si="1060"/>
        <v>#N/A</v>
      </c>
      <c r="J145" s="142" t="e">
        <f t="shared" ca="1" si="1060"/>
        <v>#N/A</v>
      </c>
      <c r="K145" s="142" t="e">
        <f t="shared" ca="1" si="1060"/>
        <v>#N/A</v>
      </c>
      <c r="L145" s="142" t="e">
        <f t="shared" ca="1" si="1060"/>
        <v>#N/A</v>
      </c>
      <c r="M145" s="142" t="e">
        <f t="shared" ca="1" si="1060"/>
        <v>#N/A</v>
      </c>
      <c r="N145" s="142" t="e">
        <f t="shared" ca="1" si="1060"/>
        <v>#N/A</v>
      </c>
      <c r="O145" s="142" t="e">
        <f t="shared" ca="1" si="1060"/>
        <v>#N/A</v>
      </c>
      <c r="P145" s="142" t="e">
        <f t="shared" ca="1" si="1060"/>
        <v>#N/A</v>
      </c>
      <c r="Q145" s="142" t="e">
        <f t="shared" ca="1" si="1060"/>
        <v>#N/A</v>
      </c>
      <c r="R145" s="142" t="e">
        <f t="shared" ca="1" si="1060"/>
        <v>#N/A</v>
      </c>
      <c r="S145" s="142" t="e">
        <f t="shared" ref="S145:AH160" ca="1" si="1209">TRIM(INDIRECT("'" &amp; "TNX Report" &amp; "'!" &amp; ADDRESS($A$9+$C145,S$1)))</f>
        <v>#N/A</v>
      </c>
      <c r="T145" s="142" t="e">
        <f t="shared" ca="1" si="1209"/>
        <v>#N/A</v>
      </c>
      <c r="U145" s="142" t="e">
        <f t="shared" ca="1" si="1209"/>
        <v>#N/A</v>
      </c>
      <c r="V145" s="142" t="e">
        <f t="shared" ca="1" si="1209"/>
        <v>#N/A</v>
      </c>
      <c r="W145" s="142" t="e">
        <f t="shared" ca="1" si="1209"/>
        <v>#N/A</v>
      </c>
      <c r="X145" s="142" t="e">
        <f t="shared" ca="1" si="1209"/>
        <v>#N/A</v>
      </c>
      <c r="Y145" s="142" t="e">
        <f t="shared" ca="1" si="1209"/>
        <v>#N/A</v>
      </c>
      <c r="Z145" s="142" t="e">
        <f t="shared" ca="1" si="1209"/>
        <v>#N/A</v>
      </c>
      <c r="AA145" s="142" t="e">
        <f t="shared" ca="1" si="1209"/>
        <v>#N/A</v>
      </c>
      <c r="AB145" s="142" t="e">
        <f t="shared" ca="1" si="1209"/>
        <v>#N/A</v>
      </c>
      <c r="AC145" s="142" t="e">
        <f t="shared" ca="1" si="1209"/>
        <v>#N/A</v>
      </c>
      <c r="AD145" s="142" t="e">
        <f t="shared" ca="1" si="1209"/>
        <v>#N/A</v>
      </c>
      <c r="AE145" s="142" t="e">
        <f t="shared" ca="1" si="1209"/>
        <v>#N/A</v>
      </c>
      <c r="AF145" s="142" t="e">
        <f t="shared" ca="1" si="1209"/>
        <v>#N/A</v>
      </c>
      <c r="AG145" s="142" t="e">
        <f t="shared" ca="1" si="1209"/>
        <v>#N/A</v>
      </c>
      <c r="AH145" s="142" t="e">
        <f t="shared" ca="1" si="1209"/>
        <v>#N/A</v>
      </c>
      <c r="AI145" s="142" t="e">
        <f t="shared" ca="1" si="1061"/>
        <v>#N/A</v>
      </c>
      <c r="AJ145" s="142" t="e">
        <f t="shared" ca="1" si="1061"/>
        <v>#N/A</v>
      </c>
      <c r="AK145" s="142" t="e">
        <f t="shared" ca="1" si="1061"/>
        <v>#N/A</v>
      </c>
      <c r="AL145" s="142" t="e">
        <f t="shared" ca="1" si="1061"/>
        <v>#N/A</v>
      </c>
      <c r="AM145" s="142" t="e">
        <f t="shared" ca="1" si="1061"/>
        <v>#N/A</v>
      </c>
      <c r="AN145" s="142" t="e">
        <f t="shared" ca="1" si="1061"/>
        <v>#N/A</v>
      </c>
      <c r="AO145" s="142" t="e">
        <f t="shared" ca="1" si="1061"/>
        <v>#N/A</v>
      </c>
      <c r="AP145" s="142" t="e">
        <f t="shared" ca="1" si="1061"/>
        <v>#N/A</v>
      </c>
      <c r="AQ145" s="142" t="e">
        <f t="shared" ca="1" si="1061"/>
        <v>#N/A</v>
      </c>
      <c r="AR145" s="142" t="e">
        <f t="shared" ca="1" si="1061"/>
        <v>#N/A</v>
      </c>
      <c r="AS145" s="142" t="e">
        <f t="shared" ca="1" si="1061"/>
        <v>#N/A</v>
      </c>
      <c r="AT145" s="142" t="e">
        <f t="shared" ca="1" si="1061"/>
        <v>#N/A</v>
      </c>
      <c r="AU145" s="142" t="e">
        <f t="shared" ca="1" si="1061"/>
        <v>#N/A</v>
      </c>
      <c r="AV145" s="142" t="e">
        <f t="shared" ca="1" si="1061"/>
        <v>#N/A</v>
      </c>
      <c r="AW145" s="142" t="e">
        <f t="shared" ca="1" si="1061"/>
        <v>#N/A</v>
      </c>
      <c r="AX145" s="142" t="e">
        <f t="shared" ref="AX145:BA160" ca="1" si="1210">TRIM(INDIRECT("'" &amp; "TNX Report" &amp; "'!" &amp; ADDRESS($A$9+$C145,AX$1)))</f>
        <v>#N/A</v>
      </c>
      <c r="AY145" s="142" t="e">
        <f t="shared" ca="1" si="1210"/>
        <v>#N/A</v>
      </c>
      <c r="AZ145" s="142" t="e">
        <f t="shared" ca="1" si="1210"/>
        <v>#N/A</v>
      </c>
      <c r="BA145" s="142" t="e">
        <f t="shared" ca="1" si="1210"/>
        <v>#N/A</v>
      </c>
      <c r="BB145" s="142" t="str">
        <f t="shared" ca="1" si="1070"/>
        <v/>
      </c>
      <c r="BC145" s="142" t="str">
        <f t="shared" ref="BC145" ca="1" si="1211">IFERROR(VALUE(G145)*IF(RTF_unit="K",1,IF(RTF_unit="lb",1/1000,IF(RTF_unit="T",2,1))),"")</f>
        <v/>
      </c>
      <c r="BD145" s="142" t="str">
        <f t="shared" ref="BD145" ca="1" si="1212">IFERROR(VALUE(H145)*IF(RTF_unit="K",1,IF(RTF_unit="lb",1/1000,IF(RTF_unit="T",2,1))),"")</f>
        <v/>
      </c>
      <c r="BE145" s="142" t="str">
        <f t="shared" ref="BE145" ca="1" si="1213">IFERROR(VALUE(I145)*IF(RTF_unit="K",1,IF(RTF_unit="lb",1/1000,IF(RTF_unit="T",2,1))),"")</f>
        <v/>
      </c>
      <c r="BF145" s="20" t="str">
        <f t="shared" ca="1" si="1074"/>
        <v/>
      </c>
      <c r="BG145" s="142" t="str">
        <f t="shared" ca="1" si="1116"/>
        <v/>
      </c>
      <c r="BH145" s="20"/>
      <c r="BI145" s="158" t="str">
        <f t="shared" ca="1" si="1160"/>
        <v/>
      </c>
      <c r="BJ145" s="142" t="str">
        <f t="shared" ca="1" si="1135"/>
        <v/>
      </c>
      <c r="BK145" s="142" t="str">
        <f t="shared" ca="1" si="1161"/>
        <v/>
      </c>
      <c r="BL145" s="142" t="str">
        <f t="shared" ref="BL145" ca="1" si="1214">IFERROR(INDEX($D$2:$BA$203,$A$41-1+$BI145,$A$27-3)*IF(RTF_unit="K",1,IF(RTF_unit="lb",1/1000,IF(RTF_unit="T",2,1))),"")</f>
        <v/>
      </c>
      <c r="BM145" s="142" t="str">
        <f t="shared" ref="BM145" ca="1" si="1215">IFERROR(INDEX($D$2:$BA$203,$A$41-1+$BI145,$A$27-1)*IF(RTF_unit="K",1,IF(RTF_unit="lb",1/1000,IF(RTF_unit="T",2,1))),"")</f>
        <v/>
      </c>
      <c r="BN145" s="142" t="str">
        <f t="shared" ref="BN145" ca="1" si="1216">IFERROR(INDEX($D$2:$BA$203,$A$41-1+$BI145,$A$27-2)*IF(RTF_unit="K",1,IF(RTF_unit="lb",1/1000,IF(RTF_unit="T",2,1))),"")</f>
        <v/>
      </c>
      <c r="BO145" s="142" t="str">
        <f t="shared" ref="BO145" ca="1" si="1217">IFERROR(INDEX($D$2:$BA$203,$A$41-1+$BI145,$A$27)*IF(RTF_unit_Moment="kip-ft",1,IF(RTF_unit_Moment="kip-in",1/12,IF(RTF_unit_Moment="lb-ft",1/1000,IF(RTF_unit_Moment="lb-in",1/12000,1)))),"")</f>
        <v/>
      </c>
      <c r="BP145" s="142" t="str">
        <f t="shared" ref="BP145" ca="1" si="1218">IFERROR(INDEX($D$2:$BA$203,$A$41-1+$BI145,$A$30)*IF(RTF_unit_Moment="kip-ft",1,IF(RTF_unit_Moment="kip-in",1/12,IF(RTF_unit_Moment="lb-ft",1/1000,IF(RTF_unit_Moment="lb-in",1/12000,1)))),"")</f>
        <v/>
      </c>
      <c r="BQ145" s="142" t="str">
        <f t="shared" ca="1" si="1167"/>
        <v/>
      </c>
      <c r="BR145" s="142" t="str">
        <f t="shared" ca="1" si="1168"/>
        <v/>
      </c>
      <c r="BT145" s="142" t="str">
        <f t="array" aca="1" ref="BT145" ca="1">IFERROR(INDEX($BB$1:$BB$502,SMALL(IF($BB$1:$BB$502&lt;&gt;"",ROW($BB$1:$BB$502)),ROW(138:138))),"")</f>
        <v/>
      </c>
      <c r="BU145" s="156" t="str">
        <f t="shared" ca="1" si="1130"/>
        <v/>
      </c>
      <c r="BV145" s="142" t="str">
        <f t="shared" ca="1" si="1141"/>
        <v/>
      </c>
      <c r="BW145" s="142" t="str">
        <f t="shared" ca="1" si="1141"/>
        <v/>
      </c>
      <c r="BX145" s="142" t="str">
        <f t="shared" ca="1" si="1141"/>
        <v/>
      </c>
      <c r="BY145" s="142" t="str">
        <f t="shared" ca="1" si="1142"/>
        <v/>
      </c>
      <c r="BZ145" s="142" t="str">
        <f t="shared" ca="1" si="1131"/>
        <v/>
      </c>
      <c r="CA145" s="142" t="str">
        <f t="shared" ca="1" si="1143"/>
        <v/>
      </c>
      <c r="CB145" s="142" t="str">
        <f t="shared" ca="1" si="1144"/>
        <v/>
      </c>
      <c r="CC145" s="142" t="str">
        <f t="shared" ca="1" si="1145"/>
        <v/>
      </c>
      <c r="CD145" s="142" t="str">
        <f t="shared" ca="1" si="1146"/>
        <v/>
      </c>
      <c r="CE145" s="142" t="str">
        <f t="shared" ca="1" si="1147"/>
        <v/>
      </c>
      <c r="CF145" s="142" t="str">
        <f t="shared" ca="1" si="1148"/>
        <v/>
      </c>
      <c r="CG145" s="142" t="str">
        <f t="shared" ca="1" si="1149"/>
        <v/>
      </c>
      <c r="CH145" s="142" t="str">
        <f ca="1">IFERROR(TRIM(IFERROR(IF(ISNUMBER(MATCH(IF($CF144="Radius",LEFT($CF145,FIND(" (",$CF145,1)),IF(LEFT($CF145,FIND(" (",$CF145,1))=LEFT($CF144,FIND(" (",$CF144,1)),"",LEFT($CF145,FIND(" (",$CF145,1)))),$CH$8:$CH144,0))=FALSE,IF($CF144="Radius",LEFT($CF145,FIND(" (",$CF145,1)),IF(LEFT($CF145,FIND(" (",$CF145,1))=LEFT($CF144,FIND(" (",$CF144,1)),"",LEFT($CF145,FIND(" (",$CF145,1)))),""),"")),"")</f>
        <v/>
      </c>
      <c r="CI145" s="142" t="str">
        <f t="array" aca="1" ref="CI145" ca="1">IFERROR(IF($CH145="","",IF(MAX((Selection_Radius=$CH145)*Selection_Resultant)=0,"",MAX((Selection_Radius=$CH145)*Selection_Resultant))),"")</f>
        <v/>
      </c>
      <c r="CJ145" s="142" t="str">
        <f t="shared" ca="1" si="1150"/>
        <v/>
      </c>
      <c r="CK145" s="142" t="str">
        <f t="array" aca="1" ref="CK145" ca="1">IFERROR(INDEX($CJ$1:$CJ$502,SMALL(IF($CJ$1:$CJ$502&lt;&gt;"",ROW($CJ$1:$CJ$502)),ROW(138:138))),"")</f>
        <v/>
      </c>
      <c r="CL145" s="142" t="str">
        <f t="shared" ca="1" si="1151"/>
        <v/>
      </c>
      <c r="CM145" s="142" t="str">
        <f t="shared" ca="1" si="1152"/>
        <v/>
      </c>
      <c r="CN145" s="142" t="str" cm="1">
        <f t="array" aca="1" ref="CN145" ca="1">IF(CM145="","",INDEX(INDIRECT("$CM$9:$CM$" &amp; ROW(GuyAnchorReactionCount) + GuyAnchorReactionCount),ROWS($CM145:INDIRECT("$CM$" &amp; ROW(GuyAnchorReactionCount) + GuyAnchorReactionCount))))</f>
        <v/>
      </c>
      <c r="CP145" s="145" t="str">
        <f t="shared" ca="1" si="1153"/>
        <v/>
      </c>
      <c r="CQ145" s="145" t="str">
        <f t="shared" ca="1" si="1154"/>
        <v/>
      </c>
      <c r="CR145" s="145" t="str">
        <f t="shared" ca="1" si="1155"/>
        <v/>
      </c>
      <c r="CS145" s="145" t="str">
        <f t="shared" ca="1" si="1156"/>
        <v/>
      </c>
    </row>
    <row r="146" spans="3:97" x14ac:dyDescent="0.2">
      <c r="C146" s="142">
        <f t="shared" si="1080"/>
        <v>144</v>
      </c>
      <c r="D146" s="142" t="e">
        <f t="shared" ref="D146:S161" ca="1" si="1219">TRIM(INDIRECT("'" &amp; "TNX Report" &amp; "'!" &amp; ADDRESS($A$9+$C146,D$1)))</f>
        <v>#N/A</v>
      </c>
      <c r="E146" s="142" t="e">
        <f t="shared" ca="1" si="1219"/>
        <v>#N/A</v>
      </c>
      <c r="F146" s="142" t="e">
        <f t="shared" ca="1" si="1219"/>
        <v>#N/A</v>
      </c>
      <c r="G146" s="142" t="e">
        <f t="shared" ca="1" si="1219"/>
        <v>#N/A</v>
      </c>
      <c r="H146" s="142" t="e">
        <f t="shared" ca="1" si="1219"/>
        <v>#N/A</v>
      </c>
      <c r="I146" s="142" t="e">
        <f t="shared" ca="1" si="1219"/>
        <v>#N/A</v>
      </c>
      <c r="J146" s="142" t="e">
        <f t="shared" ca="1" si="1219"/>
        <v>#N/A</v>
      </c>
      <c r="K146" s="142" t="e">
        <f t="shared" ca="1" si="1219"/>
        <v>#N/A</v>
      </c>
      <c r="L146" s="142" t="e">
        <f t="shared" ca="1" si="1219"/>
        <v>#N/A</v>
      </c>
      <c r="M146" s="142" t="e">
        <f t="shared" ca="1" si="1219"/>
        <v>#N/A</v>
      </c>
      <c r="N146" s="142" t="e">
        <f t="shared" ca="1" si="1219"/>
        <v>#N/A</v>
      </c>
      <c r="O146" s="142" t="e">
        <f t="shared" ca="1" si="1219"/>
        <v>#N/A</v>
      </c>
      <c r="P146" s="142" t="e">
        <f t="shared" ca="1" si="1219"/>
        <v>#N/A</v>
      </c>
      <c r="Q146" s="142" t="e">
        <f t="shared" ca="1" si="1219"/>
        <v>#N/A</v>
      </c>
      <c r="R146" s="142" t="e">
        <f t="shared" ca="1" si="1219"/>
        <v>#N/A</v>
      </c>
      <c r="S146" s="142" t="e">
        <f t="shared" ca="1" si="1219"/>
        <v>#N/A</v>
      </c>
      <c r="T146" s="142" t="e">
        <f t="shared" ca="1" si="1209"/>
        <v>#N/A</v>
      </c>
      <c r="U146" s="142" t="e">
        <f t="shared" ca="1" si="1209"/>
        <v>#N/A</v>
      </c>
      <c r="V146" s="142" t="e">
        <f t="shared" ca="1" si="1209"/>
        <v>#N/A</v>
      </c>
      <c r="W146" s="142" t="e">
        <f t="shared" ca="1" si="1209"/>
        <v>#N/A</v>
      </c>
      <c r="X146" s="142" t="e">
        <f t="shared" ca="1" si="1209"/>
        <v>#N/A</v>
      </c>
      <c r="Y146" s="142" t="e">
        <f t="shared" ca="1" si="1209"/>
        <v>#N/A</v>
      </c>
      <c r="Z146" s="142" t="e">
        <f t="shared" ca="1" si="1209"/>
        <v>#N/A</v>
      </c>
      <c r="AA146" s="142" t="e">
        <f t="shared" ca="1" si="1209"/>
        <v>#N/A</v>
      </c>
      <c r="AB146" s="142" t="e">
        <f t="shared" ca="1" si="1209"/>
        <v>#N/A</v>
      </c>
      <c r="AC146" s="142" t="e">
        <f t="shared" ca="1" si="1209"/>
        <v>#N/A</v>
      </c>
      <c r="AD146" s="142" t="e">
        <f t="shared" ca="1" si="1209"/>
        <v>#N/A</v>
      </c>
      <c r="AE146" s="142" t="e">
        <f t="shared" ca="1" si="1209"/>
        <v>#N/A</v>
      </c>
      <c r="AF146" s="142" t="e">
        <f t="shared" ca="1" si="1209"/>
        <v>#N/A</v>
      </c>
      <c r="AG146" s="142" t="e">
        <f t="shared" ca="1" si="1209"/>
        <v>#N/A</v>
      </c>
      <c r="AH146" s="142" t="e">
        <f t="shared" ca="1" si="1209"/>
        <v>#N/A</v>
      </c>
      <c r="AI146" s="142" t="e">
        <f t="shared" ref="AI146:AX161" ca="1" si="1220">TRIM(INDIRECT("'" &amp; "TNX Report" &amp; "'!" &amp; ADDRESS($A$9+$C146,AI$1)))</f>
        <v>#N/A</v>
      </c>
      <c r="AJ146" s="142" t="e">
        <f t="shared" ca="1" si="1220"/>
        <v>#N/A</v>
      </c>
      <c r="AK146" s="142" t="e">
        <f t="shared" ca="1" si="1220"/>
        <v>#N/A</v>
      </c>
      <c r="AL146" s="142" t="e">
        <f t="shared" ca="1" si="1220"/>
        <v>#N/A</v>
      </c>
      <c r="AM146" s="142" t="e">
        <f t="shared" ca="1" si="1220"/>
        <v>#N/A</v>
      </c>
      <c r="AN146" s="142" t="e">
        <f t="shared" ca="1" si="1220"/>
        <v>#N/A</v>
      </c>
      <c r="AO146" s="142" t="e">
        <f t="shared" ca="1" si="1220"/>
        <v>#N/A</v>
      </c>
      <c r="AP146" s="142" t="e">
        <f t="shared" ca="1" si="1220"/>
        <v>#N/A</v>
      </c>
      <c r="AQ146" s="142" t="e">
        <f t="shared" ca="1" si="1220"/>
        <v>#N/A</v>
      </c>
      <c r="AR146" s="142" t="e">
        <f t="shared" ca="1" si="1220"/>
        <v>#N/A</v>
      </c>
      <c r="AS146" s="142" t="e">
        <f t="shared" ca="1" si="1220"/>
        <v>#N/A</v>
      </c>
      <c r="AT146" s="142" t="e">
        <f t="shared" ca="1" si="1220"/>
        <v>#N/A</v>
      </c>
      <c r="AU146" s="142" t="e">
        <f t="shared" ca="1" si="1220"/>
        <v>#N/A</v>
      </c>
      <c r="AV146" s="142" t="e">
        <f t="shared" ca="1" si="1220"/>
        <v>#N/A</v>
      </c>
      <c r="AW146" s="142" t="e">
        <f t="shared" ca="1" si="1220"/>
        <v>#N/A</v>
      </c>
      <c r="AX146" s="142" t="e">
        <f t="shared" ca="1" si="1220"/>
        <v>#N/A</v>
      </c>
      <c r="AY146" s="142" t="e">
        <f t="shared" ca="1" si="1210"/>
        <v>#N/A</v>
      </c>
      <c r="AZ146" s="142" t="e">
        <f t="shared" ca="1" si="1210"/>
        <v>#N/A</v>
      </c>
      <c r="BA146" s="142" t="e">
        <f t="shared" ca="1" si="1210"/>
        <v>#N/A</v>
      </c>
      <c r="BB146" s="142" t="str">
        <f t="shared" ca="1" si="1070"/>
        <v/>
      </c>
      <c r="BC146" s="142" t="str">
        <f t="shared" ref="BC146" ca="1" si="1221">IFERROR(VALUE(G146)*IF(RTF_unit="K",1,IF(RTF_unit="lb",1/1000,IF(RTF_unit="T",2,1))),"")</f>
        <v/>
      </c>
      <c r="BD146" s="142" t="str">
        <f t="shared" ref="BD146" ca="1" si="1222">IFERROR(VALUE(H146)*IF(RTF_unit="K",1,IF(RTF_unit="lb",1/1000,IF(RTF_unit="T",2,1))),"")</f>
        <v/>
      </c>
      <c r="BE146" s="142" t="str">
        <f t="shared" ref="BE146" ca="1" si="1223">IFERROR(VALUE(I146)*IF(RTF_unit="K",1,IF(RTF_unit="lb",1/1000,IF(RTF_unit="T",2,1))),"")</f>
        <v/>
      </c>
      <c r="BF146" s="20" t="str">
        <f t="shared" ca="1" si="1074"/>
        <v/>
      </c>
      <c r="BG146" s="142" t="str">
        <f t="shared" ca="1" si="1116"/>
        <v/>
      </c>
      <c r="BH146" s="20"/>
      <c r="BI146" s="158" t="str">
        <f t="shared" ca="1" si="1160"/>
        <v/>
      </c>
      <c r="BJ146" s="142" t="str">
        <f t="shared" ca="1" si="1135"/>
        <v/>
      </c>
      <c r="BK146" s="142" t="str">
        <f t="shared" ca="1" si="1161"/>
        <v/>
      </c>
      <c r="BL146" s="142" t="str">
        <f t="shared" ref="BL146" ca="1" si="1224">IFERROR(INDEX($D$2:$BA$203,$A$41-1+$BI146,$A$27-3)*IF(RTF_unit="K",1,IF(RTF_unit="lb",1/1000,IF(RTF_unit="T",2,1))),"")</f>
        <v/>
      </c>
      <c r="BM146" s="142" t="str">
        <f t="shared" ref="BM146" ca="1" si="1225">IFERROR(INDEX($D$2:$BA$203,$A$41-1+$BI146,$A$27-1)*IF(RTF_unit="K",1,IF(RTF_unit="lb",1/1000,IF(RTF_unit="T",2,1))),"")</f>
        <v/>
      </c>
      <c r="BN146" s="142" t="str">
        <f t="shared" ref="BN146" ca="1" si="1226">IFERROR(INDEX($D$2:$BA$203,$A$41-1+$BI146,$A$27-2)*IF(RTF_unit="K",1,IF(RTF_unit="lb",1/1000,IF(RTF_unit="T",2,1))),"")</f>
        <v/>
      </c>
      <c r="BO146" s="142" t="str">
        <f t="shared" ref="BO146" ca="1" si="1227">IFERROR(INDEX($D$2:$BA$203,$A$41-1+$BI146,$A$27)*IF(RTF_unit_Moment="kip-ft",1,IF(RTF_unit_Moment="kip-in",1/12,IF(RTF_unit_Moment="lb-ft",1/1000,IF(RTF_unit_Moment="lb-in",1/12000,1)))),"")</f>
        <v/>
      </c>
      <c r="BP146" s="142" t="str">
        <f t="shared" ref="BP146" ca="1" si="1228">IFERROR(INDEX($D$2:$BA$203,$A$41-1+$BI146,$A$30)*IF(RTF_unit_Moment="kip-ft",1,IF(RTF_unit_Moment="kip-in",1/12,IF(RTF_unit_Moment="lb-ft",1/1000,IF(RTF_unit_Moment="lb-in",1/12000,1)))),"")</f>
        <v/>
      </c>
      <c r="BQ146" s="142" t="str">
        <f t="shared" ca="1" si="1167"/>
        <v/>
      </c>
      <c r="BR146" s="142" t="str">
        <f t="shared" ca="1" si="1168"/>
        <v/>
      </c>
      <c r="BT146" s="142" t="str">
        <f t="array" aca="1" ref="BT146" ca="1">IFERROR(INDEX($BB$1:$BB$502,SMALL(IF($BB$1:$BB$502&lt;&gt;"",ROW($BB$1:$BB$502)),ROW(139:139))),"")</f>
        <v/>
      </c>
      <c r="BU146" s="156" t="str">
        <f t="shared" ca="1" si="1130"/>
        <v/>
      </c>
      <c r="BV146" s="142" t="str">
        <f t="shared" ca="1" si="1141"/>
        <v/>
      </c>
      <c r="BW146" s="142" t="str">
        <f t="shared" ca="1" si="1141"/>
        <v/>
      </c>
      <c r="BX146" s="142" t="str">
        <f t="shared" ca="1" si="1141"/>
        <v/>
      </c>
      <c r="BY146" s="142" t="str">
        <f t="shared" ca="1" si="1142"/>
        <v/>
      </c>
      <c r="BZ146" s="142" t="str">
        <f t="shared" ca="1" si="1131"/>
        <v/>
      </c>
      <c r="CA146" s="142" t="str">
        <f t="shared" ca="1" si="1143"/>
        <v/>
      </c>
      <c r="CB146" s="142" t="str">
        <f t="shared" ca="1" si="1144"/>
        <v/>
      </c>
      <c r="CC146" s="142" t="str">
        <f t="shared" ca="1" si="1145"/>
        <v/>
      </c>
      <c r="CD146" s="142" t="str">
        <f t="shared" ca="1" si="1146"/>
        <v/>
      </c>
      <c r="CE146" s="142" t="str">
        <f t="shared" ca="1" si="1147"/>
        <v/>
      </c>
      <c r="CF146" s="142" t="str">
        <f t="shared" ca="1" si="1148"/>
        <v/>
      </c>
      <c r="CG146" s="142" t="str">
        <f t="shared" ca="1" si="1149"/>
        <v/>
      </c>
      <c r="CH146" s="142" t="str">
        <f ca="1">IFERROR(TRIM(IFERROR(IF(ISNUMBER(MATCH(IF($CF145="Radius",LEFT($CF146,FIND(" (",$CF146,1)),IF(LEFT($CF146,FIND(" (",$CF146,1))=LEFT($CF145,FIND(" (",$CF145,1)),"",LEFT($CF146,FIND(" (",$CF146,1)))),$CH$8:$CH145,0))=FALSE,IF($CF145="Radius",LEFT($CF146,FIND(" (",$CF146,1)),IF(LEFT($CF146,FIND(" (",$CF146,1))=LEFT($CF145,FIND(" (",$CF145,1)),"",LEFT($CF146,FIND(" (",$CF146,1)))),""),"")),"")</f>
        <v/>
      </c>
      <c r="CI146" s="142" t="str">
        <f t="array" aca="1" ref="CI146" ca="1">IFERROR(IF($CH146="","",IF(MAX((Selection_Radius=$CH146)*Selection_Resultant)=0,"",MAX((Selection_Radius=$CH146)*Selection_Resultant))),"")</f>
        <v/>
      </c>
      <c r="CJ146" s="142" t="str">
        <f t="shared" ca="1" si="1150"/>
        <v/>
      </c>
      <c r="CK146" s="142" t="str">
        <f t="array" aca="1" ref="CK146" ca="1">IFERROR(INDEX($CJ$1:$CJ$502,SMALL(IF($CJ$1:$CJ$502&lt;&gt;"",ROW($CJ$1:$CJ$502)),ROW(139:139))),"")</f>
        <v/>
      </c>
      <c r="CL146" s="142" t="str">
        <f t="shared" ca="1" si="1151"/>
        <v/>
      </c>
      <c r="CM146" s="142" t="str">
        <f t="shared" ca="1" si="1152"/>
        <v/>
      </c>
      <c r="CN146" s="142" t="str" cm="1">
        <f t="array" aca="1" ref="CN146" ca="1">IF(CM146="","",INDEX(INDIRECT("$CM$9:$CM$" &amp; ROW(GuyAnchorReactionCount) + GuyAnchorReactionCount),ROWS($CM146:INDIRECT("$CM$" &amp; ROW(GuyAnchorReactionCount) + GuyAnchorReactionCount))))</f>
        <v/>
      </c>
      <c r="CP146" s="145" t="str">
        <f t="shared" ca="1" si="1153"/>
        <v/>
      </c>
      <c r="CQ146" s="145" t="str">
        <f t="shared" ca="1" si="1154"/>
        <v/>
      </c>
      <c r="CR146" s="145" t="str">
        <f t="shared" ca="1" si="1155"/>
        <v/>
      </c>
      <c r="CS146" s="145" t="str">
        <f t="shared" ca="1" si="1156"/>
        <v/>
      </c>
    </row>
    <row r="147" spans="3:97" ht="15.75" customHeight="1" x14ac:dyDescent="0.2">
      <c r="C147" s="142">
        <f t="shared" si="1080"/>
        <v>145</v>
      </c>
      <c r="D147" s="142" t="e">
        <f t="shared" ca="1" si="1219"/>
        <v>#N/A</v>
      </c>
      <c r="E147" s="142" t="e">
        <f t="shared" ca="1" si="1219"/>
        <v>#N/A</v>
      </c>
      <c r="F147" s="142" t="e">
        <f t="shared" ca="1" si="1219"/>
        <v>#N/A</v>
      </c>
      <c r="G147" s="142" t="e">
        <f t="shared" ca="1" si="1219"/>
        <v>#N/A</v>
      </c>
      <c r="H147" s="142" t="e">
        <f t="shared" ca="1" si="1219"/>
        <v>#N/A</v>
      </c>
      <c r="I147" s="142" t="e">
        <f t="shared" ca="1" si="1219"/>
        <v>#N/A</v>
      </c>
      <c r="J147" s="142" t="e">
        <f t="shared" ca="1" si="1219"/>
        <v>#N/A</v>
      </c>
      <c r="K147" s="142" t="e">
        <f t="shared" ca="1" si="1219"/>
        <v>#N/A</v>
      </c>
      <c r="L147" s="142" t="e">
        <f t="shared" ca="1" si="1219"/>
        <v>#N/A</v>
      </c>
      <c r="M147" s="142" t="e">
        <f t="shared" ca="1" si="1219"/>
        <v>#N/A</v>
      </c>
      <c r="N147" s="142" t="e">
        <f t="shared" ca="1" si="1219"/>
        <v>#N/A</v>
      </c>
      <c r="O147" s="142" t="e">
        <f t="shared" ca="1" si="1219"/>
        <v>#N/A</v>
      </c>
      <c r="P147" s="142" t="e">
        <f t="shared" ca="1" si="1219"/>
        <v>#N/A</v>
      </c>
      <c r="Q147" s="142" t="e">
        <f t="shared" ca="1" si="1219"/>
        <v>#N/A</v>
      </c>
      <c r="R147" s="142" t="e">
        <f t="shared" ca="1" si="1219"/>
        <v>#N/A</v>
      </c>
      <c r="S147" s="142" t="e">
        <f t="shared" ca="1" si="1219"/>
        <v>#N/A</v>
      </c>
      <c r="T147" s="142" t="e">
        <f t="shared" ca="1" si="1209"/>
        <v>#N/A</v>
      </c>
      <c r="U147" s="142" t="e">
        <f t="shared" ca="1" si="1209"/>
        <v>#N/A</v>
      </c>
      <c r="V147" s="142" t="e">
        <f t="shared" ca="1" si="1209"/>
        <v>#N/A</v>
      </c>
      <c r="W147" s="142" t="e">
        <f t="shared" ca="1" si="1209"/>
        <v>#N/A</v>
      </c>
      <c r="X147" s="142" t="e">
        <f t="shared" ca="1" si="1209"/>
        <v>#N/A</v>
      </c>
      <c r="Y147" s="142" t="e">
        <f t="shared" ca="1" si="1209"/>
        <v>#N/A</v>
      </c>
      <c r="Z147" s="142" t="e">
        <f t="shared" ca="1" si="1209"/>
        <v>#N/A</v>
      </c>
      <c r="AA147" s="142" t="e">
        <f t="shared" ca="1" si="1209"/>
        <v>#N/A</v>
      </c>
      <c r="AB147" s="142" t="e">
        <f t="shared" ca="1" si="1209"/>
        <v>#N/A</v>
      </c>
      <c r="AC147" s="142" t="e">
        <f t="shared" ca="1" si="1209"/>
        <v>#N/A</v>
      </c>
      <c r="AD147" s="142" t="e">
        <f t="shared" ca="1" si="1209"/>
        <v>#N/A</v>
      </c>
      <c r="AE147" s="142" t="e">
        <f t="shared" ca="1" si="1209"/>
        <v>#N/A</v>
      </c>
      <c r="AF147" s="142" t="e">
        <f t="shared" ca="1" si="1209"/>
        <v>#N/A</v>
      </c>
      <c r="AG147" s="142" t="e">
        <f t="shared" ca="1" si="1209"/>
        <v>#N/A</v>
      </c>
      <c r="AH147" s="142" t="e">
        <f t="shared" ca="1" si="1209"/>
        <v>#N/A</v>
      </c>
      <c r="AI147" s="142" t="e">
        <f t="shared" ca="1" si="1220"/>
        <v>#N/A</v>
      </c>
      <c r="AJ147" s="142" t="e">
        <f t="shared" ca="1" si="1220"/>
        <v>#N/A</v>
      </c>
      <c r="AK147" s="142" t="e">
        <f t="shared" ca="1" si="1220"/>
        <v>#N/A</v>
      </c>
      <c r="AL147" s="142" t="e">
        <f t="shared" ca="1" si="1220"/>
        <v>#N/A</v>
      </c>
      <c r="AM147" s="142" t="e">
        <f t="shared" ca="1" si="1220"/>
        <v>#N/A</v>
      </c>
      <c r="AN147" s="142" t="e">
        <f t="shared" ca="1" si="1220"/>
        <v>#N/A</v>
      </c>
      <c r="AO147" s="142" t="e">
        <f t="shared" ca="1" si="1220"/>
        <v>#N/A</v>
      </c>
      <c r="AP147" s="142" t="e">
        <f t="shared" ca="1" si="1220"/>
        <v>#N/A</v>
      </c>
      <c r="AQ147" s="142" t="e">
        <f t="shared" ca="1" si="1220"/>
        <v>#N/A</v>
      </c>
      <c r="AR147" s="142" t="e">
        <f t="shared" ca="1" si="1220"/>
        <v>#N/A</v>
      </c>
      <c r="AS147" s="142" t="e">
        <f t="shared" ca="1" si="1220"/>
        <v>#N/A</v>
      </c>
      <c r="AT147" s="142" t="e">
        <f t="shared" ca="1" si="1220"/>
        <v>#N/A</v>
      </c>
      <c r="AU147" s="142" t="e">
        <f t="shared" ca="1" si="1220"/>
        <v>#N/A</v>
      </c>
      <c r="AV147" s="142" t="e">
        <f t="shared" ca="1" si="1220"/>
        <v>#N/A</v>
      </c>
      <c r="AW147" s="142" t="e">
        <f t="shared" ca="1" si="1220"/>
        <v>#N/A</v>
      </c>
      <c r="AX147" s="142" t="e">
        <f t="shared" ca="1" si="1220"/>
        <v>#N/A</v>
      </c>
      <c r="AY147" s="142" t="e">
        <f t="shared" ca="1" si="1210"/>
        <v>#N/A</v>
      </c>
      <c r="AZ147" s="142" t="e">
        <f t="shared" ca="1" si="1210"/>
        <v>#N/A</v>
      </c>
      <c r="BA147" s="142" t="e">
        <f t="shared" ca="1" si="1210"/>
        <v>#N/A</v>
      </c>
      <c r="BB147" s="142" t="str">
        <f t="shared" ca="1" si="1070"/>
        <v/>
      </c>
      <c r="BC147" s="142" t="str">
        <f t="shared" ref="BC147" ca="1" si="1229">IFERROR(VALUE(G147)*IF(RTF_unit="K",1,IF(RTF_unit="lb",1/1000,IF(RTF_unit="T",2,1))),"")</f>
        <v/>
      </c>
      <c r="BD147" s="142" t="str">
        <f t="shared" ref="BD147" ca="1" si="1230">IFERROR(VALUE(H147)*IF(RTF_unit="K",1,IF(RTF_unit="lb",1/1000,IF(RTF_unit="T",2,1))),"")</f>
        <v/>
      </c>
      <c r="BE147" s="142" t="str">
        <f t="shared" ref="BE147" ca="1" si="1231">IFERROR(VALUE(I147)*IF(RTF_unit="K",1,IF(RTF_unit="lb",1/1000,IF(RTF_unit="T",2,1))),"")</f>
        <v/>
      </c>
      <c r="BF147" s="20" t="str">
        <f t="shared" ca="1" si="1074"/>
        <v/>
      </c>
      <c r="BG147" s="142" t="str">
        <f t="shared" ca="1" si="1116"/>
        <v/>
      </c>
      <c r="BH147" s="20"/>
      <c r="BI147" s="158" t="str">
        <f t="shared" ca="1" si="1160"/>
        <v/>
      </c>
      <c r="BJ147" s="142" t="str">
        <f t="shared" ca="1" si="1135"/>
        <v/>
      </c>
      <c r="BK147" s="142" t="str">
        <f t="shared" ca="1" si="1161"/>
        <v/>
      </c>
      <c r="BL147" s="142" t="str">
        <f t="shared" ref="BL147" ca="1" si="1232">IFERROR(INDEX($D$2:$BA$203,$A$41-1+$BI147,$A$27-3)*IF(RTF_unit="K",1,IF(RTF_unit="lb",1/1000,IF(RTF_unit="T",2,1))),"")</f>
        <v/>
      </c>
      <c r="BM147" s="142" t="str">
        <f t="shared" ref="BM147" ca="1" si="1233">IFERROR(INDEX($D$2:$BA$203,$A$41-1+$BI147,$A$27-1)*IF(RTF_unit="K",1,IF(RTF_unit="lb",1/1000,IF(RTF_unit="T",2,1))),"")</f>
        <v/>
      </c>
      <c r="BN147" s="142" t="str">
        <f t="shared" ref="BN147" ca="1" si="1234">IFERROR(INDEX($D$2:$BA$203,$A$41-1+$BI147,$A$27-2)*IF(RTF_unit="K",1,IF(RTF_unit="lb",1/1000,IF(RTF_unit="T",2,1))),"")</f>
        <v/>
      </c>
      <c r="BO147" s="142" t="str">
        <f t="shared" ref="BO147" ca="1" si="1235">IFERROR(INDEX($D$2:$BA$203,$A$41-1+$BI147,$A$27)*IF(RTF_unit_Moment="kip-ft",1,IF(RTF_unit_Moment="kip-in",1/12,IF(RTF_unit_Moment="lb-ft",1/1000,IF(RTF_unit_Moment="lb-in",1/12000,1)))),"")</f>
        <v/>
      </c>
      <c r="BP147" s="142" t="str">
        <f t="shared" ref="BP147" ca="1" si="1236">IFERROR(INDEX($D$2:$BA$203,$A$41-1+$BI147,$A$30)*IF(RTF_unit_Moment="kip-ft",1,IF(RTF_unit_Moment="kip-in",1/12,IF(RTF_unit_Moment="lb-ft",1/1000,IF(RTF_unit_Moment="lb-in",1/12000,1)))),"")</f>
        <v/>
      </c>
      <c r="BQ147" s="142" t="str">
        <f t="shared" ca="1" si="1167"/>
        <v/>
      </c>
      <c r="BR147" s="142" t="str">
        <f t="shared" ca="1" si="1168"/>
        <v/>
      </c>
      <c r="BT147" s="142" t="str">
        <f t="array" aca="1" ref="BT147" ca="1">IFERROR(INDEX($BB$1:$BB$502,SMALL(IF($BB$1:$BB$502&lt;&gt;"",ROW($BB$1:$BB$502)),ROW(140:140))),"")</f>
        <v/>
      </c>
      <c r="BU147" s="156" t="str">
        <f t="shared" ca="1" si="1130"/>
        <v/>
      </c>
      <c r="BV147" s="142" t="str">
        <f t="shared" ca="1" si="1141"/>
        <v/>
      </c>
      <c r="BW147" s="142" t="str">
        <f t="shared" ca="1" si="1141"/>
        <v/>
      </c>
      <c r="BX147" s="142" t="str">
        <f t="shared" ca="1" si="1141"/>
        <v/>
      </c>
      <c r="BY147" s="142" t="str">
        <f t="shared" ca="1" si="1142"/>
        <v/>
      </c>
      <c r="BZ147" s="142" t="str">
        <f t="shared" ca="1" si="1131"/>
        <v/>
      </c>
      <c r="CA147" s="142" t="str">
        <f t="shared" ca="1" si="1143"/>
        <v/>
      </c>
      <c r="CB147" s="142" t="str">
        <f t="shared" ca="1" si="1144"/>
        <v/>
      </c>
      <c r="CC147" s="142" t="str">
        <f t="shared" ca="1" si="1145"/>
        <v/>
      </c>
      <c r="CD147" s="142" t="str">
        <f t="shared" ca="1" si="1146"/>
        <v/>
      </c>
      <c r="CE147" s="142" t="str">
        <f t="shared" ca="1" si="1147"/>
        <v/>
      </c>
      <c r="CF147" s="142" t="str">
        <f t="shared" ca="1" si="1148"/>
        <v/>
      </c>
      <c r="CG147" s="142" t="str">
        <f t="shared" ca="1" si="1149"/>
        <v/>
      </c>
      <c r="CH147" s="142" t="str">
        <f ca="1">IFERROR(TRIM(IFERROR(IF(ISNUMBER(MATCH(IF($CF146="Radius",LEFT($CF147,FIND(" (",$CF147,1)),IF(LEFT($CF147,FIND(" (",$CF147,1))=LEFT($CF146,FIND(" (",$CF146,1)),"",LEFT($CF147,FIND(" (",$CF147,1)))),$CH$8:$CH146,0))=FALSE,IF($CF146="Radius",LEFT($CF147,FIND(" (",$CF147,1)),IF(LEFT($CF147,FIND(" (",$CF147,1))=LEFT($CF146,FIND(" (",$CF146,1)),"",LEFT($CF147,FIND(" (",$CF147,1)))),""),"")),"")</f>
        <v/>
      </c>
      <c r="CI147" s="142" t="str">
        <f t="array" aca="1" ref="CI147" ca="1">IFERROR(IF($CH147="","",IF(MAX((Selection_Radius=$CH147)*Selection_Resultant)=0,"",MAX((Selection_Radius=$CH147)*Selection_Resultant))),"")</f>
        <v/>
      </c>
      <c r="CJ147" s="142" t="str">
        <f t="shared" ca="1" si="1150"/>
        <v/>
      </c>
      <c r="CK147" s="142" t="str">
        <f t="array" aca="1" ref="CK147" ca="1">IFERROR(INDEX($CJ$1:$CJ$502,SMALL(IF($CJ$1:$CJ$502&lt;&gt;"",ROW($CJ$1:$CJ$502)),ROW(140:140))),"")</f>
        <v/>
      </c>
      <c r="CL147" s="142" t="str">
        <f t="shared" ca="1" si="1151"/>
        <v/>
      </c>
      <c r="CM147" s="142" t="str">
        <f t="shared" ca="1" si="1152"/>
        <v/>
      </c>
      <c r="CN147" s="142" t="str" cm="1">
        <f t="array" aca="1" ref="CN147" ca="1">IF(CM147="","",INDEX(INDIRECT("$CM$9:$CM$" &amp; ROW(GuyAnchorReactionCount) + GuyAnchorReactionCount),ROWS($CM147:INDIRECT("$CM$" &amp; ROW(GuyAnchorReactionCount) + GuyAnchorReactionCount))))</f>
        <v/>
      </c>
      <c r="CP147" s="145" t="str">
        <f t="shared" ca="1" si="1153"/>
        <v/>
      </c>
      <c r="CQ147" s="145" t="str">
        <f t="shared" ca="1" si="1154"/>
        <v/>
      </c>
      <c r="CR147" s="145" t="str">
        <f t="shared" ca="1" si="1155"/>
        <v/>
      </c>
      <c r="CS147" s="145" t="str">
        <f t="shared" ca="1" si="1156"/>
        <v/>
      </c>
    </row>
    <row r="148" spans="3:97" x14ac:dyDescent="0.2">
      <c r="C148" s="142">
        <f t="shared" si="1080"/>
        <v>146</v>
      </c>
      <c r="D148" s="142" t="e">
        <f t="shared" ca="1" si="1219"/>
        <v>#N/A</v>
      </c>
      <c r="E148" s="142" t="e">
        <f t="shared" ca="1" si="1219"/>
        <v>#N/A</v>
      </c>
      <c r="F148" s="142" t="e">
        <f t="shared" ca="1" si="1219"/>
        <v>#N/A</v>
      </c>
      <c r="G148" s="142" t="e">
        <f t="shared" ca="1" si="1219"/>
        <v>#N/A</v>
      </c>
      <c r="H148" s="142" t="e">
        <f t="shared" ca="1" si="1219"/>
        <v>#N/A</v>
      </c>
      <c r="I148" s="142" t="e">
        <f t="shared" ca="1" si="1219"/>
        <v>#N/A</v>
      </c>
      <c r="J148" s="142" t="e">
        <f t="shared" ca="1" si="1219"/>
        <v>#N/A</v>
      </c>
      <c r="K148" s="142" t="e">
        <f t="shared" ca="1" si="1219"/>
        <v>#N/A</v>
      </c>
      <c r="L148" s="142" t="e">
        <f t="shared" ca="1" si="1219"/>
        <v>#N/A</v>
      </c>
      <c r="M148" s="142" t="e">
        <f t="shared" ca="1" si="1219"/>
        <v>#N/A</v>
      </c>
      <c r="N148" s="142" t="e">
        <f t="shared" ca="1" si="1219"/>
        <v>#N/A</v>
      </c>
      <c r="O148" s="142" t="e">
        <f t="shared" ca="1" si="1219"/>
        <v>#N/A</v>
      </c>
      <c r="P148" s="142" t="e">
        <f t="shared" ca="1" si="1219"/>
        <v>#N/A</v>
      </c>
      <c r="Q148" s="142" t="e">
        <f t="shared" ca="1" si="1219"/>
        <v>#N/A</v>
      </c>
      <c r="R148" s="142" t="e">
        <f t="shared" ca="1" si="1219"/>
        <v>#N/A</v>
      </c>
      <c r="S148" s="142" t="e">
        <f t="shared" ca="1" si="1219"/>
        <v>#N/A</v>
      </c>
      <c r="T148" s="142" t="e">
        <f t="shared" ca="1" si="1209"/>
        <v>#N/A</v>
      </c>
      <c r="U148" s="142" t="e">
        <f t="shared" ca="1" si="1209"/>
        <v>#N/A</v>
      </c>
      <c r="V148" s="142" t="e">
        <f t="shared" ca="1" si="1209"/>
        <v>#N/A</v>
      </c>
      <c r="W148" s="142" t="e">
        <f t="shared" ca="1" si="1209"/>
        <v>#N/A</v>
      </c>
      <c r="X148" s="142" t="e">
        <f t="shared" ca="1" si="1209"/>
        <v>#N/A</v>
      </c>
      <c r="Y148" s="142" t="e">
        <f t="shared" ca="1" si="1209"/>
        <v>#N/A</v>
      </c>
      <c r="Z148" s="142" t="e">
        <f t="shared" ca="1" si="1209"/>
        <v>#N/A</v>
      </c>
      <c r="AA148" s="142" t="e">
        <f t="shared" ca="1" si="1209"/>
        <v>#N/A</v>
      </c>
      <c r="AB148" s="142" t="e">
        <f t="shared" ca="1" si="1209"/>
        <v>#N/A</v>
      </c>
      <c r="AC148" s="142" t="e">
        <f t="shared" ca="1" si="1209"/>
        <v>#N/A</v>
      </c>
      <c r="AD148" s="142" t="e">
        <f t="shared" ca="1" si="1209"/>
        <v>#N/A</v>
      </c>
      <c r="AE148" s="142" t="e">
        <f t="shared" ca="1" si="1209"/>
        <v>#N/A</v>
      </c>
      <c r="AF148" s="142" t="e">
        <f t="shared" ca="1" si="1209"/>
        <v>#N/A</v>
      </c>
      <c r="AG148" s="142" t="e">
        <f t="shared" ca="1" si="1209"/>
        <v>#N/A</v>
      </c>
      <c r="AH148" s="142" t="e">
        <f t="shared" ca="1" si="1209"/>
        <v>#N/A</v>
      </c>
      <c r="AI148" s="142" t="e">
        <f t="shared" ca="1" si="1220"/>
        <v>#N/A</v>
      </c>
      <c r="AJ148" s="142" t="e">
        <f t="shared" ca="1" si="1220"/>
        <v>#N/A</v>
      </c>
      <c r="AK148" s="142" t="e">
        <f t="shared" ca="1" si="1220"/>
        <v>#N/A</v>
      </c>
      <c r="AL148" s="142" t="e">
        <f t="shared" ca="1" si="1220"/>
        <v>#N/A</v>
      </c>
      <c r="AM148" s="142" t="e">
        <f t="shared" ca="1" si="1220"/>
        <v>#N/A</v>
      </c>
      <c r="AN148" s="142" t="e">
        <f t="shared" ca="1" si="1220"/>
        <v>#N/A</v>
      </c>
      <c r="AO148" s="142" t="e">
        <f t="shared" ca="1" si="1220"/>
        <v>#N/A</v>
      </c>
      <c r="AP148" s="142" t="e">
        <f t="shared" ca="1" si="1220"/>
        <v>#N/A</v>
      </c>
      <c r="AQ148" s="142" t="e">
        <f t="shared" ca="1" si="1220"/>
        <v>#N/A</v>
      </c>
      <c r="AR148" s="142" t="e">
        <f t="shared" ca="1" si="1220"/>
        <v>#N/A</v>
      </c>
      <c r="AS148" s="142" t="e">
        <f t="shared" ca="1" si="1220"/>
        <v>#N/A</v>
      </c>
      <c r="AT148" s="142" t="e">
        <f t="shared" ca="1" si="1220"/>
        <v>#N/A</v>
      </c>
      <c r="AU148" s="142" t="e">
        <f t="shared" ca="1" si="1220"/>
        <v>#N/A</v>
      </c>
      <c r="AV148" s="142" t="e">
        <f t="shared" ca="1" si="1220"/>
        <v>#N/A</v>
      </c>
      <c r="AW148" s="142" t="e">
        <f t="shared" ca="1" si="1220"/>
        <v>#N/A</v>
      </c>
      <c r="AX148" s="142" t="e">
        <f t="shared" ca="1" si="1220"/>
        <v>#N/A</v>
      </c>
      <c r="AY148" s="142" t="e">
        <f t="shared" ca="1" si="1210"/>
        <v>#N/A</v>
      </c>
      <c r="AZ148" s="142" t="e">
        <f t="shared" ca="1" si="1210"/>
        <v>#N/A</v>
      </c>
      <c r="BA148" s="142" t="e">
        <f t="shared" ca="1" si="1210"/>
        <v>#N/A</v>
      </c>
      <c r="BB148" s="142" t="str">
        <f t="shared" ca="1" si="1070"/>
        <v/>
      </c>
      <c r="BC148" s="142" t="str">
        <f t="shared" ref="BC148" ca="1" si="1237">IFERROR(VALUE(G148)*IF(RTF_unit="K",1,IF(RTF_unit="lb",1/1000,IF(RTF_unit="T",2,1))),"")</f>
        <v/>
      </c>
      <c r="BD148" s="142" t="str">
        <f t="shared" ref="BD148" ca="1" si="1238">IFERROR(VALUE(H148)*IF(RTF_unit="K",1,IF(RTF_unit="lb",1/1000,IF(RTF_unit="T",2,1))),"")</f>
        <v/>
      </c>
      <c r="BE148" s="142" t="str">
        <f t="shared" ref="BE148" ca="1" si="1239">IFERROR(VALUE(I148)*IF(RTF_unit="K",1,IF(RTF_unit="lb",1/1000,IF(RTF_unit="T",2,1))),"")</f>
        <v/>
      </c>
      <c r="BF148" s="20" t="str">
        <f t="shared" ca="1" si="1074"/>
        <v/>
      </c>
      <c r="BG148" s="142" t="str">
        <f t="shared" ca="1" si="1116"/>
        <v/>
      </c>
      <c r="BH148" s="20"/>
      <c r="BI148" s="158" t="str">
        <f t="shared" ca="1" si="1160"/>
        <v/>
      </c>
      <c r="BJ148" s="142" t="str">
        <f t="shared" ca="1" si="1135"/>
        <v/>
      </c>
      <c r="BK148" s="142" t="str">
        <f t="shared" ca="1" si="1161"/>
        <v/>
      </c>
      <c r="BL148" s="142" t="str">
        <f t="shared" ref="BL148" ca="1" si="1240">IFERROR(INDEX($D$2:$BA$203,$A$41-1+$BI148,$A$27-3)*IF(RTF_unit="K",1,IF(RTF_unit="lb",1/1000,IF(RTF_unit="T",2,1))),"")</f>
        <v/>
      </c>
      <c r="BM148" s="142" t="str">
        <f t="shared" ref="BM148" ca="1" si="1241">IFERROR(INDEX($D$2:$BA$203,$A$41-1+$BI148,$A$27-1)*IF(RTF_unit="K",1,IF(RTF_unit="lb",1/1000,IF(RTF_unit="T",2,1))),"")</f>
        <v/>
      </c>
      <c r="BN148" s="142" t="str">
        <f t="shared" ref="BN148" ca="1" si="1242">IFERROR(INDEX($D$2:$BA$203,$A$41-1+$BI148,$A$27-2)*IF(RTF_unit="K",1,IF(RTF_unit="lb",1/1000,IF(RTF_unit="T",2,1))),"")</f>
        <v/>
      </c>
      <c r="BO148" s="142" t="str">
        <f t="shared" ref="BO148" ca="1" si="1243">IFERROR(INDEX($D$2:$BA$203,$A$41-1+$BI148,$A$27)*IF(RTF_unit_Moment="kip-ft",1,IF(RTF_unit_Moment="kip-in",1/12,IF(RTF_unit_Moment="lb-ft",1/1000,IF(RTF_unit_Moment="lb-in",1/12000,1)))),"")</f>
        <v/>
      </c>
      <c r="BP148" s="142" t="str">
        <f t="shared" ref="BP148" ca="1" si="1244">IFERROR(INDEX($D$2:$BA$203,$A$41-1+$BI148,$A$30)*IF(RTF_unit_Moment="kip-ft",1,IF(RTF_unit_Moment="kip-in",1/12,IF(RTF_unit_Moment="lb-ft",1/1000,IF(RTF_unit_Moment="lb-in",1/12000,1)))),"")</f>
        <v/>
      </c>
      <c r="BQ148" s="142" t="str">
        <f t="shared" ca="1" si="1167"/>
        <v/>
      </c>
      <c r="BR148" s="142" t="str">
        <f t="shared" ca="1" si="1168"/>
        <v/>
      </c>
      <c r="BT148" s="142" t="str">
        <f t="array" aca="1" ref="BT148" ca="1">IFERROR(INDEX($BB$1:$BB$502,SMALL(IF($BB$1:$BB$502&lt;&gt;"",ROW($BB$1:$BB$502)),ROW(141:141))),"")</f>
        <v/>
      </c>
      <c r="BU148" s="156" t="str">
        <f t="shared" ca="1" si="1130"/>
        <v/>
      </c>
      <c r="BV148" s="142" t="str">
        <f t="shared" ca="1" si="1141"/>
        <v/>
      </c>
      <c r="BW148" s="142" t="str">
        <f t="shared" ca="1" si="1141"/>
        <v/>
      </c>
      <c r="BX148" s="142" t="str">
        <f t="shared" ca="1" si="1141"/>
        <v/>
      </c>
      <c r="BY148" s="142" t="str">
        <f t="shared" ca="1" si="1142"/>
        <v/>
      </c>
      <c r="BZ148" s="142" t="str">
        <f t="shared" ca="1" si="1131"/>
        <v/>
      </c>
      <c r="CA148" s="142" t="str">
        <f t="shared" ca="1" si="1143"/>
        <v/>
      </c>
      <c r="CB148" s="142" t="str">
        <f t="shared" ca="1" si="1144"/>
        <v/>
      </c>
      <c r="CC148" s="142" t="str">
        <f t="shared" ca="1" si="1145"/>
        <v/>
      </c>
      <c r="CD148" s="142" t="str">
        <f t="shared" ca="1" si="1146"/>
        <v/>
      </c>
      <c r="CE148" s="142" t="str">
        <f t="shared" ca="1" si="1147"/>
        <v/>
      </c>
      <c r="CF148" s="142" t="str">
        <f t="shared" ca="1" si="1148"/>
        <v/>
      </c>
      <c r="CG148" s="142" t="str">
        <f t="shared" ca="1" si="1149"/>
        <v/>
      </c>
      <c r="CH148" s="142" t="str">
        <f ca="1">IFERROR(TRIM(IFERROR(IF(ISNUMBER(MATCH(IF($CF147="Radius",LEFT($CF148,FIND(" (",$CF148,1)),IF(LEFT($CF148,FIND(" (",$CF148,1))=LEFT($CF147,FIND(" (",$CF147,1)),"",LEFT($CF148,FIND(" (",$CF148,1)))),$CH$8:$CH147,0))=FALSE,IF($CF147="Radius",LEFT($CF148,FIND(" (",$CF148,1)),IF(LEFT($CF148,FIND(" (",$CF148,1))=LEFT($CF147,FIND(" (",$CF147,1)),"",LEFT($CF148,FIND(" (",$CF148,1)))),""),"")),"")</f>
        <v/>
      </c>
      <c r="CI148" s="142" t="str">
        <f t="array" aca="1" ref="CI148" ca="1">IFERROR(IF($CH148="","",IF(MAX((Selection_Radius=$CH148)*Selection_Resultant)=0,"",MAX((Selection_Radius=$CH148)*Selection_Resultant))),"")</f>
        <v/>
      </c>
      <c r="CJ148" s="142" t="str">
        <f t="shared" ca="1" si="1150"/>
        <v/>
      </c>
      <c r="CK148" s="142" t="str">
        <f t="array" aca="1" ref="CK148" ca="1">IFERROR(INDEX($CJ$1:$CJ$502,SMALL(IF($CJ$1:$CJ$502&lt;&gt;"",ROW($CJ$1:$CJ$502)),ROW(141:141))),"")</f>
        <v/>
      </c>
      <c r="CL148" s="142" t="str">
        <f t="shared" ca="1" si="1151"/>
        <v/>
      </c>
      <c r="CM148" s="142" t="str">
        <f t="shared" ca="1" si="1152"/>
        <v/>
      </c>
      <c r="CN148" s="142" t="str" cm="1">
        <f t="array" aca="1" ref="CN148" ca="1">IF(CM148="","",INDEX(INDIRECT("$CM$9:$CM$" &amp; ROW(GuyAnchorReactionCount) + GuyAnchorReactionCount),ROWS($CM148:INDIRECT("$CM$" &amp; ROW(GuyAnchorReactionCount) + GuyAnchorReactionCount))))</f>
        <v/>
      </c>
      <c r="CP148" s="145" t="str">
        <f t="shared" ca="1" si="1153"/>
        <v/>
      </c>
      <c r="CQ148" s="145" t="str">
        <f t="shared" ca="1" si="1154"/>
        <v/>
      </c>
      <c r="CR148" s="145" t="str">
        <f t="shared" ca="1" si="1155"/>
        <v/>
      </c>
      <c r="CS148" s="145" t="str">
        <f t="shared" ca="1" si="1156"/>
        <v/>
      </c>
    </row>
    <row r="149" spans="3:97" x14ac:dyDescent="0.2">
      <c r="C149" s="142">
        <f t="shared" si="1080"/>
        <v>147</v>
      </c>
      <c r="D149" s="142" t="e">
        <f t="shared" ca="1" si="1219"/>
        <v>#N/A</v>
      </c>
      <c r="E149" s="142" t="e">
        <f t="shared" ca="1" si="1219"/>
        <v>#N/A</v>
      </c>
      <c r="F149" s="142" t="e">
        <f t="shared" ca="1" si="1219"/>
        <v>#N/A</v>
      </c>
      <c r="G149" s="142" t="e">
        <f t="shared" ca="1" si="1219"/>
        <v>#N/A</v>
      </c>
      <c r="H149" s="142" t="e">
        <f t="shared" ca="1" si="1219"/>
        <v>#N/A</v>
      </c>
      <c r="I149" s="142" t="e">
        <f t="shared" ca="1" si="1219"/>
        <v>#N/A</v>
      </c>
      <c r="J149" s="142" t="e">
        <f t="shared" ca="1" si="1219"/>
        <v>#N/A</v>
      </c>
      <c r="K149" s="142" t="e">
        <f t="shared" ca="1" si="1219"/>
        <v>#N/A</v>
      </c>
      <c r="L149" s="142" t="e">
        <f t="shared" ca="1" si="1219"/>
        <v>#N/A</v>
      </c>
      <c r="M149" s="142" t="e">
        <f t="shared" ca="1" si="1219"/>
        <v>#N/A</v>
      </c>
      <c r="N149" s="142" t="e">
        <f t="shared" ca="1" si="1219"/>
        <v>#N/A</v>
      </c>
      <c r="O149" s="142" t="e">
        <f t="shared" ca="1" si="1219"/>
        <v>#N/A</v>
      </c>
      <c r="P149" s="142" t="e">
        <f t="shared" ca="1" si="1219"/>
        <v>#N/A</v>
      </c>
      <c r="Q149" s="142" t="e">
        <f t="shared" ca="1" si="1219"/>
        <v>#N/A</v>
      </c>
      <c r="R149" s="142" t="e">
        <f t="shared" ca="1" si="1219"/>
        <v>#N/A</v>
      </c>
      <c r="S149" s="142" t="e">
        <f t="shared" ca="1" si="1219"/>
        <v>#N/A</v>
      </c>
      <c r="T149" s="142" t="e">
        <f t="shared" ca="1" si="1209"/>
        <v>#N/A</v>
      </c>
      <c r="U149" s="142" t="e">
        <f t="shared" ca="1" si="1209"/>
        <v>#N/A</v>
      </c>
      <c r="V149" s="142" t="e">
        <f t="shared" ca="1" si="1209"/>
        <v>#N/A</v>
      </c>
      <c r="W149" s="142" t="e">
        <f t="shared" ca="1" si="1209"/>
        <v>#N/A</v>
      </c>
      <c r="X149" s="142" t="e">
        <f t="shared" ca="1" si="1209"/>
        <v>#N/A</v>
      </c>
      <c r="Y149" s="142" t="e">
        <f t="shared" ca="1" si="1209"/>
        <v>#N/A</v>
      </c>
      <c r="Z149" s="142" t="e">
        <f t="shared" ca="1" si="1209"/>
        <v>#N/A</v>
      </c>
      <c r="AA149" s="142" t="e">
        <f t="shared" ca="1" si="1209"/>
        <v>#N/A</v>
      </c>
      <c r="AB149" s="142" t="e">
        <f t="shared" ca="1" si="1209"/>
        <v>#N/A</v>
      </c>
      <c r="AC149" s="142" t="e">
        <f t="shared" ca="1" si="1209"/>
        <v>#N/A</v>
      </c>
      <c r="AD149" s="142" t="e">
        <f t="shared" ca="1" si="1209"/>
        <v>#N/A</v>
      </c>
      <c r="AE149" s="142" t="e">
        <f t="shared" ca="1" si="1209"/>
        <v>#N/A</v>
      </c>
      <c r="AF149" s="142" t="e">
        <f t="shared" ca="1" si="1209"/>
        <v>#N/A</v>
      </c>
      <c r="AG149" s="142" t="e">
        <f t="shared" ca="1" si="1209"/>
        <v>#N/A</v>
      </c>
      <c r="AH149" s="142" t="e">
        <f t="shared" ca="1" si="1209"/>
        <v>#N/A</v>
      </c>
      <c r="AI149" s="142" t="e">
        <f t="shared" ca="1" si="1220"/>
        <v>#N/A</v>
      </c>
      <c r="AJ149" s="142" t="e">
        <f t="shared" ca="1" si="1220"/>
        <v>#N/A</v>
      </c>
      <c r="AK149" s="142" t="e">
        <f t="shared" ca="1" si="1220"/>
        <v>#N/A</v>
      </c>
      <c r="AL149" s="142" t="e">
        <f t="shared" ca="1" si="1220"/>
        <v>#N/A</v>
      </c>
      <c r="AM149" s="142" t="e">
        <f t="shared" ca="1" si="1220"/>
        <v>#N/A</v>
      </c>
      <c r="AN149" s="142" t="e">
        <f t="shared" ca="1" si="1220"/>
        <v>#N/A</v>
      </c>
      <c r="AO149" s="142" t="e">
        <f t="shared" ca="1" si="1220"/>
        <v>#N/A</v>
      </c>
      <c r="AP149" s="142" t="e">
        <f t="shared" ca="1" si="1220"/>
        <v>#N/A</v>
      </c>
      <c r="AQ149" s="142" t="e">
        <f t="shared" ca="1" si="1220"/>
        <v>#N/A</v>
      </c>
      <c r="AR149" s="142" t="e">
        <f t="shared" ca="1" si="1220"/>
        <v>#N/A</v>
      </c>
      <c r="AS149" s="142" t="e">
        <f t="shared" ca="1" si="1220"/>
        <v>#N/A</v>
      </c>
      <c r="AT149" s="142" t="e">
        <f t="shared" ca="1" si="1220"/>
        <v>#N/A</v>
      </c>
      <c r="AU149" s="142" t="e">
        <f t="shared" ca="1" si="1220"/>
        <v>#N/A</v>
      </c>
      <c r="AV149" s="142" t="e">
        <f t="shared" ca="1" si="1220"/>
        <v>#N/A</v>
      </c>
      <c r="AW149" s="142" t="e">
        <f t="shared" ca="1" si="1220"/>
        <v>#N/A</v>
      </c>
      <c r="AX149" s="142" t="e">
        <f t="shared" ca="1" si="1220"/>
        <v>#N/A</v>
      </c>
      <c r="AY149" s="142" t="e">
        <f t="shared" ca="1" si="1210"/>
        <v>#N/A</v>
      </c>
      <c r="AZ149" s="142" t="e">
        <f t="shared" ca="1" si="1210"/>
        <v>#N/A</v>
      </c>
      <c r="BA149" s="142" t="e">
        <f t="shared" ca="1" si="1210"/>
        <v>#N/A</v>
      </c>
      <c r="BB149" s="142" t="str">
        <f t="shared" ca="1" si="1070"/>
        <v/>
      </c>
      <c r="BC149" s="142" t="str">
        <f t="shared" ref="BC149" ca="1" si="1245">IFERROR(VALUE(G149)*IF(RTF_unit="K",1,IF(RTF_unit="lb",1/1000,IF(RTF_unit="T",2,1))),"")</f>
        <v/>
      </c>
      <c r="BD149" s="142" t="str">
        <f t="shared" ref="BD149" ca="1" si="1246">IFERROR(VALUE(H149)*IF(RTF_unit="K",1,IF(RTF_unit="lb",1/1000,IF(RTF_unit="T",2,1))),"")</f>
        <v/>
      </c>
      <c r="BE149" s="142" t="str">
        <f t="shared" ref="BE149" ca="1" si="1247">IFERROR(VALUE(I149)*IF(RTF_unit="K",1,IF(RTF_unit="lb",1/1000,IF(RTF_unit="T",2,1))),"")</f>
        <v/>
      </c>
      <c r="BF149" s="20" t="str">
        <f t="shared" ca="1" si="1074"/>
        <v/>
      </c>
      <c r="BG149" s="142" t="str">
        <f t="shared" ca="1" si="1116"/>
        <v/>
      </c>
      <c r="BH149" s="20"/>
      <c r="BI149" s="158" t="str">
        <f t="shared" ca="1" si="1160"/>
        <v/>
      </c>
      <c r="BJ149" s="142" t="str">
        <f t="shared" ca="1" si="1135"/>
        <v/>
      </c>
      <c r="BK149" s="142" t="str">
        <f t="shared" ca="1" si="1161"/>
        <v/>
      </c>
      <c r="BL149" s="142" t="str">
        <f t="shared" ref="BL149" ca="1" si="1248">IFERROR(INDEX($D$2:$BA$203,$A$41-1+$BI149,$A$27-3)*IF(RTF_unit="K",1,IF(RTF_unit="lb",1/1000,IF(RTF_unit="T",2,1))),"")</f>
        <v/>
      </c>
      <c r="BM149" s="142" t="str">
        <f t="shared" ref="BM149" ca="1" si="1249">IFERROR(INDEX($D$2:$BA$203,$A$41-1+$BI149,$A$27-1)*IF(RTF_unit="K",1,IF(RTF_unit="lb",1/1000,IF(RTF_unit="T",2,1))),"")</f>
        <v/>
      </c>
      <c r="BN149" s="142" t="str">
        <f t="shared" ref="BN149" ca="1" si="1250">IFERROR(INDEX($D$2:$BA$203,$A$41-1+$BI149,$A$27-2)*IF(RTF_unit="K",1,IF(RTF_unit="lb",1/1000,IF(RTF_unit="T",2,1))),"")</f>
        <v/>
      </c>
      <c r="BO149" s="142" t="str">
        <f t="shared" ref="BO149" ca="1" si="1251">IFERROR(INDEX($D$2:$BA$203,$A$41-1+$BI149,$A$27)*IF(RTF_unit_Moment="kip-ft",1,IF(RTF_unit_Moment="kip-in",1/12,IF(RTF_unit_Moment="lb-ft",1/1000,IF(RTF_unit_Moment="lb-in",1/12000,1)))),"")</f>
        <v/>
      </c>
      <c r="BP149" s="142" t="str">
        <f t="shared" ref="BP149" ca="1" si="1252">IFERROR(INDEX($D$2:$BA$203,$A$41-1+$BI149,$A$30)*IF(RTF_unit_Moment="kip-ft",1,IF(RTF_unit_Moment="kip-in",1/12,IF(RTF_unit_Moment="lb-ft",1/1000,IF(RTF_unit_Moment="lb-in",1/12000,1)))),"")</f>
        <v/>
      </c>
      <c r="BQ149" s="142" t="str">
        <f t="shared" ca="1" si="1167"/>
        <v/>
      </c>
      <c r="BR149" s="142" t="str">
        <f t="shared" ca="1" si="1168"/>
        <v/>
      </c>
      <c r="BT149" s="142" t="str">
        <f t="array" aca="1" ref="BT149" ca="1">IFERROR(INDEX($BB$1:$BB$502,SMALL(IF($BB$1:$BB$502&lt;&gt;"",ROW($BB$1:$BB$502)),ROW(142:142))),"")</f>
        <v/>
      </c>
      <c r="BU149" s="156" t="str">
        <f t="shared" ca="1" si="1130"/>
        <v/>
      </c>
      <c r="BV149" s="142" t="str">
        <f t="shared" ca="1" si="1141"/>
        <v/>
      </c>
      <c r="BW149" s="142" t="str">
        <f t="shared" ca="1" si="1141"/>
        <v/>
      </c>
      <c r="BX149" s="142" t="str">
        <f t="shared" ca="1" si="1141"/>
        <v/>
      </c>
      <c r="BY149" s="142" t="str">
        <f t="shared" ca="1" si="1142"/>
        <v/>
      </c>
      <c r="BZ149" s="142" t="str">
        <f t="shared" ca="1" si="1131"/>
        <v/>
      </c>
      <c r="CA149" s="142" t="str">
        <f t="shared" ca="1" si="1143"/>
        <v/>
      </c>
      <c r="CB149" s="142" t="str">
        <f t="shared" ca="1" si="1144"/>
        <v/>
      </c>
      <c r="CC149" s="142" t="str">
        <f t="shared" ca="1" si="1145"/>
        <v/>
      </c>
      <c r="CD149" s="142" t="str">
        <f t="shared" ca="1" si="1146"/>
        <v/>
      </c>
      <c r="CE149" s="142" t="str">
        <f t="shared" ca="1" si="1147"/>
        <v/>
      </c>
      <c r="CF149" s="142" t="str">
        <f t="shared" ca="1" si="1148"/>
        <v/>
      </c>
      <c r="CG149" s="142" t="str">
        <f t="shared" ca="1" si="1149"/>
        <v/>
      </c>
      <c r="CH149" s="142" t="str">
        <f ca="1">IFERROR(TRIM(IFERROR(IF(ISNUMBER(MATCH(IF($CF148="Radius",LEFT($CF149,FIND(" (",$CF149,1)),IF(LEFT($CF149,FIND(" (",$CF149,1))=LEFT($CF148,FIND(" (",$CF148,1)),"",LEFT($CF149,FIND(" (",$CF149,1)))),$CH$8:$CH148,0))=FALSE,IF($CF148="Radius",LEFT($CF149,FIND(" (",$CF149,1)),IF(LEFT($CF149,FIND(" (",$CF149,1))=LEFT($CF148,FIND(" (",$CF148,1)),"",LEFT($CF149,FIND(" (",$CF149,1)))),""),"")),"")</f>
        <v/>
      </c>
      <c r="CI149" s="142" t="str">
        <f t="array" aca="1" ref="CI149" ca="1">IFERROR(IF($CH149="","",IF(MAX((Selection_Radius=$CH149)*Selection_Resultant)=0,"",MAX((Selection_Radius=$CH149)*Selection_Resultant))),"")</f>
        <v/>
      </c>
      <c r="CJ149" s="142" t="str">
        <f t="shared" ca="1" si="1150"/>
        <v/>
      </c>
      <c r="CK149" s="142" t="str">
        <f t="array" aca="1" ref="CK149" ca="1">IFERROR(INDEX($CJ$1:$CJ$502,SMALL(IF($CJ$1:$CJ$502&lt;&gt;"",ROW($CJ$1:$CJ$502)),ROW(142:142))),"")</f>
        <v/>
      </c>
      <c r="CL149" s="142" t="str">
        <f t="shared" ca="1" si="1151"/>
        <v/>
      </c>
      <c r="CM149" s="142" t="str">
        <f t="shared" ca="1" si="1152"/>
        <v/>
      </c>
      <c r="CN149" s="142" t="str" cm="1">
        <f t="array" aca="1" ref="CN149" ca="1">IF(CM149="","",INDEX(INDIRECT("$CM$9:$CM$" &amp; ROW(GuyAnchorReactionCount) + GuyAnchorReactionCount),ROWS($CM149:INDIRECT("$CM$" &amp; ROW(GuyAnchorReactionCount) + GuyAnchorReactionCount))))</f>
        <v/>
      </c>
      <c r="CP149" s="145" t="str">
        <f t="shared" ca="1" si="1153"/>
        <v/>
      </c>
      <c r="CQ149" s="145" t="str">
        <f t="shared" ca="1" si="1154"/>
        <v/>
      </c>
      <c r="CR149" s="145" t="str">
        <f t="shared" ca="1" si="1155"/>
        <v/>
      </c>
      <c r="CS149" s="145" t="str">
        <f t="shared" ca="1" si="1156"/>
        <v/>
      </c>
    </row>
    <row r="150" spans="3:97" x14ac:dyDescent="0.2">
      <c r="C150" s="142">
        <f t="shared" si="1080"/>
        <v>148</v>
      </c>
      <c r="D150" s="142" t="e">
        <f t="shared" ca="1" si="1219"/>
        <v>#N/A</v>
      </c>
      <c r="E150" s="142" t="e">
        <f t="shared" ca="1" si="1219"/>
        <v>#N/A</v>
      </c>
      <c r="F150" s="142" t="e">
        <f t="shared" ca="1" si="1219"/>
        <v>#N/A</v>
      </c>
      <c r="G150" s="142" t="e">
        <f t="shared" ca="1" si="1219"/>
        <v>#N/A</v>
      </c>
      <c r="H150" s="142" t="e">
        <f t="shared" ca="1" si="1219"/>
        <v>#N/A</v>
      </c>
      <c r="I150" s="142" t="e">
        <f t="shared" ca="1" si="1219"/>
        <v>#N/A</v>
      </c>
      <c r="J150" s="142" t="e">
        <f t="shared" ca="1" si="1219"/>
        <v>#N/A</v>
      </c>
      <c r="K150" s="142" t="e">
        <f t="shared" ca="1" si="1219"/>
        <v>#N/A</v>
      </c>
      <c r="L150" s="142" t="e">
        <f t="shared" ca="1" si="1219"/>
        <v>#N/A</v>
      </c>
      <c r="M150" s="142" t="e">
        <f t="shared" ca="1" si="1219"/>
        <v>#N/A</v>
      </c>
      <c r="N150" s="142" t="e">
        <f t="shared" ca="1" si="1219"/>
        <v>#N/A</v>
      </c>
      <c r="O150" s="142" t="e">
        <f t="shared" ca="1" si="1219"/>
        <v>#N/A</v>
      </c>
      <c r="P150" s="142" t="e">
        <f t="shared" ca="1" si="1219"/>
        <v>#N/A</v>
      </c>
      <c r="Q150" s="142" t="e">
        <f t="shared" ca="1" si="1219"/>
        <v>#N/A</v>
      </c>
      <c r="R150" s="142" t="e">
        <f t="shared" ca="1" si="1219"/>
        <v>#N/A</v>
      </c>
      <c r="S150" s="142" t="e">
        <f t="shared" ca="1" si="1219"/>
        <v>#N/A</v>
      </c>
      <c r="T150" s="142" t="e">
        <f t="shared" ca="1" si="1209"/>
        <v>#N/A</v>
      </c>
      <c r="U150" s="142" t="e">
        <f t="shared" ca="1" si="1209"/>
        <v>#N/A</v>
      </c>
      <c r="V150" s="142" t="e">
        <f t="shared" ca="1" si="1209"/>
        <v>#N/A</v>
      </c>
      <c r="W150" s="142" t="e">
        <f t="shared" ca="1" si="1209"/>
        <v>#N/A</v>
      </c>
      <c r="X150" s="142" t="e">
        <f t="shared" ca="1" si="1209"/>
        <v>#N/A</v>
      </c>
      <c r="Y150" s="142" t="e">
        <f t="shared" ca="1" si="1209"/>
        <v>#N/A</v>
      </c>
      <c r="Z150" s="142" t="e">
        <f t="shared" ca="1" si="1209"/>
        <v>#N/A</v>
      </c>
      <c r="AA150" s="142" t="e">
        <f t="shared" ca="1" si="1209"/>
        <v>#N/A</v>
      </c>
      <c r="AB150" s="142" t="e">
        <f t="shared" ca="1" si="1209"/>
        <v>#N/A</v>
      </c>
      <c r="AC150" s="142" t="e">
        <f t="shared" ca="1" si="1209"/>
        <v>#N/A</v>
      </c>
      <c r="AD150" s="142" t="e">
        <f t="shared" ca="1" si="1209"/>
        <v>#N/A</v>
      </c>
      <c r="AE150" s="142" t="e">
        <f t="shared" ca="1" si="1209"/>
        <v>#N/A</v>
      </c>
      <c r="AF150" s="142" t="e">
        <f t="shared" ca="1" si="1209"/>
        <v>#N/A</v>
      </c>
      <c r="AG150" s="142" t="e">
        <f t="shared" ca="1" si="1209"/>
        <v>#N/A</v>
      </c>
      <c r="AH150" s="142" t="e">
        <f t="shared" ca="1" si="1209"/>
        <v>#N/A</v>
      </c>
      <c r="AI150" s="142" t="e">
        <f t="shared" ca="1" si="1220"/>
        <v>#N/A</v>
      </c>
      <c r="AJ150" s="142" t="e">
        <f t="shared" ca="1" si="1220"/>
        <v>#N/A</v>
      </c>
      <c r="AK150" s="142" t="e">
        <f t="shared" ca="1" si="1220"/>
        <v>#N/A</v>
      </c>
      <c r="AL150" s="142" t="e">
        <f t="shared" ca="1" si="1220"/>
        <v>#N/A</v>
      </c>
      <c r="AM150" s="142" t="e">
        <f t="shared" ca="1" si="1220"/>
        <v>#N/A</v>
      </c>
      <c r="AN150" s="142" t="e">
        <f t="shared" ca="1" si="1220"/>
        <v>#N/A</v>
      </c>
      <c r="AO150" s="142" t="e">
        <f t="shared" ca="1" si="1220"/>
        <v>#N/A</v>
      </c>
      <c r="AP150" s="142" t="e">
        <f t="shared" ca="1" si="1220"/>
        <v>#N/A</v>
      </c>
      <c r="AQ150" s="142" t="e">
        <f t="shared" ca="1" si="1220"/>
        <v>#N/A</v>
      </c>
      <c r="AR150" s="142" t="e">
        <f t="shared" ca="1" si="1220"/>
        <v>#N/A</v>
      </c>
      <c r="AS150" s="142" t="e">
        <f t="shared" ca="1" si="1220"/>
        <v>#N/A</v>
      </c>
      <c r="AT150" s="142" t="e">
        <f t="shared" ca="1" si="1220"/>
        <v>#N/A</v>
      </c>
      <c r="AU150" s="142" t="e">
        <f t="shared" ca="1" si="1220"/>
        <v>#N/A</v>
      </c>
      <c r="AV150" s="142" t="e">
        <f t="shared" ca="1" si="1220"/>
        <v>#N/A</v>
      </c>
      <c r="AW150" s="142" t="e">
        <f t="shared" ca="1" si="1220"/>
        <v>#N/A</v>
      </c>
      <c r="AX150" s="142" t="e">
        <f t="shared" ca="1" si="1220"/>
        <v>#N/A</v>
      </c>
      <c r="AY150" s="142" t="e">
        <f t="shared" ca="1" si="1210"/>
        <v>#N/A</v>
      </c>
      <c r="AZ150" s="142" t="e">
        <f t="shared" ca="1" si="1210"/>
        <v>#N/A</v>
      </c>
      <c r="BA150" s="142" t="e">
        <f t="shared" ca="1" si="1210"/>
        <v>#N/A</v>
      </c>
      <c r="BB150" s="142" t="str">
        <f t="shared" ca="1" si="1070"/>
        <v/>
      </c>
      <c r="BC150" s="142" t="str">
        <f t="shared" ref="BC150" ca="1" si="1253">IFERROR(VALUE(G150)*IF(RTF_unit="K",1,IF(RTF_unit="lb",1/1000,IF(RTF_unit="T",2,1))),"")</f>
        <v/>
      </c>
      <c r="BD150" s="142" t="str">
        <f t="shared" ref="BD150" ca="1" si="1254">IFERROR(VALUE(H150)*IF(RTF_unit="K",1,IF(RTF_unit="lb",1/1000,IF(RTF_unit="T",2,1))),"")</f>
        <v/>
      </c>
      <c r="BE150" s="142" t="str">
        <f t="shared" ref="BE150" ca="1" si="1255">IFERROR(VALUE(I150)*IF(RTF_unit="K",1,IF(RTF_unit="lb",1/1000,IF(RTF_unit="T",2,1))),"")</f>
        <v/>
      </c>
      <c r="BF150" s="20" t="str">
        <f t="shared" ca="1" si="1074"/>
        <v/>
      </c>
      <c r="BG150" s="142" t="str">
        <f t="shared" ca="1" si="1116"/>
        <v/>
      </c>
      <c r="BH150" s="20"/>
      <c r="BI150" s="158" t="str">
        <f t="shared" ca="1" si="1160"/>
        <v/>
      </c>
      <c r="BJ150" s="142" t="str">
        <f t="shared" ca="1" si="1135"/>
        <v/>
      </c>
      <c r="BK150" s="142" t="str">
        <f t="shared" ca="1" si="1161"/>
        <v/>
      </c>
      <c r="BL150" s="142" t="str">
        <f t="shared" ref="BL150" ca="1" si="1256">IFERROR(INDEX($D$2:$BA$203,$A$41-1+$BI150,$A$27-3)*IF(RTF_unit="K",1,IF(RTF_unit="lb",1/1000,IF(RTF_unit="T",2,1))),"")</f>
        <v/>
      </c>
      <c r="BM150" s="142" t="str">
        <f t="shared" ref="BM150" ca="1" si="1257">IFERROR(INDEX($D$2:$BA$203,$A$41-1+$BI150,$A$27-1)*IF(RTF_unit="K",1,IF(RTF_unit="lb",1/1000,IF(RTF_unit="T",2,1))),"")</f>
        <v/>
      </c>
      <c r="BN150" s="142" t="str">
        <f t="shared" ref="BN150" ca="1" si="1258">IFERROR(INDEX($D$2:$BA$203,$A$41-1+$BI150,$A$27-2)*IF(RTF_unit="K",1,IF(RTF_unit="lb",1/1000,IF(RTF_unit="T",2,1))),"")</f>
        <v/>
      </c>
      <c r="BO150" s="142" t="str">
        <f t="shared" ref="BO150" ca="1" si="1259">IFERROR(INDEX($D$2:$BA$203,$A$41-1+$BI150,$A$27)*IF(RTF_unit_Moment="kip-ft",1,IF(RTF_unit_Moment="kip-in",1/12,IF(RTF_unit_Moment="lb-ft",1/1000,IF(RTF_unit_Moment="lb-in",1/12000,1)))),"")</f>
        <v/>
      </c>
      <c r="BP150" s="142" t="str">
        <f t="shared" ref="BP150" ca="1" si="1260">IFERROR(INDEX($D$2:$BA$203,$A$41-1+$BI150,$A$30)*IF(RTF_unit_Moment="kip-ft",1,IF(RTF_unit_Moment="kip-in",1/12,IF(RTF_unit_Moment="lb-ft",1/1000,IF(RTF_unit_Moment="lb-in",1/12000,1)))),"")</f>
        <v/>
      </c>
      <c r="BQ150" s="142" t="str">
        <f t="shared" ca="1" si="1167"/>
        <v/>
      </c>
      <c r="BR150" s="142" t="str">
        <f t="shared" ca="1" si="1168"/>
        <v/>
      </c>
      <c r="BT150" s="142" t="str">
        <f t="array" aca="1" ref="BT150" ca="1">IFERROR(INDEX($BB$1:$BB$502,SMALL(IF($BB$1:$BB$502&lt;&gt;"",ROW($BB$1:$BB$502)),ROW(143:143))),"")</f>
        <v/>
      </c>
      <c r="BU150" s="156" t="str">
        <f t="shared" ca="1" si="1130"/>
        <v/>
      </c>
      <c r="BV150" s="142" t="str">
        <f t="shared" ca="1" si="1141"/>
        <v/>
      </c>
      <c r="BW150" s="142" t="str">
        <f t="shared" ca="1" si="1141"/>
        <v/>
      </c>
      <c r="BX150" s="142" t="str">
        <f t="shared" ca="1" si="1141"/>
        <v/>
      </c>
      <c r="BY150" s="142" t="str">
        <f t="shared" ca="1" si="1142"/>
        <v/>
      </c>
      <c r="BZ150" s="142" t="str">
        <f t="shared" ca="1" si="1131"/>
        <v/>
      </c>
      <c r="CA150" s="142" t="str">
        <f t="shared" ca="1" si="1143"/>
        <v/>
      </c>
      <c r="CB150" s="142" t="str">
        <f t="shared" ca="1" si="1144"/>
        <v/>
      </c>
      <c r="CC150" s="142" t="str">
        <f t="shared" ca="1" si="1145"/>
        <v/>
      </c>
      <c r="CD150" s="142" t="str">
        <f t="shared" ca="1" si="1146"/>
        <v/>
      </c>
      <c r="CE150" s="142" t="str">
        <f t="shared" ca="1" si="1147"/>
        <v/>
      </c>
      <c r="CF150" s="142" t="str">
        <f t="shared" ca="1" si="1148"/>
        <v/>
      </c>
      <c r="CG150" s="142" t="str">
        <f t="shared" ca="1" si="1149"/>
        <v/>
      </c>
      <c r="CH150" s="142" t="str">
        <f ca="1">IFERROR(TRIM(IFERROR(IF(ISNUMBER(MATCH(IF($CF149="Radius",LEFT($CF150,FIND(" (",$CF150,1)),IF(LEFT($CF150,FIND(" (",$CF150,1))=LEFT($CF149,FIND(" (",$CF149,1)),"",LEFT($CF150,FIND(" (",$CF150,1)))),$CH$8:$CH149,0))=FALSE,IF($CF149="Radius",LEFT($CF150,FIND(" (",$CF150,1)),IF(LEFT($CF150,FIND(" (",$CF150,1))=LEFT($CF149,FIND(" (",$CF149,1)),"",LEFT($CF150,FIND(" (",$CF150,1)))),""),"")),"")</f>
        <v/>
      </c>
      <c r="CI150" s="142" t="str">
        <f t="array" aca="1" ref="CI150" ca="1">IFERROR(IF($CH150="","",IF(MAX((Selection_Radius=$CH150)*Selection_Resultant)=0,"",MAX((Selection_Radius=$CH150)*Selection_Resultant))),"")</f>
        <v/>
      </c>
      <c r="CJ150" s="142" t="str">
        <f t="shared" ca="1" si="1150"/>
        <v/>
      </c>
      <c r="CK150" s="142" t="str">
        <f t="array" aca="1" ref="CK150" ca="1">IFERROR(INDEX($CJ$1:$CJ$502,SMALL(IF($CJ$1:$CJ$502&lt;&gt;"",ROW($CJ$1:$CJ$502)),ROW(143:143))),"")</f>
        <v/>
      </c>
      <c r="CL150" s="142" t="str">
        <f t="shared" ca="1" si="1151"/>
        <v/>
      </c>
      <c r="CM150" s="142" t="str">
        <f t="shared" ca="1" si="1152"/>
        <v/>
      </c>
      <c r="CN150" s="142" t="str" cm="1">
        <f t="array" aca="1" ref="CN150" ca="1">IF(CM150="","",INDEX(INDIRECT("$CM$9:$CM$" &amp; ROW(GuyAnchorReactionCount) + GuyAnchorReactionCount),ROWS($CM150:INDIRECT("$CM$" &amp; ROW(GuyAnchorReactionCount) + GuyAnchorReactionCount))))</f>
        <v/>
      </c>
      <c r="CP150" s="145" t="str">
        <f t="shared" ca="1" si="1153"/>
        <v/>
      </c>
      <c r="CQ150" s="145" t="str">
        <f t="shared" ca="1" si="1154"/>
        <v/>
      </c>
      <c r="CR150" s="145" t="str">
        <f t="shared" ca="1" si="1155"/>
        <v/>
      </c>
      <c r="CS150" s="145" t="str">
        <f t="shared" ca="1" si="1156"/>
        <v/>
      </c>
    </row>
    <row r="151" spans="3:97" x14ac:dyDescent="0.2">
      <c r="C151" s="142">
        <f t="shared" si="1080"/>
        <v>149</v>
      </c>
      <c r="D151" s="142" t="e">
        <f t="shared" ca="1" si="1219"/>
        <v>#N/A</v>
      </c>
      <c r="E151" s="142" t="e">
        <f t="shared" ca="1" si="1219"/>
        <v>#N/A</v>
      </c>
      <c r="F151" s="142" t="e">
        <f t="shared" ca="1" si="1219"/>
        <v>#N/A</v>
      </c>
      <c r="G151" s="142" t="e">
        <f t="shared" ca="1" si="1219"/>
        <v>#N/A</v>
      </c>
      <c r="H151" s="142" t="e">
        <f t="shared" ca="1" si="1219"/>
        <v>#N/A</v>
      </c>
      <c r="I151" s="142" t="e">
        <f t="shared" ca="1" si="1219"/>
        <v>#N/A</v>
      </c>
      <c r="J151" s="142" t="e">
        <f t="shared" ca="1" si="1219"/>
        <v>#N/A</v>
      </c>
      <c r="K151" s="142" t="e">
        <f t="shared" ca="1" si="1219"/>
        <v>#N/A</v>
      </c>
      <c r="L151" s="142" t="e">
        <f t="shared" ca="1" si="1219"/>
        <v>#N/A</v>
      </c>
      <c r="M151" s="142" t="e">
        <f t="shared" ca="1" si="1219"/>
        <v>#N/A</v>
      </c>
      <c r="N151" s="142" t="e">
        <f t="shared" ca="1" si="1219"/>
        <v>#N/A</v>
      </c>
      <c r="O151" s="142" t="e">
        <f t="shared" ca="1" si="1219"/>
        <v>#N/A</v>
      </c>
      <c r="P151" s="142" t="e">
        <f t="shared" ca="1" si="1219"/>
        <v>#N/A</v>
      </c>
      <c r="Q151" s="142" t="e">
        <f t="shared" ca="1" si="1219"/>
        <v>#N/A</v>
      </c>
      <c r="R151" s="142" t="e">
        <f t="shared" ca="1" si="1219"/>
        <v>#N/A</v>
      </c>
      <c r="S151" s="142" t="e">
        <f t="shared" ca="1" si="1219"/>
        <v>#N/A</v>
      </c>
      <c r="T151" s="142" t="e">
        <f t="shared" ca="1" si="1209"/>
        <v>#N/A</v>
      </c>
      <c r="U151" s="142" t="e">
        <f t="shared" ca="1" si="1209"/>
        <v>#N/A</v>
      </c>
      <c r="V151" s="142" t="e">
        <f t="shared" ca="1" si="1209"/>
        <v>#N/A</v>
      </c>
      <c r="W151" s="142" t="e">
        <f t="shared" ca="1" si="1209"/>
        <v>#N/A</v>
      </c>
      <c r="X151" s="142" t="e">
        <f t="shared" ca="1" si="1209"/>
        <v>#N/A</v>
      </c>
      <c r="Y151" s="142" t="e">
        <f t="shared" ca="1" si="1209"/>
        <v>#N/A</v>
      </c>
      <c r="Z151" s="142" t="e">
        <f t="shared" ca="1" si="1209"/>
        <v>#N/A</v>
      </c>
      <c r="AA151" s="142" t="e">
        <f t="shared" ca="1" si="1209"/>
        <v>#N/A</v>
      </c>
      <c r="AB151" s="142" t="e">
        <f t="shared" ca="1" si="1209"/>
        <v>#N/A</v>
      </c>
      <c r="AC151" s="142" t="e">
        <f t="shared" ca="1" si="1209"/>
        <v>#N/A</v>
      </c>
      <c r="AD151" s="142" t="e">
        <f t="shared" ca="1" si="1209"/>
        <v>#N/A</v>
      </c>
      <c r="AE151" s="142" t="e">
        <f t="shared" ca="1" si="1209"/>
        <v>#N/A</v>
      </c>
      <c r="AF151" s="142" t="e">
        <f t="shared" ca="1" si="1209"/>
        <v>#N/A</v>
      </c>
      <c r="AG151" s="142" t="e">
        <f t="shared" ca="1" si="1209"/>
        <v>#N/A</v>
      </c>
      <c r="AH151" s="142" t="e">
        <f t="shared" ca="1" si="1209"/>
        <v>#N/A</v>
      </c>
      <c r="AI151" s="142" t="e">
        <f t="shared" ca="1" si="1220"/>
        <v>#N/A</v>
      </c>
      <c r="AJ151" s="142" t="e">
        <f t="shared" ca="1" si="1220"/>
        <v>#N/A</v>
      </c>
      <c r="AK151" s="142" t="e">
        <f t="shared" ca="1" si="1220"/>
        <v>#N/A</v>
      </c>
      <c r="AL151" s="142" t="e">
        <f t="shared" ca="1" si="1220"/>
        <v>#N/A</v>
      </c>
      <c r="AM151" s="142" t="e">
        <f t="shared" ca="1" si="1220"/>
        <v>#N/A</v>
      </c>
      <c r="AN151" s="142" t="e">
        <f t="shared" ca="1" si="1220"/>
        <v>#N/A</v>
      </c>
      <c r="AO151" s="142" t="e">
        <f t="shared" ca="1" si="1220"/>
        <v>#N/A</v>
      </c>
      <c r="AP151" s="142" t="e">
        <f t="shared" ca="1" si="1220"/>
        <v>#N/A</v>
      </c>
      <c r="AQ151" s="142" t="e">
        <f t="shared" ca="1" si="1220"/>
        <v>#N/A</v>
      </c>
      <c r="AR151" s="142" t="e">
        <f t="shared" ca="1" si="1220"/>
        <v>#N/A</v>
      </c>
      <c r="AS151" s="142" t="e">
        <f t="shared" ca="1" si="1220"/>
        <v>#N/A</v>
      </c>
      <c r="AT151" s="142" t="e">
        <f t="shared" ca="1" si="1220"/>
        <v>#N/A</v>
      </c>
      <c r="AU151" s="142" t="e">
        <f t="shared" ca="1" si="1220"/>
        <v>#N/A</v>
      </c>
      <c r="AV151" s="142" t="e">
        <f t="shared" ca="1" si="1220"/>
        <v>#N/A</v>
      </c>
      <c r="AW151" s="142" t="e">
        <f t="shared" ca="1" si="1220"/>
        <v>#N/A</v>
      </c>
      <c r="AX151" s="142" t="e">
        <f t="shared" ca="1" si="1220"/>
        <v>#N/A</v>
      </c>
      <c r="AY151" s="142" t="e">
        <f t="shared" ca="1" si="1210"/>
        <v>#N/A</v>
      </c>
      <c r="AZ151" s="142" t="e">
        <f t="shared" ca="1" si="1210"/>
        <v>#N/A</v>
      </c>
      <c r="BA151" s="142" t="e">
        <f t="shared" ca="1" si="1210"/>
        <v>#N/A</v>
      </c>
      <c r="BB151" s="142" t="str">
        <f t="shared" ca="1" si="1070"/>
        <v/>
      </c>
      <c r="BC151" s="142" t="str">
        <f t="shared" ref="BC151" ca="1" si="1261">IFERROR(VALUE(G151)*IF(RTF_unit="K",1,IF(RTF_unit="lb",1/1000,IF(RTF_unit="T",2,1))),"")</f>
        <v/>
      </c>
      <c r="BD151" s="142" t="str">
        <f t="shared" ref="BD151" ca="1" si="1262">IFERROR(VALUE(H151)*IF(RTF_unit="K",1,IF(RTF_unit="lb",1/1000,IF(RTF_unit="T",2,1))),"")</f>
        <v/>
      </c>
      <c r="BE151" s="142" t="str">
        <f t="shared" ref="BE151" ca="1" si="1263">IFERROR(VALUE(I151)*IF(RTF_unit="K",1,IF(RTF_unit="lb",1/1000,IF(RTF_unit="T",2,1))),"")</f>
        <v/>
      </c>
      <c r="BF151" s="20" t="str">
        <f t="shared" ca="1" si="1074"/>
        <v/>
      </c>
      <c r="BG151" s="142" t="str">
        <f t="shared" ca="1" si="1116"/>
        <v/>
      </c>
      <c r="BH151" s="20"/>
      <c r="BI151" s="158" t="str">
        <f t="shared" ca="1" si="1160"/>
        <v/>
      </c>
      <c r="BJ151" s="142" t="str">
        <f t="shared" ca="1" si="1135"/>
        <v/>
      </c>
      <c r="BK151" s="142" t="str">
        <f t="shared" ca="1" si="1161"/>
        <v/>
      </c>
      <c r="BL151" s="142" t="str">
        <f t="shared" ref="BL151" ca="1" si="1264">IFERROR(INDEX($D$2:$BA$203,$A$41-1+$BI151,$A$27-3)*IF(RTF_unit="K",1,IF(RTF_unit="lb",1/1000,IF(RTF_unit="T",2,1))),"")</f>
        <v/>
      </c>
      <c r="BM151" s="142" t="str">
        <f t="shared" ref="BM151" ca="1" si="1265">IFERROR(INDEX($D$2:$BA$203,$A$41-1+$BI151,$A$27-1)*IF(RTF_unit="K",1,IF(RTF_unit="lb",1/1000,IF(RTF_unit="T",2,1))),"")</f>
        <v/>
      </c>
      <c r="BN151" s="142" t="str">
        <f t="shared" ref="BN151" ca="1" si="1266">IFERROR(INDEX($D$2:$BA$203,$A$41-1+$BI151,$A$27-2)*IF(RTF_unit="K",1,IF(RTF_unit="lb",1/1000,IF(RTF_unit="T",2,1))),"")</f>
        <v/>
      </c>
      <c r="BO151" s="142" t="str">
        <f t="shared" ref="BO151" ca="1" si="1267">IFERROR(INDEX($D$2:$BA$203,$A$41-1+$BI151,$A$27)*IF(RTF_unit_Moment="kip-ft",1,IF(RTF_unit_Moment="kip-in",1/12,IF(RTF_unit_Moment="lb-ft",1/1000,IF(RTF_unit_Moment="lb-in",1/12000,1)))),"")</f>
        <v/>
      </c>
      <c r="BP151" s="142" t="str">
        <f t="shared" ref="BP151" ca="1" si="1268">IFERROR(INDEX($D$2:$BA$203,$A$41-1+$BI151,$A$30)*IF(RTF_unit_Moment="kip-ft",1,IF(RTF_unit_Moment="kip-in",1/12,IF(RTF_unit_Moment="lb-ft",1/1000,IF(RTF_unit_Moment="lb-in",1/12000,1)))),"")</f>
        <v/>
      </c>
      <c r="BQ151" s="142" t="str">
        <f t="shared" ca="1" si="1167"/>
        <v/>
      </c>
      <c r="BR151" s="142" t="str">
        <f t="shared" ca="1" si="1168"/>
        <v/>
      </c>
      <c r="BT151" s="142" t="str">
        <f t="array" aca="1" ref="BT151" ca="1">IFERROR(INDEX($BB$1:$BB$502,SMALL(IF($BB$1:$BB$502&lt;&gt;"",ROW($BB$1:$BB$502)),ROW(144:144))),"")</f>
        <v/>
      </c>
      <c r="BU151" s="156" t="str">
        <f t="shared" ca="1" si="1130"/>
        <v/>
      </c>
      <c r="BV151" s="142" t="str">
        <f t="shared" ca="1" si="1141"/>
        <v/>
      </c>
      <c r="BW151" s="142" t="str">
        <f t="shared" ca="1" si="1141"/>
        <v/>
      </c>
      <c r="BX151" s="142" t="str">
        <f t="shared" ca="1" si="1141"/>
        <v/>
      </c>
      <c r="BY151" s="142" t="str">
        <f t="shared" ca="1" si="1142"/>
        <v/>
      </c>
      <c r="BZ151" s="142" t="str">
        <f t="shared" ca="1" si="1131"/>
        <v/>
      </c>
      <c r="CA151" s="142" t="str">
        <f t="shared" ca="1" si="1143"/>
        <v/>
      </c>
      <c r="CB151" s="142" t="str">
        <f t="shared" ca="1" si="1144"/>
        <v/>
      </c>
      <c r="CC151" s="142" t="str">
        <f t="shared" ca="1" si="1145"/>
        <v/>
      </c>
      <c r="CD151" s="142" t="str">
        <f t="shared" ca="1" si="1146"/>
        <v/>
      </c>
      <c r="CE151" s="142" t="str">
        <f t="shared" ca="1" si="1147"/>
        <v/>
      </c>
      <c r="CF151" s="142" t="str">
        <f t="shared" ca="1" si="1148"/>
        <v/>
      </c>
      <c r="CG151" s="142" t="str">
        <f t="shared" ca="1" si="1149"/>
        <v/>
      </c>
      <c r="CH151" s="142" t="str">
        <f ca="1">IFERROR(TRIM(IFERROR(IF(ISNUMBER(MATCH(IF($CF150="Radius",LEFT($CF151,FIND(" (",$CF151,1)),IF(LEFT($CF151,FIND(" (",$CF151,1))=LEFT($CF150,FIND(" (",$CF150,1)),"",LEFT($CF151,FIND(" (",$CF151,1)))),$CH$8:$CH150,0))=FALSE,IF($CF150="Radius",LEFT($CF151,FIND(" (",$CF151,1)),IF(LEFT($CF151,FIND(" (",$CF151,1))=LEFT($CF150,FIND(" (",$CF150,1)),"",LEFT($CF151,FIND(" (",$CF151,1)))),""),"")),"")</f>
        <v/>
      </c>
      <c r="CI151" s="142" t="str">
        <f t="array" aca="1" ref="CI151" ca="1">IFERROR(IF($CH151="","",IF(MAX((Selection_Radius=$CH151)*Selection_Resultant)=0,"",MAX((Selection_Radius=$CH151)*Selection_Resultant))),"")</f>
        <v/>
      </c>
      <c r="CJ151" s="142" t="str">
        <f t="shared" ca="1" si="1150"/>
        <v/>
      </c>
      <c r="CK151" s="142" t="str">
        <f t="array" aca="1" ref="CK151" ca="1">IFERROR(INDEX($CJ$1:$CJ$502,SMALL(IF($CJ$1:$CJ$502&lt;&gt;"",ROW($CJ$1:$CJ$502)),ROW(144:144))),"")</f>
        <v/>
      </c>
      <c r="CL151" s="142" t="str">
        <f t="shared" ca="1" si="1151"/>
        <v/>
      </c>
      <c r="CM151" s="142" t="str">
        <f t="shared" ca="1" si="1152"/>
        <v/>
      </c>
      <c r="CN151" s="142" t="str" cm="1">
        <f t="array" aca="1" ref="CN151" ca="1">IF(CM151="","",INDEX(INDIRECT("$CM$9:$CM$" &amp; ROW(GuyAnchorReactionCount) + GuyAnchorReactionCount),ROWS($CM151:INDIRECT("$CM$" &amp; ROW(GuyAnchorReactionCount) + GuyAnchorReactionCount))))</f>
        <v/>
      </c>
      <c r="CP151" s="145" t="str">
        <f t="shared" ca="1" si="1153"/>
        <v/>
      </c>
      <c r="CQ151" s="145" t="str">
        <f t="shared" ca="1" si="1154"/>
        <v/>
      </c>
      <c r="CR151" s="145" t="str">
        <f t="shared" ca="1" si="1155"/>
        <v/>
      </c>
      <c r="CS151" s="145" t="str">
        <f t="shared" ca="1" si="1156"/>
        <v/>
      </c>
    </row>
    <row r="152" spans="3:97" x14ac:dyDescent="0.2">
      <c r="C152" s="142">
        <f t="shared" si="1080"/>
        <v>150</v>
      </c>
      <c r="D152" s="142" t="e">
        <f t="shared" ca="1" si="1219"/>
        <v>#N/A</v>
      </c>
      <c r="E152" s="142" t="e">
        <f t="shared" ca="1" si="1219"/>
        <v>#N/A</v>
      </c>
      <c r="F152" s="142" t="e">
        <f t="shared" ca="1" si="1219"/>
        <v>#N/A</v>
      </c>
      <c r="G152" s="142" t="e">
        <f t="shared" ca="1" si="1219"/>
        <v>#N/A</v>
      </c>
      <c r="H152" s="142" t="e">
        <f t="shared" ca="1" si="1219"/>
        <v>#N/A</v>
      </c>
      <c r="I152" s="142" t="e">
        <f t="shared" ca="1" si="1219"/>
        <v>#N/A</v>
      </c>
      <c r="J152" s="142" t="e">
        <f t="shared" ca="1" si="1219"/>
        <v>#N/A</v>
      </c>
      <c r="K152" s="142" t="e">
        <f t="shared" ca="1" si="1219"/>
        <v>#N/A</v>
      </c>
      <c r="L152" s="142" t="e">
        <f t="shared" ca="1" si="1219"/>
        <v>#N/A</v>
      </c>
      <c r="M152" s="142" t="e">
        <f t="shared" ca="1" si="1219"/>
        <v>#N/A</v>
      </c>
      <c r="N152" s="142" t="e">
        <f t="shared" ca="1" si="1219"/>
        <v>#N/A</v>
      </c>
      <c r="O152" s="142" t="e">
        <f t="shared" ca="1" si="1219"/>
        <v>#N/A</v>
      </c>
      <c r="P152" s="142" t="e">
        <f t="shared" ca="1" si="1219"/>
        <v>#N/A</v>
      </c>
      <c r="Q152" s="142" t="e">
        <f t="shared" ca="1" si="1219"/>
        <v>#N/A</v>
      </c>
      <c r="R152" s="142" t="e">
        <f t="shared" ca="1" si="1219"/>
        <v>#N/A</v>
      </c>
      <c r="S152" s="142" t="e">
        <f t="shared" ca="1" si="1219"/>
        <v>#N/A</v>
      </c>
      <c r="T152" s="142" t="e">
        <f t="shared" ca="1" si="1209"/>
        <v>#N/A</v>
      </c>
      <c r="U152" s="142" t="e">
        <f t="shared" ca="1" si="1209"/>
        <v>#N/A</v>
      </c>
      <c r="V152" s="142" t="e">
        <f t="shared" ca="1" si="1209"/>
        <v>#N/A</v>
      </c>
      <c r="W152" s="142" t="e">
        <f t="shared" ca="1" si="1209"/>
        <v>#N/A</v>
      </c>
      <c r="X152" s="142" t="e">
        <f t="shared" ca="1" si="1209"/>
        <v>#N/A</v>
      </c>
      <c r="Y152" s="142" t="e">
        <f t="shared" ca="1" si="1209"/>
        <v>#N/A</v>
      </c>
      <c r="Z152" s="142" t="e">
        <f t="shared" ca="1" si="1209"/>
        <v>#N/A</v>
      </c>
      <c r="AA152" s="142" t="e">
        <f t="shared" ca="1" si="1209"/>
        <v>#N/A</v>
      </c>
      <c r="AB152" s="142" t="e">
        <f t="shared" ca="1" si="1209"/>
        <v>#N/A</v>
      </c>
      <c r="AC152" s="142" t="e">
        <f t="shared" ca="1" si="1209"/>
        <v>#N/A</v>
      </c>
      <c r="AD152" s="142" t="e">
        <f t="shared" ca="1" si="1209"/>
        <v>#N/A</v>
      </c>
      <c r="AE152" s="142" t="e">
        <f t="shared" ca="1" si="1209"/>
        <v>#N/A</v>
      </c>
      <c r="AF152" s="142" t="e">
        <f t="shared" ca="1" si="1209"/>
        <v>#N/A</v>
      </c>
      <c r="AG152" s="142" t="e">
        <f t="shared" ca="1" si="1209"/>
        <v>#N/A</v>
      </c>
      <c r="AH152" s="142" t="e">
        <f t="shared" ca="1" si="1209"/>
        <v>#N/A</v>
      </c>
      <c r="AI152" s="142" t="e">
        <f t="shared" ca="1" si="1220"/>
        <v>#N/A</v>
      </c>
      <c r="AJ152" s="142" t="e">
        <f t="shared" ca="1" si="1220"/>
        <v>#N/A</v>
      </c>
      <c r="AK152" s="142" t="e">
        <f t="shared" ca="1" si="1220"/>
        <v>#N/A</v>
      </c>
      <c r="AL152" s="142" t="e">
        <f t="shared" ca="1" si="1220"/>
        <v>#N/A</v>
      </c>
      <c r="AM152" s="142" t="e">
        <f t="shared" ca="1" si="1220"/>
        <v>#N/A</v>
      </c>
      <c r="AN152" s="142" t="e">
        <f t="shared" ca="1" si="1220"/>
        <v>#N/A</v>
      </c>
      <c r="AO152" s="142" t="e">
        <f t="shared" ca="1" si="1220"/>
        <v>#N/A</v>
      </c>
      <c r="AP152" s="142" t="e">
        <f t="shared" ca="1" si="1220"/>
        <v>#N/A</v>
      </c>
      <c r="AQ152" s="142" t="e">
        <f t="shared" ca="1" si="1220"/>
        <v>#N/A</v>
      </c>
      <c r="AR152" s="142" t="e">
        <f t="shared" ca="1" si="1220"/>
        <v>#N/A</v>
      </c>
      <c r="AS152" s="142" t="e">
        <f t="shared" ca="1" si="1220"/>
        <v>#N/A</v>
      </c>
      <c r="AT152" s="142" t="e">
        <f t="shared" ca="1" si="1220"/>
        <v>#N/A</v>
      </c>
      <c r="AU152" s="142" t="e">
        <f t="shared" ca="1" si="1220"/>
        <v>#N/A</v>
      </c>
      <c r="AV152" s="142" t="e">
        <f t="shared" ca="1" si="1220"/>
        <v>#N/A</v>
      </c>
      <c r="AW152" s="142" t="e">
        <f t="shared" ca="1" si="1220"/>
        <v>#N/A</v>
      </c>
      <c r="AX152" s="142" t="e">
        <f t="shared" ca="1" si="1220"/>
        <v>#N/A</v>
      </c>
      <c r="AY152" s="142" t="e">
        <f t="shared" ca="1" si="1210"/>
        <v>#N/A</v>
      </c>
      <c r="AZ152" s="142" t="e">
        <f t="shared" ca="1" si="1210"/>
        <v>#N/A</v>
      </c>
      <c r="BA152" s="142" t="e">
        <f t="shared" ca="1" si="1210"/>
        <v>#N/A</v>
      </c>
      <c r="BB152" s="142" t="str">
        <f t="shared" ca="1" si="1070"/>
        <v/>
      </c>
      <c r="BC152" s="142" t="str">
        <f t="shared" ref="BC152" ca="1" si="1269">IFERROR(VALUE(G152)*IF(RTF_unit="K",1,IF(RTF_unit="lb",1/1000,IF(RTF_unit="T",2,1))),"")</f>
        <v/>
      </c>
      <c r="BD152" s="142" t="str">
        <f t="shared" ref="BD152" ca="1" si="1270">IFERROR(VALUE(H152)*IF(RTF_unit="K",1,IF(RTF_unit="lb",1/1000,IF(RTF_unit="T",2,1))),"")</f>
        <v/>
      </c>
      <c r="BE152" s="142" t="str">
        <f t="shared" ref="BE152" ca="1" si="1271">IFERROR(VALUE(I152)*IF(RTF_unit="K",1,IF(RTF_unit="lb",1/1000,IF(RTF_unit="T",2,1))),"")</f>
        <v/>
      </c>
      <c r="BF152" s="20" t="str">
        <f t="shared" ca="1" si="1074"/>
        <v/>
      </c>
      <c r="BG152" s="142" t="str">
        <f t="shared" ca="1" si="1116"/>
        <v/>
      </c>
      <c r="BH152" s="20"/>
      <c r="BI152" s="158" t="str">
        <f t="shared" ca="1" si="1160"/>
        <v/>
      </c>
      <c r="BJ152" s="142" t="str">
        <f t="shared" ca="1" si="1135"/>
        <v/>
      </c>
      <c r="BK152" s="142" t="str">
        <f t="shared" ca="1" si="1161"/>
        <v/>
      </c>
      <c r="BL152" s="142" t="str">
        <f t="shared" ref="BL152" ca="1" si="1272">IFERROR(INDEX($D$2:$BA$203,$A$41-1+$BI152,$A$27-3)*IF(RTF_unit="K",1,IF(RTF_unit="lb",1/1000,IF(RTF_unit="T",2,1))),"")</f>
        <v/>
      </c>
      <c r="BM152" s="142" t="str">
        <f t="shared" ref="BM152" ca="1" si="1273">IFERROR(INDEX($D$2:$BA$203,$A$41-1+$BI152,$A$27-1)*IF(RTF_unit="K",1,IF(RTF_unit="lb",1/1000,IF(RTF_unit="T",2,1))),"")</f>
        <v/>
      </c>
      <c r="BN152" s="142" t="str">
        <f t="shared" ref="BN152" ca="1" si="1274">IFERROR(INDEX($D$2:$BA$203,$A$41-1+$BI152,$A$27-2)*IF(RTF_unit="K",1,IF(RTF_unit="lb",1/1000,IF(RTF_unit="T",2,1))),"")</f>
        <v/>
      </c>
      <c r="BO152" s="142" t="str">
        <f t="shared" ref="BO152" ca="1" si="1275">IFERROR(INDEX($D$2:$BA$203,$A$41-1+$BI152,$A$27)*IF(RTF_unit_Moment="kip-ft",1,IF(RTF_unit_Moment="kip-in",1/12,IF(RTF_unit_Moment="lb-ft",1/1000,IF(RTF_unit_Moment="lb-in",1/12000,1)))),"")</f>
        <v/>
      </c>
      <c r="BP152" s="142" t="str">
        <f t="shared" ref="BP152" ca="1" si="1276">IFERROR(INDEX($D$2:$BA$203,$A$41-1+$BI152,$A$30)*IF(RTF_unit_Moment="kip-ft",1,IF(RTF_unit_Moment="kip-in",1/12,IF(RTF_unit_Moment="lb-ft",1/1000,IF(RTF_unit_Moment="lb-in",1/12000,1)))),"")</f>
        <v/>
      </c>
      <c r="BQ152" s="142" t="str">
        <f t="shared" ca="1" si="1167"/>
        <v/>
      </c>
      <c r="BR152" s="142" t="str">
        <f t="shared" ca="1" si="1168"/>
        <v/>
      </c>
      <c r="BT152" s="142" t="str">
        <f t="array" aca="1" ref="BT152" ca="1">IFERROR(INDEX($BB$1:$BB$502,SMALL(IF($BB$1:$BB$502&lt;&gt;"",ROW($BB$1:$BB$502)),ROW(145:145))),"")</f>
        <v/>
      </c>
      <c r="BU152" s="156" t="str">
        <f t="shared" ca="1" si="1130"/>
        <v/>
      </c>
      <c r="BV152" s="142" t="str">
        <f t="shared" ca="1" si="1141"/>
        <v/>
      </c>
      <c r="BW152" s="142" t="str">
        <f t="shared" ca="1" si="1141"/>
        <v/>
      </c>
      <c r="BX152" s="142" t="str">
        <f t="shared" ca="1" si="1141"/>
        <v/>
      </c>
      <c r="BY152" s="142" t="str">
        <f t="shared" ca="1" si="1142"/>
        <v/>
      </c>
      <c r="BZ152" s="142" t="str">
        <f t="shared" ca="1" si="1131"/>
        <v/>
      </c>
      <c r="CA152" s="142" t="str">
        <f t="shared" ca="1" si="1143"/>
        <v/>
      </c>
      <c r="CB152" s="142" t="str">
        <f t="shared" ca="1" si="1144"/>
        <v/>
      </c>
      <c r="CC152" s="142" t="str">
        <f t="shared" ca="1" si="1145"/>
        <v/>
      </c>
      <c r="CD152" s="142" t="str">
        <f t="shared" ca="1" si="1146"/>
        <v/>
      </c>
      <c r="CE152" s="142" t="str">
        <f t="shared" ca="1" si="1147"/>
        <v/>
      </c>
      <c r="CF152" s="142" t="str">
        <f t="shared" ca="1" si="1148"/>
        <v/>
      </c>
      <c r="CG152" s="142" t="str">
        <f t="shared" ca="1" si="1149"/>
        <v/>
      </c>
      <c r="CH152" s="142" t="str">
        <f ca="1">IFERROR(TRIM(IFERROR(IF(ISNUMBER(MATCH(IF($CF151="Radius",LEFT($CF152,FIND(" (",$CF152,1)),IF(LEFT($CF152,FIND(" (",$CF152,1))=LEFT($CF151,FIND(" (",$CF151,1)),"",LEFT($CF152,FIND(" (",$CF152,1)))),$CH$8:$CH151,0))=FALSE,IF($CF151="Radius",LEFT($CF152,FIND(" (",$CF152,1)),IF(LEFT($CF152,FIND(" (",$CF152,1))=LEFT($CF151,FIND(" (",$CF151,1)),"",LEFT($CF152,FIND(" (",$CF152,1)))),""),"")),"")</f>
        <v/>
      </c>
      <c r="CI152" s="142" t="str">
        <f t="array" aca="1" ref="CI152" ca="1">IFERROR(IF($CH152="","",IF(MAX((Selection_Radius=$CH152)*Selection_Resultant)=0,"",MAX((Selection_Radius=$CH152)*Selection_Resultant))),"")</f>
        <v/>
      </c>
      <c r="CJ152" s="142" t="str">
        <f t="shared" ca="1" si="1150"/>
        <v/>
      </c>
      <c r="CK152" s="142" t="str">
        <f t="array" aca="1" ref="CK152" ca="1">IFERROR(INDEX($CJ$1:$CJ$502,SMALL(IF($CJ$1:$CJ$502&lt;&gt;"",ROW($CJ$1:$CJ$502)),ROW(145:145))),"")</f>
        <v/>
      </c>
      <c r="CL152" s="142" t="str">
        <f t="shared" ca="1" si="1151"/>
        <v/>
      </c>
      <c r="CM152" s="142" t="str">
        <f t="shared" ca="1" si="1152"/>
        <v/>
      </c>
      <c r="CN152" s="142" t="str" cm="1">
        <f t="array" aca="1" ref="CN152" ca="1">IF(CM152="","",INDEX(INDIRECT("$CM$9:$CM$" &amp; ROW(GuyAnchorReactionCount) + GuyAnchorReactionCount),ROWS($CM152:INDIRECT("$CM$" &amp; ROW(GuyAnchorReactionCount) + GuyAnchorReactionCount))))</f>
        <v/>
      </c>
      <c r="CP152" s="145" t="str">
        <f t="shared" ca="1" si="1153"/>
        <v/>
      </c>
      <c r="CQ152" s="145" t="str">
        <f t="shared" ca="1" si="1154"/>
        <v/>
      </c>
      <c r="CR152" s="145" t="str">
        <f t="shared" ca="1" si="1155"/>
        <v/>
      </c>
      <c r="CS152" s="145" t="str">
        <f t="shared" ca="1" si="1156"/>
        <v/>
      </c>
    </row>
    <row r="153" spans="3:97" x14ac:dyDescent="0.2">
      <c r="C153" s="142">
        <f t="shared" si="1080"/>
        <v>151</v>
      </c>
      <c r="D153" s="142" t="e">
        <f t="shared" ca="1" si="1219"/>
        <v>#N/A</v>
      </c>
      <c r="E153" s="142" t="e">
        <f t="shared" ca="1" si="1219"/>
        <v>#N/A</v>
      </c>
      <c r="F153" s="142" t="e">
        <f t="shared" ca="1" si="1219"/>
        <v>#N/A</v>
      </c>
      <c r="G153" s="142" t="e">
        <f t="shared" ca="1" si="1219"/>
        <v>#N/A</v>
      </c>
      <c r="H153" s="142" t="e">
        <f t="shared" ca="1" si="1219"/>
        <v>#N/A</v>
      </c>
      <c r="I153" s="142" t="e">
        <f t="shared" ca="1" si="1219"/>
        <v>#N/A</v>
      </c>
      <c r="J153" s="142" t="e">
        <f t="shared" ca="1" si="1219"/>
        <v>#N/A</v>
      </c>
      <c r="K153" s="142" t="e">
        <f t="shared" ca="1" si="1219"/>
        <v>#N/A</v>
      </c>
      <c r="L153" s="142" t="e">
        <f t="shared" ca="1" si="1219"/>
        <v>#N/A</v>
      </c>
      <c r="M153" s="142" t="e">
        <f t="shared" ca="1" si="1219"/>
        <v>#N/A</v>
      </c>
      <c r="N153" s="142" t="e">
        <f t="shared" ca="1" si="1219"/>
        <v>#N/A</v>
      </c>
      <c r="O153" s="142" t="e">
        <f t="shared" ca="1" si="1219"/>
        <v>#N/A</v>
      </c>
      <c r="P153" s="142" t="e">
        <f t="shared" ca="1" si="1219"/>
        <v>#N/A</v>
      </c>
      <c r="Q153" s="142" t="e">
        <f t="shared" ca="1" si="1219"/>
        <v>#N/A</v>
      </c>
      <c r="R153" s="142" t="e">
        <f t="shared" ca="1" si="1219"/>
        <v>#N/A</v>
      </c>
      <c r="S153" s="142" t="e">
        <f t="shared" ca="1" si="1219"/>
        <v>#N/A</v>
      </c>
      <c r="T153" s="142" t="e">
        <f t="shared" ca="1" si="1209"/>
        <v>#N/A</v>
      </c>
      <c r="U153" s="142" t="e">
        <f t="shared" ca="1" si="1209"/>
        <v>#N/A</v>
      </c>
      <c r="V153" s="142" t="e">
        <f t="shared" ca="1" si="1209"/>
        <v>#N/A</v>
      </c>
      <c r="W153" s="142" t="e">
        <f t="shared" ca="1" si="1209"/>
        <v>#N/A</v>
      </c>
      <c r="X153" s="142" t="e">
        <f t="shared" ca="1" si="1209"/>
        <v>#N/A</v>
      </c>
      <c r="Y153" s="142" t="e">
        <f t="shared" ca="1" si="1209"/>
        <v>#N/A</v>
      </c>
      <c r="Z153" s="142" t="e">
        <f t="shared" ca="1" si="1209"/>
        <v>#N/A</v>
      </c>
      <c r="AA153" s="142" t="e">
        <f t="shared" ca="1" si="1209"/>
        <v>#N/A</v>
      </c>
      <c r="AB153" s="142" t="e">
        <f t="shared" ca="1" si="1209"/>
        <v>#N/A</v>
      </c>
      <c r="AC153" s="142" t="e">
        <f t="shared" ca="1" si="1209"/>
        <v>#N/A</v>
      </c>
      <c r="AD153" s="142" t="e">
        <f t="shared" ca="1" si="1209"/>
        <v>#N/A</v>
      </c>
      <c r="AE153" s="142" t="e">
        <f t="shared" ca="1" si="1209"/>
        <v>#N/A</v>
      </c>
      <c r="AF153" s="142" t="e">
        <f t="shared" ca="1" si="1209"/>
        <v>#N/A</v>
      </c>
      <c r="AG153" s="142" t="e">
        <f t="shared" ca="1" si="1209"/>
        <v>#N/A</v>
      </c>
      <c r="AH153" s="142" t="e">
        <f t="shared" ca="1" si="1209"/>
        <v>#N/A</v>
      </c>
      <c r="AI153" s="142" t="e">
        <f t="shared" ca="1" si="1220"/>
        <v>#N/A</v>
      </c>
      <c r="AJ153" s="142" t="e">
        <f t="shared" ca="1" si="1220"/>
        <v>#N/A</v>
      </c>
      <c r="AK153" s="142" t="e">
        <f t="shared" ca="1" si="1220"/>
        <v>#N/A</v>
      </c>
      <c r="AL153" s="142" t="e">
        <f t="shared" ca="1" si="1220"/>
        <v>#N/A</v>
      </c>
      <c r="AM153" s="142" t="e">
        <f t="shared" ca="1" si="1220"/>
        <v>#N/A</v>
      </c>
      <c r="AN153" s="142" t="e">
        <f t="shared" ca="1" si="1220"/>
        <v>#N/A</v>
      </c>
      <c r="AO153" s="142" t="e">
        <f t="shared" ca="1" si="1220"/>
        <v>#N/A</v>
      </c>
      <c r="AP153" s="142" t="e">
        <f t="shared" ca="1" si="1220"/>
        <v>#N/A</v>
      </c>
      <c r="AQ153" s="142" t="e">
        <f t="shared" ca="1" si="1220"/>
        <v>#N/A</v>
      </c>
      <c r="AR153" s="142" t="e">
        <f t="shared" ca="1" si="1220"/>
        <v>#N/A</v>
      </c>
      <c r="AS153" s="142" t="e">
        <f t="shared" ca="1" si="1220"/>
        <v>#N/A</v>
      </c>
      <c r="AT153" s="142" t="e">
        <f t="shared" ca="1" si="1220"/>
        <v>#N/A</v>
      </c>
      <c r="AU153" s="142" t="e">
        <f t="shared" ca="1" si="1220"/>
        <v>#N/A</v>
      </c>
      <c r="AV153" s="142" t="e">
        <f t="shared" ca="1" si="1220"/>
        <v>#N/A</v>
      </c>
      <c r="AW153" s="142" t="e">
        <f t="shared" ca="1" si="1220"/>
        <v>#N/A</v>
      </c>
      <c r="AX153" s="142" t="e">
        <f t="shared" ca="1" si="1220"/>
        <v>#N/A</v>
      </c>
      <c r="AY153" s="142" t="e">
        <f t="shared" ca="1" si="1210"/>
        <v>#N/A</v>
      </c>
      <c r="AZ153" s="142" t="e">
        <f t="shared" ca="1" si="1210"/>
        <v>#N/A</v>
      </c>
      <c r="BA153" s="142" t="e">
        <f t="shared" ca="1" si="1210"/>
        <v>#N/A</v>
      </c>
      <c r="BB153" s="142" t="str">
        <f t="shared" ca="1" si="1070"/>
        <v/>
      </c>
      <c r="BC153" s="142" t="str">
        <f t="shared" ref="BC153" ca="1" si="1277">IFERROR(VALUE(G153)*IF(RTF_unit="K",1,IF(RTF_unit="lb",1/1000,IF(RTF_unit="T",2,1))),"")</f>
        <v/>
      </c>
      <c r="BD153" s="142" t="str">
        <f t="shared" ref="BD153" ca="1" si="1278">IFERROR(VALUE(H153)*IF(RTF_unit="K",1,IF(RTF_unit="lb",1/1000,IF(RTF_unit="T",2,1))),"")</f>
        <v/>
      </c>
      <c r="BE153" s="142" t="str">
        <f t="shared" ref="BE153" ca="1" si="1279">IFERROR(VALUE(I153)*IF(RTF_unit="K",1,IF(RTF_unit="lb",1/1000,IF(RTF_unit="T",2,1))),"")</f>
        <v/>
      </c>
      <c r="BF153" s="20" t="str">
        <f t="shared" ca="1" si="1074"/>
        <v/>
      </c>
      <c r="BG153" s="142" t="str">
        <f t="shared" ca="1" si="1116"/>
        <v/>
      </c>
      <c r="BH153" s="20"/>
      <c r="BI153" s="158" t="str">
        <f t="shared" ca="1" si="1160"/>
        <v/>
      </c>
      <c r="BJ153" s="142" t="str">
        <f t="shared" ca="1" si="1135"/>
        <v/>
      </c>
      <c r="BK153" s="142" t="str">
        <f t="shared" ca="1" si="1161"/>
        <v/>
      </c>
      <c r="BL153" s="142" t="str">
        <f t="shared" ref="BL153" ca="1" si="1280">IFERROR(INDEX($D$2:$BA$203,$A$41-1+$BI153,$A$27-3)*IF(RTF_unit="K",1,IF(RTF_unit="lb",1/1000,IF(RTF_unit="T",2,1))),"")</f>
        <v/>
      </c>
      <c r="BM153" s="142" t="str">
        <f t="shared" ref="BM153" ca="1" si="1281">IFERROR(INDEX($D$2:$BA$203,$A$41-1+$BI153,$A$27-1)*IF(RTF_unit="K",1,IF(RTF_unit="lb",1/1000,IF(RTF_unit="T",2,1))),"")</f>
        <v/>
      </c>
      <c r="BN153" s="142" t="str">
        <f t="shared" ref="BN153" ca="1" si="1282">IFERROR(INDEX($D$2:$BA$203,$A$41-1+$BI153,$A$27-2)*IF(RTF_unit="K",1,IF(RTF_unit="lb",1/1000,IF(RTF_unit="T",2,1))),"")</f>
        <v/>
      </c>
      <c r="BO153" s="142" t="str">
        <f t="shared" ref="BO153" ca="1" si="1283">IFERROR(INDEX($D$2:$BA$203,$A$41-1+$BI153,$A$27)*IF(RTF_unit_Moment="kip-ft",1,IF(RTF_unit_Moment="kip-in",1/12,IF(RTF_unit_Moment="lb-ft",1/1000,IF(RTF_unit_Moment="lb-in",1/12000,1)))),"")</f>
        <v/>
      </c>
      <c r="BP153" s="142" t="str">
        <f t="shared" ref="BP153" ca="1" si="1284">IFERROR(INDEX($D$2:$BA$203,$A$41-1+$BI153,$A$30)*IF(RTF_unit_Moment="kip-ft",1,IF(RTF_unit_Moment="kip-in",1/12,IF(RTF_unit_Moment="lb-ft",1/1000,IF(RTF_unit_Moment="lb-in",1/12000,1)))),"")</f>
        <v/>
      </c>
      <c r="BQ153" s="142" t="str">
        <f t="shared" ca="1" si="1167"/>
        <v/>
      </c>
      <c r="BR153" s="142" t="str">
        <f t="shared" ca="1" si="1168"/>
        <v/>
      </c>
      <c r="BT153" s="142" t="str">
        <f t="array" aca="1" ref="BT153" ca="1">IFERROR(INDEX($BB$1:$BB$502,SMALL(IF($BB$1:$BB$502&lt;&gt;"",ROW($BB$1:$BB$502)),ROW(146:146))),"")</f>
        <v/>
      </c>
      <c r="BU153" s="156" t="str">
        <f t="shared" ca="1" si="1130"/>
        <v/>
      </c>
      <c r="BV153" s="142" t="str">
        <f t="shared" ca="1" si="1141"/>
        <v/>
      </c>
      <c r="BW153" s="142" t="str">
        <f t="shared" ca="1" si="1141"/>
        <v/>
      </c>
      <c r="BX153" s="142" t="str">
        <f t="shared" ca="1" si="1141"/>
        <v/>
      </c>
      <c r="BY153" s="142" t="str">
        <f t="shared" ca="1" si="1142"/>
        <v/>
      </c>
      <c r="BZ153" s="142" t="str">
        <f t="shared" ca="1" si="1131"/>
        <v/>
      </c>
      <c r="CA153" s="142" t="str">
        <f t="shared" ca="1" si="1143"/>
        <v/>
      </c>
      <c r="CB153" s="142" t="str">
        <f t="shared" ca="1" si="1144"/>
        <v/>
      </c>
      <c r="CC153" s="142" t="str">
        <f t="shared" ca="1" si="1145"/>
        <v/>
      </c>
      <c r="CD153" s="142" t="str">
        <f t="shared" ca="1" si="1146"/>
        <v/>
      </c>
      <c r="CE153" s="142" t="str">
        <f t="shared" ca="1" si="1147"/>
        <v/>
      </c>
      <c r="CF153" s="142" t="str">
        <f t="shared" ca="1" si="1148"/>
        <v/>
      </c>
      <c r="CG153" s="142" t="str">
        <f t="shared" ca="1" si="1149"/>
        <v/>
      </c>
      <c r="CH153" s="142" t="str">
        <f ca="1">IFERROR(TRIM(IFERROR(IF(ISNUMBER(MATCH(IF($CF152="Radius",LEFT($CF153,FIND(" (",$CF153,1)),IF(LEFT($CF153,FIND(" (",$CF153,1))=LEFT($CF152,FIND(" (",$CF152,1)),"",LEFT($CF153,FIND(" (",$CF153,1)))),$CH$8:$CH152,0))=FALSE,IF($CF152="Radius",LEFT($CF153,FIND(" (",$CF153,1)),IF(LEFT($CF153,FIND(" (",$CF153,1))=LEFT($CF152,FIND(" (",$CF152,1)),"",LEFT($CF153,FIND(" (",$CF153,1)))),""),"")),"")</f>
        <v/>
      </c>
      <c r="CI153" s="142" t="str">
        <f t="array" aca="1" ref="CI153" ca="1">IFERROR(IF($CH153="","",IF(MAX((Selection_Radius=$CH153)*Selection_Resultant)=0,"",MAX((Selection_Radius=$CH153)*Selection_Resultant))),"")</f>
        <v/>
      </c>
      <c r="CJ153" s="142" t="str">
        <f t="shared" ca="1" si="1150"/>
        <v/>
      </c>
      <c r="CK153" s="142" t="str">
        <f t="array" aca="1" ref="CK153" ca="1">IFERROR(INDEX($CJ$1:$CJ$502,SMALL(IF($CJ$1:$CJ$502&lt;&gt;"",ROW($CJ$1:$CJ$502)),ROW(146:146))),"")</f>
        <v/>
      </c>
      <c r="CL153" s="142" t="str">
        <f t="shared" ca="1" si="1151"/>
        <v/>
      </c>
      <c r="CM153" s="142" t="str">
        <f t="shared" ca="1" si="1152"/>
        <v/>
      </c>
      <c r="CN153" s="142" t="str" cm="1">
        <f t="array" aca="1" ref="CN153" ca="1">IF(CM153="","",INDEX(INDIRECT("$CM$9:$CM$" &amp; ROW(GuyAnchorReactionCount) + GuyAnchorReactionCount),ROWS($CM153:INDIRECT("$CM$" &amp; ROW(GuyAnchorReactionCount) + GuyAnchorReactionCount))))</f>
        <v/>
      </c>
      <c r="CP153" s="145" t="str">
        <f t="shared" ca="1" si="1153"/>
        <v/>
      </c>
      <c r="CQ153" s="145" t="str">
        <f t="shared" ca="1" si="1154"/>
        <v/>
      </c>
      <c r="CR153" s="145" t="str">
        <f t="shared" ca="1" si="1155"/>
        <v/>
      </c>
      <c r="CS153" s="145" t="str">
        <f t="shared" ca="1" si="1156"/>
        <v/>
      </c>
    </row>
    <row r="154" spans="3:97" x14ac:dyDescent="0.2">
      <c r="C154" s="142">
        <f t="shared" si="1080"/>
        <v>152</v>
      </c>
      <c r="D154" s="142" t="e">
        <f t="shared" ca="1" si="1219"/>
        <v>#N/A</v>
      </c>
      <c r="E154" s="142" t="e">
        <f t="shared" ca="1" si="1219"/>
        <v>#N/A</v>
      </c>
      <c r="F154" s="142" t="e">
        <f t="shared" ca="1" si="1219"/>
        <v>#N/A</v>
      </c>
      <c r="G154" s="142" t="e">
        <f t="shared" ca="1" si="1219"/>
        <v>#N/A</v>
      </c>
      <c r="H154" s="142" t="e">
        <f t="shared" ca="1" si="1219"/>
        <v>#N/A</v>
      </c>
      <c r="I154" s="142" t="e">
        <f t="shared" ca="1" si="1219"/>
        <v>#N/A</v>
      </c>
      <c r="J154" s="142" t="e">
        <f t="shared" ca="1" si="1219"/>
        <v>#N/A</v>
      </c>
      <c r="K154" s="142" t="e">
        <f t="shared" ca="1" si="1219"/>
        <v>#N/A</v>
      </c>
      <c r="L154" s="142" t="e">
        <f t="shared" ca="1" si="1219"/>
        <v>#N/A</v>
      </c>
      <c r="M154" s="142" t="e">
        <f t="shared" ca="1" si="1219"/>
        <v>#N/A</v>
      </c>
      <c r="N154" s="142" t="e">
        <f t="shared" ca="1" si="1219"/>
        <v>#N/A</v>
      </c>
      <c r="O154" s="142" t="e">
        <f t="shared" ca="1" si="1219"/>
        <v>#N/A</v>
      </c>
      <c r="P154" s="142" t="e">
        <f t="shared" ca="1" si="1219"/>
        <v>#N/A</v>
      </c>
      <c r="Q154" s="142" t="e">
        <f t="shared" ca="1" si="1219"/>
        <v>#N/A</v>
      </c>
      <c r="R154" s="142" t="e">
        <f t="shared" ca="1" si="1219"/>
        <v>#N/A</v>
      </c>
      <c r="S154" s="142" t="e">
        <f t="shared" ca="1" si="1219"/>
        <v>#N/A</v>
      </c>
      <c r="T154" s="142" t="e">
        <f t="shared" ca="1" si="1209"/>
        <v>#N/A</v>
      </c>
      <c r="U154" s="142" t="e">
        <f t="shared" ca="1" si="1209"/>
        <v>#N/A</v>
      </c>
      <c r="V154" s="142" t="e">
        <f t="shared" ca="1" si="1209"/>
        <v>#N/A</v>
      </c>
      <c r="W154" s="142" t="e">
        <f t="shared" ca="1" si="1209"/>
        <v>#N/A</v>
      </c>
      <c r="X154" s="142" t="e">
        <f t="shared" ca="1" si="1209"/>
        <v>#N/A</v>
      </c>
      <c r="Y154" s="142" t="e">
        <f t="shared" ca="1" si="1209"/>
        <v>#N/A</v>
      </c>
      <c r="Z154" s="142" t="e">
        <f t="shared" ca="1" si="1209"/>
        <v>#N/A</v>
      </c>
      <c r="AA154" s="142" t="e">
        <f t="shared" ca="1" si="1209"/>
        <v>#N/A</v>
      </c>
      <c r="AB154" s="142" t="e">
        <f t="shared" ca="1" si="1209"/>
        <v>#N/A</v>
      </c>
      <c r="AC154" s="142" t="e">
        <f t="shared" ca="1" si="1209"/>
        <v>#N/A</v>
      </c>
      <c r="AD154" s="142" t="e">
        <f t="shared" ca="1" si="1209"/>
        <v>#N/A</v>
      </c>
      <c r="AE154" s="142" t="e">
        <f t="shared" ca="1" si="1209"/>
        <v>#N/A</v>
      </c>
      <c r="AF154" s="142" t="e">
        <f t="shared" ca="1" si="1209"/>
        <v>#N/A</v>
      </c>
      <c r="AG154" s="142" t="e">
        <f t="shared" ca="1" si="1209"/>
        <v>#N/A</v>
      </c>
      <c r="AH154" s="142" t="e">
        <f t="shared" ca="1" si="1209"/>
        <v>#N/A</v>
      </c>
      <c r="AI154" s="142" t="e">
        <f t="shared" ca="1" si="1220"/>
        <v>#N/A</v>
      </c>
      <c r="AJ154" s="142" t="e">
        <f t="shared" ca="1" si="1220"/>
        <v>#N/A</v>
      </c>
      <c r="AK154" s="142" t="e">
        <f t="shared" ca="1" si="1220"/>
        <v>#N/A</v>
      </c>
      <c r="AL154" s="142" t="e">
        <f t="shared" ca="1" si="1220"/>
        <v>#N/A</v>
      </c>
      <c r="AM154" s="142" t="e">
        <f t="shared" ca="1" si="1220"/>
        <v>#N/A</v>
      </c>
      <c r="AN154" s="142" t="e">
        <f t="shared" ca="1" si="1220"/>
        <v>#N/A</v>
      </c>
      <c r="AO154" s="142" t="e">
        <f t="shared" ca="1" si="1220"/>
        <v>#N/A</v>
      </c>
      <c r="AP154" s="142" t="e">
        <f t="shared" ca="1" si="1220"/>
        <v>#N/A</v>
      </c>
      <c r="AQ154" s="142" t="e">
        <f t="shared" ca="1" si="1220"/>
        <v>#N/A</v>
      </c>
      <c r="AR154" s="142" t="e">
        <f t="shared" ca="1" si="1220"/>
        <v>#N/A</v>
      </c>
      <c r="AS154" s="142" t="e">
        <f t="shared" ca="1" si="1220"/>
        <v>#N/A</v>
      </c>
      <c r="AT154" s="142" t="e">
        <f t="shared" ca="1" si="1220"/>
        <v>#N/A</v>
      </c>
      <c r="AU154" s="142" t="e">
        <f t="shared" ca="1" si="1220"/>
        <v>#N/A</v>
      </c>
      <c r="AV154" s="142" t="e">
        <f t="shared" ca="1" si="1220"/>
        <v>#N/A</v>
      </c>
      <c r="AW154" s="142" t="e">
        <f t="shared" ca="1" si="1220"/>
        <v>#N/A</v>
      </c>
      <c r="AX154" s="142" t="e">
        <f t="shared" ca="1" si="1220"/>
        <v>#N/A</v>
      </c>
      <c r="AY154" s="142" t="e">
        <f t="shared" ca="1" si="1210"/>
        <v>#N/A</v>
      </c>
      <c r="AZ154" s="142" t="e">
        <f t="shared" ca="1" si="1210"/>
        <v>#N/A</v>
      </c>
      <c r="BA154" s="142" t="e">
        <f t="shared" ca="1" si="1210"/>
        <v>#N/A</v>
      </c>
      <c r="BB154" s="142" t="str">
        <f t="shared" ca="1" si="1070"/>
        <v/>
      </c>
      <c r="BC154" s="142" t="str">
        <f t="shared" ref="BC154" ca="1" si="1285">IFERROR(VALUE(G154)*IF(RTF_unit="K",1,IF(RTF_unit="lb",1/1000,IF(RTF_unit="T",2,1))),"")</f>
        <v/>
      </c>
      <c r="BD154" s="142" t="str">
        <f t="shared" ref="BD154" ca="1" si="1286">IFERROR(VALUE(H154)*IF(RTF_unit="K",1,IF(RTF_unit="lb",1/1000,IF(RTF_unit="T",2,1))),"")</f>
        <v/>
      </c>
      <c r="BE154" s="142" t="str">
        <f t="shared" ref="BE154" ca="1" si="1287">IFERROR(VALUE(I154)*IF(RTF_unit="K",1,IF(RTF_unit="lb",1/1000,IF(RTF_unit="T",2,1))),"")</f>
        <v/>
      </c>
      <c r="BF154" s="20" t="str">
        <f t="shared" ca="1" si="1074"/>
        <v/>
      </c>
      <c r="BG154" s="142" t="str">
        <f t="shared" ca="1" si="1116"/>
        <v/>
      </c>
      <c r="BH154" s="20"/>
      <c r="BI154" s="158" t="str">
        <f t="shared" ca="1" si="1160"/>
        <v/>
      </c>
      <c r="BJ154" s="142" t="str">
        <f t="shared" ca="1" si="1135"/>
        <v/>
      </c>
      <c r="BK154" s="142" t="str">
        <f t="shared" ca="1" si="1161"/>
        <v/>
      </c>
      <c r="BL154" s="142" t="str">
        <f t="shared" ref="BL154" ca="1" si="1288">IFERROR(INDEX($D$2:$BA$203,$A$41-1+$BI154,$A$27-3)*IF(RTF_unit="K",1,IF(RTF_unit="lb",1/1000,IF(RTF_unit="T",2,1))),"")</f>
        <v/>
      </c>
      <c r="BM154" s="142" t="str">
        <f t="shared" ref="BM154" ca="1" si="1289">IFERROR(INDEX($D$2:$BA$203,$A$41-1+$BI154,$A$27-1)*IF(RTF_unit="K",1,IF(RTF_unit="lb",1/1000,IF(RTF_unit="T",2,1))),"")</f>
        <v/>
      </c>
      <c r="BN154" s="142" t="str">
        <f t="shared" ref="BN154" ca="1" si="1290">IFERROR(INDEX($D$2:$BA$203,$A$41-1+$BI154,$A$27-2)*IF(RTF_unit="K",1,IF(RTF_unit="lb",1/1000,IF(RTF_unit="T",2,1))),"")</f>
        <v/>
      </c>
      <c r="BO154" s="142" t="str">
        <f t="shared" ref="BO154" ca="1" si="1291">IFERROR(INDEX($D$2:$BA$203,$A$41-1+$BI154,$A$27)*IF(RTF_unit_Moment="kip-ft",1,IF(RTF_unit_Moment="kip-in",1/12,IF(RTF_unit_Moment="lb-ft",1/1000,IF(RTF_unit_Moment="lb-in",1/12000,1)))),"")</f>
        <v/>
      </c>
      <c r="BP154" s="142" t="str">
        <f t="shared" ref="BP154" ca="1" si="1292">IFERROR(INDEX($D$2:$BA$203,$A$41-1+$BI154,$A$30)*IF(RTF_unit_Moment="kip-ft",1,IF(RTF_unit_Moment="kip-in",1/12,IF(RTF_unit_Moment="lb-ft",1/1000,IF(RTF_unit_Moment="lb-in",1/12000,1)))),"")</f>
        <v/>
      </c>
      <c r="BQ154" s="142" t="str">
        <f t="shared" ca="1" si="1167"/>
        <v/>
      </c>
      <c r="BR154" s="142" t="str">
        <f t="shared" ca="1" si="1168"/>
        <v/>
      </c>
      <c r="BT154" s="142" t="str">
        <f t="array" aca="1" ref="BT154" ca="1">IFERROR(INDEX($BB$1:$BB$502,SMALL(IF($BB$1:$BB$502&lt;&gt;"",ROW($BB$1:$BB$502)),ROW(147:147))),"")</f>
        <v/>
      </c>
      <c r="BU154" s="156" t="str">
        <f t="shared" ca="1" si="1130"/>
        <v/>
      </c>
      <c r="BV154" s="142" t="str">
        <f t="shared" ca="1" si="1141"/>
        <v/>
      </c>
      <c r="BW154" s="142" t="str">
        <f t="shared" ca="1" si="1141"/>
        <v/>
      </c>
      <c r="BX154" s="142" t="str">
        <f t="shared" ca="1" si="1141"/>
        <v/>
      </c>
      <c r="BY154" s="142" t="str">
        <f t="shared" ca="1" si="1142"/>
        <v/>
      </c>
      <c r="BZ154" s="142" t="str">
        <f t="shared" ca="1" si="1131"/>
        <v/>
      </c>
      <c r="CA154" s="142" t="str">
        <f t="shared" ca="1" si="1143"/>
        <v/>
      </c>
      <c r="CB154" s="142" t="str">
        <f t="shared" ca="1" si="1144"/>
        <v/>
      </c>
      <c r="CC154" s="142" t="str">
        <f t="shared" ca="1" si="1145"/>
        <v/>
      </c>
      <c r="CD154" s="142" t="str">
        <f t="shared" ca="1" si="1146"/>
        <v/>
      </c>
      <c r="CE154" s="142" t="str">
        <f t="shared" ca="1" si="1147"/>
        <v/>
      </c>
      <c r="CF154" s="142" t="str">
        <f t="shared" ca="1" si="1148"/>
        <v/>
      </c>
      <c r="CG154" s="142" t="str">
        <f t="shared" ca="1" si="1149"/>
        <v/>
      </c>
      <c r="CH154" s="142" t="str">
        <f ca="1">IFERROR(TRIM(IFERROR(IF(ISNUMBER(MATCH(IF($CF153="Radius",LEFT($CF154,FIND(" (",$CF154,1)),IF(LEFT($CF154,FIND(" (",$CF154,1))=LEFT($CF153,FIND(" (",$CF153,1)),"",LEFT($CF154,FIND(" (",$CF154,1)))),$CH$8:$CH153,0))=FALSE,IF($CF153="Radius",LEFT($CF154,FIND(" (",$CF154,1)),IF(LEFT($CF154,FIND(" (",$CF154,1))=LEFT($CF153,FIND(" (",$CF153,1)),"",LEFT($CF154,FIND(" (",$CF154,1)))),""),"")),"")</f>
        <v/>
      </c>
      <c r="CI154" s="142" t="str">
        <f t="array" aca="1" ref="CI154" ca="1">IFERROR(IF($CH154="","",IF(MAX((Selection_Radius=$CH154)*Selection_Resultant)=0,"",MAX((Selection_Radius=$CH154)*Selection_Resultant))),"")</f>
        <v/>
      </c>
      <c r="CJ154" s="142" t="str">
        <f t="shared" ca="1" si="1150"/>
        <v/>
      </c>
      <c r="CK154" s="142" t="str">
        <f t="array" aca="1" ref="CK154" ca="1">IFERROR(INDEX($CJ$1:$CJ$502,SMALL(IF($CJ$1:$CJ$502&lt;&gt;"",ROW($CJ$1:$CJ$502)),ROW(147:147))),"")</f>
        <v/>
      </c>
      <c r="CL154" s="142" t="str">
        <f t="shared" ca="1" si="1151"/>
        <v/>
      </c>
      <c r="CM154" s="142" t="str">
        <f t="shared" ca="1" si="1152"/>
        <v/>
      </c>
      <c r="CN154" s="142" t="str" cm="1">
        <f t="array" aca="1" ref="CN154" ca="1">IF(CM154="","",INDEX(INDIRECT("$CM$9:$CM$" &amp; ROW(GuyAnchorReactionCount) + GuyAnchorReactionCount),ROWS($CM154:INDIRECT("$CM$" &amp; ROW(GuyAnchorReactionCount) + GuyAnchorReactionCount))))</f>
        <v/>
      </c>
      <c r="CP154" s="145" t="str">
        <f t="shared" ca="1" si="1153"/>
        <v/>
      </c>
      <c r="CQ154" s="145" t="str">
        <f t="shared" ca="1" si="1154"/>
        <v/>
      </c>
      <c r="CR154" s="145" t="str">
        <f t="shared" ca="1" si="1155"/>
        <v/>
      </c>
      <c r="CS154" s="145" t="str">
        <f t="shared" ca="1" si="1156"/>
        <v/>
      </c>
    </row>
    <row r="155" spans="3:97" x14ac:dyDescent="0.2">
      <c r="C155" s="142">
        <f t="shared" si="1080"/>
        <v>153</v>
      </c>
      <c r="D155" s="142" t="e">
        <f t="shared" ca="1" si="1219"/>
        <v>#N/A</v>
      </c>
      <c r="E155" s="142" t="e">
        <f t="shared" ca="1" si="1219"/>
        <v>#N/A</v>
      </c>
      <c r="F155" s="142" t="e">
        <f t="shared" ca="1" si="1219"/>
        <v>#N/A</v>
      </c>
      <c r="G155" s="142" t="e">
        <f t="shared" ca="1" si="1219"/>
        <v>#N/A</v>
      </c>
      <c r="H155" s="142" t="e">
        <f t="shared" ca="1" si="1219"/>
        <v>#N/A</v>
      </c>
      <c r="I155" s="142" t="e">
        <f t="shared" ca="1" si="1219"/>
        <v>#N/A</v>
      </c>
      <c r="J155" s="142" t="e">
        <f t="shared" ca="1" si="1219"/>
        <v>#N/A</v>
      </c>
      <c r="K155" s="142" t="e">
        <f t="shared" ca="1" si="1219"/>
        <v>#N/A</v>
      </c>
      <c r="L155" s="142" t="e">
        <f t="shared" ca="1" si="1219"/>
        <v>#N/A</v>
      </c>
      <c r="M155" s="142" t="e">
        <f t="shared" ca="1" si="1219"/>
        <v>#N/A</v>
      </c>
      <c r="N155" s="142" t="e">
        <f t="shared" ca="1" si="1219"/>
        <v>#N/A</v>
      </c>
      <c r="O155" s="142" t="e">
        <f t="shared" ca="1" si="1219"/>
        <v>#N/A</v>
      </c>
      <c r="P155" s="142" t="e">
        <f t="shared" ca="1" si="1219"/>
        <v>#N/A</v>
      </c>
      <c r="Q155" s="142" t="e">
        <f t="shared" ca="1" si="1219"/>
        <v>#N/A</v>
      </c>
      <c r="R155" s="142" t="e">
        <f t="shared" ca="1" si="1219"/>
        <v>#N/A</v>
      </c>
      <c r="S155" s="142" t="e">
        <f t="shared" ca="1" si="1219"/>
        <v>#N/A</v>
      </c>
      <c r="T155" s="142" t="e">
        <f t="shared" ca="1" si="1209"/>
        <v>#N/A</v>
      </c>
      <c r="U155" s="142" t="e">
        <f t="shared" ca="1" si="1209"/>
        <v>#N/A</v>
      </c>
      <c r="V155" s="142" t="e">
        <f t="shared" ca="1" si="1209"/>
        <v>#N/A</v>
      </c>
      <c r="W155" s="142" t="e">
        <f t="shared" ca="1" si="1209"/>
        <v>#N/A</v>
      </c>
      <c r="X155" s="142" t="e">
        <f t="shared" ca="1" si="1209"/>
        <v>#N/A</v>
      </c>
      <c r="Y155" s="142" t="e">
        <f t="shared" ca="1" si="1209"/>
        <v>#N/A</v>
      </c>
      <c r="Z155" s="142" t="e">
        <f t="shared" ca="1" si="1209"/>
        <v>#N/A</v>
      </c>
      <c r="AA155" s="142" t="e">
        <f t="shared" ca="1" si="1209"/>
        <v>#N/A</v>
      </c>
      <c r="AB155" s="142" t="e">
        <f t="shared" ca="1" si="1209"/>
        <v>#N/A</v>
      </c>
      <c r="AC155" s="142" t="e">
        <f t="shared" ca="1" si="1209"/>
        <v>#N/A</v>
      </c>
      <c r="AD155" s="142" t="e">
        <f t="shared" ca="1" si="1209"/>
        <v>#N/A</v>
      </c>
      <c r="AE155" s="142" t="e">
        <f t="shared" ca="1" si="1209"/>
        <v>#N/A</v>
      </c>
      <c r="AF155" s="142" t="e">
        <f t="shared" ca="1" si="1209"/>
        <v>#N/A</v>
      </c>
      <c r="AG155" s="142" t="e">
        <f t="shared" ca="1" si="1209"/>
        <v>#N/A</v>
      </c>
      <c r="AH155" s="142" t="e">
        <f t="shared" ca="1" si="1209"/>
        <v>#N/A</v>
      </c>
      <c r="AI155" s="142" t="e">
        <f t="shared" ca="1" si="1220"/>
        <v>#N/A</v>
      </c>
      <c r="AJ155" s="142" t="e">
        <f t="shared" ca="1" si="1220"/>
        <v>#N/A</v>
      </c>
      <c r="AK155" s="142" t="e">
        <f t="shared" ca="1" si="1220"/>
        <v>#N/A</v>
      </c>
      <c r="AL155" s="142" t="e">
        <f t="shared" ca="1" si="1220"/>
        <v>#N/A</v>
      </c>
      <c r="AM155" s="142" t="e">
        <f t="shared" ca="1" si="1220"/>
        <v>#N/A</v>
      </c>
      <c r="AN155" s="142" t="e">
        <f t="shared" ca="1" si="1220"/>
        <v>#N/A</v>
      </c>
      <c r="AO155" s="142" t="e">
        <f t="shared" ca="1" si="1220"/>
        <v>#N/A</v>
      </c>
      <c r="AP155" s="142" t="e">
        <f t="shared" ca="1" si="1220"/>
        <v>#N/A</v>
      </c>
      <c r="AQ155" s="142" t="e">
        <f t="shared" ca="1" si="1220"/>
        <v>#N/A</v>
      </c>
      <c r="AR155" s="142" t="e">
        <f t="shared" ca="1" si="1220"/>
        <v>#N/A</v>
      </c>
      <c r="AS155" s="142" t="e">
        <f t="shared" ca="1" si="1220"/>
        <v>#N/A</v>
      </c>
      <c r="AT155" s="142" t="e">
        <f t="shared" ca="1" si="1220"/>
        <v>#N/A</v>
      </c>
      <c r="AU155" s="142" t="e">
        <f t="shared" ca="1" si="1220"/>
        <v>#N/A</v>
      </c>
      <c r="AV155" s="142" t="e">
        <f t="shared" ca="1" si="1220"/>
        <v>#N/A</v>
      </c>
      <c r="AW155" s="142" t="e">
        <f t="shared" ca="1" si="1220"/>
        <v>#N/A</v>
      </c>
      <c r="AX155" s="142" t="e">
        <f t="shared" ca="1" si="1220"/>
        <v>#N/A</v>
      </c>
      <c r="AY155" s="142" t="e">
        <f t="shared" ca="1" si="1210"/>
        <v>#N/A</v>
      </c>
      <c r="AZ155" s="142" t="e">
        <f t="shared" ca="1" si="1210"/>
        <v>#N/A</v>
      </c>
      <c r="BA155" s="142" t="e">
        <f t="shared" ca="1" si="1210"/>
        <v>#N/A</v>
      </c>
      <c r="BB155" s="142" t="str">
        <f t="shared" ca="1" si="1070"/>
        <v/>
      </c>
      <c r="BC155" s="142" t="str">
        <f t="shared" ref="BC155" ca="1" si="1293">IFERROR(VALUE(G155)*IF(RTF_unit="K",1,IF(RTF_unit="lb",1/1000,IF(RTF_unit="T",2,1))),"")</f>
        <v/>
      </c>
      <c r="BD155" s="142" t="str">
        <f t="shared" ref="BD155" ca="1" si="1294">IFERROR(VALUE(H155)*IF(RTF_unit="K",1,IF(RTF_unit="lb",1/1000,IF(RTF_unit="T",2,1))),"")</f>
        <v/>
      </c>
      <c r="BE155" s="142" t="str">
        <f t="shared" ref="BE155" ca="1" si="1295">IFERROR(VALUE(I155)*IF(RTF_unit="K",1,IF(RTF_unit="lb",1/1000,IF(RTF_unit="T",2,1))),"")</f>
        <v/>
      </c>
      <c r="BF155" s="20" t="str">
        <f t="shared" ca="1" si="1074"/>
        <v/>
      </c>
      <c r="BG155" s="142" t="str">
        <f t="shared" ca="1" si="1116"/>
        <v/>
      </c>
      <c r="BH155" s="20"/>
      <c r="BI155" s="158" t="str">
        <f t="shared" ca="1" si="1160"/>
        <v/>
      </c>
      <c r="BJ155" s="142" t="str">
        <f t="shared" ca="1" si="1135"/>
        <v/>
      </c>
      <c r="BK155" s="142" t="str">
        <f t="shared" ca="1" si="1161"/>
        <v/>
      </c>
      <c r="BL155" s="142" t="str">
        <f t="shared" ref="BL155" ca="1" si="1296">IFERROR(INDEX($D$2:$BA$203,$A$41-1+$BI155,$A$27-3)*IF(RTF_unit="K",1,IF(RTF_unit="lb",1/1000,IF(RTF_unit="T",2,1))),"")</f>
        <v/>
      </c>
      <c r="BM155" s="142" t="str">
        <f t="shared" ref="BM155" ca="1" si="1297">IFERROR(INDEX($D$2:$BA$203,$A$41-1+$BI155,$A$27-1)*IF(RTF_unit="K",1,IF(RTF_unit="lb",1/1000,IF(RTF_unit="T",2,1))),"")</f>
        <v/>
      </c>
      <c r="BN155" s="142" t="str">
        <f t="shared" ref="BN155" ca="1" si="1298">IFERROR(INDEX($D$2:$BA$203,$A$41-1+$BI155,$A$27-2)*IF(RTF_unit="K",1,IF(RTF_unit="lb",1/1000,IF(RTF_unit="T",2,1))),"")</f>
        <v/>
      </c>
      <c r="BO155" s="142" t="str">
        <f t="shared" ref="BO155" ca="1" si="1299">IFERROR(INDEX($D$2:$BA$203,$A$41-1+$BI155,$A$27)*IF(RTF_unit_Moment="kip-ft",1,IF(RTF_unit_Moment="kip-in",1/12,IF(RTF_unit_Moment="lb-ft",1/1000,IF(RTF_unit_Moment="lb-in",1/12000,1)))),"")</f>
        <v/>
      </c>
      <c r="BP155" s="142" t="str">
        <f t="shared" ref="BP155" ca="1" si="1300">IFERROR(INDEX($D$2:$BA$203,$A$41-1+$BI155,$A$30)*IF(RTF_unit_Moment="kip-ft",1,IF(RTF_unit_Moment="kip-in",1/12,IF(RTF_unit_Moment="lb-ft",1/1000,IF(RTF_unit_Moment="lb-in",1/12000,1)))),"")</f>
        <v/>
      </c>
      <c r="BQ155" s="142" t="str">
        <f t="shared" ca="1" si="1167"/>
        <v/>
      </c>
      <c r="BR155" s="142" t="str">
        <f t="shared" ca="1" si="1168"/>
        <v/>
      </c>
      <c r="BT155" s="142" t="str">
        <f t="array" aca="1" ref="BT155" ca="1">IFERROR(INDEX($BB$1:$BB$502,SMALL(IF($BB$1:$BB$502&lt;&gt;"",ROW($BB$1:$BB$502)),ROW(148:148))),"")</f>
        <v/>
      </c>
      <c r="BU155" s="156" t="str">
        <f t="shared" ca="1" si="1130"/>
        <v/>
      </c>
      <c r="BV155" s="142" t="str">
        <f t="shared" ca="1" si="1141"/>
        <v/>
      </c>
      <c r="BW155" s="142" t="str">
        <f t="shared" ca="1" si="1141"/>
        <v/>
      </c>
      <c r="BX155" s="142" t="str">
        <f t="shared" ca="1" si="1141"/>
        <v/>
      </c>
      <c r="BY155" s="142" t="str">
        <f t="shared" ca="1" si="1142"/>
        <v/>
      </c>
      <c r="BZ155" s="142" t="str">
        <f t="shared" ca="1" si="1131"/>
        <v/>
      </c>
      <c r="CA155" s="142" t="str">
        <f t="shared" ca="1" si="1143"/>
        <v/>
      </c>
      <c r="CB155" s="142" t="str">
        <f t="shared" ca="1" si="1144"/>
        <v/>
      </c>
      <c r="CC155" s="142" t="str">
        <f t="shared" ca="1" si="1145"/>
        <v/>
      </c>
      <c r="CD155" s="142" t="str">
        <f t="shared" ca="1" si="1146"/>
        <v/>
      </c>
      <c r="CE155" s="142" t="str">
        <f t="shared" ca="1" si="1147"/>
        <v/>
      </c>
      <c r="CF155" s="142" t="str">
        <f t="shared" ca="1" si="1148"/>
        <v/>
      </c>
      <c r="CG155" s="142" t="str">
        <f t="shared" ca="1" si="1149"/>
        <v/>
      </c>
      <c r="CH155" s="142" t="str">
        <f ca="1">IFERROR(TRIM(IFERROR(IF(ISNUMBER(MATCH(IF($CF154="Radius",LEFT($CF155,FIND(" (",$CF155,1)),IF(LEFT($CF155,FIND(" (",$CF155,1))=LEFT($CF154,FIND(" (",$CF154,1)),"",LEFT($CF155,FIND(" (",$CF155,1)))),$CH$8:$CH154,0))=FALSE,IF($CF154="Radius",LEFT($CF155,FIND(" (",$CF155,1)),IF(LEFT($CF155,FIND(" (",$CF155,1))=LEFT($CF154,FIND(" (",$CF154,1)),"",LEFT($CF155,FIND(" (",$CF155,1)))),""),"")),"")</f>
        <v/>
      </c>
      <c r="CI155" s="142" t="str">
        <f t="array" aca="1" ref="CI155" ca="1">IFERROR(IF($CH155="","",IF(MAX((Selection_Radius=$CH155)*Selection_Resultant)=0,"",MAX((Selection_Radius=$CH155)*Selection_Resultant))),"")</f>
        <v/>
      </c>
      <c r="CJ155" s="142" t="str">
        <f t="shared" ca="1" si="1150"/>
        <v/>
      </c>
      <c r="CK155" s="142" t="str">
        <f t="array" aca="1" ref="CK155" ca="1">IFERROR(INDEX($CJ$1:$CJ$502,SMALL(IF($CJ$1:$CJ$502&lt;&gt;"",ROW($CJ$1:$CJ$502)),ROW(148:148))),"")</f>
        <v/>
      </c>
      <c r="CL155" s="142" t="str">
        <f t="shared" ca="1" si="1151"/>
        <v/>
      </c>
      <c r="CM155" s="142" t="str">
        <f t="shared" ca="1" si="1152"/>
        <v/>
      </c>
      <c r="CN155" s="142" t="str" cm="1">
        <f t="array" aca="1" ref="CN155" ca="1">IF(CM155="","",INDEX(INDIRECT("$CM$9:$CM$" &amp; ROW(GuyAnchorReactionCount) + GuyAnchorReactionCount),ROWS($CM155:INDIRECT("$CM$" &amp; ROW(GuyAnchorReactionCount) + GuyAnchorReactionCount))))</f>
        <v/>
      </c>
      <c r="CP155" s="145" t="str">
        <f t="shared" ca="1" si="1153"/>
        <v/>
      </c>
      <c r="CQ155" s="145" t="str">
        <f t="shared" ca="1" si="1154"/>
        <v/>
      </c>
      <c r="CR155" s="145" t="str">
        <f t="shared" ca="1" si="1155"/>
        <v/>
      </c>
      <c r="CS155" s="145" t="str">
        <f t="shared" ca="1" si="1156"/>
        <v/>
      </c>
    </row>
    <row r="156" spans="3:97" x14ac:dyDescent="0.2">
      <c r="C156" s="142">
        <f t="shared" si="1080"/>
        <v>154</v>
      </c>
      <c r="D156" s="142" t="e">
        <f t="shared" ca="1" si="1219"/>
        <v>#N/A</v>
      </c>
      <c r="E156" s="142" t="e">
        <f t="shared" ca="1" si="1219"/>
        <v>#N/A</v>
      </c>
      <c r="F156" s="142" t="e">
        <f t="shared" ca="1" si="1219"/>
        <v>#N/A</v>
      </c>
      <c r="G156" s="142" t="e">
        <f t="shared" ca="1" si="1219"/>
        <v>#N/A</v>
      </c>
      <c r="H156" s="142" t="e">
        <f t="shared" ca="1" si="1219"/>
        <v>#N/A</v>
      </c>
      <c r="I156" s="142" t="e">
        <f t="shared" ca="1" si="1219"/>
        <v>#N/A</v>
      </c>
      <c r="J156" s="142" t="e">
        <f t="shared" ca="1" si="1219"/>
        <v>#N/A</v>
      </c>
      <c r="K156" s="142" t="e">
        <f t="shared" ca="1" si="1219"/>
        <v>#N/A</v>
      </c>
      <c r="L156" s="142" t="e">
        <f t="shared" ca="1" si="1219"/>
        <v>#N/A</v>
      </c>
      <c r="M156" s="142" t="e">
        <f t="shared" ca="1" si="1219"/>
        <v>#N/A</v>
      </c>
      <c r="N156" s="142" t="e">
        <f t="shared" ca="1" si="1219"/>
        <v>#N/A</v>
      </c>
      <c r="O156" s="142" t="e">
        <f t="shared" ca="1" si="1219"/>
        <v>#N/A</v>
      </c>
      <c r="P156" s="142" t="e">
        <f t="shared" ca="1" si="1219"/>
        <v>#N/A</v>
      </c>
      <c r="Q156" s="142" t="e">
        <f t="shared" ca="1" si="1219"/>
        <v>#N/A</v>
      </c>
      <c r="R156" s="142" t="e">
        <f t="shared" ca="1" si="1219"/>
        <v>#N/A</v>
      </c>
      <c r="S156" s="142" t="e">
        <f t="shared" ca="1" si="1219"/>
        <v>#N/A</v>
      </c>
      <c r="T156" s="142" t="e">
        <f t="shared" ca="1" si="1209"/>
        <v>#N/A</v>
      </c>
      <c r="U156" s="142" t="e">
        <f t="shared" ca="1" si="1209"/>
        <v>#N/A</v>
      </c>
      <c r="V156" s="142" t="e">
        <f t="shared" ca="1" si="1209"/>
        <v>#N/A</v>
      </c>
      <c r="W156" s="142" t="e">
        <f t="shared" ca="1" si="1209"/>
        <v>#N/A</v>
      </c>
      <c r="X156" s="142" t="e">
        <f t="shared" ca="1" si="1209"/>
        <v>#N/A</v>
      </c>
      <c r="Y156" s="142" t="e">
        <f t="shared" ca="1" si="1209"/>
        <v>#N/A</v>
      </c>
      <c r="Z156" s="142" t="e">
        <f t="shared" ca="1" si="1209"/>
        <v>#N/A</v>
      </c>
      <c r="AA156" s="142" t="e">
        <f t="shared" ca="1" si="1209"/>
        <v>#N/A</v>
      </c>
      <c r="AB156" s="142" t="e">
        <f t="shared" ca="1" si="1209"/>
        <v>#N/A</v>
      </c>
      <c r="AC156" s="142" t="e">
        <f t="shared" ca="1" si="1209"/>
        <v>#N/A</v>
      </c>
      <c r="AD156" s="142" t="e">
        <f t="shared" ca="1" si="1209"/>
        <v>#N/A</v>
      </c>
      <c r="AE156" s="142" t="e">
        <f t="shared" ca="1" si="1209"/>
        <v>#N/A</v>
      </c>
      <c r="AF156" s="142" t="e">
        <f t="shared" ca="1" si="1209"/>
        <v>#N/A</v>
      </c>
      <c r="AG156" s="142" t="e">
        <f t="shared" ca="1" si="1209"/>
        <v>#N/A</v>
      </c>
      <c r="AH156" s="142" t="e">
        <f t="shared" ca="1" si="1209"/>
        <v>#N/A</v>
      </c>
      <c r="AI156" s="142" t="e">
        <f t="shared" ca="1" si="1220"/>
        <v>#N/A</v>
      </c>
      <c r="AJ156" s="142" t="e">
        <f t="shared" ca="1" si="1220"/>
        <v>#N/A</v>
      </c>
      <c r="AK156" s="142" t="e">
        <f t="shared" ca="1" si="1220"/>
        <v>#N/A</v>
      </c>
      <c r="AL156" s="142" t="e">
        <f t="shared" ca="1" si="1220"/>
        <v>#N/A</v>
      </c>
      <c r="AM156" s="142" t="e">
        <f t="shared" ca="1" si="1220"/>
        <v>#N/A</v>
      </c>
      <c r="AN156" s="142" t="e">
        <f t="shared" ca="1" si="1220"/>
        <v>#N/A</v>
      </c>
      <c r="AO156" s="142" t="e">
        <f t="shared" ca="1" si="1220"/>
        <v>#N/A</v>
      </c>
      <c r="AP156" s="142" t="e">
        <f t="shared" ca="1" si="1220"/>
        <v>#N/A</v>
      </c>
      <c r="AQ156" s="142" t="e">
        <f t="shared" ca="1" si="1220"/>
        <v>#N/A</v>
      </c>
      <c r="AR156" s="142" t="e">
        <f t="shared" ca="1" si="1220"/>
        <v>#N/A</v>
      </c>
      <c r="AS156" s="142" t="e">
        <f t="shared" ca="1" si="1220"/>
        <v>#N/A</v>
      </c>
      <c r="AT156" s="142" t="e">
        <f t="shared" ca="1" si="1220"/>
        <v>#N/A</v>
      </c>
      <c r="AU156" s="142" t="e">
        <f t="shared" ca="1" si="1220"/>
        <v>#N/A</v>
      </c>
      <c r="AV156" s="142" t="e">
        <f t="shared" ca="1" si="1220"/>
        <v>#N/A</v>
      </c>
      <c r="AW156" s="142" t="e">
        <f t="shared" ca="1" si="1220"/>
        <v>#N/A</v>
      </c>
      <c r="AX156" s="142" t="e">
        <f t="shared" ca="1" si="1220"/>
        <v>#N/A</v>
      </c>
      <c r="AY156" s="142" t="e">
        <f t="shared" ca="1" si="1210"/>
        <v>#N/A</v>
      </c>
      <c r="AZ156" s="142" t="e">
        <f t="shared" ca="1" si="1210"/>
        <v>#N/A</v>
      </c>
      <c r="BA156" s="142" t="e">
        <f t="shared" ca="1" si="1210"/>
        <v>#N/A</v>
      </c>
      <c r="BB156" s="142" t="str">
        <f t="shared" ca="1" si="1070"/>
        <v/>
      </c>
      <c r="BC156" s="142" t="str">
        <f t="shared" ref="BC156" ca="1" si="1301">IFERROR(VALUE(G156)*IF(RTF_unit="K",1,IF(RTF_unit="lb",1/1000,IF(RTF_unit="T",2,1))),"")</f>
        <v/>
      </c>
      <c r="BD156" s="142" t="str">
        <f t="shared" ref="BD156" ca="1" si="1302">IFERROR(VALUE(H156)*IF(RTF_unit="K",1,IF(RTF_unit="lb",1/1000,IF(RTF_unit="T",2,1))),"")</f>
        <v/>
      </c>
      <c r="BE156" s="142" t="str">
        <f t="shared" ref="BE156" ca="1" si="1303">IFERROR(VALUE(I156)*IF(RTF_unit="K",1,IF(RTF_unit="lb",1/1000,IF(RTF_unit="T",2,1))),"")</f>
        <v/>
      </c>
      <c r="BF156" s="20" t="str">
        <f t="shared" ca="1" si="1074"/>
        <v/>
      </c>
      <c r="BG156" s="142" t="str">
        <f t="shared" ca="1" si="1116"/>
        <v/>
      </c>
      <c r="BH156" s="20"/>
      <c r="BI156" s="158" t="str">
        <f t="shared" ca="1" si="1160"/>
        <v/>
      </c>
      <c r="BJ156" s="142" t="str">
        <f t="shared" ca="1" si="1135"/>
        <v/>
      </c>
      <c r="BK156" s="142" t="str">
        <f t="shared" ca="1" si="1161"/>
        <v/>
      </c>
      <c r="BL156" s="142" t="str">
        <f t="shared" ref="BL156" ca="1" si="1304">IFERROR(INDEX($D$2:$BA$203,$A$41-1+$BI156,$A$27-3)*IF(RTF_unit="K",1,IF(RTF_unit="lb",1/1000,IF(RTF_unit="T",2,1))),"")</f>
        <v/>
      </c>
      <c r="BM156" s="142" t="str">
        <f t="shared" ref="BM156" ca="1" si="1305">IFERROR(INDEX($D$2:$BA$203,$A$41-1+$BI156,$A$27-1)*IF(RTF_unit="K",1,IF(RTF_unit="lb",1/1000,IF(RTF_unit="T",2,1))),"")</f>
        <v/>
      </c>
      <c r="BN156" s="142" t="str">
        <f t="shared" ref="BN156" ca="1" si="1306">IFERROR(INDEX($D$2:$BA$203,$A$41-1+$BI156,$A$27-2)*IF(RTF_unit="K",1,IF(RTF_unit="lb",1/1000,IF(RTF_unit="T",2,1))),"")</f>
        <v/>
      </c>
      <c r="BO156" s="142" t="str">
        <f t="shared" ref="BO156" ca="1" si="1307">IFERROR(INDEX($D$2:$BA$203,$A$41-1+$BI156,$A$27)*IF(RTF_unit_Moment="kip-ft",1,IF(RTF_unit_Moment="kip-in",1/12,IF(RTF_unit_Moment="lb-ft",1/1000,IF(RTF_unit_Moment="lb-in",1/12000,1)))),"")</f>
        <v/>
      </c>
      <c r="BP156" s="142" t="str">
        <f t="shared" ref="BP156" ca="1" si="1308">IFERROR(INDEX($D$2:$BA$203,$A$41-1+$BI156,$A$30)*IF(RTF_unit_Moment="kip-ft",1,IF(RTF_unit_Moment="kip-in",1/12,IF(RTF_unit_Moment="lb-ft",1/1000,IF(RTF_unit_Moment="lb-in",1/12000,1)))),"")</f>
        <v/>
      </c>
      <c r="BQ156" s="142" t="str">
        <f t="shared" ca="1" si="1167"/>
        <v/>
      </c>
      <c r="BR156" s="142" t="str">
        <f t="shared" ca="1" si="1168"/>
        <v/>
      </c>
      <c r="BT156" s="142" t="str">
        <f t="array" aca="1" ref="BT156" ca="1">IFERROR(INDEX($BB$1:$BB$502,SMALL(IF($BB$1:$BB$502&lt;&gt;"",ROW($BB$1:$BB$502)),ROW(149:149))),"")</f>
        <v/>
      </c>
      <c r="BU156" s="156" t="str">
        <f t="shared" ca="1" si="1130"/>
        <v/>
      </c>
      <c r="BV156" s="142" t="str">
        <f t="shared" ca="1" si="1141"/>
        <v/>
      </c>
      <c r="BW156" s="142" t="str">
        <f t="shared" ca="1" si="1141"/>
        <v/>
      </c>
      <c r="BX156" s="142" t="str">
        <f t="shared" ca="1" si="1141"/>
        <v/>
      </c>
      <c r="BY156" s="142" t="str">
        <f t="shared" ca="1" si="1142"/>
        <v/>
      </c>
      <c r="BZ156" s="142" t="str">
        <f t="shared" ca="1" si="1131"/>
        <v/>
      </c>
      <c r="CA156" s="142" t="str">
        <f t="shared" ca="1" si="1143"/>
        <v/>
      </c>
      <c r="CB156" s="142" t="str">
        <f t="shared" ca="1" si="1144"/>
        <v/>
      </c>
      <c r="CC156" s="142" t="str">
        <f t="shared" ca="1" si="1145"/>
        <v/>
      </c>
      <c r="CD156" s="142" t="str">
        <f t="shared" ca="1" si="1146"/>
        <v/>
      </c>
      <c r="CE156" s="142" t="str">
        <f t="shared" ca="1" si="1147"/>
        <v/>
      </c>
      <c r="CF156" s="142" t="str">
        <f t="shared" ca="1" si="1148"/>
        <v/>
      </c>
      <c r="CG156" s="142" t="str">
        <f t="shared" ca="1" si="1149"/>
        <v/>
      </c>
      <c r="CH156" s="142" t="str">
        <f ca="1">IFERROR(TRIM(IFERROR(IF(ISNUMBER(MATCH(IF($CF155="Radius",LEFT($CF156,FIND(" (",$CF156,1)),IF(LEFT($CF156,FIND(" (",$CF156,1))=LEFT($CF155,FIND(" (",$CF155,1)),"",LEFT($CF156,FIND(" (",$CF156,1)))),$CH$8:$CH155,0))=FALSE,IF($CF155="Radius",LEFT($CF156,FIND(" (",$CF156,1)),IF(LEFT($CF156,FIND(" (",$CF156,1))=LEFT($CF155,FIND(" (",$CF155,1)),"",LEFT($CF156,FIND(" (",$CF156,1)))),""),"")),"")</f>
        <v/>
      </c>
      <c r="CI156" s="142" t="str">
        <f t="array" aca="1" ref="CI156" ca="1">IFERROR(IF($CH156="","",IF(MAX((Selection_Radius=$CH156)*Selection_Resultant)=0,"",MAX((Selection_Radius=$CH156)*Selection_Resultant))),"")</f>
        <v/>
      </c>
      <c r="CJ156" s="142" t="str">
        <f t="shared" ca="1" si="1150"/>
        <v/>
      </c>
      <c r="CK156" s="142" t="str">
        <f t="array" aca="1" ref="CK156" ca="1">IFERROR(INDEX($CJ$1:$CJ$502,SMALL(IF($CJ$1:$CJ$502&lt;&gt;"",ROW($CJ$1:$CJ$502)),ROW(149:149))),"")</f>
        <v/>
      </c>
      <c r="CL156" s="142" t="str">
        <f t="shared" ca="1" si="1151"/>
        <v/>
      </c>
      <c r="CM156" s="142" t="str">
        <f t="shared" ca="1" si="1152"/>
        <v/>
      </c>
      <c r="CN156" s="142" t="str" cm="1">
        <f t="array" aca="1" ref="CN156" ca="1">IF(CM156="","",INDEX(INDIRECT("$CM$9:$CM$" &amp; ROW(GuyAnchorReactionCount) + GuyAnchorReactionCount),ROWS($CM156:INDIRECT("$CM$" &amp; ROW(GuyAnchorReactionCount) + GuyAnchorReactionCount))))</f>
        <v/>
      </c>
      <c r="CP156" s="145" t="str">
        <f t="shared" ca="1" si="1153"/>
        <v/>
      </c>
      <c r="CQ156" s="145" t="str">
        <f t="shared" ca="1" si="1154"/>
        <v/>
      </c>
      <c r="CR156" s="145" t="str">
        <f t="shared" ca="1" si="1155"/>
        <v/>
      </c>
      <c r="CS156" s="145" t="str">
        <f t="shared" ca="1" si="1156"/>
        <v/>
      </c>
    </row>
    <row r="157" spans="3:97" x14ac:dyDescent="0.2">
      <c r="C157" s="142">
        <f t="shared" si="1080"/>
        <v>155</v>
      </c>
      <c r="D157" s="142" t="e">
        <f t="shared" ca="1" si="1219"/>
        <v>#N/A</v>
      </c>
      <c r="E157" s="142" t="e">
        <f t="shared" ca="1" si="1219"/>
        <v>#N/A</v>
      </c>
      <c r="F157" s="142" t="e">
        <f t="shared" ca="1" si="1219"/>
        <v>#N/A</v>
      </c>
      <c r="G157" s="142" t="e">
        <f t="shared" ca="1" si="1219"/>
        <v>#N/A</v>
      </c>
      <c r="H157" s="142" t="e">
        <f t="shared" ca="1" si="1219"/>
        <v>#N/A</v>
      </c>
      <c r="I157" s="142" t="e">
        <f t="shared" ca="1" si="1219"/>
        <v>#N/A</v>
      </c>
      <c r="J157" s="142" t="e">
        <f t="shared" ca="1" si="1219"/>
        <v>#N/A</v>
      </c>
      <c r="K157" s="142" t="e">
        <f t="shared" ca="1" si="1219"/>
        <v>#N/A</v>
      </c>
      <c r="L157" s="142" t="e">
        <f t="shared" ca="1" si="1219"/>
        <v>#N/A</v>
      </c>
      <c r="M157" s="142" t="e">
        <f t="shared" ca="1" si="1219"/>
        <v>#N/A</v>
      </c>
      <c r="N157" s="142" t="e">
        <f t="shared" ca="1" si="1219"/>
        <v>#N/A</v>
      </c>
      <c r="O157" s="142" t="e">
        <f t="shared" ca="1" si="1219"/>
        <v>#N/A</v>
      </c>
      <c r="P157" s="142" t="e">
        <f t="shared" ca="1" si="1219"/>
        <v>#N/A</v>
      </c>
      <c r="Q157" s="142" t="e">
        <f t="shared" ca="1" si="1219"/>
        <v>#N/A</v>
      </c>
      <c r="R157" s="142" t="e">
        <f t="shared" ca="1" si="1219"/>
        <v>#N/A</v>
      </c>
      <c r="S157" s="142" t="e">
        <f t="shared" ca="1" si="1219"/>
        <v>#N/A</v>
      </c>
      <c r="T157" s="142" t="e">
        <f t="shared" ca="1" si="1209"/>
        <v>#N/A</v>
      </c>
      <c r="U157" s="142" t="e">
        <f t="shared" ca="1" si="1209"/>
        <v>#N/A</v>
      </c>
      <c r="V157" s="142" t="e">
        <f t="shared" ca="1" si="1209"/>
        <v>#N/A</v>
      </c>
      <c r="W157" s="142" t="e">
        <f t="shared" ca="1" si="1209"/>
        <v>#N/A</v>
      </c>
      <c r="X157" s="142" t="e">
        <f t="shared" ca="1" si="1209"/>
        <v>#N/A</v>
      </c>
      <c r="Y157" s="142" t="e">
        <f t="shared" ca="1" si="1209"/>
        <v>#N/A</v>
      </c>
      <c r="Z157" s="142" t="e">
        <f t="shared" ca="1" si="1209"/>
        <v>#N/A</v>
      </c>
      <c r="AA157" s="142" t="e">
        <f t="shared" ca="1" si="1209"/>
        <v>#N/A</v>
      </c>
      <c r="AB157" s="142" t="e">
        <f t="shared" ca="1" si="1209"/>
        <v>#N/A</v>
      </c>
      <c r="AC157" s="142" t="e">
        <f t="shared" ca="1" si="1209"/>
        <v>#N/A</v>
      </c>
      <c r="AD157" s="142" t="e">
        <f t="shared" ca="1" si="1209"/>
        <v>#N/A</v>
      </c>
      <c r="AE157" s="142" t="e">
        <f t="shared" ca="1" si="1209"/>
        <v>#N/A</v>
      </c>
      <c r="AF157" s="142" t="e">
        <f t="shared" ca="1" si="1209"/>
        <v>#N/A</v>
      </c>
      <c r="AG157" s="142" t="e">
        <f t="shared" ca="1" si="1209"/>
        <v>#N/A</v>
      </c>
      <c r="AH157" s="142" t="e">
        <f t="shared" ca="1" si="1209"/>
        <v>#N/A</v>
      </c>
      <c r="AI157" s="142" t="e">
        <f t="shared" ca="1" si="1220"/>
        <v>#N/A</v>
      </c>
      <c r="AJ157" s="142" t="e">
        <f t="shared" ca="1" si="1220"/>
        <v>#N/A</v>
      </c>
      <c r="AK157" s="142" t="e">
        <f t="shared" ca="1" si="1220"/>
        <v>#N/A</v>
      </c>
      <c r="AL157" s="142" t="e">
        <f t="shared" ca="1" si="1220"/>
        <v>#N/A</v>
      </c>
      <c r="AM157" s="142" t="e">
        <f t="shared" ca="1" si="1220"/>
        <v>#N/A</v>
      </c>
      <c r="AN157" s="142" t="e">
        <f t="shared" ca="1" si="1220"/>
        <v>#N/A</v>
      </c>
      <c r="AO157" s="142" t="e">
        <f t="shared" ca="1" si="1220"/>
        <v>#N/A</v>
      </c>
      <c r="AP157" s="142" t="e">
        <f t="shared" ca="1" si="1220"/>
        <v>#N/A</v>
      </c>
      <c r="AQ157" s="142" t="e">
        <f t="shared" ca="1" si="1220"/>
        <v>#N/A</v>
      </c>
      <c r="AR157" s="142" t="e">
        <f t="shared" ca="1" si="1220"/>
        <v>#N/A</v>
      </c>
      <c r="AS157" s="142" t="e">
        <f t="shared" ca="1" si="1220"/>
        <v>#N/A</v>
      </c>
      <c r="AT157" s="142" t="e">
        <f t="shared" ca="1" si="1220"/>
        <v>#N/A</v>
      </c>
      <c r="AU157" s="142" t="e">
        <f t="shared" ca="1" si="1220"/>
        <v>#N/A</v>
      </c>
      <c r="AV157" s="142" t="e">
        <f t="shared" ca="1" si="1220"/>
        <v>#N/A</v>
      </c>
      <c r="AW157" s="142" t="e">
        <f t="shared" ca="1" si="1220"/>
        <v>#N/A</v>
      </c>
      <c r="AX157" s="142" t="e">
        <f t="shared" ca="1" si="1220"/>
        <v>#N/A</v>
      </c>
      <c r="AY157" s="142" t="e">
        <f t="shared" ca="1" si="1210"/>
        <v>#N/A</v>
      </c>
      <c r="AZ157" s="142" t="e">
        <f t="shared" ca="1" si="1210"/>
        <v>#N/A</v>
      </c>
      <c r="BA157" s="142" t="e">
        <f t="shared" ca="1" si="1210"/>
        <v>#N/A</v>
      </c>
      <c r="BB157" s="142" t="str">
        <f t="shared" ca="1" si="1070"/>
        <v/>
      </c>
      <c r="BC157" s="142" t="str">
        <f t="shared" ref="BC157" ca="1" si="1309">IFERROR(VALUE(G157)*IF(RTF_unit="K",1,IF(RTF_unit="lb",1/1000,IF(RTF_unit="T",2,1))),"")</f>
        <v/>
      </c>
      <c r="BD157" s="142" t="str">
        <f t="shared" ref="BD157" ca="1" si="1310">IFERROR(VALUE(H157)*IF(RTF_unit="K",1,IF(RTF_unit="lb",1/1000,IF(RTF_unit="T",2,1))),"")</f>
        <v/>
      </c>
      <c r="BE157" s="142" t="str">
        <f t="shared" ref="BE157" ca="1" si="1311">IFERROR(VALUE(I157)*IF(RTF_unit="K",1,IF(RTF_unit="lb",1/1000,IF(RTF_unit="T",2,1))),"")</f>
        <v/>
      </c>
      <c r="BF157" s="20" t="str">
        <f t="shared" ca="1" si="1074"/>
        <v/>
      </c>
      <c r="BG157" s="142" t="str">
        <f t="shared" ca="1" si="1116"/>
        <v/>
      </c>
      <c r="BH157" s="20"/>
      <c r="BI157" s="158" t="str">
        <f t="shared" ca="1" si="1160"/>
        <v/>
      </c>
      <c r="BJ157" s="142" t="str">
        <f t="shared" ca="1" si="1135"/>
        <v/>
      </c>
      <c r="BK157" s="142" t="str">
        <f t="shared" ca="1" si="1161"/>
        <v/>
      </c>
      <c r="BL157" s="142" t="str">
        <f t="shared" ref="BL157" ca="1" si="1312">IFERROR(INDEX($D$2:$BA$203,$A$41-1+$BI157,$A$27-3)*IF(RTF_unit="K",1,IF(RTF_unit="lb",1/1000,IF(RTF_unit="T",2,1))),"")</f>
        <v/>
      </c>
      <c r="BM157" s="142" t="str">
        <f t="shared" ref="BM157" ca="1" si="1313">IFERROR(INDEX($D$2:$BA$203,$A$41-1+$BI157,$A$27-1)*IF(RTF_unit="K",1,IF(RTF_unit="lb",1/1000,IF(RTF_unit="T",2,1))),"")</f>
        <v/>
      </c>
      <c r="BN157" s="142" t="str">
        <f t="shared" ref="BN157" ca="1" si="1314">IFERROR(INDEX($D$2:$BA$203,$A$41-1+$BI157,$A$27-2)*IF(RTF_unit="K",1,IF(RTF_unit="lb",1/1000,IF(RTF_unit="T",2,1))),"")</f>
        <v/>
      </c>
      <c r="BO157" s="142" t="str">
        <f t="shared" ref="BO157" ca="1" si="1315">IFERROR(INDEX($D$2:$BA$203,$A$41-1+$BI157,$A$27)*IF(RTF_unit_Moment="kip-ft",1,IF(RTF_unit_Moment="kip-in",1/12,IF(RTF_unit_Moment="lb-ft",1/1000,IF(RTF_unit_Moment="lb-in",1/12000,1)))),"")</f>
        <v/>
      </c>
      <c r="BP157" s="142" t="str">
        <f t="shared" ref="BP157" ca="1" si="1316">IFERROR(INDEX($D$2:$BA$203,$A$41-1+$BI157,$A$30)*IF(RTF_unit_Moment="kip-ft",1,IF(RTF_unit_Moment="kip-in",1/12,IF(RTF_unit_Moment="lb-ft",1/1000,IF(RTF_unit_Moment="lb-in",1/12000,1)))),"")</f>
        <v/>
      </c>
      <c r="BQ157" s="142" t="str">
        <f t="shared" ca="1" si="1167"/>
        <v/>
      </c>
      <c r="BR157" s="142" t="str">
        <f t="shared" ca="1" si="1168"/>
        <v/>
      </c>
      <c r="BT157" s="142" t="str">
        <f t="array" aca="1" ref="BT157" ca="1">IFERROR(INDEX($BB$1:$BB$502,SMALL(IF($BB$1:$BB$502&lt;&gt;"",ROW($BB$1:$BB$502)),ROW(150:150))),"")</f>
        <v/>
      </c>
      <c r="BU157" s="156" t="str">
        <f t="shared" ca="1" si="1130"/>
        <v/>
      </c>
      <c r="BV157" s="142" t="str">
        <f t="shared" ca="1" si="1141"/>
        <v/>
      </c>
      <c r="BW157" s="142" t="str">
        <f t="shared" ca="1" si="1141"/>
        <v/>
      </c>
      <c r="BX157" s="142" t="str">
        <f t="shared" ca="1" si="1141"/>
        <v/>
      </c>
      <c r="BY157" s="142" t="str">
        <f t="shared" ca="1" si="1142"/>
        <v/>
      </c>
      <c r="BZ157" s="142" t="str">
        <f t="shared" ca="1" si="1131"/>
        <v/>
      </c>
      <c r="CA157" s="142" t="str">
        <f t="shared" ca="1" si="1143"/>
        <v/>
      </c>
      <c r="CB157" s="142" t="str">
        <f t="shared" ca="1" si="1144"/>
        <v/>
      </c>
      <c r="CC157" s="142" t="str">
        <f t="shared" ca="1" si="1145"/>
        <v/>
      </c>
      <c r="CD157" s="142" t="str">
        <f t="shared" ca="1" si="1146"/>
        <v/>
      </c>
      <c r="CE157" s="142" t="str">
        <f t="shared" ca="1" si="1147"/>
        <v/>
      </c>
      <c r="CF157" s="142" t="str">
        <f t="shared" ca="1" si="1148"/>
        <v/>
      </c>
      <c r="CG157" s="142" t="str">
        <f t="shared" ca="1" si="1149"/>
        <v/>
      </c>
      <c r="CH157" s="142" t="str">
        <f ca="1">IFERROR(TRIM(IFERROR(IF(ISNUMBER(MATCH(IF($CF156="Radius",LEFT($CF157,FIND(" (",$CF157,1)),IF(LEFT($CF157,FIND(" (",$CF157,1))=LEFT($CF156,FIND(" (",$CF156,1)),"",LEFT($CF157,FIND(" (",$CF157,1)))),$CH$8:$CH156,0))=FALSE,IF($CF156="Radius",LEFT($CF157,FIND(" (",$CF157,1)),IF(LEFT($CF157,FIND(" (",$CF157,1))=LEFT($CF156,FIND(" (",$CF156,1)),"",LEFT($CF157,FIND(" (",$CF157,1)))),""),"")),"")</f>
        <v/>
      </c>
      <c r="CI157" s="142" t="str">
        <f t="array" aca="1" ref="CI157" ca="1">IFERROR(IF($CH157="","",IF(MAX((Selection_Radius=$CH157)*Selection_Resultant)=0,"",MAX((Selection_Radius=$CH157)*Selection_Resultant))),"")</f>
        <v/>
      </c>
      <c r="CJ157" s="142" t="str">
        <f t="shared" ca="1" si="1150"/>
        <v/>
      </c>
      <c r="CK157" s="142" t="str">
        <f t="array" aca="1" ref="CK157" ca="1">IFERROR(INDEX($CJ$1:$CJ$502,SMALL(IF($CJ$1:$CJ$502&lt;&gt;"",ROW($CJ$1:$CJ$502)),ROW(150:150))),"")</f>
        <v/>
      </c>
      <c r="CL157" s="142" t="str">
        <f t="shared" ca="1" si="1151"/>
        <v/>
      </c>
      <c r="CM157" s="142" t="str">
        <f t="shared" ca="1" si="1152"/>
        <v/>
      </c>
      <c r="CN157" s="142" t="str" cm="1">
        <f t="array" aca="1" ref="CN157" ca="1">IF(CM157="","",INDEX(INDIRECT("$CM$9:$CM$" &amp; ROW(GuyAnchorReactionCount) + GuyAnchorReactionCount),ROWS($CM157:INDIRECT("$CM$" &amp; ROW(GuyAnchorReactionCount) + GuyAnchorReactionCount))))</f>
        <v/>
      </c>
      <c r="CP157" s="145" t="str">
        <f t="shared" ca="1" si="1153"/>
        <v/>
      </c>
      <c r="CQ157" s="145" t="str">
        <f t="shared" ca="1" si="1154"/>
        <v/>
      </c>
      <c r="CR157" s="145" t="str">
        <f t="shared" ca="1" si="1155"/>
        <v/>
      </c>
      <c r="CS157" s="145" t="str">
        <f t="shared" ca="1" si="1156"/>
        <v/>
      </c>
    </row>
    <row r="158" spans="3:97" x14ac:dyDescent="0.2">
      <c r="C158" s="142">
        <f t="shared" si="1080"/>
        <v>156</v>
      </c>
      <c r="D158" s="142" t="e">
        <f t="shared" ca="1" si="1219"/>
        <v>#N/A</v>
      </c>
      <c r="E158" s="142" t="e">
        <f t="shared" ca="1" si="1219"/>
        <v>#N/A</v>
      </c>
      <c r="F158" s="142" t="e">
        <f t="shared" ca="1" si="1219"/>
        <v>#N/A</v>
      </c>
      <c r="G158" s="142" t="e">
        <f t="shared" ca="1" si="1219"/>
        <v>#N/A</v>
      </c>
      <c r="H158" s="142" t="e">
        <f t="shared" ca="1" si="1219"/>
        <v>#N/A</v>
      </c>
      <c r="I158" s="142" t="e">
        <f t="shared" ca="1" si="1219"/>
        <v>#N/A</v>
      </c>
      <c r="J158" s="142" t="e">
        <f t="shared" ca="1" si="1219"/>
        <v>#N/A</v>
      </c>
      <c r="K158" s="142" t="e">
        <f t="shared" ca="1" si="1219"/>
        <v>#N/A</v>
      </c>
      <c r="L158" s="142" t="e">
        <f t="shared" ca="1" si="1219"/>
        <v>#N/A</v>
      </c>
      <c r="M158" s="142" t="e">
        <f t="shared" ca="1" si="1219"/>
        <v>#N/A</v>
      </c>
      <c r="N158" s="142" t="e">
        <f t="shared" ca="1" si="1219"/>
        <v>#N/A</v>
      </c>
      <c r="O158" s="142" t="e">
        <f t="shared" ca="1" si="1219"/>
        <v>#N/A</v>
      </c>
      <c r="P158" s="142" t="e">
        <f t="shared" ca="1" si="1219"/>
        <v>#N/A</v>
      </c>
      <c r="Q158" s="142" t="e">
        <f t="shared" ca="1" si="1219"/>
        <v>#N/A</v>
      </c>
      <c r="R158" s="142" t="e">
        <f t="shared" ca="1" si="1219"/>
        <v>#N/A</v>
      </c>
      <c r="S158" s="142" t="e">
        <f t="shared" ca="1" si="1219"/>
        <v>#N/A</v>
      </c>
      <c r="T158" s="142" t="e">
        <f t="shared" ca="1" si="1209"/>
        <v>#N/A</v>
      </c>
      <c r="U158" s="142" t="e">
        <f t="shared" ca="1" si="1209"/>
        <v>#N/A</v>
      </c>
      <c r="V158" s="142" t="e">
        <f t="shared" ca="1" si="1209"/>
        <v>#N/A</v>
      </c>
      <c r="W158" s="142" t="e">
        <f t="shared" ca="1" si="1209"/>
        <v>#N/A</v>
      </c>
      <c r="X158" s="142" t="e">
        <f t="shared" ca="1" si="1209"/>
        <v>#N/A</v>
      </c>
      <c r="Y158" s="142" t="e">
        <f t="shared" ca="1" si="1209"/>
        <v>#N/A</v>
      </c>
      <c r="Z158" s="142" t="e">
        <f t="shared" ca="1" si="1209"/>
        <v>#N/A</v>
      </c>
      <c r="AA158" s="142" t="e">
        <f t="shared" ca="1" si="1209"/>
        <v>#N/A</v>
      </c>
      <c r="AB158" s="142" t="e">
        <f t="shared" ca="1" si="1209"/>
        <v>#N/A</v>
      </c>
      <c r="AC158" s="142" t="e">
        <f t="shared" ca="1" si="1209"/>
        <v>#N/A</v>
      </c>
      <c r="AD158" s="142" t="e">
        <f t="shared" ca="1" si="1209"/>
        <v>#N/A</v>
      </c>
      <c r="AE158" s="142" t="e">
        <f t="shared" ca="1" si="1209"/>
        <v>#N/A</v>
      </c>
      <c r="AF158" s="142" t="e">
        <f t="shared" ca="1" si="1209"/>
        <v>#N/A</v>
      </c>
      <c r="AG158" s="142" t="e">
        <f t="shared" ca="1" si="1209"/>
        <v>#N/A</v>
      </c>
      <c r="AH158" s="142" t="e">
        <f t="shared" ca="1" si="1209"/>
        <v>#N/A</v>
      </c>
      <c r="AI158" s="142" t="e">
        <f t="shared" ca="1" si="1220"/>
        <v>#N/A</v>
      </c>
      <c r="AJ158" s="142" t="e">
        <f t="shared" ca="1" si="1220"/>
        <v>#N/A</v>
      </c>
      <c r="AK158" s="142" t="e">
        <f t="shared" ca="1" si="1220"/>
        <v>#N/A</v>
      </c>
      <c r="AL158" s="142" t="e">
        <f t="shared" ca="1" si="1220"/>
        <v>#N/A</v>
      </c>
      <c r="AM158" s="142" t="e">
        <f t="shared" ca="1" si="1220"/>
        <v>#N/A</v>
      </c>
      <c r="AN158" s="142" t="e">
        <f t="shared" ca="1" si="1220"/>
        <v>#N/A</v>
      </c>
      <c r="AO158" s="142" t="e">
        <f t="shared" ca="1" si="1220"/>
        <v>#N/A</v>
      </c>
      <c r="AP158" s="142" t="e">
        <f t="shared" ca="1" si="1220"/>
        <v>#N/A</v>
      </c>
      <c r="AQ158" s="142" t="e">
        <f t="shared" ca="1" si="1220"/>
        <v>#N/A</v>
      </c>
      <c r="AR158" s="142" t="e">
        <f t="shared" ca="1" si="1220"/>
        <v>#N/A</v>
      </c>
      <c r="AS158" s="142" t="e">
        <f t="shared" ca="1" si="1220"/>
        <v>#N/A</v>
      </c>
      <c r="AT158" s="142" t="e">
        <f t="shared" ca="1" si="1220"/>
        <v>#N/A</v>
      </c>
      <c r="AU158" s="142" t="e">
        <f t="shared" ca="1" si="1220"/>
        <v>#N/A</v>
      </c>
      <c r="AV158" s="142" t="e">
        <f t="shared" ca="1" si="1220"/>
        <v>#N/A</v>
      </c>
      <c r="AW158" s="142" t="e">
        <f t="shared" ca="1" si="1220"/>
        <v>#N/A</v>
      </c>
      <c r="AX158" s="142" t="e">
        <f t="shared" ca="1" si="1220"/>
        <v>#N/A</v>
      </c>
      <c r="AY158" s="142" t="e">
        <f t="shared" ca="1" si="1210"/>
        <v>#N/A</v>
      </c>
      <c r="AZ158" s="142" t="e">
        <f t="shared" ca="1" si="1210"/>
        <v>#N/A</v>
      </c>
      <c r="BA158" s="142" t="e">
        <f t="shared" ca="1" si="1210"/>
        <v>#N/A</v>
      </c>
      <c r="BB158" s="142" t="str">
        <f t="shared" ca="1" si="1070"/>
        <v/>
      </c>
      <c r="BC158" s="142" t="str">
        <f t="shared" ref="BC158" ca="1" si="1317">IFERROR(VALUE(G158)*IF(RTF_unit="K",1,IF(RTF_unit="lb",1/1000,IF(RTF_unit="T",2,1))),"")</f>
        <v/>
      </c>
      <c r="BD158" s="142" t="str">
        <f t="shared" ref="BD158" ca="1" si="1318">IFERROR(VALUE(H158)*IF(RTF_unit="K",1,IF(RTF_unit="lb",1/1000,IF(RTF_unit="T",2,1))),"")</f>
        <v/>
      </c>
      <c r="BE158" s="142" t="str">
        <f t="shared" ref="BE158" ca="1" si="1319">IFERROR(VALUE(I158)*IF(RTF_unit="K",1,IF(RTF_unit="lb",1/1000,IF(RTF_unit="T",2,1))),"")</f>
        <v/>
      </c>
      <c r="BF158" s="20" t="str">
        <f t="shared" ca="1" si="1074"/>
        <v/>
      </c>
      <c r="BG158" s="142" t="str">
        <f t="shared" ca="1" si="1116"/>
        <v/>
      </c>
      <c r="BH158" s="20"/>
      <c r="BI158" s="158" t="str">
        <f t="shared" ca="1" si="1160"/>
        <v/>
      </c>
      <c r="BJ158" s="142" t="str">
        <f t="shared" ca="1" si="1135"/>
        <v/>
      </c>
      <c r="BK158" s="142" t="str">
        <f t="shared" ca="1" si="1161"/>
        <v/>
      </c>
      <c r="BL158" s="142" t="str">
        <f t="shared" ref="BL158" ca="1" si="1320">IFERROR(INDEX($D$2:$BA$203,$A$41-1+$BI158,$A$27-3)*IF(RTF_unit="K",1,IF(RTF_unit="lb",1/1000,IF(RTF_unit="T",2,1))),"")</f>
        <v/>
      </c>
      <c r="BM158" s="142" t="str">
        <f t="shared" ref="BM158" ca="1" si="1321">IFERROR(INDEX($D$2:$BA$203,$A$41-1+$BI158,$A$27-1)*IF(RTF_unit="K",1,IF(RTF_unit="lb",1/1000,IF(RTF_unit="T",2,1))),"")</f>
        <v/>
      </c>
      <c r="BN158" s="142" t="str">
        <f t="shared" ref="BN158" ca="1" si="1322">IFERROR(INDEX($D$2:$BA$203,$A$41-1+$BI158,$A$27-2)*IF(RTF_unit="K",1,IF(RTF_unit="lb",1/1000,IF(RTF_unit="T",2,1))),"")</f>
        <v/>
      </c>
      <c r="BO158" s="142" t="str">
        <f t="shared" ref="BO158" ca="1" si="1323">IFERROR(INDEX($D$2:$BA$203,$A$41-1+$BI158,$A$27)*IF(RTF_unit_Moment="kip-ft",1,IF(RTF_unit_Moment="kip-in",1/12,IF(RTF_unit_Moment="lb-ft",1/1000,IF(RTF_unit_Moment="lb-in",1/12000,1)))),"")</f>
        <v/>
      </c>
      <c r="BP158" s="142" t="str">
        <f t="shared" ref="BP158" ca="1" si="1324">IFERROR(INDEX($D$2:$BA$203,$A$41-1+$BI158,$A$30)*IF(RTF_unit_Moment="kip-ft",1,IF(RTF_unit_Moment="kip-in",1/12,IF(RTF_unit_Moment="lb-ft",1/1000,IF(RTF_unit_Moment="lb-in",1/12000,1)))),"")</f>
        <v/>
      </c>
      <c r="BQ158" s="142" t="str">
        <f t="shared" ca="1" si="1167"/>
        <v/>
      </c>
      <c r="BR158" s="142" t="str">
        <f t="shared" ca="1" si="1168"/>
        <v/>
      </c>
      <c r="BT158" s="142" t="str">
        <f t="array" aca="1" ref="BT158" ca="1">IFERROR(INDEX($BB$1:$BB$502,SMALL(IF($BB$1:$BB$502&lt;&gt;"",ROW($BB$1:$BB$502)),ROW(151:151))),"")</f>
        <v/>
      </c>
      <c r="BU158" s="156" t="str">
        <f t="shared" ca="1" si="1130"/>
        <v/>
      </c>
      <c r="BV158" s="142" t="str">
        <f t="shared" ca="1" si="1141"/>
        <v/>
      </c>
      <c r="BW158" s="142" t="str">
        <f t="shared" ca="1" si="1141"/>
        <v/>
      </c>
      <c r="BX158" s="142" t="str">
        <f t="shared" ca="1" si="1141"/>
        <v/>
      </c>
      <c r="BY158" s="142" t="str">
        <f t="shared" ca="1" si="1142"/>
        <v/>
      </c>
      <c r="BZ158" s="142" t="str">
        <f t="shared" ca="1" si="1131"/>
        <v/>
      </c>
      <c r="CA158" s="142" t="str">
        <f t="shared" ca="1" si="1143"/>
        <v/>
      </c>
      <c r="CB158" s="142" t="str">
        <f t="shared" ca="1" si="1144"/>
        <v/>
      </c>
      <c r="CC158" s="142" t="str">
        <f t="shared" ca="1" si="1145"/>
        <v/>
      </c>
      <c r="CD158" s="142" t="str">
        <f t="shared" ca="1" si="1146"/>
        <v/>
      </c>
      <c r="CE158" s="142" t="str">
        <f t="shared" ca="1" si="1147"/>
        <v/>
      </c>
      <c r="CF158" s="142" t="str">
        <f t="shared" ca="1" si="1148"/>
        <v/>
      </c>
      <c r="CG158" s="142" t="str">
        <f t="shared" ca="1" si="1149"/>
        <v/>
      </c>
      <c r="CH158" s="142" t="str">
        <f ca="1">IFERROR(TRIM(IFERROR(IF(ISNUMBER(MATCH(IF($CF157="Radius",LEFT($CF158,FIND(" (",$CF158,1)),IF(LEFT($CF158,FIND(" (",$CF158,1))=LEFT($CF157,FIND(" (",$CF157,1)),"",LEFT($CF158,FIND(" (",$CF158,1)))),$CH$8:$CH157,0))=FALSE,IF($CF157="Radius",LEFT($CF158,FIND(" (",$CF158,1)),IF(LEFT($CF158,FIND(" (",$CF158,1))=LEFT($CF157,FIND(" (",$CF157,1)),"",LEFT($CF158,FIND(" (",$CF158,1)))),""),"")),"")</f>
        <v/>
      </c>
      <c r="CI158" s="142" t="str">
        <f t="array" aca="1" ref="CI158" ca="1">IFERROR(IF($CH158="","",IF(MAX((Selection_Radius=$CH158)*Selection_Resultant)=0,"",MAX((Selection_Radius=$CH158)*Selection_Resultant))),"")</f>
        <v/>
      </c>
      <c r="CJ158" s="142" t="str">
        <f t="shared" ca="1" si="1150"/>
        <v/>
      </c>
      <c r="CK158" s="142" t="str">
        <f t="array" aca="1" ref="CK158" ca="1">IFERROR(INDEX($CJ$1:$CJ$502,SMALL(IF($CJ$1:$CJ$502&lt;&gt;"",ROW($CJ$1:$CJ$502)),ROW(151:151))),"")</f>
        <v/>
      </c>
      <c r="CL158" s="142" t="str">
        <f t="shared" ca="1" si="1151"/>
        <v/>
      </c>
      <c r="CM158" s="142" t="str">
        <f t="shared" ca="1" si="1152"/>
        <v/>
      </c>
      <c r="CN158" s="142" t="str" cm="1">
        <f t="array" aca="1" ref="CN158" ca="1">IF(CM158="","",INDEX(INDIRECT("$CM$9:$CM$" &amp; ROW(GuyAnchorReactionCount) + GuyAnchorReactionCount),ROWS($CM158:INDIRECT("$CM$" &amp; ROW(GuyAnchorReactionCount) + GuyAnchorReactionCount))))</f>
        <v/>
      </c>
      <c r="CP158" s="145" t="str">
        <f t="shared" ca="1" si="1153"/>
        <v/>
      </c>
      <c r="CQ158" s="145" t="str">
        <f t="shared" ca="1" si="1154"/>
        <v/>
      </c>
      <c r="CR158" s="145" t="str">
        <f t="shared" ca="1" si="1155"/>
        <v/>
      </c>
      <c r="CS158" s="145" t="str">
        <f t="shared" ca="1" si="1156"/>
        <v/>
      </c>
    </row>
    <row r="159" spans="3:97" x14ac:dyDescent="0.2">
      <c r="C159" s="142">
        <f t="shared" si="1080"/>
        <v>157</v>
      </c>
      <c r="D159" s="142" t="e">
        <f t="shared" ca="1" si="1219"/>
        <v>#N/A</v>
      </c>
      <c r="E159" s="142" t="e">
        <f t="shared" ca="1" si="1219"/>
        <v>#N/A</v>
      </c>
      <c r="F159" s="142" t="e">
        <f t="shared" ca="1" si="1219"/>
        <v>#N/A</v>
      </c>
      <c r="G159" s="142" t="e">
        <f t="shared" ca="1" si="1219"/>
        <v>#N/A</v>
      </c>
      <c r="H159" s="142" t="e">
        <f t="shared" ca="1" si="1219"/>
        <v>#N/A</v>
      </c>
      <c r="I159" s="142" t="e">
        <f t="shared" ca="1" si="1219"/>
        <v>#N/A</v>
      </c>
      <c r="J159" s="142" t="e">
        <f t="shared" ca="1" si="1219"/>
        <v>#N/A</v>
      </c>
      <c r="K159" s="142" t="e">
        <f t="shared" ca="1" si="1219"/>
        <v>#N/A</v>
      </c>
      <c r="L159" s="142" t="e">
        <f t="shared" ca="1" si="1219"/>
        <v>#N/A</v>
      </c>
      <c r="M159" s="142" t="e">
        <f t="shared" ca="1" si="1219"/>
        <v>#N/A</v>
      </c>
      <c r="N159" s="142" t="e">
        <f t="shared" ca="1" si="1219"/>
        <v>#N/A</v>
      </c>
      <c r="O159" s="142" t="e">
        <f t="shared" ca="1" si="1219"/>
        <v>#N/A</v>
      </c>
      <c r="P159" s="142" t="e">
        <f t="shared" ca="1" si="1219"/>
        <v>#N/A</v>
      </c>
      <c r="Q159" s="142" t="e">
        <f t="shared" ca="1" si="1219"/>
        <v>#N/A</v>
      </c>
      <c r="R159" s="142" t="e">
        <f t="shared" ca="1" si="1219"/>
        <v>#N/A</v>
      </c>
      <c r="S159" s="142" t="e">
        <f t="shared" ca="1" si="1219"/>
        <v>#N/A</v>
      </c>
      <c r="T159" s="142" t="e">
        <f t="shared" ca="1" si="1209"/>
        <v>#N/A</v>
      </c>
      <c r="U159" s="142" t="e">
        <f t="shared" ca="1" si="1209"/>
        <v>#N/A</v>
      </c>
      <c r="V159" s="142" t="e">
        <f t="shared" ca="1" si="1209"/>
        <v>#N/A</v>
      </c>
      <c r="W159" s="142" t="e">
        <f t="shared" ca="1" si="1209"/>
        <v>#N/A</v>
      </c>
      <c r="X159" s="142" t="e">
        <f t="shared" ca="1" si="1209"/>
        <v>#N/A</v>
      </c>
      <c r="Y159" s="142" t="e">
        <f t="shared" ca="1" si="1209"/>
        <v>#N/A</v>
      </c>
      <c r="Z159" s="142" t="e">
        <f t="shared" ca="1" si="1209"/>
        <v>#N/A</v>
      </c>
      <c r="AA159" s="142" t="e">
        <f t="shared" ca="1" si="1209"/>
        <v>#N/A</v>
      </c>
      <c r="AB159" s="142" t="e">
        <f t="shared" ca="1" si="1209"/>
        <v>#N/A</v>
      </c>
      <c r="AC159" s="142" t="e">
        <f t="shared" ca="1" si="1209"/>
        <v>#N/A</v>
      </c>
      <c r="AD159" s="142" t="e">
        <f t="shared" ca="1" si="1209"/>
        <v>#N/A</v>
      </c>
      <c r="AE159" s="142" t="e">
        <f t="shared" ca="1" si="1209"/>
        <v>#N/A</v>
      </c>
      <c r="AF159" s="142" t="e">
        <f t="shared" ca="1" si="1209"/>
        <v>#N/A</v>
      </c>
      <c r="AG159" s="142" t="e">
        <f t="shared" ca="1" si="1209"/>
        <v>#N/A</v>
      </c>
      <c r="AH159" s="142" t="e">
        <f t="shared" ca="1" si="1209"/>
        <v>#N/A</v>
      </c>
      <c r="AI159" s="142" t="e">
        <f t="shared" ca="1" si="1220"/>
        <v>#N/A</v>
      </c>
      <c r="AJ159" s="142" t="e">
        <f t="shared" ca="1" si="1220"/>
        <v>#N/A</v>
      </c>
      <c r="AK159" s="142" t="e">
        <f t="shared" ca="1" si="1220"/>
        <v>#N/A</v>
      </c>
      <c r="AL159" s="142" t="e">
        <f t="shared" ca="1" si="1220"/>
        <v>#N/A</v>
      </c>
      <c r="AM159" s="142" t="e">
        <f t="shared" ca="1" si="1220"/>
        <v>#N/A</v>
      </c>
      <c r="AN159" s="142" t="e">
        <f t="shared" ca="1" si="1220"/>
        <v>#N/A</v>
      </c>
      <c r="AO159" s="142" t="e">
        <f t="shared" ca="1" si="1220"/>
        <v>#N/A</v>
      </c>
      <c r="AP159" s="142" t="e">
        <f t="shared" ca="1" si="1220"/>
        <v>#N/A</v>
      </c>
      <c r="AQ159" s="142" t="e">
        <f t="shared" ca="1" si="1220"/>
        <v>#N/A</v>
      </c>
      <c r="AR159" s="142" t="e">
        <f t="shared" ca="1" si="1220"/>
        <v>#N/A</v>
      </c>
      <c r="AS159" s="142" t="e">
        <f t="shared" ca="1" si="1220"/>
        <v>#N/A</v>
      </c>
      <c r="AT159" s="142" t="e">
        <f t="shared" ca="1" si="1220"/>
        <v>#N/A</v>
      </c>
      <c r="AU159" s="142" t="e">
        <f t="shared" ca="1" si="1220"/>
        <v>#N/A</v>
      </c>
      <c r="AV159" s="142" t="e">
        <f t="shared" ca="1" si="1220"/>
        <v>#N/A</v>
      </c>
      <c r="AW159" s="142" t="e">
        <f t="shared" ca="1" si="1220"/>
        <v>#N/A</v>
      </c>
      <c r="AX159" s="142" t="e">
        <f t="shared" ca="1" si="1220"/>
        <v>#N/A</v>
      </c>
      <c r="AY159" s="142" t="e">
        <f t="shared" ca="1" si="1210"/>
        <v>#N/A</v>
      </c>
      <c r="AZ159" s="142" t="e">
        <f t="shared" ca="1" si="1210"/>
        <v>#N/A</v>
      </c>
      <c r="BA159" s="142" t="e">
        <f t="shared" ca="1" si="1210"/>
        <v>#N/A</v>
      </c>
      <c r="BB159" s="142" t="str">
        <f t="shared" ca="1" si="1070"/>
        <v/>
      </c>
      <c r="BC159" s="142" t="str">
        <f t="shared" ref="BC159" ca="1" si="1325">IFERROR(VALUE(G159)*IF(RTF_unit="K",1,IF(RTF_unit="lb",1/1000,IF(RTF_unit="T",2,1))),"")</f>
        <v/>
      </c>
      <c r="BD159" s="142" t="str">
        <f t="shared" ref="BD159" ca="1" si="1326">IFERROR(VALUE(H159)*IF(RTF_unit="K",1,IF(RTF_unit="lb",1/1000,IF(RTF_unit="T",2,1))),"")</f>
        <v/>
      </c>
      <c r="BE159" s="142" t="str">
        <f t="shared" ref="BE159" ca="1" si="1327">IFERROR(VALUE(I159)*IF(RTF_unit="K",1,IF(RTF_unit="lb",1/1000,IF(RTF_unit="T",2,1))),"")</f>
        <v/>
      </c>
      <c r="BF159" s="20" t="str">
        <f t="shared" ca="1" si="1074"/>
        <v/>
      </c>
      <c r="BG159" s="142" t="str">
        <f t="shared" ca="1" si="1116"/>
        <v/>
      </c>
      <c r="BH159" s="20"/>
      <c r="BI159" s="158" t="str">
        <f t="shared" ca="1" si="1160"/>
        <v/>
      </c>
      <c r="BJ159" s="142" t="str">
        <f t="shared" ca="1" si="1135"/>
        <v/>
      </c>
      <c r="BK159" s="142" t="str">
        <f t="shared" ca="1" si="1161"/>
        <v/>
      </c>
      <c r="BL159" s="142" t="str">
        <f t="shared" ref="BL159" ca="1" si="1328">IFERROR(INDEX($D$2:$BA$203,$A$41-1+$BI159,$A$27-3)*IF(RTF_unit="K",1,IF(RTF_unit="lb",1/1000,IF(RTF_unit="T",2,1))),"")</f>
        <v/>
      </c>
      <c r="BM159" s="142" t="str">
        <f t="shared" ref="BM159" ca="1" si="1329">IFERROR(INDEX($D$2:$BA$203,$A$41-1+$BI159,$A$27-1)*IF(RTF_unit="K",1,IF(RTF_unit="lb",1/1000,IF(RTF_unit="T",2,1))),"")</f>
        <v/>
      </c>
      <c r="BN159" s="142" t="str">
        <f t="shared" ref="BN159" ca="1" si="1330">IFERROR(INDEX($D$2:$BA$203,$A$41-1+$BI159,$A$27-2)*IF(RTF_unit="K",1,IF(RTF_unit="lb",1/1000,IF(RTF_unit="T",2,1))),"")</f>
        <v/>
      </c>
      <c r="BO159" s="142" t="str">
        <f t="shared" ref="BO159" ca="1" si="1331">IFERROR(INDEX($D$2:$BA$203,$A$41-1+$BI159,$A$27)*IF(RTF_unit_Moment="kip-ft",1,IF(RTF_unit_Moment="kip-in",1/12,IF(RTF_unit_Moment="lb-ft",1/1000,IF(RTF_unit_Moment="lb-in",1/12000,1)))),"")</f>
        <v/>
      </c>
      <c r="BP159" s="142" t="str">
        <f t="shared" ref="BP159" ca="1" si="1332">IFERROR(INDEX($D$2:$BA$203,$A$41-1+$BI159,$A$30)*IF(RTF_unit_Moment="kip-ft",1,IF(RTF_unit_Moment="kip-in",1/12,IF(RTF_unit_Moment="lb-ft",1/1000,IF(RTF_unit_Moment="lb-in",1/12000,1)))),"")</f>
        <v/>
      </c>
      <c r="BQ159" s="142" t="str">
        <f t="shared" ca="1" si="1167"/>
        <v/>
      </c>
      <c r="BR159" s="142" t="str">
        <f t="shared" ca="1" si="1168"/>
        <v/>
      </c>
      <c r="BT159" s="142" t="str">
        <f t="array" aca="1" ref="BT159" ca="1">IFERROR(INDEX($BB$1:$BB$502,SMALL(IF($BB$1:$BB$502&lt;&gt;"",ROW($BB$1:$BB$502)),ROW(152:152))),"")</f>
        <v/>
      </c>
      <c r="BU159" s="156" t="str">
        <f t="shared" ca="1" si="1130"/>
        <v/>
      </c>
      <c r="BV159" s="142" t="str">
        <f t="shared" ca="1" si="1141"/>
        <v/>
      </c>
      <c r="BW159" s="142" t="str">
        <f t="shared" ca="1" si="1141"/>
        <v/>
      </c>
      <c r="BX159" s="142" t="str">
        <f t="shared" ca="1" si="1141"/>
        <v/>
      </c>
      <c r="BY159" s="142" t="str">
        <f t="shared" ca="1" si="1142"/>
        <v/>
      </c>
      <c r="BZ159" s="142" t="str">
        <f t="shared" ca="1" si="1131"/>
        <v/>
      </c>
      <c r="CA159" s="142" t="str">
        <f t="shared" ca="1" si="1143"/>
        <v/>
      </c>
      <c r="CB159" s="142" t="str">
        <f t="shared" ca="1" si="1144"/>
        <v/>
      </c>
      <c r="CC159" s="142" t="str">
        <f t="shared" ca="1" si="1145"/>
        <v/>
      </c>
      <c r="CD159" s="142" t="str">
        <f t="shared" ca="1" si="1146"/>
        <v/>
      </c>
      <c r="CE159" s="142" t="str">
        <f t="shared" ca="1" si="1147"/>
        <v/>
      </c>
      <c r="CF159" s="142" t="str">
        <f t="shared" ca="1" si="1148"/>
        <v/>
      </c>
      <c r="CG159" s="142" t="str">
        <f t="shared" ca="1" si="1149"/>
        <v/>
      </c>
      <c r="CH159" s="142" t="str">
        <f ca="1">IFERROR(TRIM(IFERROR(IF(ISNUMBER(MATCH(IF($CF158="Radius",LEFT($CF159,FIND(" (",$CF159,1)),IF(LEFT($CF159,FIND(" (",$CF159,1))=LEFT($CF158,FIND(" (",$CF158,1)),"",LEFT($CF159,FIND(" (",$CF159,1)))),$CH$8:$CH158,0))=FALSE,IF($CF158="Radius",LEFT($CF159,FIND(" (",$CF159,1)),IF(LEFT($CF159,FIND(" (",$CF159,1))=LEFT($CF158,FIND(" (",$CF158,1)),"",LEFT($CF159,FIND(" (",$CF159,1)))),""),"")),"")</f>
        <v/>
      </c>
      <c r="CI159" s="142" t="str">
        <f t="array" aca="1" ref="CI159" ca="1">IFERROR(IF($CH159="","",IF(MAX((Selection_Radius=$CH159)*Selection_Resultant)=0,"",MAX((Selection_Radius=$CH159)*Selection_Resultant))),"")</f>
        <v/>
      </c>
      <c r="CJ159" s="142" t="str">
        <f t="shared" ca="1" si="1150"/>
        <v/>
      </c>
      <c r="CK159" s="142" t="str">
        <f t="array" aca="1" ref="CK159" ca="1">IFERROR(INDEX($CJ$1:$CJ$502,SMALL(IF($CJ$1:$CJ$502&lt;&gt;"",ROW($CJ$1:$CJ$502)),ROW(152:152))),"")</f>
        <v/>
      </c>
      <c r="CL159" s="142" t="str">
        <f t="shared" ca="1" si="1151"/>
        <v/>
      </c>
      <c r="CM159" s="142" t="str">
        <f t="shared" ca="1" si="1152"/>
        <v/>
      </c>
      <c r="CN159" s="142" t="str" cm="1">
        <f t="array" aca="1" ref="CN159" ca="1">IF(CM159="","",INDEX(INDIRECT("$CM$9:$CM$" &amp; ROW(GuyAnchorReactionCount) + GuyAnchorReactionCount),ROWS($CM159:INDIRECT("$CM$" &amp; ROW(GuyAnchorReactionCount) + GuyAnchorReactionCount))))</f>
        <v/>
      </c>
      <c r="CP159" s="145" t="str">
        <f t="shared" ca="1" si="1153"/>
        <v/>
      </c>
      <c r="CQ159" s="145" t="str">
        <f t="shared" ca="1" si="1154"/>
        <v/>
      </c>
      <c r="CR159" s="145" t="str">
        <f t="shared" ca="1" si="1155"/>
        <v/>
      </c>
      <c r="CS159" s="145" t="str">
        <f t="shared" ca="1" si="1156"/>
        <v/>
      </c>
    </row>
    <row r="160" spans="3:97" x14ac:dyDescent="0.2">
      <c r="C160" s="142">
        <f t="shared" si="1080"/>
        <v>158</v>
      </c>
      <c r="D160" s="142" t="e">
        <f t="shared" ca="1" si="1219"/>
        <v>#N/A</v>
      </c>
      <c r="E160" s="142" t="e">
        <f t="shared" ca="1" si="1219"/>
        <v>#N/A</v>
      </c>
      <c r="F160" s="142" t="e">
        <f t="shared" ca="1" si="1219"/>
        <v>#N/A</v>
      </c>
      <c r="G160" s="142" t="e">
        <f t="shared" ca="1" si="1219"/>
        <v>#N/A</v>
      </c>
      <c r="H160" s="142" t="e">
        <f t="shared" ca="1" si="1219"/>
        <v>#N/A</v>
      </c>
      <c r="I160" s="142" t="e">
        <f t="shared" ca="1" si="1219"/>
        <v>#N/A</v>
      </c>
      <c r="J160" s="142" t="e">
        <f t="shared" ca="1" si="1219"/>
        <v>#N/A</v>
      </c>
      <c r="K160" s="142" t="e">
        <f t="shared" ca="1" si="1219"/>
        <v>#N/A</v>
      </c>
      <c r="L160" s="142" t="e">
        <f t="shared" ca="1" si="1219"/>
        <v>#N/A</v>
      </c>
      <c r="M160" s="142" t="e">
        <f t="shared" ca="1" si="1219"/>
        <v>#N/A</v>
      </c>
      <c r="N160" s="142" t="e">
        <f t="shared" ca="1" si="1219"/>
        <v>#N/A</v>
      </c>
      <c r="O160" s="142" t="e">
        <f t="shared" ca="1" si="1219"/>
        <v>#N/A</v>
      </c>
      <c r="P160" s="142" t="e">
        <f t="shared" ca="1" si="1219"/>
        <v>#N/A</v>
      </c>
      <c r="Q160" s="142" t="e">
        <f t="shared" ca="1" si="1219"/>
        <v>#N/A</v>
      </c>
      <c r="R160" s="142" t="e">
        <f t="shared" ca="1" si="1219"/>
        <v>#N/A</v>
      </c>
      <c r="S160" s="142" t="e">
        <f t="shared" ca="1" si="1219"/>
        <v>#N/A</v>
      </c>
      <c r="T160" s="142" t="e">
        <f t="shared" ca="1" si="1209"/>
        <v>#N/A</v>
      </c>
      <c r="U160" s="142" t="e">
        <f t="shared" ca="1" si="1209"/>
        <v>#N/A</v>
      </c>
      <c r="V160" s="142" t="e">
        <f t="shared" ca="1" si="1209"/>
        <v>#N/A</v>
      </c>
      <c r="W160" s="142" t="e">
        <f t="shared" ca="1" si="1209"/>
        <v>#N/A</v>
      </c>
      <c r="X160" s="142" t="e">
        <f t="shared" ca="1" si="1209"/>
        <v>#N/A</v>
      </c>
      <c r="Y160" s="142" t="e">
        <f t="shared" ca="1" si="1209"/>
        <v>#N/A</v>
      </c>
      <c r="Z160" s="142" t="e">
        <f t="shared" ca="1" si="1209"/>
        <v>#N/A</v>
      </c>
      <c r="AA160" s="142" t="e">
        <f t="shared" ca="1" si="1209"/>
        <v>#N/A</v>
      </c>
      <c r="AB160" s="142" t="e">
        <f t="shared" ca="1" si="1209"/>
        <v>#N/A</v>
      </c>
      <c r="AC160" s="142" t="e">
        <f t="shared" ca="1" si="1209"/>
        <v>#N/A</v>
      </c>
      <c r="AD160" s="142" t="e">
        <f t="shared" ca="1" si="1209"/>
        <v>#N/A</v>
      </c>
      <c r="AE160" s="142" t="e">
        <f t="shared" ca="1" si="1209"/>
        <v>#N/A</v>
      </c>
      <c r="AF160" s="142" t="e">
        <f t="shared" ca="1" si="1209"/>
        <v>#N/A</v>
      </c>
      <c r="AG160" s="142" t="e">
        <f t="shared" ca="1" si="1209"/>
        <v>#N/A</v>
      </c>
      <c r="AH160" s="142" t="e">
        <f t="shared" ca="1" si="1209"/>
        <v>#N/A</v>
      </c>
      <c r="AI160" s="142" t="e">
        <f t="shared" ca="1" si="1220"/>
        <v>#N/A</v>
      </c>
      <c r="AJ160" s="142" t="e">
        <f t="shared" ca="1" si="1220"/>
        <v>#N/A</v>
      </c>
      <c r="AK160" s="142" t="e">
        <f t="shared" ca="1" si="1220"/>
        <v>#N/A</v>
      </c>
      <c r="AL160" s="142" t="e">
        <f t="shared" ca="1" si="1220"/>
        <v>#N/A</v>
      </c>
      <c r="AM160" s="142" t="e">
        <f t="shared" ca="1" si="1220"/>
        <v>#N/A</v>
      </c>
      <c r="AN160" s="142" t="e">
        <f t="shared" ca="1" si="1220"/>
        <v>#N/A</v>
      </c>
      <c r="AO160" s="142" t="e">
        <f t="shared" ca="1" si="1220"/>
        <v>#N/A</v>
      </c>
      <c r="AP160" s="142" t="e">
        <f t="shared" ca="1" si="1220"/>
        <v>#N/A</v>
      </c>
      <c r="AQ160" s="142" t="e">
        <f t="shared" ca="1" si="1220"/>
        <v>#N/A</v>
      </c>
      <c r="AR160" s="142" t="e">
        <f t="shared" ca="1" si="1220"/>
        <v>#N/A</v>
      </c>
      <c r="AS160" s="142" t="e">
        <f t="shared" ca="1" si="1220"/>
        <v>#N/A</v>
      </c>
      <c r="AT160" s="142" t="e">
        <f t="shared" ca="1" si="1220"/>
        <v>#N/A</v>
      </c>
      <c r="AU160" s="142" t="e">
        <f t="shared" ca="1" si="1220"/>
        <v>#N/A</v>
      </c>
      <c r="AV160" s="142" t="e">
        <f t="shared" ca="1" si="1220"/>
        <v>#N/A</v>
      </c>
      <c r="AW160" s="142" t="e">
        <f t="shared" ca="1" si="1220"/>
        <v>#N/A</v>
      </c>
      <c r="AX160" s="142" t="e">
        <f t="shared" ca="1" si="1220"/>
        <v>#N/A</v>
      </c>
      <c r="AY160" s="142" t="e">
        <f t="shared" ca="1" si="1210"/>
        <v>#N/A</v>
      </c>
      <c r="AZ160" s="142" t="e">
        <f t="shared" ca="1" si="1210"/>
        <v>#N/A</v>
      </c>
      <c r="BA160" s="142" t="e">
        <f t="shared" ca="1" si="1210"/>
        <v>#N/A</v>
      </c>
      <c r="BB160" s="142" t="str">
        <f t="shared" ca="1" si="1070"/>
        <v/>
      </c>
      <c r="BC160" s="142" t="str">
        <f t="shared" ref="BC160" ca="1" si="1333">IFERROR(VALUE(G160)*IF(RTF_unit="K",1,IF(RTF_unit="lb",1/1000,IF(RTF_unit="T",2,1))),"")</f>
        <v/>
      </c>
      <c r="BD160" s="142" t="str">
        <f t="shared" ref="BD160" ca="1" si="1334">IFERROR(VALUE(H160)*IF(RTF_unit="K",1,IF(RTF_unit="lb",1/1000,IF(RTF_unit="T",2,1))),"")</f>
        <v/>
      </c>
      <c r="BE160" s="142" t="str">
        <f t="shared" ref="BE160" ca="1" si="1335">IFERROR(VALUE(I160)*IF(RTF_unit="K",1,IF(RTF_unit="lb",1/1000,IF(RTF_unit="T",2,1))),"")</f>
        <v/>
      </c>
      <c r="BF160" s="20" t="str">
        <f t="shared" ca="1" si="1074"/>
        <v/>
      </c>
      <c r="BG160" s="142" t="str">
        <f t="shared" ca="1" si="1116"/>
        <v/>
      </c>
      <c r="BH160" s="20"/>
      <c r="BI160" s="158" t="str">
        <f t="shared" ca="1" si="1160"/>
        <v/>
      </c>
      <c r="BJ160" s="142" t="str">
        <f t="shared" ca="1" si="1135"/>
        <v/>
      </c>
      <c r="BK160" s="142" t="str">
        <f t="shared" ca="1" si="1161"/>
        <v/>
      </c>
      <c r="BL160" s="142" t="str">
        <f t="shared" ref="BL160" ca="1" si="1336">IFERROR(INDEX($D$2:$BA$203,$A$41-1+$BI160,$A$27-3)*IF(RTF_unit="K",1,IF(RTF_unit="lb",1/1000,IF(RTF_unit="T",2,1))),"")</f>
        <v/>
      </c>
      <c r="BM160" s="142" t="str">
        <f t="shared" ref="BM160" ca="1" si="1337">IFERROR(INDEX($D$2:$BA$203,$A$41-1+$BI160,$A$27-1)*IF(RTF_unit="K",1,IF(RTF_unit="lb",1/1000,IF(RTF_unit="T",2,1))),"")</f>
        <v/>
      </c>
      <c r="BN160" s="142" t="str">
        <f t="shared" ref="BN160" ca="1" si="1338">IFERROR(INDEX($D$2:$BA$203,$A$41-1+$BI160,$A$27-2)*IF(RTF_unit="K",1,IF(RTF_unit="lb",1/1000,IF(RTF_unit="T",2,1))),"")</f>
        <v/>
      </c>
      <c r="BO160" s="142" t="str">
        <f t="shared" ref="BO160" ca="1" si="1339">IFERROR(INDEX($D$2:$BA$203,$A$41-1+$BI160,$A$27)*IF(RTF_unit_Moment="kip-ft",1,IF(RTF_unit_Moment="kip-in",1/12,IF(RTF_unit_Moment="lb-ft",1/1000,IF(RTF_unit_Moment="lb-in",1/12000,1)))),"")</f>
        <v/>
      </c>
      <c r="BP160" s="142" t="str">
        <f t="shared" ref="BP160" ca="1" si="1340">IFERROR(INDEX($D$2:$BA$203,$A$41-1+$BI160,$A$30)*IF(RTF_unit_Moment="kip-ft",1,IF(RTF_unit_Moment="kip-in",1/12,IF(RTF_unit_Moment="lb-ft",1/1000,IF(RTF_unit_Moment="lb-in",1/12000,1)))),"")</f>
        <v/>
      </c>
      <c r="BQ160" s="142" t="str">
        <f t="shared" ca="1" si="1167"/>
        <v/>
      </c>
      <c r="BR160" s="142" t="str">
        <f t="shared" ca="1" si="1168"/>
        <v/>
      </c>
      <c r="BT160" s="142" t="str">
        <f t="array" aca="1" ref="BT160" ca="1">IFERROR(INDEX($BB$1:$BB$502,SMALL(IF($BB$1:$BB$502&lt;&gt;"",ROW($BB$1:$BB$502)),ROW(153:153))),"")</f>
        <v/>
      </c>
      <c r="BU160" s="156" t="str">
        <f t="shared" ca="1" si="1130"/>
        <v/>
      </c>
      <c r="BV160" s="142" t="str">
        <f t="shared" ca="1" si="1141"/>
        <v/>
      </c>
      <c r="BW160" s="142" t="str">
        <f t="shared" ca="1" si="1141"/>
        <v/>
      </c>
      <c r="BX160" s="142" t="str">
        <f t="shared" ca="1" si="1141"/>
        <v/>
      </c>
      <c r="BY160" s="142" t="str">
        <f t="shared" ca="1" si="1142"/>
        <v/>
      </c>
      <c r="BZ160" s="142" t="str">
        <f t="shared" ca="1" si="1131"/>
        <v/>
      </c>
      <c r="CA160" s="142" t="str">
        <f t="shared" ca="1" si="1143"/>
        <v/>
      </c>
      <c r="CB160" s="142" t="str">
        <f t="shared" ca="1" si="1144"/>
        <v/>
      </c>
      <c r="CC160" s="142" t="str">
        <f t="shared" ca="1" si="1145"/>
        <v/>
      </c>
      <c r="CD160" s="142" t="str">
        <f t="shared" ca="1" si="1146"/>
        <v/>
      </c>
      <c r="CE160" s="142" t="str">
        <f t="shared" ca="1" si="1147"/>
        <v/>
      </c>
      <c r="CF160" s="142" t="str">
        <f t="shared" ca="1" si="1148"/>
        <v/>
      </c>
      <c r="CG160" s="142" t="str">
        <f t="shared" ca="1" si="1149"/>
        <v/>
      </c>
      <c r="CH160" s="142" t="str">
        <f ca="1">IFERROR(TRIM(IFERROR(IF(ISNUMBER(MATCH(IF($CF159="Radius",LEFT($CF160,FIND(" (",$CF160,1)),IF(LEFT($CF160,FIND(" (",$CF160,1))=LEFT($CF159,FIND(" (",$CF159,1)),"",LEFT($CF160,FIND(" (",$CF160,1)))),$CH$8:$CH159,0))=FALSE,IF($CF159="Radius",LEFT($CF160,FIND(" (",$CF160,1)),IF(LEFT($CF160,FIND(" (",$CF160,1))=LEFT($CF159,FIND(" (",$CF159,1)),"",LEFT($CF160,FIND(" (",$CF160,1)))),""),"")),"")</f>
        <v/>
      </c>
      <c r="CI160" s="142" t="str">
        <f t="array" aca="1" ref="CI160" ca="1">IFERROR(IF($CH160="","",IF(MAX((Selection_Radius=$CH160)*Selection_Resultant)=0,"",MAX((Selection_Radius=$CH160)*Selection_Resultant))),"")</f>
        <v/>
      </c>
      <c r="CJ160" s="142" t="str">
        <f t="shared" ca="1" si="1150"/>
        <v/>
      </c>
      <c r="CK160" s="142" t="str">
        <f t="array" aca="1" ref="CK160" ca="1">IFERROR(INDEX($CJ$1:$CJ$502,SMALL(IF($CJ$1:$CJ$502&lt;&gt;"",ROW($CJ$1:$CJ$502)),ROW(153:153))),"")</f>
        <v/>
      </c>
      <c r="CL160" s="142" t="str">
        <f t="shared" ca="1" si="1151"/>
        <v/>
      </c>
      <c r="CM160" s="142" t="str">
        <f t="shared" ca="1" si="1152"/>
        <v/>
      </c>
      <c r="CN160" s="142" t="str" cm="1">
        <f t="array" aca="1" ref="CN160" ca="1">IF(CM160="","",INDEX(INDIRECT("$CM$9:$CM$" &amp; ROW(GuyAnchorReactionCount) + GuyAnchorReactionCount),ROWS($CM160:INDIRECT("$CM$" &amp; ROW(GuyAnchorReactionCount) + GuyAnchorReactionCount))))</f>
        <v/>
      </c>
      <c r="CP160" s="145" t="str">
        <f t="shared" ca="1" si="1153"/>
        <v/>
      </c>
      <c r="CQ160" s="145" t="str">
        <f t="shared" ca="1" si="1154"/>
        <v/>
      </c>
      <c r="CR160" s="145" t="str">
        <f t="shared" ca="1" si="1155"/>
        <v/>
      </c>
      <c r="CS160" s="145" t="str">
        <f t="shared" ca="1" si="1156"/>
        <v/>
      </c>
    </row>
    <row r="161" spans="3:97" x14ac:dyDescent="0.2">
      <c r="C161" s="142">
        <f t="shared" si="1080"/>
        <v>159</v>
      </c>
      <c r="D161" s="142" t="e">
        <f t="shared" ca="1" si="1219"/>
        <v>#N/A</v>
      </c>
      <c r="E161" s="142" t="e">
        <f t="shared" ca="1" si="1219"/>
        <v>#N/A</v>
      </c>
      <c r="F161" s="142" t="e">
        <f t="shared" ca="1" si="1219"/>
        <v>#N/A</v>
      </c>
      <c r="G161" s="142" t="e">
        <f t="shared" ca="1" si="1219"/>
        <v>#N/A</v>
      </c>
      <c r="H161" s="142" t="e">
        <f t="shared" ca="1" si="1219"/>
        <v>#N/A</v>
      </c>
      <c r="I161" s="142" t="e">
        <f t="shared" ca="1" si="1219"/>
        <v>#N/A</v>
      </c>
      <c r="J161" s="142" t="e">
        <f t="shared" ca="1" si="1219"/>
        <v>#N/A</v>
      </c>
      <c r="K161" s="142" t="e">
        <f t="shared" ca="1" si="1219"/>
        <v>#N/A</v>
      </c>
      <c r="L161" s="142" t="e">
        <f t="shared" ca="1" si="1219"/>
        <v>#N/A</v>
      </c>
      <c r="M161" s="142" t="e">
        <f t="shared" ca="1" si="1219"/>
        <v>#N/A</v>
      </c>
      <c r="N161" s="142" t="e">
        <f t="shared" ca="1" si="1219"/>
        <v>#N/A</v>
      </c>
      <c r="O161" s="142" t="e">
        <f t="shared" ca="1" si="1219"/>
        <v>#N/A</v>
      </c>
      <c r="P161" s="142" t="e">
        <f t="shared" ca="1" si="1219"/>
        <v>#N/A</v>
      </c>
      <c r="Q161" s="142" t="e">
        <f t="shared" ca="1" si="1219"/>
        <v>#N/A</v>
      </c>
      <c r="R161" s="142" t="e">
        <f t="shared" ca="1" si="1219"/>
        <v>#N/A</v>
      </c>
      <c r="S161" s="142" t="e">
        <f t="shared" ref="S161:AH176" ca="1" si="1341">TRIM(INDIRECT("'" &amp; "TNX Report" &amp; "'!" &amp; ADDRESS($A$9+$C161,S$1)))</f>
        <v>#N/A</v>
      </c>
      <c r="T161" s="142" t="e">
        <f t="shared" ca="1" si="1341"/>
        <v>#N/A</v>
      </c>
      <c r="U161" s="142" t="e">
        <f t="shared" ca="1" si="1341"/>
        <v>#N/A</v>
      </c>
      <c r="V161" s="142" t="e">
        <f t="shared" ca="1" si="1341"/>
        <v>#N/A</v>
      </c>
      <c r="W161" s="142" t="e">
        <f t="shared" ca="1" si="1341"/>
        <v>#N/A</v>
      </c>
      <c r="X161" s="142" t="e">
        <f t="shared" ca="1" si="1341"/>
        <v>#N/A</v>
      </c>
      <c r="Y161" s="142" t="e">
        <f t="shared" ca="1" si="1341"/>
        <v>#N/A</v>
      </c>
      <c r="Z161" s="142" t="e">
        <f t="shared" ca="1" si="1341"/>
        <v>#N/A</v>
      </c>
      <c r="AA161" s="142" t="e">
        <f t="shared" ca="1" si="1341"/>
        <v>#N/A</v>
      </c>
      <c r="AB161" s="142" t="e">
        <f t="shared" ca="1" si="1341"/>
        <v>#N/A</v>
      </c>
      <c r="AC161" s="142" t="e">
        <f t="shared" ca="1" si="1341"/>
        <v>#N/A</v>
      </c>
      <c r="AD161" s="142" t="e">
        <f t="shared" ca="1" si="1341"/>
        <v>#N/A</v>
      </c>
      <c r="AE161" s="142" t="e">
        <f t="shared" ca="1" si="1341"/>
        <v>#N/A</v>
      </c>
      <c r="AF161" s="142" t="e">
        <f t="shared" ca="1" si="1341"/>
        <v>#N/A</v>
      </c>
      <c r="AG161" s="142" t="e">
        <f t="shared" ca="1" si="1341"/>
        <v>#N/A</v>
      </c>
      <c r="AH161" s="142" t="e">
        <f t="shared" ca="1" si="1341"/>
        <v>#N/A</v>
      </c>
      <c r="AI161" s="142" t="e">
        <f t="shared" ca="1" si="1220"/>
        <v>#N/A</v>
      </c>
      <c r="AJ161" s="142" t="e">
        <f t="shared" ca="1" si="1220"/>
        <v>#N/A</v>
      </c>
      <c r="AK161" s="142" t="e">
        <f t="shared" ca="1" si="1220"/>
        <v>#N/A</v>
      </c>
      <c r="AL161" s="142" t="e">
        <f t="shared" ca="1" si="1220"/>
        <v>#N/A</v>
      </c>
      <c r="AM161" s="142" t="e">
        <f t="shared" ca="1" si="1220"/>
        <v>#N/A</v>
      </c>
      <c r="AN161" s="142" t="e">
        <f t="shared" ca="1" si="1220"/>
        <v>#N/A</v>
      </c>
      <c r="AO161" s="142" t="e">
        <f t="shared" ca="1" si="1220"/>
        <v>#N/A</v>
      </c>
      <c r="AP161" s="142" t="e">
        <f t="shared" ca="1" si="1220"/>
        <v>#N/A</v>
      </c>
      <c r="AQ161" s="142" t="e">
        <f t="shared" ca="1" si="1220"/>
        <v>#N/A</v>
      </c>
      <c r="AR161" s="142" t="e">
        <f t="shared" ca="1" si="1220"/>
        <v>#N/A</v>
      </c>
      <c r="AS161" s="142" t="e">
        <f t="shared" ca="1" si="1220"/>
        <v>#N/A</v>
      </c>
      <c r="AT161" s="142" t="e">
        <f t="shared" ca="1" si="1220"/>
        <v>#N/A</v>
      </c>
      <c r="AU161" s="142" t="e">
        <f t="shared" ca="1" si="1220"/>
        <v>#N/A</v>
      </c>
      <c r="AV161" s="142" t="e">
        <f t="shared" ca="1" si="1220"/>
        <v>#N/A</v>
      </c>
      <c r="AW161" s="142" t="e">
        <f t="shared" ca="1" si="1220"/>
        <v>#N/A</v>
      </c>
      <c r="AX161" s="142" t="e">
        <f t="shared" ref="AX161:BA176" ca="1" si="1342">TRIM(INDIRECT("'" &amp; "TNX Report" &amp; "'!" &amp; ADDRESS($A$9+$C161,AX$1)))</f>
        <v>#N/A</v>
      </c>
      <c r="AY161" s="142" t="e">
        <f t="shared" ca="1" si="1342"/>
        <v>#N/A</v>
      </c>
      <c r="AZ161" s="142" t="e">
        <f t="shared" ca="1" si="1342"/>
        <v>#N/A</v>
      </c>
      <c r="BA161" s="142" t="e">
        <f t="shared" ca="1" si="1342"/>
        <v>#N/A</v>
      </c>
      <c r="BB161" s="142" t="str">
        <f t="shared" ca="1" si="1070"/>
        <v/>
      </c>
      <c r="BC161" s="142" t="str">
        <f t="shared" ref="BC161" ca="1" si="1343">IFERROR(VALUE(G161)*IF(RTF_unit="K",1,IF(RTF_unit="lb",1/1000,IF(RTF_unit="T",2,1))),"")</f>
        <v/>
      </c>
      <c r="BD161" s="142" t="str">
        <f t="shared" ref="BD161" ca="1" si="1344">IFERROR(VALUE(H161)*IF(RTF_unit="K",1,IF(RTF_unit="lb",1/1000,IF(RTF_unit="T",2,1))),"")</f>
        <v/>
      </c>
      <c r="BE161" s="142" t="str">
        <f t="shared" ref="BE161" ca="1" si="1345">IFERROR(VALUE(I161)*IF(RTF_unit="K",1,IF(RTF_unit="lb",1/1000,IF(RTF_unit="T",2,1))),"")</f>
        <v/>
      </c>
      <c r="BF161" s="20" t="str">
        <f t="shared" ca="1" si="1074"/>
        <v/>
      </c>
      <c r="BG161" s="142" t="str">
        <f t="shared" ca="1" si="1116"/>
        <v/>
      </c>
      <c r="BH161" s="20"/>
      <c r="BI161" s="158" t="str">
        <f t="shared" ca="1" si="1160"/>
        <v/>
      </c>
      <c r="BJ161" s="142" t="str">
        <f t="shared" ca="1" si="1135"/>
        <v/>
      </c>
      <c r="BK161" s="142" t="str">
        <f t="shared" ca="1" si="1161"/>
        <v/>
      </c>
      <c r="BL161" s="142" t="str">
        <f t="shared" ref="BL161" ca="1" si="1346">IFERROR(INDEX($D$2:$BA$203,$A$41-1+$BI161,$A$27-3)*IF(RTF_unit="K",1,IF(RTF_unit="lb",1/1000,IF(RTF_unit="T",2,1))),"")</f>
        <v/>
      </c>
      <c r="BM161" s="142" t="str">
        <f t="shared" ref="BM161" ca="1" si="1347">IFERROR(INDEX($D$2:$BA$203,$A$41-1+$BI161,$A$27-1)*IF(RTF_unit="K",1,IF(RTF_unit="lb",1/1000,IF(RTF_unit="T",2,1))),"")</f>
        <v/>
      </c>
      <c r="BN161" s="142" t="str">
        <f t="shared" ref="BN161" ca="1" si="1348">IFERROR(INDEX($D$2:$BA$203,$A$41-1+$BI161,$A$27-2)*IF(RTF_unit="K",1,IF(RTF_unit="lb",1/1000,IF(RTF_unit="T",2,1))),"")</f>
        <v/>
      </c>
      <c r="BO161" s="142" t="str">
        <f t="shared" ref="BO161" ca="1" si="1349">IFERROR(INDEX($D$2:$BA$203,$A$41-1+$BI161,$A$27)*IF(RTF_unit_Moment="kip-ft",1,IF(RTF_unit_Moment="kip-in",1/12,IF(RTF_unit_Moment="lb-ft",1/1000,IF(RTF_unit_Moment="lb-in",1/12000,1)))),"")</f>
        <v/>
      </c>
      <c r="BP161" s="142" t="str">
        <f t="shared" ref="BP161" ca="1" si="1350">IFERROR(INDEX($D$2:$BA$203,$A$41-1+$BI161,$A$30)*IF(RTF_unit_Moment="kip-ft",1,IF(RTF_unit_Moment="kip-in",1/12,IF(RTF_unit_Moment="lb-ft",1/1000,IF(RTF_unit_Moment="lb-in",1/12000,1)))),"")</f>
        <v/>
      </c>
      <c r="BQ161" s="142" t="str">
        <f t="shared" ca="1" si="1167"/>
        <v/>
      </c>
      <c r="BR161" s="142" t="str">
        <f t="shared" ca="1" si="1168"/>
        <v/>
      </c>
      <c r="BT161" s="142" t="str">
        <f t="array" aca="1" ref="BT161" ca="1">IFERROR(INDEX($BB$1:$BB$502,SMALL(IF($BB$1:$BB$502&lt;&gt;"",ROW($BB$1:$BB$502)),ROW(154:154))),"")</f>
        <v/>
      </c>
      <c r="BU161" s="156" t="str">
        <f t="shared" ca="1" si="1130"/>
        <v/>
      </c>
      <c r="BV161" s="142" t="str">
        <f t="shared" ca="1" si="1141"/>
        <v/>
      </c>
      <c r="BW161" s="142" t="str">
        <f t="shared" ca="1" si="1141"/>
        <v/>
      </c>
      <c r="BX161" s="142" t="str">
        <f t="shared" ca="1" si="1141"/>
        <v/>
      </c>
      <c r="BY161" s="142" t="str">
        <f t="shared" ca="1" si="1142"/>
        <v/>
      </c>
      <c r="BZ161" s="142" t="str">
        <f t="shared" ca="1" si="1131"/>
        <v/>
      </c>
      <c r="CA161" s="142" t="str">
        <f t="shared" ca="1" si="1143"/>
        <v/>
      </c>
      <c r="CB161" s="142" t="str">
        <f t="shared" ca="1" si="1144"/>
        <v/>
      </c>
      <c r="CC161" s="142" t="str">
        <f t="shared" ca="1" si="1145"/>
        <v/>
      </c>
      <c r="CD161" s="142" t="str">
        <f t="shared" ca="1" si="1146"/>
        <v/>
      </c>
      <c r="CE161" s="142" t="str">
        <f t="shared" ca="1" si="1147"/>
        <v/>
      </c>
      <c r="CF161" s="142" t="str">
        <f t="shared" ca="1" si="1148"/>
        <v/>
      </c>
      <c r="CG161" s="142" t="str">
        <f t="shared" ca="1" si="1149"/>
        <v/>
      </c>
      <c r="CH161" s="142" t="str">
        <f ca="1">IFERROR(TRIM(IFERROR(IF(ISNUMBER(MATCH(IF($CF160="Radius",LEFT($CF161,FIND(" (",$CF161,1)),IF(LEFT($CF161,FIND(" (",$CF161,1))=LEFT($CF160,FIND(" (",$CF160,1)),"",LEFT($CF161,FIND(" (",$CF161,1)))),$CH$8:$CH160,0))=FALSE,IF($CF160="Radius",LEFT($CF161,FIND(" (",$CF161,1)),IF(LEFT($CF161,FIND(" (",$CF161,1))=LEFT($CF160,FIND(" (",$CF160,1)),"",LEFT($CF161,FIND(" (",$CF161,1)))),""),"")),"")</f>
        <v/>
      </c>
      <c r="CI161" s="142" t="str">
        <f t="array" aca="1" ref="CI161" ca="1">IFERROR(IF($CH161="","",IF(MAX((Selection_Radius=$CH161)*Selection_Resultant)=0,"",MAX((Selection_Radius=$CH161)*Selection_Resultant))),"")</f>
        <v/>
      </c>
      <c r="CJ161" s="142" t="str">
        <f t="shared" ca="1" si="1150"/>
        <v/>
      </c>
      <c r="CK161" s="142" t="str">
        <f t="array" aca="1" ref="CK161" ca="1">IFERROR(INDEX($CJ$1:$CJ$502,SMALL(IF($CJ$1:$CJ$502&lt;&gt;"",ROW($CJ$1:$CJ$502)),ROW(154:154))),"")</f>
        <v/>
      </c>
      <c r="CL161" s="142" t="str">
        <f t="shared" ca="1" si="1151"/>
        <v/>
      </c>
      <c r="CM161" s="142" t="str">
        <f t="shared" ca="1" si="1152"/>
        <v/>
      </c>
      <c r="CN161" s="142" t="str" cm="1">
        <f t="array" aca="1" ref="CN161" ca="1">IF(CM161="","",INDEX(INDIRECT("$CM$9:$CM$" &amp; ROW(GuyAnchorReactionCount) + GuyAnchorReactionCount),ROWS($CM161:INDIRECT("$CM$" &amp; ROW(GuyAnchorReactionCount) + GuyAnchorReactionCount))))</f>
        <v/>
      </c>
      <c r="CP161" s="145" t="str">
        <f t="shared" ca="1" si="1153"/>
        <v/>
      </c>
      <c r="CQ161" s="145" t="str">
        <f t="shared" ca="1" si="1154"/>
        <v/>
      </c>
      <c r="CR161" s="145" t="str">
        <f t="shared" ca="1" si="1155"/>
        <v/>
      </c>
      <c r="CS161" s="145" t="str">
        <f t="shared" ca="1" si="1156"/>
        <v/>
      </c>
    </row>
    <row r="162" spans="3:97" x14ac:dyDescent="0.2">
      <c r="C162" s="142">
        <f t="shared" si="1080"/>
        <v>160</v>
      </c>
      <c r="D162" s="142" t="e">
        <f t="shared" ref="D162:S177" ca="1" si="1351">TRIM(INDIRECT("'" &amp; "TNX Report" &amp; "'!" &amp; ADDRESS($A$9+$C162,D$1)))</f>
        <v>#N/A</v>
      </c>
      <c r="E162" s="142" t="e">
        <f t="shared" ca="1" si="1351"/>
        <v>#N/A</v>
      </c>
      <c r="F162" s="142" t="e">
        <f t="shared" ca="1" si="1351"/>
        <v>#N/A</v>
      </c>
      <c r="G162" s="142" t="e">
        <f t="shared" ca="1" si="1351"/>
        <v>#N/A</v>
      </c>
      <c r="H162" s="142" t="e">
        <f t="shared" ca="1" si="1351"/>
        <v>#N/A</v>
      </c>
      <c r="I162" s="142" t="e">
        <f t="shared" ca="1" si="1351"/>
        <v>#N/A</v>
      </c>
      <c r="J162" s="142" t="e">
        <f t="shared" ca="1" si="1351"/>
        <v>#N/A</v>
      </c>
      <c r="K162" s="142" t="e">
        <f t="shared" ca="1" si="1351"/>
        <v>#N/A</v>
      </c>
      <c r="L162" s="142" t="e">
        <f t="shared" ca="1" si="1351"/>
        <v>#N/A</v>
      </c>
      <c r="M162" s="142" t="e">
        <f t="shared" ca="1" si="1351"/>
        <v>#N/A</v>
      </c>
      <c r="N162" s="142" t="e">
        <f t="shared" ca="1" si="1351"/>
        <v>#N/A</v>
      </c>
      <c r="O162" s="142" t="e">
        <f t="shared" ca="1" si="1351"/>
        <v>#N/A</v>
      </c>
      <c r="P162" s="142" t="e">
        <f t="shared" ca="1" si="1351"/>
        <v>#N/A</v>
      </c>
      <c r="Q162" s="142" t="e">
        <f t="shared" ca="1" si="1351"/>
        <v>#N/A</v>
      </c>
      <c r="R162" s="142" t="e">
        <f t="shared" ca="1" si="1351"/>
        <v>#N/A</v>
      </c>
      <c r="S162" s="142" t="e">
        <f t="shared" ca="1" si="1351"/>
        <v>#N/A</v>
      </c>
      <c r="T162" s="142" t="e">
        <f t="shared" ca="1" si="1341"/>
        <v>#N/A</v>
      </c>
      <c r="U162" s="142" t="e">
        <f t="shared" ca="1" si="1341"/>
        <v>#N/A</v>
      </c>
      <c r="V162" s="142" t="e">
        <f t="shared" ca="1" si="1341"/>
        <v>#N/A</v>
      </c>
      <c r="W162" s="142" t="e">
        <f t="shared" ca="1" si="1341"/>
        <v>#N/A</v>
      </c>
      <c r="X162" s="142" t="e">
        <f t="shared" ca="1" si="1341"/>
        <v>#N/A</v>
      </c>
      <c r="Y162" s="142" t="e">
        <f t="shared" ca="1" si="1341"/>
        <v>#N/A</v>
      </c>
      <c r="Z162" s="142" t="e">
        <f t="shared" ca="1" si="1341"/>
        <v>#N/A</v>
      </c>
      <c r="AA162" s="142" t="e">
        <f t="shared" ca="1" si="1341"/>
        <v>#N/A</v>
      </c>
      <c r="AB162" s="142" t="e">
        <f t="shared" ca="1" si="1341"/>
        <v>#N/A</v>
      </c>
      <c r="AC162" s="142" t="e">
        <f t="shared" ca="1" si="1341"/>
        <v>#N/A</v>
      </c>
      <c r="AD162" s="142" t="e">
        <f t="shared" ca="1" si="1341"/>
        <v>#N/A</v>
      </c>
      <c r="AE162" s="142" t="e">
        <f t="shared" ca="1" si="1341"/>
        <v>#N/A</v>
      </c>
      <c r="AF162" s="142" t="e">
        <f t="shared" ca="1" si="1341"/>
        <v>#N/A</v>
      </c>
      <c r="AG162" s="142" t="e">
        <f t="shared" ca="1" si="1341"/>
        <v>#N/A</v>
      </c>
      <c r="AH162" s="142" t="e">
        <f t="shared" ca="1" si="1341"/>
        <v>#N/A</v>
      </c>
      <c r="AI162" s="142" t="e">
        <f t="shared" ref="AI162:AX177" ca="1" si="1352">TRIM(INDIRECT("'" &amp; "TNX Report" &amp; "'!" &amp; ADDRESS($A$9+$C162,AI$1)))</f>
        <v>#N/A</v>
      </c>
      <c r="AJ162" s="142" t="e">
        <f t="shared" ca="1" si="1352"/>
        <v>#N/A</v>
      </c>
      <c r="AK162" s="142" t="e">
        <f t="shared" ca="1" si="1352"/>
        <v>#N/A</v>
      </c>
      <c r="AL162" s="142" t="e">
        <f t="shared" ca="1" si="1352"/>
        <v>#N/A</v>
      </c>
      <c r="AM162" s="142" t="e">
        <f t="shared" ca="1" si="1352"/>
        <v>#N/A</v>
      </c>
      <c r="AN162" s="142" t="e">
        <f t="shared" ca="1" si="1352"/>
        <v>#N/A</v>
      </c>
      <c r="AO162" s="142" t="e">
        <f t="shared" ca="1" si="1352"/>
        <v>#N/A</v>
      </c>
      <c r="AP162" s="142" t="e">
        <f t="shared" ca="1" si="1352"/>
        <v>#N/A</v>
      </c>
      <c r="AQ162" s="142" t="e">
        <f t="shared" ca="1" si="1352"/>
        <v>#N/A</v>
      </c>
      <c r="AR162" s="142" t="e">
        <f t="shared" ca="1" si="1352"/>
        <v>#N/A</v>
      </c>
      <c r="AS162" s="142" t="e">
        <f t="shared" ca="1" si="1352"/>
        <v>#N/A</v>
      </c>
      <c r="AT162" s="142" t="e">
        <f t="shared" ca="1" si="1352"/>
        <v>#N/A</v>
      </c>
      <c r="AU162" s="142" t="e">
        <f t="shared" ca="1" si="1352"/>
        <v>#N/A</v>
      </c>
      <c r="AV162" s="142" t="e">
        <f t="shared" ca="1" si="1352"/>
        <v>#N/A</v>
      </c>
      <c r="AW162" s="142" t="e">
        <f t="shared" ca="1" si="1352"/>
        <v>#N/A</v>
      </c>
      <c r="AX162" s="142" t="e">
        <f t="shared" ca="1" si="1352"/>
        <v>#N/A</v>
      </c>
      <c r="AY162" s="142" t="e">
        <f t="shared" ca="1" si="1342"/>
        <v>#N/A</v>
      </c>
      <c r="AZ162" s="142" t="e">
        <f t="shared" ca="1" si="1342"/>
        <v>#N/A</v>
      </c>
      <c r="BA162" s="142" t="e">
        <f t="shared" ca="1" si="1342"/>
        <v>#N/A</v>
      </c>
      <c r="BB162" s="142" t="str">
        <f t="shared" ca="1" si="1070"/>
        <v/>
      </c>
      <c r="BC162" s="142" t="str">
        <f t="shared" ref="BC162" ca="1" si="1353">IFERROR(VALUE(G162)*IF(RTF_unit="K",1,IF(RTF_unit="lb",1/1000,IF(RTF_unit="T",2,1))),"")</f>
        <v/>
      </c>
      <c r="BD162" s="142" t="str">
        <f t="shared" ref="BD162" ca="1" si="1354">IFERROR(VALUE(H162)*IF(RTF_unit="K",1,IF(RTF_unit="lb",1/1000,IF(RTF_unit="T",2,1))),"")</f>
        <v/>
      </c>
      <c r="BE162" s="142" t="str">
        <f t="shared" ref="BE162" ca="1" si="1355">IFERROR(VALUE(I162)*IF(RTF_unit="K",1,IF(RTF_unit="lb",1/1000,IF(RTF_unit="T",2,1))),"")</f>
        <v/>
      </c>
      <c r="BF162" s="20" t="str">
        <f t="shared" ca="1" si="1074"/>
        <v/>
      </c>
      <c r="BG162" s="142" t="str">
        <f t="shared" ca="1" si="1116"/>
        <v/>
      </c>
      <c r="BH162" s="20"/>
      <c r="BI162" s="158" t="str">
        <f t="shared" ca="1" si="1160"/>
        <v/>
      </c>
      <c r="BJ162" s="142" t="str">
        <f t="shared" ca="1" si="1135"/>
        <v/>
      </c>
      <c r="BK162" s="142" t="str">
        <f t="shared" ca="1" si="1161"/>
        <v/>
      </c>
      <c r="BL162" s="142" t="str">
        <f t="shared" ref="BL162" ca="1" si="1356">IFERROR(INDEX($D$2:$BA$203,$A$41-1+$BI162,$A$27-3)*IF(RTF_unit="K",1,IF(RTF_unit="lb",1/1000,IF(RTF_unit="T",2,1))),"")</f>
        <v/>
      </c>
      <c r="BM162" s="142" t="str">
        <f t="shared" ref="BM162" ca="1" si="1357">IFERROR(INDEX($D$2:$BA$203,$A$41-1+$BI162,$A$27-1)*IF(RTF_unit="K",1,IF(RTF_unit="lb",1/1000,IF(RTF_unit="T",2,1))),"")</f>
        <v/>
      </c>
      <c r="BN162" s="142" t="str">
        <f t="shared" ref="BN162" ca="1" si="1358">IFERROR(INDEX($D$2:$BA$203,$A$41-1+$BI162,$A$27-2)*IF(RTF_unit="K",1,IF(RTF_unit="lb",1/1000,IF(RTF_unit="T",2,1))),"")</f>
        <v/>
      </c>
      <c r="BO162" s="142" t="str">
        <f t="shared" ref="BO162" ca="1" si="1359">IFERROR(INDEX($D$2:$BA$203,$A$41-1+$BI162,$A$27)*IF(RTF_unit_Moment="kip-ft",1,IF(RTF_unit_Moment="kip-in",1/12,IF(RTF_unit_Moment="lb-ft",1/1000,IF(RTF_unit_Moment="lb-in",1/12000,1)))),"")</f>
        <v/>
      </c>
      <c r="BP162" s="142" t="str">
        <f t="shared" ref="BP162" ca="1" si="1360">IFERROR(INDEX($D$2:$BA$203,$A$41-1+$BI162,$A$30)*IF(RTF_unit_Moment="kip-ft",1,IF(RTF_unit_Moment="kip-in",1/12,IF(RTF_unit_Moment="lb-ft",1/1000,IF(RTF_unit_Moment="lb-in",1/12000,1)))),"")</f>
        <v/>
      </c>
      <c r="BQ162" s="142" t="str">
        <f t="shared" ca="1" si="1167"/>
        <v/>
      </c>
      <c r="BR162" s="142" t="str">
        <f t="shared" ca="1" si="1168"/>
        <v/>
      </c>
      <c r="BT162" s="142" t="str">
        <f t="array" aca="1" ref="BT162" ca="1">IFERROR(INDEX($BB$1:$BB$502,SMALL(IF($BB$1:$BB$502&lt;&gt;"",ROW($BB$1:$BB$502)),ROW(155:155))),"")</f>
        <v/>
      </c>
      <c r="BU162" s="156" t="str">
        <f t="shared" ca="1" si="1130"/>
        <v/>
      </c>
      <c r="BV162" s="142" t="str">
        <f t="shared" ca="1" si="1141"/>
        <v/>
      </c>
      <c r="BW162" s="142" t="str">
        <f t="shared" ca="1" si="1141"/>
        <v/>
      </c>
      <c r="BX162" s="142" t="str">
        <f t="shared" ca="1" si="1141"/>
        <v/>
      </c>
      <c r="BY162" s="142" t="str">
        <f t="shared" ca="1" si="1142"/>
        <v/>
      </c>
      <c r="BZ162" s="142" t="str">
        <f t="shared" ca="1" si="1131"/>
        <v/>
      </c>
      <c r="CA162" s="142" t="str">
        <f t="shared" ca="1" si="1143"/>
        <v/>
      </c>
      <c r="CB162" s="142" t="str">
        <f t="shared" ca="1" si="1144"/>
        <v/>
      </c>
      <c r="CC162" s="142" t="str">
        <f t="shared" ca="1" si="1145"/>
        <v/>
      </c>
      <c r="CD162" s="142" t="str">
        <f t="shared" ca="1" si="1146"/>
        <v/>
      </c>
      <c r="CE162" s="142" t="str">
        <f t="shared" ca="1" si="1147"/>
        <v/>
      </c>
      <c r="CF162" s="142" t="str">
        <f t="shared" ca="1" si="1148"/>
        <v/>
      </c>
      <c r="CG162" s="142" t="str">
        <f t="shared" ca="1" si="1149"/>
        <v/>
      </c>
      <c r="CH162" s="142" t="str">
        <f ca="1">IFERROR(TRIM(IFERROR(IF(ISNUMBER(MATCH(IF($CF161="Radius",LEFT($CF162,FIND(" (",$CF162,1)),IF(LEFT($CF162,FIND(" (",$CF162,1))=LEFT($CF161,FIND(" (",$CF161,1)),"",LEFT($CF162,FIND(" (",$CF162,1)))),$CH$8:$CH161,0))=FALSE,IF($CF161="Radius",LEFT($CF162,FIND(" (",$CF162,1)),IF(LEFT($CF162,FIND(" (",$CF162,1))=LEFT($CF161,FIND(" (",$CF161,1)),"",LEFT($CF162,FIND(" (",$CF162,1)))),""),"")),"")</f>
        <v/>
      </c>
      <c r="CI162" s="142" t="str">
        <f t="array" aca="1" ref="CI162" ca="1">IFERROR(IF($CH162="","",IF(MAX((Selection_Radius=$CH162)*Selection_Resultant)=0,"",MAX((Selection_Radius=$CH162)*Selection_Resultant))),"")</f>
        <v/>
      </c>
      <c r="CJ162" s="142" t="str">
        <f t="shared" ca="1" si="1150"/>
        <v/>
      </c>
      <c r="CK162" s="142" t="str">
        <f t="array" aca="1" ref="CK162" ca="1">IFERROR(INDEX($CJ$1:$CJ$502,SMALL(IF($CJ$1:$CJ$502&lt;&gt;"",ROW($CJ$1:$CJ$502)),ROW(155:155))),"")</f>
        <v/>
      </c>
      <c r="CL162" s="142" t="str">
        <f t="shared" ca="1" si="1151"/>
        <v/>
      </c>
      <c r="CM162" s="142" t="str">
        <f t="shared" ca="1" si="1152"/>
        <v/>
      </c>
      <c r="CN162" s="142" t="str" cm="1">
        <f t="array" aca="1" ref="CN162" ca="1">IF(CM162="","",INDEX(INDIRECT("$CM$9:$CM$" &amp; ROW(GuyAnchorReactionCount) + GuyAnchorReactionCount),ROWS($CM162:INDIRECT("$CM$" &amp; ROW(GuyAnchorReactionCount) + GuyAnchorReactionCount))))</f>
        <v/>
      </c>
      <c r="CP162" s="145" t="str">
        <f t="shared" ca="1" si="1153"/>
        <v/>
      </c>
      <c r="CQ162" s="145" t="str">
        <f t="shared" ca="1" si="1154"/>
        <v/>
      </c>
      <c r="CR162" s="145" t="str">
        <f t="shared" ca="1" si="1155"/>
        <v/>
      </c>
      <c r="CS162" s="145" t="str">
        <f t="shared" ca="1" si="1156"/>
        <v/>
      </c>
    </row>
    <row r="163" spans="3:97" x14ac:dyDescent="0.2">
      <c r="C163" s="142">
        <f t="shared" si="1080"/>
        <v>161</v>
      </c>
      <c r="D163" s="142" t="e">
        <f t="shared" ca="1" si="1351"/>
        <v>#N/A</v>
      </c>
      <c r="E163" s="142" t="e">
        <f t="shared" ca="1" si="1351"/>
        <v>#N/A</v>
      </c>
      <c r="F163" s="142" t="e">
        <f t="shared" ca="1" si="1351"/>
        <v>#N/A</v>
      </c>
      <c r="G163" s="142" t="e">
        <f t="shared" ca="1" si="1351"/>
        <v>#N/A</v>
      </c>
      <c r="H163" s="142" t="e">
        <f t="shared" ca="1" si="1351"/>
        <v>#N/A</v>
      </c>
      <c r="I163" s="142" t="e">
        <f t="shared" ca="1" si="1351"/>
        <v>#N/A</v>
      </c>
      <c r="J163" s="142" t="e">
        <f t="shared" ca="1" si="1351"/>
        <v>#N/A</v>
      </c>
      <c r="K163" s="142" t="e">
        <f t="shared" ca="1" si="1351"/>
        <v>#N/A</v>
      </c>
      <c r="L163" s="142" t="e">
        <f t="shared" ca="1" si="1351"/>
        <v>#N/A</v>
      </c>
      <c r="M163" s="142" t="e">
        <f t="shared" ca="1" si="1351"/>
        <v>#N/A</v>
      </c>
      <c r="N163" s="142" t="e">
        <f t="shared" ca="1" si="1351"/>
        <v>#N/A</v>
      </c>
      <c r="O163" s="142" t="e">
        <f t="shared" ca="1" si="1351"/>
        <v>#N/A</v>
      </c>
      <c r="P163" s="142" t="e">
        <f t="shared" ca="1" si="1351"/>
        <v>#N/A</v>
      </c>
      <c r="Q163" s="142" t="e">
        <f t="shared" ca="1" si="1351"/>
        <v>#N/A</v>
      </c>
      <c r="R163" s="142" t="e">
        <f t="shared" ca="1" si="1351"/>
        <v>#N/A</v>
      </c>
      <c r="S163" s="142" t="e">
        <f t="shared" ca="1" si="1351"/>
        <v>#N/A</v>
      </c>
      <c r="T163" s="142" t="e">
        <f t="shared" ca="1" si="1341"/>
        <v>#N/A</v>
      </c>
      <c r="U163" s="142" t="e">
        <f t="shared" ca="1" si="1341"/>
        <v>#N/A</v>
      </c>
      <c r="V163" s="142" t="e">
        <f t="shared" ca="1" si="1341"/>
        <v>#N/A</v>
      </c>
      <c r="W163" s="142" t="e">
        <f t="shared" ca="1" si="1341"/>
        <v>#N/A</v>
      </c>
      <c r="X163" s="142" t="e">
        <f t="shared" ca="1" si="1341"/>
        <v>#N/A</v>
      </c>
      <c r="Y163" s="142" t="e">
        <f t="shared" ca="1" si="1341"/>
        <v>#N/A</v>
      </c>
      <c r="Z163" s="142" t="e">
        <f t="shared" ca="1" si="1341"/>
        <v>#N/A</v>
      </c>
      <c r="AA163" s="142" t="e">
        <f t="shared" ca="1" si="1341"/>
        <v>#N/A</v>
      </c>
      <c r="AB163" s="142" t="e">
        <f t="shared" ca="1" si="1341"/>
        <v>#N/A</v>
      </c>
      <c r="AC163" s="142" t="e">
        <f t="shared" ca="1" si="1341"/>
        <v>#N/A</v>
      </c>
      <c r="AD163" s="142" t="e">
        <f t="shared" ca="1" si="1341"/>
        <v>#N/A</v>
      </c>
      <c r="AE163" s="142" t="e">
        <f t="shared" ca="1" si="1341"/>
        <v>#N/A</v>
      </c>
      <c r="AF163" s="142" t="e">
        <f t="shared" ca="1" si="1341"/>
        <v>#N/A</v>
      </c>
      <c r="AG163" s="142" t="e">
        <f t="shared" ca="1" si="1341"/>
        <v>#N/A</v>
      </c>
      <c r="AH163" s="142" t="e">
        <f t="shared" ca="1" si="1341"/>
        <v>#N/A</v>
      </c>
      <c r="AI163" s="142" t="e">
        <f t="shared" ca="1" si="1352"/>
        <v>#N/A</v>
      </c>
      <c r="AJ163" s="142" t="e">
        <f t="shared" ca="1" si="1352"/>
        <v>#N/A</v>
      </c>
      <c r="AK163" s="142" t="e">
        <f t="shared" ca="1" si="1352"/>
        <v>#N/A</v>
      </c>
      <c r="AL163" s="142" t="e">
        <f t="shared" ca="1" si="1352"/>
        <v>#N/A</v>
      </c>
      <c r="AM163" s="142" t="e">
        <f t="shared" ca="1" si="1352"/>
        <v>#N/A</v>
      </c>
      <c r="AN163" s="142" t="e">
        <f t="shared" ca="1" si="1352"/>
        <v>#N/A</v>
      </c>
      <c r="AO163" s="142" t="e">
        <f t="shared" ca="1" si="1352"/>
        <v>#N/A</v>
      </c>
      <c r="AP163" s="142" t="e">
        <f t="shared" ca="1" si="1352"/>
        <v>#N/A</v>
      </c>
      <c r="AQ163" s="142" t="e">
        <f t="shared" ca="1" si="1352"/>
        <v>#N/A</v>
      </c>
      <c r="AR163" s="142" t="e">
        <f t="shared" ca="1" si="1352"/>
        <v>#N/A</v>
      </c>
      <c r="AS163" s="142" t="e">
        <f t="shared" ca="1" si="1352"/>
        <v>#N/A</v>
      </c>
      <c r="AT163" s="142" t="e">
        <f t="shared" ca="1" si="1352"/>
        <v>#N/A</v>
      </c>
      <c r="AU163" s="142" t="e">
        <f t="shared" ca="1" si="1352"/>
        <v>#N/A</v>
      </c>
      <c r="AV163" s="142" t="e">
        <f t="shared" ca="1" si="1352"/>
        <v>#N/A</v>
      </c>
      <c r="AW163" s="142" t="e">
        <f t="shared" ca="1" si="1352"/>
        <v>#N/A</v>
      </c>
      <c r="AX163" s="142" t="e">
        <f t="shared" ca="1" si="1352"/>
        <v>#N/A</v>
      </c>
      <c r="AY163" s="142" t="e">
        <f t="shared" ca="1" si="1342"/>
        <v>#N/A</v>
      </c>
      <c r="AZ163" s="142" t="e">
        <f t="shared" ca="1" si="1342"/>
        <v>#N/A</v>
      </c>
      <c r="BA163" s="142" t="e">
        <f t="shared" ca="1" si="1342"/>
        <v>#N/A</v>
      </c>
      <c r="BB163" s="142" t="str">
        <f t="shared" ca="1" si="1070"/>
        <v/>
      </c>
      <c r="BC163" s="142" t="str">
        <f t="shared" ref="BC163" ca="1" si="1361">IFERROR(VALUE(G163)*IF(RTF_unit="K",1,IF(RTF_unit="lb",1/1000,IF(RTF_unit="T",2,1))),"")</f>
        <v/>
      </c>
      <c r="BD163" s="142" t="str">
        <f t="shared" ref="BD163" ca="1" si="1362">IFERROR(VALUE(H163)*IF(RTF_unit="K",1,IF(RTF_unit="lb",1/1000,IF(RTF_unit="T",2,1))),"")</f>
        <v/>
      </c>
      <c r="BE163" s="142" t="str">
        <f t="shared" ref="BE163" ca="1" si="1363">IFERROR(VALUE(I163)*IF(RTF_unit="K",1,IF(RTF_unit="lb",1/1000,IF(RTF_unit="T",2,1))),"")</f>
        <v/>
      </c>
      <c r="BF163" s="20" t="str">
        <f t="shared" ca="1" si="1074"/>
        <v/>
      </c>
      <c r="BG163" s="142" t="str">
        <f t="shared" ca="1" si="1116"/>
        <v/>
      </c>
      <c r="BH163" s="20"/>
      <c r="BI163" s="158" t="str">
        <f t="shared" ca="1" si="1160"/>
        <v/>
      </c>
      <c r="BJ163" s="142" t="str">
        <f t="shared" ca="1" si="1135"/>
        <v/>
      </c>
      <c r="BK163" s="142" t="str">
        <f t="shared" ca="1" si="1161"/>
        <v/>
      </c>
      <c r="BL163" s="142" t="str">
        <f t="shared" ref="BL163" ca="1" si="1364">IFERROR(INDEX($D$2:$BA$203,$A$41-1+$BI163,$A$27-3)*IF(RTF_unit="K",1,IF(RTF_unit="lb",1/1000,IF(RTF_unit="T",2,1))),"")</f>
        <v/>
      </c>
      <c r="BM163" s="142" t="str">
        <f t="shared" ref="BM163" ca="1" si="1365">IFERROR(INDEX($D$2:$BA$203,$A$41-1+$BI163,$A$27-1)*IF(RTF_unit="K",1,IF(RTF_unit="lb",1/1000,IF(RTF_unit="T",2,1))),"")</f>
        <v/>
      </c>
      <c r="BN163" s="142" t="str">
        <f t="shared" ref="BN163" ca="1" si="1366">IFERROR(INDEX($D$2:$BA$203,$A$41-1+$BI163,$A$27-2)*IF(RTF_unit="K",1,IF(RTF_unit="lb",1/1000,IF(RTF_unit="T",2,1))),"")</f>
        <v/>
      </c>
      <c r="BO163" s="142" t="str">
        <f t="shared" ref="BO163" ca="1" si="1367">IFERROR(INDEX($D$2:$BA$203,$A$41-1+$BI163,$A$27)*IF(RTF_unit_Moment="kip-ft",1,IF(RTF_unit_Moment="kip-in",1/12,IF(RTF_unit_Moment="lb-ft",1/1000,IF(RTF_unit_Moment="lb-in",1/12000,1)))),"")</f>
        <v/>
      </c>
      <c r="BP163" s="142" t="str">
        <f t="shared" ref="BP163" ca="1" si="1368">IFERROR(INDEX($D$2:$BA$203,$A$41-1+$BI163,$A$30)*IF(RTF_unit_Moment="kip-ft",1,IF(RTF_unit_Moment="kip-in",1/12,IF(RTF_unit_Moment="lb-ft",1/1000,IF(RTF_unit_Moment="lb-in",1/12000,1)))),"")</f>
        <v/>
      </c>
      <c r="BQ163" s="142" t="str">
        <f t="shared" ca="1" si="1167"/>
        <v/>
      </c>
      <c r="BR163" s="142" t="str">
        <f t="shared" ca="1" si="1168"/>
        <v/>
      </c>
      <c r="BT163" s="142" t="str">
        <f t="array" aca="1" ref="BT163" ca="1">IFERROR(INDEX($BB$1:$BB$502,SMALL(IF($BB$1:$BB$502&lt;&gt;"",ROW($BB$1:$BB$502)),ROW(156:156))),"")</f>
        <v/>
      </c>
      <c r="BU163" s="156" t="str">
        <f t="shared" ca="1" si="1130"/>
        <v/>
      </c>
      <c r="BV163" s="142" t="str">
        <f t="shared" ca="1" si="1141"/>
        <v/>
      </c>
      <c r="BW163" s="142" t="str">
        <f t="shared" ca="1" si="1141"/>
        <v/>
      </c>
      <c r="BX163" s="142" t="str">
        <f t="shared" ca="1" si="1141"/>
        <v/>
      </c>
      <c r="BY163" s="142" t="str">
        <f t="shared" ca="1" si="1142"/>
        <v/>
      </c>
      <c r="BZ163" s="142" t="str">
        <f t="shared" ca="1" si="1131"/>
        <v/>
      </c>
      <c r="CA163" s="142" t="str">
        <f t="shared" ca="1" si="1143"/>
        <v/>
      </c>
      <c r="CB163" s="142" t="str">
        <f t="shared" ca="1" si="1144"/>
        <v/>
      </c>
      <c r="CC163" s="142" t="str">
        <f t="shared" ca="1" si="1145"/>
        <v/>
      </c>
      <c r="CD163" s="142" t="str">
        <f t="shared" ca="1" si="1146"/>
        <v/>
      </c>
      <c r="CE163" s="142" t="str">
        <f t="shared" ca="1" si="1147"/>
        <v/>
      </c>
      <c r="CF163" s="142" t="str">
        <f t="shared" ca="1" si="1148"/>
        <v/>
      </c>
      <c r="CG163" s="142" t="str">
        <f t="shared" ca="1" si="1149"/>
        <v/>
      </c>
      <c r="CH163" s="142" t="str">
        <f ca="1">IFERROR(TRIM(IFERROR(IF(ISNUMBER(MATCH(IF($CF162="Radius",LEFT($CF163,FIND(" (",$CF163,1)),IF(LEFT($CF163,FIND(" (",$CF163,1))=LEFT($CF162,FIND(" (",$CF162,1)),"",LEFT($CF163,FIND(" (",$CF163,1)))),$CH$8:$CH162,0))=FALSE,IF($CF162="Radius",LEFT($CF163,FIND(" (",$CF163,1)),IF(LEFT($CF163,FIND(" (",$CF163,1))=LEFT($CF162,FIND(" (",$CF162,1)),"",LEFT($CF163,FIND(" (",$CF163,1)))),""),"")),"")</f>
        <v/>
      </c>
      <c r="CI163" s="142" t="str">
        <f t="array" aca="1" ref="CI163" ca="1">IFERROR(IF($CH163="","",IF(MAX((Selection_Radius=$CH163)*Selection_Resultant)=0,"",MAX((Selection_Radius=$CH163)*Selection_Resultant))),"")</f>
        <v/>
      </c>
      <c r="CJ163" s="142" t="str">
        <f t="shared" ca="1" si="1150"/>
        <v/>
      </c>
      <c r="CK163" s="142" t="str">
        <f t="array" aca="1" ref="CK163" ca="1">IFERROR(INDEX($CJ$1:$CJ$502,SMALL(IF($CJ$1:$CJ$502&lt;&gt;"",ROW($CJ$1:$CJ$502)),ROW(156:156))),"")</f>
        <v/>
      </c>
      <c r="CL163" s="142" t="str">
        <f t="shared" ca="1" si="1151"/>
        <v/>
      </c>
      <c r="CM163" s="142" t="str">
        <f t="shared" ca="1" si="1152"/>
        <v/>
      </c>
      <c r="CN163" s="142" t="str" cm="1">
        <f t="array" aca="1" ref="CN163" ca="1">IF(CM163="","",INDEX(INDIRECT("$CM$9:$CM$" &amp; ROW(GuyAnchorReactionCount) + GuyAnchorReactionCount),ROWS($CM163:INDIRECT("$CM$" &amp; ROW(GuyAnchorReactionCount) + GuyAnchorReactionCount))))</f>
        <v/>
      </c>
      <c r="CP163" s="145" t="str">
        <f t="shared" ca="1" si="1153"/>
        <v/>
      </c>
      <c r="CQ163" s="145" t="str">
        <f t="shared" ca="1" si="1154"/>
        <v/>
      </c>
      <c r="CR163" s="145" t="str">
        <f t="shared" ca="1" si="1155"/>
        <v/>
      </c>
      <c r="CS163" s="145" t="str">
        <f t="shared" ca="1" si="1156"/>
        <v/>
      </c>
    </row>
    <row r="164" spans="3:97" x14ac:dyDescent="0.2">
      <c r="C164" s="142">
        <f t="shared" si="1080"/>
        <v>162</v>
      </c>
      <c r="D164" s="142" t="e">
        <f t="shared" ca="1" si="1351"/>
        <v>#N/A</v>
      </c>
      <c r="E164" s="142" t="e">
        <f t="shared" ca="1" si="1351"/>
        <v>#N/A</v>
      </c>
      <c r="F164" s="142" t="e">
        <f t="shared" ca="1" si="1351"/>
        <v>#N/A</v>
      </c>
      <c r="G164" s="142" t="e">
        <f t="shared" ca="1" si="1351"/>
        <v>#N/A</v>
      </c>
      <c r="H164" s="142" t="e">
        <f t="shared" ca="1" si="1351"/>
        <v>#N/A</v>
      </c>
      <c r="I164" s="142" t="e">
        <f t="shared" ca="1" si="1351"/>
        <v>#N/A</v>
      </c>
      <c r="J164" s="142" t="e">
        <f t="shared" ca="1" si="1351"/>
        <v>#N/A</v>
      </c>
      <c r="K164" s="142" t="e">
        <f t="shared" ca="1" si="1351"/>
        <v>#N/A</v>
      </c>
      <c r="L164" s="142" t="e">
        <f t="shared" ca="1" si="1351"/>
        <v>#N/A</v>
      </c>
      <c r="M164" s="142" t="e">
        <f t="shared" ca="1" si="1351"/>
        <v>#N/A</v>
      </c>
      <c r="N164" s="142" t="e">
        <f t="shared" ca="1" si="1351"/>
        <v>#N/A</v>
      </c>
      <c r="O164" s="142" t="e">
        <f t="shared" ca="1" si="1351"/>
        <v>#N/A</v>
      </c>
      <c r="P164" s="142" t="e">
        <f t="shared" ca="1" si="1351"/>
        <v>#N/A</v>
      </c>
      <c r="Q164" s="142" t="e">
        <f t="shared" ca="1" si="1351"/>
        <v>#N/A</v>
      </c>
      <c r="R164" s="142" t="e">
        <f t="shared" ca="1" si="1351"/>
        <v>#N/A</v>
      </c>
      <c r="S164" s="142" t="e">
        <f t="shared" ca="1" si="1351"/>
        <v>#N/A</v>
      </c>
      <c r="T164" s="142" t="e">
        <f t="shared" ca="1" si="1341"/>
        <v>#N/A</v>
      </c>
      <c r="U164" s="142" t="e">
        <f t="shared" ca="1" si="1341"/>
        <v>#N/A</v>
      </c>
      <c r="V164" s="142" t="e">
        <f t="shared" ca="1" si="1341"/>
        <v>#N/A</v>
      </c>
      <c r="W164" s="142" t="e">
        <f t="shared" ca="1" si="1341"/>
        <v>#N/A</v>
      </c>
      <c r="X164" s="142" t="e">
        <f t="shared" ca="1" si="1341"/>
        <v>#N/A</v>
      </c>
      <c r="Y164" s="142" t="e">
        <f t="shared" ca="1" si="1341"/>
        <v>#N/A</v>
      </c>
      <c r="Z164" s="142" t="e">
        <f t="shared" ca="1" si="1341"/>
        <v>#N/A</v>
      </c>
      <c r="AA164" s="142" t="e">
        <f t="shared" ca="1" si="1341"/>
        <v>#N/A</v>
      </c>
      <c r="AB164" s="142" t="e">
        <f t="shared" ca="1" si="1341"/>
        <v>#N/A</v>
      </c>
      <c r="AC164" s="142" t="e">
        <f t="shared" ca="1" si="1341"/>
        <v>#N/A</v>
      </c>
      <c r="AD164" s="142" t="e">
        <f t="shared" ca="1" si="1341"/>
        <v>#N/A</v>
      </c>
      <c r="AE164" s="142" t="e">
        <f t="shared" ca="1" si="1341"/>
        <v>#N/A</v>
      </c>
      <c r="AF164" s="142" t="e">
        <f t="shared" ca="1" si="1341"/>
        <v>#N/A</v>
      </c>
      <c r="AG164" s="142" t="e">
        <f t="shared" ca="1" si="1341"/>
        <v>#N/A</v>
      </c>
      <c r="AH164" s="142" t="e">
        <f t="shared" ca="1" si="1341"/>
        <v>#N/A</v>
      </c>
      <c r="AI164" s="142" t="e">
        <f t="shared" ca="1" si="1352"/>
        <v>#N/A</v>
      </c>
      <c r="AJ164" s="142" t="e">
        <f t="shared" ca="1" si="1352"/>
        <v>#N/A</v>
      </c>
      <c r="AK164" s="142" t="e">
        <f t="shared" ca="1" si="1352"/>
        <v>#N/A</v>
      </c>
      <c r="AL164" s="142" t="e">
        <f t="shared" ca="1" si="1352"/>
        <v>#N/A</v>
      </c>
      <c r="AM164" s="142" t="e">
        <f t="shared" ca="1" si="1352"/>
        <v>#N/A</v>
      </c>
      <c r="AN164" s="142" t="e">
        <f t="shared" ca="1" si="1352"/>
        <v>#N/A</v>
      </c>
      <c r="AO164" s="142" t="e">
        <f t="shared" ca="1" si="1352"/>
        <v>#N/A</v>
      </c>
      <c r="AP164" s="142" t="e">
        <f t="shared" ca="1" si="1352"/>
        <v>#N/A</v>
      </c>
      <c r="AQ164" s="142" t="e">
        <f t="shared" ca="1" si="1352"/>
        <v>#N/A</v>
      </c>
      <c r="AR164" s="142" t="e">
        <f t="shared" ca="1" si="1352"/>
        <v>#N/A</v>
      </c>
      <c r="AS164" s="142" t="e">
        <f t="shared" ca="1" si="1352"/>
        <v>#N/A</v>
      </c>
      <c r="AT164" s="142" t="e">
        <f t="shared" ca="1" si="1352"/>
        <v>#N/A</v>
      </c>
      <c r="AU164" s="142" t="e">
        <f t="shared" ca="1" si="1352"/>
        <v>#N/A</v>
      </c>
      <c r="AV164" s="142" t="e">
        <f t="shared" ca="1" si="1352"/>
        <v>#N/A</v>
      </c>
      <c r="AW164" s="142" t="e">
        <f t="shared" ca="1" si="1352"/>
        <v>#N/A</v>
      </c>
      <c r="AX164" s="142" t="e">
        <f t="shared" ca="1" si="1352"/>
        <v>#N/A</v>
      </c>
      <c r="AY164" s="142" t="e">
        <f t="shared" ca="1" si="1342"/>
        <v>#N/A</v>
      </c>
      <c r="AZ164" s="142" t="e">
        <f t="shared" ca="1" si="1342"/>
        <v>#N/A</v>
      </c>
      <c r="BA164" s="142" t="e">
        <f t="shared" ca="1" si="1342"/>
        <v>#N/A</v>
      </c>
      <c r="BB164" s="142" t="str">
        <f t="shared" ca="1" si="1070"/>
        <v/>
      </c>
      <c r="BC164" s="142" t="str">
        <f t="shared" ref="BC164" ca="1" si="1369">IFERROR(VALUE(G164)*IF(RTF_unit="K",1,IF(RTF_unit="lb",1/1000,IF(RTF_unit="T",2,1))),"")</f>
        <v/>
      </c>
      <c r="BD164" s="142" t="str">
        <f t="shared" ref="BD164" ca="1" si="1370">IFERROR(VALUE(H164)*IF(RTF_unit="K",1,IF(RTF_unit="lb",1/1000,IF(RTF_unit="T",2,1))),"")</f>
        <v/>
      </c>
      <c r="BE164" s="142" t="str">
        <f t="shared" ref="BE164" ca="1" si="1371">IFERROR(VALUE(I164)*IF(RTF_unit="K",1,IF(RTF_unit="lb",1/1000,IF(RTF_unit="T",2,1))),"")</f>
        <v/>
      </c>
      <c r="BF164" s="20" t="str">
        <f t="shared" ca="1" si="1074"/>
        <v/>
      </c>
      <c r="BG164" s="142" t="str">
        <f t="shared" ca="1" si="1116"/>
        <v/>
      </c>
      <c r="BH164" s="20"/>
      <c r="BI164" s="158" t="str">
        <f t="shared" ca="1" si="1160"/>
        <v/>
      </c>
      <c r="BJ164" s="142" t="str">
        <f t="shared" ca="1" si="1135"/>
        <v/>
      </c>
      <c r="BK164" s="142" t="str">
        <f t="shared" ca="1" si="1161"/>
        <v/>
      </c>
      <c r="BL164" s="142" t="str">
        <f t="shared" ref="BL164" ca="1" si="1372">IFERROR(INDEX($D$2:$BA$203,$A$41-1+$BI164,$A$27-3)*IF(RTF_unit="K",1,IF(RTF_unit="lb",1/1000,IF(RTF_unit="T",2,1))),"")</f>
        <v/>
      </c>
      <c r="BM164" s="142" t="str">
        <f t="shared" ref="BM164" ca="1" si="1373">IFERROR(INDEX($D$2:$BA$203,$A$41-1+$BI164,$A$27-1)*IF(RTF_unit="K",1,IF(RTF_unit="lb",1/1000,IF(RTF_unit="T",2,1))),"")</f>
        <v/>
      </c>
      <c r="BN164" s="142" t="str">
        <f t="shared" ref="BN164" ca="1" si="1374">IFERROR(INDEX($D$2:$BA$203,$A$41-1+$BI164,$A$27-2)*IF(RTF_unit="K",1,IF(RTF_unit="lb",1/1000,IF(RTF_unit="T",2,1))),"")</f>
        <v/>
      </c>
      <c r="BO164" s="142" t="str">
        <f t="shared" ref="BO164" ca="1" si="1375">IFERROR(INDEX($D$2:$BA$203,$A$41-1+$BI164,$A$27)*IF(RTF_unit_Moment="kip-ft",1,IF(RTF_unit_Moment="kip-in",1/12,IF(RTF_unit_Moment="lb-ft",1/1000,IF(RTF_unit_Moment="lb-in",1/12000,1)))),"")</f>
        <v/>
      </c>
      <c r="BP164" s="142" t="str">
        <f t="shared" ref="BP164" ca="1" si="1376">IFERROR(INDEX($D$2:$BA$203,$A$41-1+$BI164,$A$30)*IF(RTF_unit_Moment="kip-ft",1,IF(RTF_unit_Moment="kip-in",1/12,IF(RTF_unit_Moment="lb-ft",1/1000,IF(RTF_unit_Moment="lb-in",1/12000,1)))),"")</f>
        <v/>
      </c>
      <c r="BQ164" s="142" t="str">
        <f t="shared" ca="1" si="1167"/>
        <v/>
      </c>
      <c r="BR164" s="142" t="str">
        <f t="shared" ca="1" si="1168"/>
        <v/>
      </c>
      <c r="BT164" s="142" t="str">
        <f t="array" aca="1" ref="BT164" ca="1">IFERROR(INDEX($BB$1:$BB$502,SMALL(IF($BB$1:$BB$502&lt;&gt;"",ROW($BB$1:$BB$502)),ROW(157:157))),"")</f>
        <v/>
      </c>
      <c r="BU164" s="156" t="str">
        <f t="shared" ca="1" si="1130"/>
        <v/>
      </c>
      <c r="BV164" s="142" t="str">
        <f t="shared" ca="1" si="1141"/>
        <v/>
      </c>
      <c r="BW164" s="142" t="str">
        <f t="shared" ca="1" si="1141"/>
        <v/>
      </c>
      <c r="BX164" s="142" t="str">
        <f t="shared" ca="1" si="1141"/>
        <v/>
      </c>
      <c r="BY164" s="142" t="str">
        <f t="shared" ca="1" si="1142"/>
        <v/>
      </c>
      <c r="BZ164" s="142" t="str">
        <f t="shared" ca="1" si="1131"/>
        <v/>
      </c>
      <c r="CA164" s="142" t="str">
        <f t="shared" ca="1" si="1143"/>
        <v/>
      </c>
      <c r="CB164" s="142" t="str">
        <f t="shared" ca="1" si="1144"/>
        <v/>
      </c>
      <c r="CC164" s="142" t="str">
        <f t="shared" ca="1" si="1145"/>
        <v/>
      </c>
      <c r="CD164" s="142" t="str">
        <f t="shared" ca="1" si="1146"/>
        <v/>
      </c>
      <c r="CE164" s="142" t="str">
        <f t="shared" ca="1" si="1147"/>
        <v/>
      </c>
      <c r="CF164" s="142" t="str">
        <f t="shared" ca="1" si="1148"/>
        <v/>
      </c>
      <c r="CG164" s="142" t="str">
        <f t="shared" ca="1" si="1149"/>
        <v/>
      </c>
      <c r="CH164" s="142" t="str">
        <f ca="1">IFERROR(TRIM(IFERROR(IF(ISNUMBER(MATCH(IF($CF163="Radius",LEFT($CF164,FIND(" (",$CF164,1)),IF(LEFT($CF164,FIND(" (",$CF164,1))=LEFT($CF163,FIND(" (",$CF163,1)),"",LEFT($CF164,FIND(" (",$CF164,1)))),$CH$8:$CH163,0))=FALSE,IF($CF163="Radius",LEFT($CF164,FIND(" (",$CF164,1)),IF(LEFT($CF164,FIND(" (",$CF164,1))=LEFT($CF163,FIND(" (",$CF163,1)),"",LEFT($CF164,FIND(" (",$CF164,1)))),""),"")),"")</f>
        <v/>
      </c>
      <c r="CI164" s="142" t="str">
        <f t="array" aca="1" ref="CI164" ca="1">IFERROR(IF($CH164="","",IF(MAX((Selection_Radius=$CH164)*Selection_Resultant)=0,"",MAX((Selection_Radius=$CH164)*Selection_Resultant))),"")</f>
        <v/>
      </c>
      <c r="CJ164" s="142" t="str">
        <f t="shared" ca="1" si="1150"/>
        <v/>
      </c>
      <c r="CK164" s="142" t="str">
        <f t="array" aca="1" ref="CK164" ca="1">IFERROR(INDEX($CJ$1:$CJ$502,SMALL(IF($CJ$1:$CJ$502&lt;&gt;"",ROW($CJ$1:$CJ$502)),ROW(157:157))),"")</f>
        <v/>
      </c>
      <c r="CL164" s="142" t="str">
        <f t="shared" ca="1" si="1151"/>
        <v/>
      </c>
      <c r="CM164" s="142" t="str">
        <f t="shared" ca="1" si="1152"/>
        <v/>
      </c>
      <c r="CN164" s="142" t="str" cm="1">
        <f t="array" aca="1" ref="CN164" ca="1">IF(CM164="","",INDEX(INDIRECT("$CM$9:$CM$" &amp; ROW(GuyAnchorReactionCount) + GuyAnchorReactionCount),ROWS($CM164:INDIRECT("$CM$" &amp; ROW(GuyAnchorReactionCount) + GuyAnchorReactionCount))))</f>
        <v/>
      </c>
      <c r="CP164" s="145" t="str">
        <f t="shared" ca="1" si="1153"/>
        <v/>
      </c>
      <c r="CQ164" s="145" t="str">
        <f t="shared" ca="1" si="1154"/>
        <v/>
      </c>
      <c r="CR164" s="145" t="str">
        <f t="shared" ca="1" si="1155"/>
        <v/>
      </c>
      <c r="CS164" s="145" t="str">
        <f t="shared" ca="1" si="1156"/>
        <v/>
      </c>
    </row>
    <row r="165" spans="3:97" x14ac:dyDescent="0.2">
      <c r="C165" s="142">
        <f t="shared" si="1080"/>
        <v>163</v>
      </c>
      <c r="D165" s="142" t="e">
        <f t="shared" ca="1" si="1351"/>
        <v>#N/A</v>
      </c>
      <c r="E165" s="142" t="e">
        <f t="shared" ca="1" si="1351"/>
        <v>#N/A</v>
      </c>
      <c r="F165" s="142" t="e">
        <f t="shared" ca="1" si="1351"/>
        <v>#N/A</v>
      </c>
      <c r="G165" s="142" t="e">
        <f t="shared" ca="1" si="1351"/>
        <v>#N/A</v>
      </c>
      <c r="H165" s="142" t="e">
        <f t="shared" ca="1" si="1351"/>
        <v>#N/A</v>
      </c>
      <c r="I165" s="142" t="e">
        <f t="shared" ca="1" si="1351"/>
        <v>#N/A</v>
      </c>
      <c r="J165" s="142" t="e">
        <f t="shared" ca="1" si="1351"/>
        <v>#N/A</v>
      </c>
      <c r="K165" s="142" t="e">
        <f t="shared" ca="1" si="1351"/>
        <v>#N/A</v>
      </c>
      <c r="L165" s="142" t="e">
        <f t="shared" ca="1" si="1351"/>
        <v>#N/A</v>
      </c>
      <c r="M165" s="142" t="e">
        <f t="shared" ca="1" si="1351"/>
        <v>#N/A</v>
      </c>
      <c r="N165" s="142" t="e">
        <f t="shared" ca="1" si="1351"/>
        <v>#N/A</v>
      </c>
      <c r="O165" s="142" t="e">
        <f t="shared" ca="1" si="1351"/>
        <v>#N/A</v>
      </c>
      <c r="P165" s="142" t="e">
        <f t="shared" ca="1" si="1351"/>
        <v>#N/A</v>
      </c>
      <c r="Q165" s="142" t="e">
        <f t="shared" ca="1" si="1351"/>
        <v>#N/A</v>
      </c>
      <c r="R165" s="142" t="e">
        <f t="shared" ca="1" si="1351"/>
        <v>#N/A</v>
      </c>
      <c r="S165" s="142" t="e">
        <f t="shared" ca="1" si="1351"/>
        <v>#N/A</v>
      </c>
      <c r="T165" s="142" t="e">
        <f t="shared" ca="1" si="1341"/>
        <v>#N/A</v>
      </c>
      <c r="U165" s="142" t="e">
        <f t="shared" ca="1" si="1341"/>
        <v>#N/A</v>
      </c>
      <c r="V165" s="142" t="e">
        <f t="shared" ca="1" si="1341"/>
        <v>#N/A</v>
      </c>
      <c r="W165" s="142" t="e">
        <f t="shared" ca="1" si="1341"/>
        <v>#N/A</v>
      </c>
      <c r="X165" s="142" t="e">
        <f t="shared" ca="1" si="1341"/>
        <v>#N/A</v>
      </c>
      <c r="Y165" s="142" t="e">
        <f t="shared" ca="1" si="1341"/>
        <v>#N/A</v>
      </c>
      <c r="Z165" s="142" t="e">
        <f t="shared" ca="1" si="1341"/>
        <v>#N/A</v>
      </c>
      <c r="AA165" s="142" t="e">
        <f t="shared" ca="1" si="1341"/>
        <v>#N/A</v>
      </c>
      <c r="AB165" s="142" t="e">
        <f t="shared" ca="1" si="1341"/>
        <v>#N/A</v>
      </c>
      <c r="AC165" s="142" t="e">
        <f t="shared" ca="1" si="1341"/>
        <v>#N/A</v>
      </c>
      <c r="AD165" s="142" t="e">
        <f t="shared" ca="1" si="1341"/>
        <v>#N/A</v>
      </c>
      <c r="AE165" s="142" t="e">
        <f t="shared" ca="1" si="1341"/>
        <v>#N/A</v>
      </c>
      <c r="AF165" s="142" t="e">
        <f t="shared" ca="1" si="1341"/>
        <v>#N/A</v>
      </c>
      <c r="AG165" s="142" t="e">
        <f t="shared" ca="1" si="1341"/>
        <v>#N/A</v>
      </c>
      <c r="AH165" s="142" t="e">
        <f t="shared" ca="1" si="1341"/>
        <v>#N/A</v>
      </c>
      <c r="AI165" s="142" t="e">
        <f t="shared" ca="1" si="1352"/>
        <v>#N/A</v>
      </c>
      <c r="AJ165" s="142" t="e">
        <f t="shared" ca="1" si="1352"/>
        <v>#N/A</v>
      </c>
      <c r="AK165" s="142" t="e">
        <f t="shared" ca="1" si="1352"/>
        <v>#N/A</v>
      </c>
      <c r="AL165" s="142" t="e">
        <f t="shared" ca="1" si="1352"/>
        <v>#N/A</v>
      </c>
      <c r="AM165" s="142" t="e">
        <f t="shared" ca="1" si="1352"/>
        <v>#N/A</v>
      </c>
      <c r="AN165" s="142" t="e">
        <f t="shared" ca="1" si="1352"/>
        <v>#N/A</v>
      </c>
      <c r="AO165" s="142" t="e">
        <f t="shared" ca="1" si="1352"/>
        <v>#N/A</v>
      </c>
      <c r="AP165" s="142" t="e">
        <f t="shared" ca="1" si="1352"/>
        <v>#N/A</v>
      </c>
      <c r="AQ165" s="142" t="e">
        <f t="shared" ca="1" si="1352"/>
        <v>#N/A</v>
      </c>
      <c r="AR165" s="142" t="e">
        <f t="shared" ca="1" si="1352"/>
        <v>#N/A</v>
      </c>
      <c r="AS165" s="142" t="e">
        <f t="shared" ca="1" si="1352"/>
        <v>#N/A</v>
      </c>
      <c r="AT165" s="142" t="e">
        <f t="shared" ca="1" si="1352"/>
        <v>#N/A</v>
      </c>
      <c r="AU165" s="142" t="e">
        <f t="shared" ca="1" si="1352"/>
        <v>#N/A</v>
      </c>
      <c r="AV165" s="142" t="e">
        <f t="shared" ca="1" si="1352"/>
        <v>#N/A</v>
      </c>
      <c r="AW165" s="142" t="e">
        <f t="shared" ca="1" si="1352"/>
        <v>#N/A</v>
      </c>
      <c r="AX165" s="142" t="e">
        <f t="shared" ca="1" si="1352"/>
        <v>#N/A</v>
      </c>
      <c r="AY165" s="142" t="e">
        <f t="shared" ca="1" si="1342"/>
        <v>#N/A</v>
      </c>
      <c r="AZ165" s="142" t="e">
        <f t="shared" ca="1" si="1342"/>
        <v>#N/A</v>
      </c>
      <c r="BA165" s="142" t="e">
        <f t="shared" ca="1" si="1342"/>
        <v>#N/A</v>
      </c>
      <c r="BB165" s="142" t="str">
        <f t="shared" ca="1" si="1070"/>
        <v/>
      </c>
      <c r="BC165" s="142" t="str">
        <f t="shared" ref="BC165" ca="1" si="1377">IFERROR(VALUE(G165)*IF(RTF_unit="K",1,IF(RTF_unit="lb",1/1000,IF(RTF_unit="T",2,1))),"")</f>
        <v/>
      </c>
      <c r="BD165" s="142" t="str">
        <f t="shared" ref="BD165" ca="1" si="1378">IFERROR(VALUE(H165)*IF(RTF_unit="K",1,IF(RTF_unit="lb",1/1000,IF(RTF_unit="T",2,1))),"")</f>
        <v/>
      </c>
      <c r="BE165" s="142" t="str">
        <f t="shared" ref="BE165" ca="1" si="1379">IFERROR(VALUE(I165)*IF(RTF_unit="K",1,IF(RTF_unit="lb",1/1000,IF(RTF_unit="T",2,1))),"")</f>
        <v/>
      </c>
      <c r="BF165" s="20" t="str">
        <f t="shared" ca="1" si="1074"/>
        <v/>
      </c>
      <c r="BG165" s="142" t="str">
        <f t="shared" ca="1" si="1116"/>
        <v/>
      </c>
      <c r="BH165" s="20"/>
      <c r="BI165" s="158" t="str">
        <f t="shared" ca="1" si="1160"/>
        <v/>
      </c>
      <c r="BJ165" s="142" t="str">
        <f t="shared" ca="1" si="1135"/>
        <v/>
      </c>
      <c r="BK165" s="142" t="str">
        <f t="shared" ca="1" si="1161"/>
        <v/>
      </c>
      <c r="BL165" s="142" t="str">
        <f t="shared" ref="BL165" ca="1" si="1380">IFERROR(INDEX($D$2:$BA$203,$A$41-1+$BI165,$A$27-3)*IF(RTF_unit="K",1,IF(RTF_unit="lb",1/1000,IF(RTF_unit="T",2,1))),"")</f>
        <v/>
      </c>
      <c r="BM165" s="142" t="str">
        <f t="shared" ref="BM165" ca="1" si="1381">IFERROR(INDEX($D$2:$BA$203,$A$41-1+$BI165,$A$27-1)*IF(RTF_unit="K",1,IF(RTF_unit="lb",1/1000,IF(RTF_unit="T",2,1))),"")</f>
        <v/>
      </c>
      <c r="BN165" s="142" t="str">
        <f t="shared" ref="BN165" ca="1" si="1382">IFERROR(INDEX($D$2:$BA$203,$A$41-1+$BI165,$A$27-2)*IF(RTF_unit="K",1,IF(RTF_unit="lb",1/1000,IF(RTF_unit="T",2,1))),"")</f>
        <v/>
      </c>
      <c r="BO165" s="142" t="str">
        <f t="shared" ref="BO165" ca="1" si="1383">IFERROR(INDEX($D$2:$BA$203,$A$41-1+$BI165,$A$27)*IF(RTF_unit_Moment="kip-ft",1,IF(RTF_unit_Moment="kip-in",1/12,IF(RTF_unit_Moment="lb-ft",1/1000,IF(RTF_unit_Moment="lb-in",1/12000,1)))),"")</f>
        <v/>
      </c>
      <c r="BP165" s="142" t="str">
        <f t="shared" ref="BP165" ca="1" si="1384">IFERROR(INDEX($D$2:$BA$203,$A$41-1+$BI165,$A$30)*IF(RTF_unit_Moment="kip-ft",1,IF(RTF_unit_Moment="kip-in",1/12,IF(RTF_unit_Moment="lb-ft",1/1000,IF(RTF_unit_Moment="lb-in",1/12000,1)))),"")</f>
        <v/>
      </c>
      <c r="BQ165" s="142" t="str">
        <f t="shared" ca="1" si="1167"/>
        <v/>
      </c>
      <c r="BR165" s="142" t="str">
        <f t="shared" ca="1" si="1168"/>
        <v/>
      </c>
      <c r="BT165" s="142" t="str">
        <f t="array" aca="1" ref="BT165" ca="1">IFERROR(INDEX($BB$1:$BB$502,SMALL(IF($BB$1:$BB$502&lt;&gt;"",ROW($BB$1:$BB$502)),ROW(158:158))),"")</f>
        <v/>
      </c>
      <c r="BU165" s="156" t="str">
        <f t="shared" ca="1" si="1130"/>
        <v/>
      </c>
      <c r="BV165" s="142" t="str">
        <f t="shared" ca="1" si="1141"/>
        <v/>
      </c>
      <c r="BW165" s="142" t="str">
        <f t="shared" ca="1" si="1141"/>
        <v/>
      </c>
      <c r="BX165" s="142" t="str">
        <f t="shared" ca="1" si="1141"/>
        <v/>
      </c>
      <c r="BY165" s="142" t="str">
        <f t="shared" ca="1" si="1142"/>
        <v/>
      </c>
      <c r="BZ165" s="142" t="str">
        <f t="shared" ca="1" si="1131"/>
        <v/>
      </c>
      <c r="CA165" s="142" t="str">
        <f t="shared" ca="1" si="1143"/>
        <v/>
      </c>
      <c r="CB165" s="142" t="str">
        <f t="shared" ca="1" si="1144"/>
        <v/>
      </c>
      <c r="CC165" s="142" t="str">
        <f t="shared" ca="1" si="1145"/>
        <v/>
      </c>
      <c r="CD165" s="142" t="str">
        <f t="shared" ca="1" si="1146"/>
        <v/>
      </c>
      <c r="CE165" s="142" t="str">
        <f t="shared" ca="1" si="1147"/>
        <v/>
      </c>
      <c r="CF165" s="142" t="str">
        <f t="shared" ca="1" si="1148"/>
        <v/>
      </c>
      <c r="CG165" s="142" t="str">
        <f t="shared" ca="1" si="1149"/>
        <v/>
      </c>
      <c r="CH165" s="142" t="str">
        <f ca="1">IFERROR(TRIM(IFERROR(IF(ISNUMBER(MATCH(IF($CF164="Radius",LEFT($CF165,FIND(" (",$CF165,1)),IF(LEFT($CF165,FIND(" (",$CF165,1))=LEFT($CF164,FIND(" (",$CF164,1)),"",LEFT($CF165,FIND(" (",$CF165,1)))),$CH$8:$CH164,0))=FALSE,IF($CF164="Radius",LEFT($CF165,FIND(" (",$CF165,1)),IF(LEFT($CF165,FIND(" (",$CF165,1))=LEFT($CF164,FIND(" (",$CF164,1)),"",LEFT($CF165,FIND(" (",$CF165,1)))),""),"")),"")</f>
        <v/>
      </c>
      <c r="CI165" s="142" t="str">
        <f t="array" aca="1" ref="CI165" ca="1">IFERROR(IF($CH165="","",IF(MAX((Selection_Radius=$CH165)*Selection_Resultant)=0,"",MAX((Selection_Radius=$CH165)*Selection_Resultant))),"")</f>
        <v/>
      </c>
      <c r="CJ165" s="142" t="str">
        <f t="shared" ca="1" si="1150"/>
        <v/>
      </c>
      <c r="CK165" s="142" t="str">
        <f t="array" aca="1" ref="CK165" ca="1">IFERROR(INDEX($CJ$1:$CJ$502,SMALL(IF($CJ$1:$CJ$502&lt;&gt;"",ROW($CJ$1:$CJ$502)),ROW(158:158))),"")</f>
        <v/>
      </c>
      <c r="CL165" s="142" t="str">
        <f t="shared" ca="1" si="1151"/>
        <v/>
      </c>
      <c r="CM165" s="142" t="str">
        <f t="shared" ca="1" si="1152"/>
        <v/>
      </c>
      <c r="CN165" s="142" t="str" cm="1">
        <f t="array" aca="1" ref="CN165" ca="1">IF(CM165="","",INDEX(INDIRECT("$CM$9:$CM$" &amp; ROW(GuyAnchorReactionCount) + GuyAnchorReactionCount),ROWS($CM165:INDIRECT("$CM$" &amp; ROW(GuyAnchorReactionCount) + GuyAnchorReactionCount))))</f>
        <v/>
      </c>
      <c r="CP165" s="145" t="str">
        <f t="shared" ca="1" si="1153"/>
        <v/>
      </c>
      <c r="CQ165" s="145" t="str">
        <f t="shared" ca="1" si="1154"/>
        <v/>
      </c>
      <c r="CR165" s="145" t="str">
        <f t="shared" ca="1" si="1155"/>
        <v/>
      </c>
      <c r="CS165" s="145" t="str">
        <f t="shared" ca="1" si="1156"/>
        <v/>
      </c>
    </row>
    <row r="166" spans="3:97" x14ac:dyDescent="0.2">
      <c r="C166" s="142">
        <f t="shared" si="1080"/>
        <v>164</v>
      </c>
      <c r="D166" s="142" t="e">
        <f t="shared" ca="1" si="1351"/>
        <v>#N/A</v>
      </c>
      <c r="E166" s="142" t="e">
        <f t="shared" ca="1" si="1351"/>
        <v>#N/A</v>
      </c>
      <c r="F166" s="142" t="e">
        <f t="shared" ca="1" si="1351"/>
        <v>#N/A</v>
      </c>
      <c r="G166" s="142" t="e">
        <f t="shared" ca="1" si="1351"/>
        <v>#N/A</v>
      </c>
      <c r="H166" s="142" t="e">
        <f t="shared" ca="1" si="1351"/>
        <v>#N/A</v>
      </c>
      <c r="I166" s="142" t="e">
        <f t="shared" ca="1" si="1351"/>
        <v>#N/A</v>
      </c>
      <c r="J166" s="142" t="e">
        <f t="shared" ca="1" si="1351"/>
        <v>#N/A</v>
      </c>
      <c r="K166" s="142" t="e">
        <f t="shared" ca="1" si="1351"/>
        <v>#N/A</v>
      </c>
      <c r="L166" s="142" t="e">
        <f t="shared" ca="1" si="1351"/>
        <v>#N/A</v>
      </c>
      <c r="M166" s="142" t="e">
        <f t="shared" ca="1" si="1351"/>
        <v>#N/A</v>
      </c>
      <c r="N166" s="142" t="e">
        <f t="shared" ca="1" si="1351"/>
        <v>#N/A</v>
      </c>
      <c r="O166" s="142" t="e">
        <f t="shared" ca="1" si="1351"/>
        <v>#N/A</v>
      </c>
      <c r="P166" s="142" t="e">
        <f t="shared" ca="1" si="1351"/>
        <v>#N/A</v>
      </c>
      <c r="Q166" s="142" t="e">
        <f t="shared" ca="1" si="1351"/>
        <v>#N/A</v>
      </c>
      <c r="R166" s="142" t="e">
        <f t="shared" ca="1" si="1351"/>
        <v>#N/A</v>
      </c>
      <c r="S166" s="142" t="e">
        <f t="shared" ca="1" si="1351"/>
        <v>#N/A</v>
      </c>
      <c r="T166" s="142" t="e">
        <f t="shared" ca="1" si="1341"/>
        <v>#N/A</v>
      </c>
      <c r="U166" s="142" t="e">
        <f t="shared" ca="1" si="1341"/>
        <v>#N/A</v>
      </c>
      <c r="V166" s="142" t="e">
        <f t="shared" ca="1" si="1341"/>
        <v>#N/A</v>
      </c>
      <c r="W166" s="142" t="e">
        <f t="shared" ca="1" si="1341"/>
        <v>#N/A</v>
      </c>
      <c r="X166" s="142" t="e">
        <f t="shared" ca="1" si="1341"/>
        <v>#N/A</v>
      </c>
      <c r="Y166" s="142" t="e">
        <f t="shared" ca="1" si="1341"/>
        <v>#N/A</v>
      </c>
      <c r="Z166" s="142" t="e">
        <f t="shared" ca="1" si="1341"/>
        <v>#N/A</v>
      </c>
      <c r="AA166" s="142" t="e">
        <f t="shared" ca="1" si="1341"/>
        <v>#N/A</v>
      </c>
      <c r="AB166" s="142" t="e">
        <f t="shared" ca="1" si="1341"/>
        <v>#N/A</v>
      </c>
      <c r="AC166" s="142" t="e">
        <f t="shared" ca="1" si="1341"/>
        <v>#N/A</v>
      </c>
      <c r="AD166" s="142" t="e">
        <f t="shared" ca="1" si="1341"/>
        <v>#N/A</v>
      </c>
      <c r="AE166" s="142" t="e">
        <f t="shared" ca="1" si="1341"/>
        <v>#N/A</v>
      </c>
      <c r="AF166" s="142" t="e">
        <f t="shared" ca="1" si="1341"/>
        <v>#N/A</v>
      </c>
      <c r="AG166" s="142" t="e">
        <f t="shared" ca="1" si="1341"/>
        <v>#N/A</v>
      </c>
      <c r="AH166" s="142" t="e">
        <f t="shared" ca="1" si="1341"/>
        <v>#N/A</v>
      </c>
      <c r="AI166" s="142" t="e">
        <f t="shared" ca="1" si="1352"/>
        <v>#N/A</v>
      </c>
      <c r="AJ166" s="142" t="e">
        <f t="shared" ca="1" si="1352"/>
        <v>#N/A</v>
      </c>
      <c r="AK166" s="142" t="e">
        <f t="shared" ca="1" si="1352"/>
        <v>#N/A</v>
      </c>
      <c r="AL166" s="142" t="e">
        <f t="shared" ca="1" si="1352"/>
        <v>#N/A</v>
      </c>
      <c r="AM166" s="142" t="e">
        <f t="shared" ca="1" si="1352"/>
        <v>#N/A</v>
      </c>
      <c r="AN166" s="142" t="e">
        <f t="shared" ca="1" si="1352"/>
        <v>#N/A</v>
      </c>
      <c r="AO166" s="142" t="e">
        <f t="shared" ca="1" si="1352"/>
        <v>#N/A</v>
      </c>
      <c r="AP166" s="142" t="e">
        <f t="shared" ca="1" si="1352"/>
        <v>#N/A</v>
      </c>
      <c r="AQ166" s="142" t="e">
        <f t="shared" ca="1" si="1352"/>
        <v>#N/A</v>
      </c>
      <c r="AR166" s="142" t="e">
        <f t="shared" ca="1" si="1352"/>
        <v>#N/A</v>
      </c>
      <c r="AS166" s="142" t="e">
        <f t="shared" ca="1" si="1352"/>
        <v>#N/A</v>
      </c>
      <c r="AT166" s="142" t="e">
        <f t="shared" ca="1" si="1352"/>
        <v>#N/A</v>
      </c>
      <c r="AU166" s="142" t="e">
        <f t="shared" ca="1" si="1352"/>
        <v>#N/A</v>
      </c>
      <c r="AV166" s="142" t="e">
        <f t="shared" ca="1" si="1352"/>
        <v>#N/A</v>
      </c>
      <c r="AW166" s="142" t="e">
        <f t="shared" ca="1" si="1352"/>
        <v>#N/A</v>
      </c>
      <c r="AX166" s="142" t="e">
        <f t="shared" ca="1" si="1352"/>
        <v>#N/A</v>
      </c>
      <c r="AY166" s="142" t="e">
        <f t="shared" ca="1" si="1342"/>
        <v>#N/A</v>
      </c>
      <c r="AZ166" s="142" t="e">
        <f t="shared" ca="1" si="1342"/>
        <v>#N/A</v>
      </c>
      <c r="BA166" s="142" t="e">
        <f t="shared" ca="1" si="1342"/>
        <v>#N/A</v>
      </c>
      <c r="BB166" s="142" t="str">
        <f t="shared" ca="1" si="1070"/>
        <v/>
      </c>
      <c r="BC166" s="142" t="str">
        <f t="shared" ref="BC166" ca="1" si="1385">IFERROR(VALUE(G166)*IF(RTF_unit="K",1,IF(RTF_unit="lb",1/1000,IF(RTF_unit="T",2,1))),"")</f>
        <v/>
      </c>
      <c r="BD166" s="142" t="str">
        <f t="shared" ref="BD166" ca="1" si="1386">IFERROR(VALUE(H166)*IF(RTF_unit="K",1,IF(RTF_unit="lb",1/1000,IF(RTF_unit="T",2,1))),"")</f>
        <v/>
      </c>
      <c r="BE166" s="142" t="str">
        <f t="shared" ref="BE166" ca="1" si="1387">IFERROR(VALUE(I166)*IF(RTF_unit="K",1,IF(RTF_unit="lb",1/1000,IF(RTF_unit="T",2,1))),"")</f>
        <v/>
      </c>
      <c r="BF166" s="20" t="str">
        <f t="shared" ca="1" si="1074"/>
        <v/>
      </c>
      <c r="BG166" s="142" t="str">
        <f t="shared" ca="1" si="1116"/>
        <v/>
      </c>
      <c r="BH166" s="20"/>
      <c r="BI166" s="158" t="str">
        <f t="shared" ca="1" si="1160"/>
        <v/>
      </c>
      <c r="BJ166" s="142" t="str">
        <f t="shared" ca="1" si="1135"/>
        <v/>
      </c>
      <c r="BK166" s="142" t="str">
        <f t="shared" ca="1" si="1161"/>
        <v/>
      </c>
      <c r="BL166" s="142" t="str">
        <f t="shared" ref="BL166" ca="1" si="1388">IFERROR(INDEX($D$2:$BA$203,$A$41-1+$BI166,$A$27-3)*IF(RTF_unit="K",1,IF(RTF_unit="lb",1/1000,IF(RTF_unit="T",2,1))),"")</f>
        <v/>
      </c>
      <c r="BM166" s="142" t="str">
        <f t="shared" ref="BM166" ca="1" si="1389">IFERROR(INDEX($D$2:$BA$203,$A$41-1+$BI166,$A$27-1)*IF(RTF_unit="K",1,IF(RTF_unit="lb",1/1000,IF(RTF_unit="T",2,1))),"")</f>
        <v/>
      </c>
      <c r="BN166" s="142" t="str">
        <f t="shared" ref="BN166" ca="1" si="1390">IFERROR(INDEX($D$2:$BA$203,$A$41-1+$BI166,$A$27-2)*IF(RTF_unit="K",1,IF(RTF_unit="lb",1/1000,IF(RTF_unit="T",2,1))),"")</f>
        <v/>
      </c>
      <c r="BO166" s="142" t="str">
        <f t="shared" ref="BO166" ca="1" si="1391">IFERROR(INDEX($D$2:$BA$203,$A$41-1+$BI166,$A$27)*IF(RTF_unit_Moment="kip-ft",1,IF(RTF_unit_Moment="kip-in",1/12,IF(RTF_unit_Moment="lb-ft",1/1000,IF(RTF_unit_Moment="lb-in",1/12000,1)))),"")</f>
        <v/>
      </c>
      <c r="BP166" s="142" t="str">
        <f t="shared" ref="BP166" ca="1" si="1392">IFERROR(INDEX($D$2:$BA$203,$A$41-1+$BI166,$A$30)*IF(RTF_unit_Moment="kip-ft",1,IF(RTF_unit_Moment="kip-in",1/12,IF(RTF_unit_Moment="lb-ft",1/1000,IF(RTF_unit_Moment="lb-in",1/12000,1)))),"")</f>
        <v/>
      </c>
      <c r="BQ166" s="142" t="str">
        <f t="shared" ca="1" si="1167"/>
        <v/>
      </c>
      <c r="BR166" s="142" t="str">
        <f t="shared" ca="1" si="1168"/>
        <v/>
      </c>
      <c r="BT166" s="142" t="str">
        <f t="array" aca="1" ref="BT166" ca="1">IFERROR(INDEX($BB$1:$BB$502,SMALL(IF($BB$1:$BB$502&lt;&gt;"",ROW($BB$1:$BB$502)),ROW(159:159))),"")</f>
        <v/>
      </c>
      <c r="BU166" s="156" t="str">
        <f t="shared" ca="1" si="1130"/>
        <v/>
      </c>
      <c r="BV166" s="142" t="str">
        <f t="shared" ca="1" si="1141"/>
        <v/>
      </c>
      <c r="BW166" s="142" t="str">
        <f t="shared" ca="1" si="1141"/>
        <v/>
      </c>
      <c r="BX166" s="142" t="str">
        <f t="shared" ca="1" si="1141"/>
        <v/>
      </c>
      <c r="BY166" s="142" t="str">
        <f t="shared" ca="1" si="1142"/>
        <v/>
      </c>
      <c r="BZ166" s="142" t="str">
        <f t="shared" ca="1" si="1131"/>
        <v/>
      </c>
      <c r="CA166" s="142" t="str">
        <f t="shared" ca="1" si="1143"/>
        <v/>
      </c>
      <c r="CB166" s="142" t="str">
        <f t="shared" ca="1" si="1144"/>
        <v/>
      </c>
      <c r="CC166" s="142" t="str">
        <f t="shared" ca="1" si="1145"/>
        <v/>
      </c>
      <c r="CD166" s="142" t="str">
        <f t="shared" ca="1" si="1146"/>
        <v/>
      </c>
      <c r="CE166" s="142" t="str">
        <f t="shared" ca="1" si="1147"/>
        <v/>
      </c>
      <c r="CF166" s="142" t="str">
        <f t="shared" ca="1" si="1148"/>
        <v/>
      </c>
      <c r="CG166" s="142" t="str">
        <f t="shared" ca="1" si="1149"/>
        <v/>
      </c>
      <c r="CH166" s="142" t="str">
        <f ca="1">IFERROR(TRIM(IFERROR(IF(ISNUMBER(MATCH(IF($CF165="Radius",LEFT($CF166,FIND(" (",$CF166,1)),IF(LEFT($CF166,FIND(" (",$CF166,1))=LEFT($CF165,FIND(" (",$CF165,1)),"",LEFT($CF166,FIND(" (",$CF166,1)))),$CH$8:$CH165,0))=FALSE,IF($CF165="Radius",LEFT($CF166,FIND(" (",$CF166,1)),IF(LEFT($CF166,FIND(" (",$CF166,1))=LEFT($CF165,FIND(" (",$CF165,1)),"",LEFT($CF166,FIND(" (",$CF166,1)))),""),"")),"")</f>
        <v/>
      </c>
      <c r="CI166" s="142" t="str">
        <f t="array" aca="1" ref="CI166" ca="1">IFERROR(IF($CH166="","",IF(MAX((Selection_Radius=$CH166)*Selection_Resultant)=0,"",MAX((Selection_Radius=$CH166)*Selection_Resultant))),"")</f>
        <v/>
      </c>
      <c r="CJ166" s="142" t="str">
        <f t="shared" ca="1" si="1150"/>
        <v/>
      </c>
      <c r="CK166" s="142" t="str">
        <f t="array" aca="1" ref="CK166" ca="1">IFERROR(INDEX($CJ$1:$CJ$502,SMALL(IF($CJ$1:$CJ$502&lt;&gt;"",ROW($CJ$1:$CJ$502)),ROW(159:159))),"")</f>
        <v/>
      </c>
      <c r="CL166" s="142" t="str">
        <f t="shared" ca="1" si="1151"/>
        <v/>
      </c>
      <c r="CM166" s="142" t="str">
        <f t="shared" ca="1" si="1152"/>
        <v/>
      </c>
      <c r="CN166" s="142" t="str" cm="1">
        <f t="array" aca="1" ref="CN166" ca="1">IF(CM166="","",INDEX(INDIRECT("$CM$9:$CM$" &amp; ROW(GuyAnchorReactionCount) + GuyAnchorReactionCount),ROWS($CM166:INDIRECT("$CM$" &amp; ROW(GuyAnchorReactionCount) + GuyAnchorReactionCount))))</f>
        <v/>
      </c>
      <c r="CP166" s="145" t="str">
        <f t="shared" ca="1" si="1153"/>
        <v/>
      </c>
      <c r="CQ166" s="145" t="str">
        <f t="shared" ca="1" si="1154"/>
        <v/>
      </c>
      <c r="CR166" s="145" t="str">
        <f t="shared" ca="1" si="1155"/>
        <v/>
      </c>
      <c r="CS166" s="145" t="str">
        <f t="shared" ca="1" si="1156"/>
        <v/>
      </c>
    </row>
    <row r="167" spans="3:97" x14ac:dyDescent="0.2">
      <c r="C167" s="142">
        <f t="shared" si="1080"/>
        <v>165</v>
      </c>
      <c r="D167" s="142" t="e">
        <f t="shared" ca="1" si="1351"/>
        <v>#N/A</v>
      </c>
      <c r="E167" s="142" t="e">
        <f t="shared" ca="1" si="1351"/>
        <v>#N/A</v>
      </c>
      <c r="F167" s="142" t="e">
        <f t="shared" ca="1" si="1351"/>
        <v>#N/A</v>
      </c>
      <c r="G167" s="142" t="e">
        <f t="shared" ca="1" si="1351"/>
        <v>#N/A</v>
      </c>
      <c r="H167" s="142" t="e">
        <f t="shared" ca="1" si="1351"/>
        <v>#N/A</v>
      </c>
      <c r="I167" s="142" t="e">
        <f t="shared" ca="1" si="1351"/>
        <v>#N/A</v>
      </c>
      <c r="J167" s="142" t="e">
        <f t="shared" ca="1" si="1351"/>
        <v>#N/A</v>
      </c>
      <c r="K167" s="142" t="e">
        <f t="shared" ca="1" si="1351"/>
        <v>#N/A</v>
      </c>
      <c r="L167" s="142" t="e">
        <f t="shared" ca="1" si="1351"/>
        <v>#N/A</v>
      </c>
      <c r="M167" s="142" t="e">
        <f t="shared" ca="1" si="1351"/>
        <v>#N/A</v>
      </c>
      <c r="N167" s="142" t="e">
        <f t="shared" ca="1" si="1351"/>
        <v>#N/A</v>
      </c>
      <c r="O167" s="142" t="e">
        <f t="shared" ca="1" si="1351"/>
        <v>#N/A</v>
      </c>
      <c r="P167" s="142" t="e">
        <f t="shared" ca="1" si="1351"/>
        <v>#N/A</v>
      </c>
      <c r="Q167" s="142" t="e">
        <f t="shared" ca="1" si="1351"/>
        <v>#N/A</v>
      </c>
      <c r="R167" s="142" t="e">
        <f t="shared" ca="1" si="1351"/>
        <v>#N/A</v>
      </c>
      <c r="S167" s="142" t="e">
        <f t="shared" ca="1" si="1351"/>
        <v>#N/A</v>
      </c>
      <c r="T167" s="142" t="e">
        <f t="shared" ca="1" si="1341"/>
        <v>#N/A</v>
      </c>
      <c r="U167" s="142" t="e">
        <f t="shared" ca="1" si="1341"/>
        <v>#N/A</v>
      </c>
      <c r="V167" s="142" t="e">
        <f t="shared" ca="1" si="1341"/>
        <v>#N/A</v>
      </c>
      <c r="W167" s="142" t="e">
        <f t="shared" ca="1" si="1341"/>
        <v>#N/A</v>
      </c>
      <c r="X167" s="142" t="e">
        <f t="shared" ca="1" si="1341"/>
        <v>#N/A</v>
      </c>
      <c r="Y167" s="142" t="e">
        <f t="shared" ca="1" si="1341"/>
        <v>#N/A</v>
      </c>
      <c r="Z167" s="142" t="e">
        <f t="shared" ca="1" si="1341"/>
        <v>#N/A</v>
      </c>
      <c r="AA167" s="142" t="e">
        <f t="shared" ca="1" si="1341"/>
        <v>#N/A</v>
      </c>
      <c r="AB167" s="142" t="e">
        <f t="shared" ca="1" si="1341"/>
        <v>#N/A</v>
      </c>
      <c r="AC167" s="142" t="e">
        <f t="shared" ca="1" si="1341"/>
        <v>#N/A</v>
      </c>
      <c r="AD167" s="142" t="e">
        <f t="shared" ca="1" si="1341"/>
        <v>#N/A</v>
      </c>
      <c r="AE167" s="142" t="e">
        <f t="shared" ca="1" si="1341"/>
        <v>#N/A</v>
      </c>
      <c r="AF167" s="142" t="e">
        <f t="shared" ca="1" si="1341"/>
        <v>#N/A</v>
      </c>
      <c r="AG167" s="142" t="e">
        <f t="shared" ca="1" si="1341"/>
        <v>#N/A</v>
      </c>
      <c r="AH167" s="142" t="e">
        <f t="shared" ca="1" si="1341"/>
        <v>#N/A</v>
      </c>
      <c r="AI167" s="142" t="e">
        <f t="shared" ca="1" si="1352"/>
        <v>#N/A</v>
      </c>
      <c r="AJ167" s="142" t="e">
        <f t="shared" ca="1" si="1352"/>
        <v>#N/A</v>
      </c>
      <c r="AK167" s="142" t="e">
        <f t="shared" ca="1" si="1352"/>
        <v>#N/A</v>
      </c>
      <c r="AL167" s="142" t="e">
        <f t="shared" ca="1" si="1352"/>
        <v>#N/A</v>
      </c>
      <c r="AM167" s="142" t="e">
        <f t="shared" ca="1" si="1352"/>
        <v>#N/A</v>
      </c>
      <c r="AN167" s="142" t="e">
        <f t="shared" ca="1" si="1352"/>
        <v>#N/A</v>
      </c>
      <c r="AO167" s="142" t="e">
        <f t="shared" ca="1" si="1352"/>
        <v>#N/A</v>
      </c>
      <c r="AP167" s="142" t="e">
        <f t="shared" ca="1" si="1352"/>
        <v>#N/A</v>
      </c>
      <c r="AQ167" s="142" t="e">
        <f t="shared" ca="1" si="1352"/>
        <v>#N/A</v>
      </c>
      <c r="AR167" s="142" t="e">
        <f t="shared" ca="1" si="1352"/>
        <v>#N/A</v>
      </c>
      <c r="AS167" s="142" t="e">
        <f t="shared" ca="1" si="1352"/>
        <v>#N/A</v>
      </c>
      <c r="AT167" s="142" t="e">
        <f t="shared" ca="1" si="1352"/>
        <v>#N/A</v>
      </c>
      <c r="AU167" s="142" t="e">
        <f t="shared" ca="1" si="1352"/>
        <v>#N/A</v>
      </c>
      <c r="AV167" s="142" t="e">
        <f t="shared" ca="1" si="1352"/>
        <v>#N/A</v>
      </c>
      <c r="AW167" s="142" t="e">
        <f t="shared" ca="1" si="1352"/>
        <v>#N/A</v>
      </c>
      <c r="AX167" s="142" t="e">
        <f t="shared" ca="1" si="1352"/>
        <v>#N/A</v>
      </c>
      <c r="AY167" s="142" t="e">
        <f t="shared" ca="1" si="1342"/>
        <v>#N/A</v>
      </c>
      <c r="AZ167" s="142" t="e">
        <f t="shared" ca="1" si="1342"/>
        <v>#N/A</v>
      </c>
      <c r="BA167" s="142" t="e">
        <f t="shared" ca="1" si="1342"/>
        <v>#N/A</v>
      </c>
      <c r="BB167" s="142" t="str">
        <f t="shared" ca="1" si="1070"/>
        <v/>
      </c>
      <c r="BC167" s="142" t="str">
        <f t="shared" ref="BC167" ca="1" si="1393">IFERROR(VALUE(G167)*IF(RTF_unit="K",1,IF(RTF_unit="lb",1/1000,IF(RTF_unit="T",2,1))),"")</f>
        <v/>
      </c>
      <c r="BD167" s="142" t="str">
        <f t="shared" ref="BD167" ca="1" si="1394">IFERROR(VALUE(H167)*IF(RTF_unit="K",1,IF(RTF_unit="lb",1/1000,IF(RTF_unit="T",2,1))),"")</f>
        <v/>
      </c>
      <c r="BE167" s="142" t="str">
        <f t="shared" ref="BE167" ca="1" si="1395">IFERROR(VALUE(I167)*IF(RTF_unit="K",1,IF(RTF_unit="lb",1/1000,IF(RTF_unit="T",2,1))),"")</f>
        <v/>
      </c>
      <c r="BF167" s="20" t="str">
        <f t="shared" ca="1" si="1074"/>
        <v/>
      </c>
      <c r="BG167" s="142" t="str">
        <f t="shared" ca="1" si="1116"/>
        <v/>
      </c>
      <c r="BH167" s="20"/>
      <c r="BI167" s="158" t="str">
        <f t="shared" ca="1" si="1160"/>
        <v/>
      </c>
      <c r="BJ167" s="142" t="str">
        <f t="shared" ca="1" si="1135"/>
        <v/>
      </c>
      <c r="BK167" s="142" t="str">
        <f t="shared" ca="1" si="1161"/>
        <v/>
      </c>
      <c r="BL167" s="142" t="str">
        <f t="shared" ref="BL167" ca="1" si="1396">IFERROR(INDEX($D$2:$BA$203,$A$41-1+$BI167,$A$27-3)*IF(RTF_unit="K",1,IF(RTF_unit="lb",1/1000,IF(RTF_unit="T",2,1))),"")</f>
        <v/>
      </c>
      <c r="BM167" s="142" t="str">
        <f t="shared" ref="BM167" ca="1" si="1397">IFERROR(INDEX($D$2:$BA$203,$A$41-1+$BI167,$A$27-1)*IF(RTF_unit="K",1,IF(RTF_unit="lb",1/1000,IF(RTF_unit="T",2,1))),"")</f>
        <v/>
      </c>
      <c r="BN167" s="142" t="str">
        <f t="shared" ref="BN167" ca="1" si="1398">IFERROR(INDEX($D$2:$BA$203,$A$41-1+$BI167,$A$27-2)*IF(RTF_unit="K",1,IF(RTF_unit="lb",1/1000,IF(RTF_unit="T",2,1))),"")</f>
        <v/>
      </c>
      <c r="BO167" s="142" t="str">
        <f t="shared" ref="BO167" ca="1" si="1399">IFERROR(INDEX($D$2:$BA$203,$A$41-1+$BI167,$A$27)*IF(RTF_unit_Moment="kip-ft",1,IF(RTF_unit_Moment="kip-in",1/12,IF(RTF_unit_Moment="lb-ft",1/1000,IF(RTF_unit_Moment="lb-in",1/12000,1)))),"")</f>
        <v/>
      </c>
      <c r="BP167" s="142" t="str">
        <f t="shared" ref="BP167" ca="1" si="1400">IFERROR(INDEX($D$2:$BA$203,$A$41-1+$BI167,$A$30)*IF(RTF_unit_Moment="kip-ft",1,IF(RTF_unit_Moment="kip-in",1/12,IF(RTF_unit_Moment="lb-ft",1/1000,IF(RTF_unit_Moment="lb-in",1/12000,1)))),"")</f>
        <v/>
      </c>
      <c r="BQ167" s="142" t="str">
        <f t="shared" ca="1" si="1167"/>
        <v/>
      </c>
      <c r="BR167" s="142" t="str">
        <f t="shared" ca="1" si="1168"/>
        <v/>
      </c>
      <c r="BT167" s="142" t="str">
        <f t="array" aca="1" ref="BT167" ca="1">IFERROR(INDEX($BB$1:$BB$502,SMALL(IF($BB$1:$BB$502&lt;&gt;"",ROW($BB$1:$BB$502)),ROW(160:160))),"")</f>
        <v/>
      </c>
      <c r="BU167" s="156" t="str">
        <f t="shared" ca="1" si="1130"/>
        <v/>
      </c>
      <c r="BV167" s="142" t="str">
        <f t="shared" ca="1" si="1141"/>
        <v/>
      </c>
      <c r="BW167" s="142" t="str">
        <f t="shared" ca="1" si="1141"/>
        <v/>
      </c>
      <c r="BX167" s="142" t="str">
        <f t="shared" ca="1" si="1141"/>
        <v/>
      </c>
      <c r="BY167" s="142" t="str">
        <f t="shared" ca="1" si="1142"/>
        <v/>
      </c>
      <c r="BZ167" s="142" t="str">
        <f t="shared" ca="1" si="1131"/>
        <v/>
      </c>
      <c r="CA167" s="142" t="str">
        <f t="shared" ca="1" si="1143"/>
        <v/>
      </c>
      <c r="CB167" s="142" t="str">
        <f t="shared" ca="1" si="1144"/>
        <v/>
      </c>
      <c r="CC167" s="142" t="str">
        <f t="shared" ca="1" si="1145"/>
        <v/>
      </c>
      <c r="CD167" s="142" t="str">
        <f t="shared" ca="1" si="1146"/>
        <v/>
      </c>
      <c r="CE167" s="142" t="str">
        <f t="shared" ca="1" si="1147"/>
        <v/>
      </c>
      <c r="CF167" s="142" t="str">
        <f t="shared" ca="1" si="1148"/>
        <v/>
      </c>
      <c r="CG167" s="142" t="str">
        <f t="shared" ca="1" si="1149"/>
        <v/>
      </c>
      <c r="CH167" s="142" t="str">
        <f ca="1">IFERROR(TRIM(IFERROR(IF(ISNUMBER(MATCH(IF($CF166="Radius",LEFT($CF167,FIND(" (",$CF167,1)),IF(LEFT($CF167,FIND(" (",$CF167,1))=LEFT($CF166,FIND(" (",$CF166,1)),"",LEFT($CF167,FIND(" (",$CF167,1)))),$CH$8:$CH166,0))=FALSE,IF($CF166="Radius",LEFT($CF167,FIND(" (",$CF167,1)),IF(LEFT($CF167,FIND(" (",$CF167,1))=LEFT($CF166,FIND(" (",$CF166,1)),"",LEFT($CF167,FIND(" (",$CF167,1)))),""),"")),"")</f>
        <v/>
      </c>
      <c r="CI167" s="142" t="str">
        <f t="array" aca="1" ref="CI167" ca="1">IFERROR(IF($CH167="","",IF(MAX((Selection_Radius=$CH167)*Selection_Resultant)=0,"",MAX((Selection_Radius=$CH167)*Selection_Resultant))),"")</f>
        <v/>
      </c>
      <c r="CJ167" s="142" t="str">
        <f t="shared" ca="1" si="1150"/>
        <v/>
      </c>
      <c r="CK167" s="142" t="str">
        <f t="array" aca="1" ref="CK167" ca="1">IFERROR(INDEX($CJ$1:$CJ$502,SMALL(IF($CJ$1:$CJ$502&lt;&gt;"",ROW($CJ$1:$CJ$502)),ROW(160:160))),"")</f>
        <v/>
      </c>
      <c r="CL167" s="142" t="str">
        <f t="shared" ca="1" si="1151"/>
        <v/>
      </c>
      <c r="CM167" s="142" t="str">
        <f t="shared" ca="1" si="1152"/>
        <v/>
      </c>
      <c r="CN167" s="142" t="str" cm="1">
        <f t="array" aca="1" ref="CN167" ca="1">IF(CM167="","",INDEX(INDIRECT("$CM$9:$CM$" &amp; ROW(GuyAnchorReactionCount) + GuyAnchorReactionCount),ROWS($CM167:INDIRECT("$CM$" &amp; ROW(GuyAnchorReactionCount) + GuyAnchorReactionCount))))</f>
        <v/>
      </c>
      <c r="CP167" s="145" t="str">
        <f t="shared" ca="1" si="1153"/>
        <v/>
      </c>
      <c r="CQ167" s="145" t="str">
        <f t="shared" ca="1" si="1154"/>
        <v/>
      </c>
      <c r="CR167" s="145" t="str">
        <f t="shared" ca="1" si="1155"/>
        <v/>
      </c>
      <c r="CS167" s="145" t="str">
        <f t="shared" ca="1" si="1156"/>
        <v/>
      </c>
    </row>
    <row r="168" spans="3:97" x14ac:dyDescent="0.2">
      <c r="C168" s="142">
        <f t="shared" si="1080"/>
        <v>166</v>
      </c>
      <c r="D168" s="142" t="e">
        <f t="shared" ca="1" si="1351"/>
        <v>#N/A</v>
      </c>
      <c r="E168" s="142" t="e">
        <f t="shared" ca="1" si="1351"/>
        <v>#N/A</v>
      </c>
      <c r="F168" s="142" t="e">
        <f t="shared" ca="1" si="1351"/>
        <v>#N/A</v>
      </c>
      <c r="G168" s="142" t="e">
        <f t="shared" ca="1" si="1351"/>
        <v>#N/A</v>
      </c>
      <c r="H168" s="142" t="e">
        <f t="shared" ca="1" si="1351"/>
        <v>#N/A</v>
      </c>
      <c r="I168" s="142" t="e">
        <f t="shared" ca="1" si="1351"/>
        <v>#N/A</v>
      </c>
      <c r="J168" s="142" t="e">
        <f t="shared" ca="1" si="1351"/>
        <v>#N/A</v>
      </c>
      <c r="K168" s="142" t="e">
        <f t="shared" ca="1" si="1351"/>
        <v>#N/A</v>
      </c>
      <c r="L168" s="142" t="e">
        <f t="shared" ca="1" si="1351"/>
        <v>#N/A</v>
      </c>
      <c r="M168" s="142" t="e">
        <f t="shared" ca="1" si="1351"/>
        <v>#N/A</v>
      </c>
      <c r="N168" s="142" t="e">
        <f t="shared" ca="1" si="1351"/>
        <v>#N/A</v>
      </c>
      <c r="O168" s="142" t="e">
        <f t="shared" ca="1" si="1351"/>
        <v>#N/A</v>
      </c>
      <c r="P168" s="142" t="e">
        <f t="shared" ca="1" si="1351"/>
        <v>#N/A</v>
      </c>
      <c r="Q168" s="142" t="e">
        <f t="shared" ca="1" si="1351"/>
        <v>#N/A</v>
      </c>
      <c r="R168" s="142" t="e">
        <f t="shared" ca="1" si="1351"/>
        <v>#N/A</v>
      </c>
      <c r="S168" s="142" t="e">
        <f t="shared" ca="1" si="1351"/>
        <v>#N/A</v>
      </c>
      <c r="T168" s="142" t="e">
        <f t="shared" ca="1" si="1341"/>
        <v>#N/A</v>
      </c>
      <c r="U168" s="142" t="e">
        <f t="shared" ca="1" si="1341"/>
        <v>#N/A</v>
      </c>
      <c r="V168" s="142" t="e">
        <f t="shared" ca="1" si="1341"/>
        <v>#N/A</v>
      </c>
      <c r="W168" s="142" t="e">
        <f t="shared" ca="1" si="1341"/>
        <v>#N/A</v>
      </c>
      <c r="X168" s="142" t="e">
        <f t="shared" ca="1" si="1341"/>
        <v>#N/A</v>
      </c>
      <c r="Y168" s="142" t="e">
        <f t="shared" ca="1" si="1341"/>
        <v>#N/A</v>
      </c>
      <c r="Z168" s="142" t="e">
        <f t="shared" ca="1" si="1341"/>
        <v>#N/A</v>
      </c>
      <c r="AA168" s="142" t="e">
        <f t="shared" ca="1" si="1341"/>
        <v>#N/A</v>
      </c>
      <c r="AB168" s="142" t="e">
        <f t="shared" ca="1" si="1341"/>
        <v>#N/A</v>
      </c>
      <c r="AC168" s="142" t="e">
        <f t="shared" ca="1" si="1341"/>
        <v>#N/A</v>
      </c>
      <c r="AD168" s="142" t="e">
        <f t="shared" ca="1" si="1341"/>
        <v>#N/A</v>
      </c>
      <c r="AE168" s="142" t="e">
        <f t="shared" ca="1" si="1341"/>
        <v>#N/A</v>
      </c>
      <c r="AF168" s="142" t="e">
        <f t="shared" ca="1" si="1341"/>
        <v>#N/A</v>
      </c>
      <c r="AG168" s="142" t="e">
        <f t="shared" ca="1" si="1341"/>
        <v>#N/A</v>
      </c>
      <c r="AH168" s="142" t="e">
        <f t="shared" ca="1" si="1341"/>
        <v>#N/A</v>
      </c>
      <c r="AI168" s="142" t="e">
        <f t="shared" ca="1" si="1352"/>
        <v>#N/A</v>
      </c>
      <c r="AJ168" s="142" t="e">
        <f t="shared" ca="1" si="1352"/>
        <v>#N/A</v>
      </c>
      <c r="AK168" s="142" t="e">
        <f t="shared" ca="1" si="1352"/>
        <v>#N/A</v>
      </c>
      <c r="AL168" s="142" t="e">
        <f t="shared" ca="1" si="1352"/>
        <v>#N/A</v>
      </c>
      <c r="AM168" s="142" t="e">
        <f t="shared" ca="1" si="1352"/>
        <v>#N/A</v>
      </c>
      <c r="AN168" s="142" t="e">
        <f t="shared" ca="1" si="1352"/>
        <v>#N/A</v>
      </c>
      <c r="AO168" s="142" t="e">
        <f t="shared" ca="1" si="1352"/>
        <v>#N/A</v>
      </c>
      <c r="AP168" s="142" t="e">
        <f t="shared" ca="1" si="1352"/>
        <v>#N/A</v>
      </c>
      <c r="AQ168" s="142" t="e">
        <f t="shared" ca="1" si="1352"/>
        <v>#N/A</v>
      </c>
      <c r="AR168" s="142" t="e">
        <f t="shared" ca="1" si="1352"/>
        <v>#N/A</v>
      </c>
      <c r="AS168" s="142" t="e">
        <f t="shared" ca="1" si="1352"/>
        <v>#N/A</v>
      </c>
      <c r="AT168" s="142" t="e">
        <f t="shared" ca="1" si="1352"/>
        <v>#N/A</v>
      </c>
      <c r="AU168" s="142" t="e">
        <f t="shared" ca="1" si="1352"/>
        <v>#N/A</v>
      </c>
      <c r="AV168" s="142" t="e">
        <f t="shared" ca="1" si="1352"/>
        <v>#N/A</v>
      </c>
      <c r="AW168" s="142" t="e">
        <f t="shared" ca="1" si="1352"/>
        <v>#N/A</v>
      </c>
      <c r="AX168" s="142" t="e">
        <f t="shared" ca="1" si="1352"/>
        <v>#N/A</v>
      </c>
      <c r="AY168" s="142" t="e">
        <f t="shared" ca="1" si="1342"/>
        <v>#N/A</v>
      </c>
      <c r="AZ168" s="142" t="e">
        <f t="shared" ca="1" si="1342"/>
        <v>#N/A</v>
      </c>
      <c r="BA168" s="142" t="e">
        <f t="shared" ca="1" si="1342"/>
        <v>#N/A</v>
      </c>
      <c r="BB168" s="142" t="str">
        <f t="shared" ca="1" si="1070"/>
        <v/>
      </c>
      <c r="BC168" s="142" t="str">
        <f t="shared" ref="BC168" ca="1" si="1401">IFERROR(VALUE(G168)*IF(RTF_unit="K",1,IF(RTF_unit="lb",1/1000,IF(RTF_unit="T",2,1))),"")</f>
        <v/>
      </c>
      <c r="BD168" s="142" t="str">
        <f t="shared" ref="BD168" ca="1" si="1402">IFERROR(VALUE(H168)*IF(RTF_unit="K",1,IF(RTF_unit="lb",1/1000,IF(RTF_unit="T",2,1))),"")</f>
        <v/>
      </c>
      <c r="BE168" s="142" t="str">
        <f t="shared" ref="BE168" ca="1" si="1403">IFERROR(VALUE(I168)*IF(RTF_unit="K",1,IF(RTF_unit="lb",1/1000,IF(RTF_unit="T",2,1))),"")</f>
        <v/>
      </c>
      <c r="BF168" s="20" t="str">
        <f t="shared" ca="1" si="1074"/>
        <v/>
      </c>
      <c r="BG168" s="142" t="str">
        <f t="shared" ca="1" si="1116"/>
        <v/>
      </c>
      <c r="BH168" s="20"/>
      <c r="BI168" s="158" t="str">
        <f t="shared" ca="1" si="1160"/>
        <v/>
      </c>
      <c r="BJ168" s="142" t="str">
        <f t="shared" ca="1" si="1135"/>
        <v/>
      </c>
      <c r="BK168" s="142" t="str">
        <f t="shared" ca="1" si="1161"/>
        <v/>
      </c>
      <c r="BL168" s="142" t="str">
        <f t="shared" ref="BL168" ca="1" si="1404">IFERROR(INDEX($D$2:$BA$203,$A$41-1+$BI168,$A$27-3)*IF(RTF_unit="K",1,IF(RTF_unit="lb",1/1000,IF(RTF_unit="T",2,1))),"")</f>
        <v/>
      </c>
      <c r="BM168" s="142" t="str">
        <f t="shared" ref="BM168" ca="1" si="1405">IFERROR(INDEX($D$2:$BA$203,$A$41-1+$BI168,$A$27-1)*IF(RTF_unit="K",1,IF(RTF_unit="lb",1/1000,IF(RTF_unit="T",2,1))),"")</f>
        <v/>
      </c>
      <c r="BN168" s="142" t="str">
        <f t="shared" ref="BN168" ca="1" si="1406">IFERROR(INDEX($D$2:$BA$203,$A$41-1+$BI168,$A$27-2)*IF(RTF_unit="K",1,IF(RTF_unit="lb",1/1000,IF(RTF_unit="T",2,1))),"")</f>
        <v/>
      </c>
      <c r="BO168" s="142" t="str">
        <f t="shared" ref="BO168" ca="1" si="1407">IFERROR(INDEX($D$2:$BA$203,$A$41-1+$BI168,$A$27)*IF(RTF_unit_Moment="kip-ft",1,IF(RTF_unit_Moment="kip-in",1/12,IF(RTF_unit_Moment="lb-ft",1/1000,IF(RTF_unit_Moment="lb-in",1/12000,1)))),"")</f>
        <v/>
      </c>
      <c r="BP168" s="142" t="str">
        <f t="shared" ref="BP168" ca="1" si="1408">IFERROR(INDEX($D$2:$BA$203,$A$41-1+$BI168,$A$30)*IF(RTF_unit_Moment="kip-ft",1,IF(RTF_unit_Moment="kip-in",1/12,IF(RTF_unit_Moment="lb-ft",1/1000,IF(RTF_unit_Moment="lb-in",1/12000,1)))),"")</f>
        <v/>
      </c>
      <c r="BQ168" s="142" t="str">
        <f t="shared" ca="1" si="1167"/>
        <v/>
      </c>
      <c r="BR168" s="142" t="str">
        <f t="shared" ca="1" si="1168"/>
        <v/>
      </c>
      <c r="BT168" s="142" t="str">
        <f t="array" aca="1" ref="BT168" ca="1">IFERROR(INDEX($BB$1:$BB$502,SMALL(IF($BB$1:$BB$502&lt;&gt;"",ROW($BB$1:$BB$502)),ROW(161:161))),"")</f>
        <v/>
      </c>
      <c r="BU168" s="156" t="str">
        <f t="shared" ca="1" si="1130"/>
        <v/>
      </c>
      <c r="BV168" s="142" t="str">
        <f t="shared" ca="1" si="1141"/>
        <v/>
      </c>
      <c r="BW168" s="142" t="str">
        <f t="shared" ca="1" si="1141"/>
        <v/>
      </c>
      <c r="BX168" s="142" t="str">
        <f t="shared" ca="1" si="1141"/>
        <v/>
      </c>
      <c r="BY168" s="142" t="str">
        <f t="shared" ca="1" si="1142"/>
        <v/>
      </c>
      <c r="BZ168" s="142" t="str">
        <f t="shared" ca="1" si="1131"/>
        <v/>
      </c>
      <c r="CA168" s="142" t="str">
        <f t="shared" ca="1" si="1143"/>
        <v/>
      </c>
      <c r="CB168" s="142" t="str">
        <f t="shared" ca="1" si="1144"/>
        <v/>
      </c>
      <c r="CC168" s="142" t="str">
        <f t="shared" ca="1" si="1145"/>
        <v/>
      </c>
      <c r="CD168" s="142" t="str">
        <f t="shared" ca="1" si="1146"/>
        <v/>
      </c>
      <c r="CE168" s="142" t="str">
        <f t="shared" ca="1" si="1147"/>
        <v/>
      </c>
      <c r="CF168" s="142" t="str">
        <f t="shared" ca="1" si="1148"/>
        <v/>
      </c>
      <c r="CG168" s="142" t="str">
        <f t="shared" ca="1" si="1149"/>
        <v/>
      </c>
      <c r="CH168" s="142" t="str">
        <f ca="1">IFERROR(TRIM(IFERROR(IF(ISNUMBER(MATCH(IF($CF167="Radius",LEFT($CF168,FIND(" (",$CF168,1)),IF(LEFT($CF168,FIND(" (",$CF168,1))=LEFT($CF167,FIND(" (",$CF167,1)),"",LEFT($CF168,FIND(" (",$CF168,1)))),$CH$8:$CH167,0))=FALSE,IF($CF167="Radius",LEFT($CF168,FIND(" (",$CF168,1)),IF(LEFT($CF168,FIND(" (",$CF168,1))=LEFT($CF167,FIND(" (",$CF167,1)),"",LEFT($CF168,FIND(" (",$CF168,1)))),""),"")),"")</f>
        <v/>
      </c>
      <c r="CI168" s="142" t="str">
        <f t="array" aca="1" ref="CI168" ca="1">IFERROR(IF($CH168="","",IF(MAX((Selection_Radius=$CH168)*Selection_Resultant)=0,"",MAX((Selection_Radius=$CH168)*Selection_Resultant))),"")</f>
        <v/>
      </c>
      <c r="CJ168" s="142" t="str">
        <f t="shared" ca="1" si="1150"/>
        <v/>
      </c>
      <c r="CK168" s="142" t="str">
        <f t="array" aca="1" ref="CK168" ca="1">IFERROR(INDEX($CJ$1:$CJ$502,SMALL(IF($CJ$1:$CJ$502&lt;&gt;"",ROW($CJ$1:$CJ$502)),ROW(161:161))),"")</f>
        <v/>
      </c>
      <c r="CL168" s="142" t="str">
        <f t="shared" ca="1" si="1151"/>
        <v/>
      </c>
      <c r="CM168" s="142" t="str">
        <f t="shared" ca="1" si="1152"/>
        <v/>
      </c>
      <c r="CN168" s="142" t="str" cm="1">
        <f t="array" aca="1" ref="CN168" ca="1">IF(CM168="","",INDEX(INDIRECT("$CM$9:$CM$" &amp; ROW(GuyAnchorReactionCount) + GuyAnchorReactionCount),ROWS($CM168:INDIRECT("$CM$" &amp; ROW(GuyAnchorReactionCount) + GuyAnchorReactionCount))))</f>
        <v/>
      </c>
      <c r="CP168" s="145" t="str">
        <f t="shared" ca="1" si="1153"/>
        <v/>
      </c>
      <c r="CQ168" s="145" t="str">
        <f t="shared" ca="1" si="1154"/>
        <v/>
      </c>
      <c r="CR168" s="145" t="str">
        <f t="shared" ca="1" si="1155"/>
        <v/>
      </c>
      <c r="CS168" s="145" t="str">
        <f t="shared" ca="1" si="1156"/>
        <v/>
      </c>
    </row>
    <row r="169" spans="3:97" x14ac:dyDescent="0.2">
      <c r="C169" s="142">
        <f t="shared" si="1080"/>
        <v>167</v>
      </c>
      <c r="D169" s="142" t="e">
        <f t="shared" ca="1" si="1351"/>
        <v>#N/A</v>
      </c>
      <c r="E169" s="142" t="e">
        <f t="shared" ca="1" si="1351"/>
        <v>#N/A</v>
      </c>
      <c r="F169" s="142" t="e">
        <f t="shared" ca="1" si="1351"/>
        <v>#N/A</v>
      </c>
      <c r="G169" s="142" t="e">
        <f t="shared" ca="1" si="1351"/>
        <v>#N/A</v>
      </c>
      <c r="H169" s="142" t="e">
        <f t="shared" ca="1" si="1351"/>
        <v>#N/A</v>
      </c>
      <c r="I169" s="142" t="e">
        <f t="shared" ca="1" si="1351"/>
        <v>#N/A</v>
      </c>
      <c r="J169" s="142" t="e">
        <f t="shared" ca="1" si="1351"/>
        <v>#N/A</v>
      </c>
      <c r="K169" s="142" t="e">
        <f t="shared" ca="1" si="1351"/>
        <v>#N/A</v>
      </c>
      <c r="L169" s="142" t="e">
        <f t="shared" ca="1" si="1351"/>
        <v>#N/A</v>
      </c>
      <c r="M169" s="142" t="e">
        <f t="shared" ca="1" si="1351"/>
        <v>#N/A</v>
      </c>
      <c r="N169" s="142" t="e">
        <f t="shared" ca="1" si="1351"/>
        <v>#N/A</v>
      </c>
      <c r="O169" s="142" t="e">
        <f t="shared" ca="1" si="1351"/>
        <v>#N/A</v>
      </c>
      <c r="P169" s="142" t="e">
        <f t="shared" ca="1" si="1351"/>
        <v>#N/A</v>
      </c>
      <c r="Q169" s="142" t="e">
        <f t="shared" ca="1" si="1351"/>
        <v>#N/A</v>
      </c>
      <c r="R169" s="142" t="e">
        <f t="shared" ca="1" si="1351"/>
        <v>#N/A</v>
      </c>
      <c r="S169" s="142" t="e">
        <f t="shared" ca="1" si="1351"/>
        <v>#N/A</v>
      </c>
      <c r="T169" s="142" t="e">
        <f t="shared" ca="1" si="1341"/>
        <v>#N/A</v>
      </c>
      <c r="U169" s="142" t="e">
        <f t="shared" ca="1" si="1341"/>
        <v>#N/A</v>
      </c>
      <c r="V169" s="142" t="e">
        <f t="shared" ca="1" si="1341"/>
        <v>#N/A</v>
      </c>
      <c r="W169" s="142" t="e">
        <f t="shared" ca="1" si="1341"/>
        <v>#N/A</v>
      </c>
      <c r="X169" s="142" t="e">
        <f t="shared" ca="1" si="1341"/>
        <v>#N/A</v>
      </c>
      <c r="Y169" s="142" t="e">
        <f t="shared" ca="1" si="1341"/>
        <v>#N/A</v>
      </c>
      <c r="Z169" s="142" t="e">
        <f t="shared" ca="1" si="1341"/>
        <v>#N/A</v>
      </c>
      <c r="AA169" s="142" t="e">
        <f t="shared" ca="1" si="1341"/>
        <v>#N/A</v>
      </c>
      <c r="AB169" s="142" t="e">
        <f t="shared" ca="1" si="1341"/>
        <v>#N/A</v>
      </c>
      <c r="AC169" s="142" t="e">
        <f t="shared" ca="1" si="1341"/>
        <v>#N/A</v>
      </c>
      <c r="AD169" s="142" t="e">
        <f t="shared" ca="1" si="1341"/>
        <v>#N/A</v>
      </c>
      <c r="AE169" s="142" t="e">
        <f t="shared" ca="1" si="1341"/>
        <v>#N/A</v>
      </c>
      <c r="AF169" s="142" t="e">
        <f t="shared" ca="1" si="1341"/>
        <v>#N/A</v>
      </c>
      <c r="AG169" s="142" t="e">
        <f t="shared" ca="1" si="1341"/>
        <v>#N/A</v>
      </c>
      <c r="AH169" s="142" t="e">
        <f t="shared" ca="1" si="1341"/>
        <v>#N/A</v>
      </c>
      <c r="AI169" s="142" t="e">
        <f t="shared" ca="1" si="1352"/>
        <v>#N/A</v>
      </c>
      <c r="AJ169" s="142" t="e">
        <f t="shared" ca="1" si="1352"/>
        <v>#N/A</v>
      </c>
      <c r="AK169" s="142" t="e">
        <f t="shared" ca="1" si="1352"/>
        <v>#N/A</v>
      </c>
      <c r="AL169" s="142" t="e">
        <f t="shared" ca="1" si="1352"/>
        <v>#N/A</v>
      </c>
      <c r="AM169" s="142" t="e">
        <f t="shared" ca="1" si="1352"/>
        <v>#N/A</v>
      </c>
      <c r="AN169" s="142" t="e">
        <f t="shared" ca="1" si="1352"/>
        <v>#N/A</v>
      </c>
      <c r="AO169" s="142" t="e">
        <f t="shared" ca="1" si="1352"/>
        <v>#N/A</v>
      </c>
      <c r="AP169" s="142" t="e">
        <f t="shared" ca="1" si="1352"/>
        <v>#N/A</v>
      </c>
      <c r="AQ169" s="142" t="e">
        <f t="shared" ca="1" si="1352"/>
        <v>#N/A</v>
      </c>
      <c r="AR169" s="142" t="e">
        <f t="shared" ca="1" si="1352"/>
        <v>#N/A</v>
      </c>
      <c r="AS169" s="142" t="e">
        <f t="shared" ca="1" si="1352"/>
        <v>#N/A</v>
      </c>
      <c r="AT169" s="142" t="e">
        <f t="shared" ca="1" si="1352"/>
        <v>#N/A</v>
      </c>
      <c r="AU169" s="142" t="e">
        <f t="shared" ca="1" si="1352"/>
        <v>#N/A</v>
      </c>
      <c r="AV169" s="142" t="e">
        <f t="shared" ca="1" si="1352"/>
        <v>#N/A</v>
      </c>
      <c r="AW169" s="142" t="e">
        <f t="shared" ca="1" si="1352"/>
        <v>#N/A</v>
      </c>
      <c r="AX169" s="142" t="e">
        <f t="shared" ca="1" si="1352"/>
        <v>#N/A</v>
      </c>
      <c r="AY169" s="142" t="e">
        <f t="shared" ca="1" si="1342"/>
        <v>#N/A</v>
      </c>
      <c r="AZ169" s="142" t="e">
        <f t="shared" ca="1" si="1342"/>
        <v>#N/A</v>
      </c>
      <c r="BA169" s="142" t="e">
        <f t="shared" ca="1" si="1342"/>
        <v>#N/A</v>
      </c>
      <c r="BB169" s="142" t="str">
        <f t="shared" ca="1" si="1070"/>
        <v/>
      </c>
      <c r="BC169" s="142" t="str">
        <f t="shared" ref="BC169" ca="1" si="1409">IFERROR(VALUE(G169)*IF(RTF_unit="K",1,IF(RTF_unit="lb",1/1000,IF(RTF_unit="T",2,1))),"")</f>
        <v/>
      </c>
      <c r="BD169" s="142" t="str">
        <f t="shared" ref="BD169" ca="1" si="1410">IFERROR(VALUE(H169)*IF(RTF_unit="K",1,IF(RTF_unit="lb",1/1000,IF(RTF_unit="T",2,1))),"")</f>
        <v/>
      </c>
      <c r="BE169" s="142" t="str">
        <f t="shared" ref="BE169" ca="1" si="1411">IFERROR(VALUE(I169)*IF(RTF_unit="K",1,IF(RTF_unit="lb",1/1000,IF(RTF_unit="T",2,1))),"")</f>
        <v/>
      </c>
      <c r="BF169" s="20" t="str">
        <f t="shared" ca="1" si="1074"/>
        <v/>
      </c>
      <c r="BG169" s="142" t="str">
        <f t="shared" ca="1" si="1116"/>
        <v/>
      </c>
      <c r="BH169" s="20"/>
      <c r="BI169" s="158" t="str">
        <f t="shared" ca="1" si="1160"/>
        <v/>
      </c>
      <c r="BJ169" s="142" t="str">
        <f t="shared" ca="1" si="1135"/>
        <v/>
      </c>
      <c r="BK169" s="142" t="str">
        <f t="shared" ca="1" si="1161"/>
        <v/>
      </c>
      <c r="BL169" s="142" t="str">
        <f t="shared" ref="BL169" ca="1" si="1412">IFERROR(INDEX($D$2:$BA$203,$A$41-1+$BI169,$A$27-3)*IF(RTF_unit="K",1,IF(RTF_unit="lb",1/1000,IF(RTF_unit="T",2,1))),"")</f>
        <v/>
      </c>
      <c r="BM169" s="142" t="str">
        <f t="shared" ref="BM169" ca="1" si="1413">IFERROR(INDEX($D$2:$BA$203,$A$41-1+$BI169,$A$27-1)*IF(RTF_unit="K",1,IF(RTF_unit="lb",1/1000,IF(RTF_unit="T",2,1))),"")</f>
        <v/>
      </c>
      <c r="BN169" s="142" t="str">
        <f t="shared" ref="BN169" ca="1" si="1414">IFERROR(INDEX($D$2:$BA$203,$A$41-1+$BI169,$A$27-2)*IF(RTF_unit="K",1,IF(RTF_unit="lb",1/1000,IF(RTF_unit="T",2,1))),"")</f>
        <v/>
      </c>
      <c r="BO169" s="142" t="str">
        <f t="shared" ref="BO169" ca="1" si="1415">IFERROR(INDEX($D$2:$BA$203,$A$41-1+$BI169,$A$27)*IF(RTF_unit_Moment="kip-ft",1,IF(RTF_unit_Moment="kip-in",1/12,IF(RTF_unit_Moment="lb-ft",1/1000,IF(RTF_unit_Moment="lb-in",1/12000,1)))),"")</f>
        <v/>
      </c>
      <c r="BP169" s="142" t="str">
        <f t="shared" ref="BP169" ca="1" si="1416">IFERROR(INDEX($D$2:$BA$203,$A$41-1+$BI169,$A$30)*IF(RTF_unit_Moment="kip-ft",1,IF(RTF_unit_Moment="kip-in",1/12,IF(RTF_unit_Moment="lb-ft",1/1000,IF(RTF_unit_Moment="lb-in",1/12000,1)))),"")</f>
        <v/>
      </c>
      <c r="BQ169" s="142" t="str">
        <f t="shared" ca="1" si="1167"/>
        <v/>
      </c>
      <c r="BR169" s="142" t="str">
        <f t="shared" ca="1" si="1168"/>
        <v/>
      </c>
      <c r="BT169" s="142" t="str">
        <f t="array" aca="1" ref="BT169" ca="1">IFERROR(INDEX($BB$1:$BB$502,SMALL(IF($BB$1:$BB$502&lt;&gt;"",ROW($BB$1:$BB$502)),ROW(162:162))),"")</f>
        <v/>
      </c>
      <c r="BU169" s="156" t="str">
        <f t="shared" ca="1" si="1130"/>
        <v/>
      </c>
      <c r="BV169" s="142" t="str">
        <f t="shared" ca="1" si="1141"/>
        <v/>
      </c>
      <c r="BW169" s="142" t="str">
        <f t="shared" ca="1" si="1141"/>
        <v/>
      </c>
      <c r="BX169" s="142" t="str">
        <f t="shared" ca="1" si="1141"/>
        <v/>
      </c>
      <c r="BY169" s="142" t="str">
        <f t="shared" ca="1" si="1142"/>
        <v/>
      </c>
      <c r="BZ169" s="142" t="str">
        <f t="shared" ca="1" si="1131"/>
        <v/>
      </c>
      <c r="CA169" s="142" t="str">
        <f t="shared" ca="1" si="1143"/>
        <v/>
      </c>
      <c r="CB169" s="142" t="str">
        <f t="shared" ca="1" si="1144"/>
        <v/>
      </c>
      <c r="CC169" s="142" t="str">
        <f t="shared" ca="1" si="1145"/>
        <v/>
      </c>
      <c r="CD169" s="142" t="str">
        <f t="shared" ca="1" si="1146"/>
        <v/>
      </c>
      <c r="CE169" s="142" t="str">
        <f t="shared" ca="1" si="1147"/>
        <v/>
      </c>
      <c r="CF169" s="142" t="str">
        <f t="shared" ca="1" si="1148"/>
        <v/>
      </c>
      <c r="CG169" s="142" t="str">
        <f t="shared" ca="1" si="1149"/>
        <v/>
      </c>
      <c r="CH169" s="142" t="str">
        <f ca="1">IFERROR(TRIM(IFERROR(IF(ISNUMBER(MATCH(IF($CF168="Radius",LEFT($CF169,FIND(" (",$CF169,1)),IF(LEFT($CF169,FIND(" (",$CF169,1))=LEFT($CF168,FIND(" (",$CF168,1)),"",LEFT($CF169,FIND(" (",$CF169,1)))),$CH$8:$CH168,0))=FALSE,IF($CF168="Radius",LEFT($CF169,FIND(" (",$CF169,1)),IF(LEFT($CF169,FIND(" (",$CF169,1))=LEFT($CF168,FIND(" (",$CF168,1)),"",LEFT($CF169,FIND(" (",$CF169,1)))),""),"")),"")</f>
        <v/>
      </c>
      <c r="CI169" s="142" t="str">
        <f t="array" aca="1" ref="CI169" ca="1">IFERROR(IF($CH169="","",IF(MAX((Selection_Radius=$CH169)*Selection_Resultant)=0,"",MAX((Selection_Radius=$CH169)*Selection_Resultant))),"")</f>
        <v/>
      </c>
      <c r="CJ169" s="142" t="str">
        <f t="shared" ca="1" si="1150"/>
        <v/>
      </c>
      <c r="CK169" s="142" t="str">
        <f t="array" aca="1" ref="CK169" ca="1">IFERROR(INDEX($CJ$1:$CJ$502,SMALL(IF($CJ$1:$CJ$502&lt;&gt;"",ROW($CJ$1:$CJ$502)),ROW(162:162))),"")</f>
        <v/>
      </c>
      <c r="CL169" s="142" t="str">
        <f t="shared" ca="1" si="1151"/>
        <v/>
      </c>
      <c r="CM169" s="142" t="str">
        <f t="shared" ca="1" si="1152"/>
        <v/>
      </c>
      <c r="CN169" s="142" t="str" cm="1">
        <f t="array" aca="1" ref="CN169" ca="1">IF(CM169="","",INDEX(INDIRECT("$CM$9:$CM$" &amp; ROW(GuyAnchorReactionCount) + GuyAnchorReactionCount),ROWS($CM169:INDIRECT("$CM$" &amp; ROW(GuyAnchorReactionCount) + GuyAnchorReactionCount))))</f>
        <v/>
      </c>
      <c r="CP169" s="145" t="str">
        <f t="shared" ca="1" si="1153"/>
        <v/>
      </c>
      <c r="CQ169" s="145" t="str">
        <f t="shared" ca="1" si="1154"/>
        <v/>
      </c>
      <c r="CR169" s="145" t="str">
        <f t="shared" ca="1" si="1155"/>
        <v/>
      </c>
      <c r="CS169" s="145" t="str">
        <f t="shared" ca="1" si="1156"/>
        <v/>
      </c>
    </row>
    <row r="170" spans="3:97" x14ac:dyDescent="0.2">
      <c r="C170" s="142">
        <f t="shared" si="1080"/>
        <v>168</v>
      </c>
      <c r="D170" s="142" t="e">
        <f t="shared" ca="1" si="1351"/>
        <v>#N/A</v>
      </c>
      <c r="E170" s="142" t="e">
        <f t="shared" ca="1" si="1351"/>
        <v>#N/A</v>
      </c>
      <c r="F170" s="142" t="e">
        <f t="shared" ca="1" si="1351"/>
        <v>#N/A</v>
      </c>
      <c r="G170" s="142" t="e">
        <f t="shared" ca="1" si="1351"/>
        <v>#N/A</v>
      </c>
      <c r="H170" s="142" t="e">
        <f t="shared" ca="1" si="1351"/>
        <v>#N/A</v>
      </c>
      <c r="I170" s="142" t="e">
        <f t="shared" ca="1" si="1351"/>
        <v>#N/A</v>
      </c>
      <c r="J170" s="142" t="e">
        <f t="shared" ca="1" si="1351"/>
        <v>#N/A</v>
      </c>
      <c r="K170" s="142" t="e">
        <f t="shared" ca="1" si="1351"/>
        <v>#N/A</v>
      </c>
      <c r="L170" s="142" t="e">
        <f t="shared" ca="1" si="1351"/>
        <v>#N/A</v>
      </c>
      <c r="M170" s="142" t="e">
        <f t="shared" ca="1" si="1351"/>
        <v>#N/A</v>
      </c>
      <c r="N170" s="142" t="e">
        <f t="shared" ca="1" si="1351"/>
        <v>#N/A</v>
      </c>
      <c r="O170" s="142" t="e">
        <f t="shared" ca="1" si="1351"/>
        <v>#N/A</v>
      </c>
      <c r="P170" s="142" t="e">
        <f t="shared" ca="1" si="1351"/>
        <v>#N/A</v>
      </c>
      <c r="Q170" s="142" t="e">
        <f t="shared" ca="1" si="1351"/>
        <v>#N/A</v>
      </c>
      <c r="R170" s="142" t="e">
        <f t="shared" ca="1" si="1351"/>
        <v>#N/A</v>
      </c>
      <c r="S170" s="142" t="e">
        <f t="shared" ca="1" si="1351"/>
        <v>#N/A</v>
      </c>
      <c r="T170" s="142" t="e">
        <f t="shared" ca="1" si="1341"/>
        <v>#N/A</v>
      </c>
      <c r="U170" s="142" t="e">
        <f t="shared" ca="1" si="1341"/>
        <v>#N/A</v>
      </c>
      <c r="V170" s="142" t="e">
        <f t="shared" ca="1" si="1341"/>
        <v>#N/A</v>
      </c>
      <c r="W170" s="142" t="e">
        <f t="shared" ca="1" si="1341"/>
        <v>#N/A</v>
      </c>
      <c r="X170" s="142" t="e">
        <f t="shared" ca="1" si="1341"/>
        <v>#N/A</v>
      </c>
      <c r="Y170" s="142" t="e">
        <f t="shared" ca="1" si="1341"/>
        <v>#N/A</v>
      </c>
      <c r="Z170" s="142" t="e">
        <f t="shared" ca="1" si="1341"/>
        <v>#N/A</v>
      </c>
      <c r="AA170" s="142" t="e">
        <f t="shared" ca="1" si="1341"/>
        <v>#N/A</v>
      </c>
      <c r="AB170" s="142" t="e">
        <f t="shared" ca="1" si="1341"/>
        <v>#N/A</v>
      </c>
      <c r="AC170" s="142" t="e">
        <f t="shared" ca="1" si="1341"/>
        <v>#N/A</v>
      </c>
      <c r="AD170" s="142" t="e">
        <f t="shared" ca="1" si="1341"/>
        <v>#N/A</v>
      </c>
      <c r="AE170" s="142" t="e">
        <f t="shared" ca="1" si="1341"/>
        <v>#N/A</v>
      </c>
      <c r="AF170" s="142" t="e">
        <f t="shared" ca="1" si="1341"/>
        <v>#N/A</v>
      </c>
      <c r="AG170" s="142" t="e">
        <f t="shared" ca="1" si="1341"/>
        <v>#N/A</v>
      </c>
      <c r="AH170" s="142" t="e">
        <f t="shared" ca="1" si="1341"/>
        <v>#N/A</v>
      </c>
      <c r="AI170" s="142" t="e">
        <f t="shared" ca="1" si="1352"/>
        <v>#N/A</v>
      </c>
      <c r="AJ170" s="142" t="e">
        <f t="shared" ca="1" si="1352"/>
        <v>#N/A</v>
      </c>
      <c r="AK170" s="142" t="e">
        <f t="shared" ca="1" si="1352"/>
        <v>#N/A</v>
      </c>
      <c r="AL170" s="142" t="e">
        <f t="shared" ca="1" si="1352"/>
        <v>#N/A</v>
      </c>
      <c r="AM170" s="142" t="e">
        <f t="shared" ca="1" si="1352"/>
        <v>#N/A</v>
      </c>
      <c r="AN170" s="142" t="e">
        <f t="shared" ca="1" si="1352"/>
        <v>#N/A</v>
      </c>
      <c r="AO170" s="142" t="e">
        <f t="shared" ca="1" si="1352"/>
        <v>#N/A</v>
      </c>
      <c r="AP170" s="142" t="e">
        <f t="shared" ca="1" si="1352"/>
        <v>#N/A</v>
      </c>
      <c r="AQ170" s="142" t="e">
        <f t="shared" ca="1" si="1352"/>
        <v>#N/A</v>
      </c>
      <c r="AR170" s="142" t="e">
        <f t="shared" ca="1" si="1352"/>
        <v>#N/A</v>
      </c>
      <c r="AS170" s="142" t="e">
        <f t="shared" ca="1" si="1352"/>
        <v>#N/A</v>
      </c>
      <c r="AT170" s="142" t="e">
        <f t="shared" ca="1" si="1352"/>
        <v>#N/A</v>
      </c>
      <c r="AU170" s="142" t="e">
        <f t="shared" ca="1" si="1352"/>
        <v>#N/A</v>
      </c>
      <c r="AV170" s="142" t="e">
        <f t="shared" ca="1" si="1352"/>
        <v>#N/A</v>
      </c>
      <c r="AW170" s="142" t="e">
        <f t="shared" ca="1" si="1352"/>
        <v>#N/A</v>
      </c>
      <c r="AX170" s="142" t="e">
        <f t="shared" ca="1" si="1352"/>
        <v>#N/A</v>
      </c>
      <c r="AY170" s="142" t="e">
        <f t="shared" ca="1" si="1342"/>
        <v>#N/A</v>
      </c>
      <c r="AZ170" s="142" t="e">
        <f t="shared" ca="1" si="1342"/>
        <v>#N/A</v>
      </c>
      <c r="BA170" s="142" t="e">
        <f t="shared" ca="1" si="1342"/>
        <v>#N/A</v>
      </c>
      <c r="BB170" s="142" t="str">
        <f t="shared" ca="1" si="1070"/>
        <v/>
      </c>
      <c r="BC170" s="142" t="str">
        <f t="shared" ref="BC170" ca="1" si="1417">IFERROR(VALUE(G170)*IF(RTF_unit="K",1,IF(RTF_unit="lb",1/1000,IF(RTF_unit="T",2,1))),"")</f>
        <v/>
      </c>
      <c r="BD170" s="142" t="str">
        <f t="shared" ref="BD170" ca="1" si="1418">IFERROR(VALUE(H170)*IF(RTF_unit="K",1,IF(RTF_unit="lb",1/1000,IF(RTF_unit="T",2,1))),"")</f>
        <v/>
      </c>
      <c r="BE170" s="142" t="str">
        <f t="shared" ref="BE170" ca="1" si="1419">IFERROR(VALUE(I170)*IF(RTF_unit="K",1,IF(RTF_unit="lb",1/1000,IF(RTF_unit="T",2,1))),"")</f>
        <v/>
      </c>
      <c r="BF170" s="20" t="str">
        <f t="shared" ca="1" si="1074"/>
        <v/>
      </c>
      <c r="BG170" s="142" t="str">
        <f t="shared" ca="1" si="1116"/>
        <v/>
      </c>
      <c r="BH170" s="20"/>
      <c r="BI170" s="158" t="str">
        <f t="shared" ca="1" si="1160"/>
        <v/>
      </c>
      <c r="BJ170" s="142" t="str">
        <f t="shared" ca="1" si="1135"/>
        <v/>
      </c>
      <c r="BK170" s="142" t="str">
        <f t="shared" ca="1" si="1161"/>
        <v/>
      </c>
      <c r="BL170" s="142" t="str">
        <f t="shared" ref="BL170" ca="1" si="1420">IFERROR(INDEX($D$2:$BA$203,$A$41-1+$BI170,$A$27-3)*IF(RTF_unit="K",1,IF(RTF_unit="lb",1/1000,IF(RTF_unit="T",2,1))),"")</f>
        <v/>
      </c>
      <c r="BM170" s="142" t="str">
        <f t="shared" ref="BM170" ca="1" si="1421">IFERROR(INDEX($D$2:$BA$203,$A$41-1+$BI170,$A$27-1)*IF(RTF_unit="K",1,IF(RTF_unit="lb",1/1000,IF(RTF_unit="T",2,1))),"")</f>
        <v/>
      </c>
      <c r="BN170" s="142" t="str">
        <f t="shared" ref="BN170" ca="1" si="1422">IFERROR(INDEX($D$2:$BA$203,$A$41-1+$BI170,$A$27-2)*IF(RTF_unit="K",1,IF(RTF_unit="lb",1/1000,IF(RTF_unit="T",2,1))),"")</f>
        <v/>
      </c>
      <c r="BO170" s="142" t="str">
        <f t="shared" ref="BO170" ca="1" si="1423">IFERROR(INDEX($D$2:$BA$203,$A$41-1+$BI170,$A$27)*IF(RTF_unit_Moment="kip-ft",1,IF(RTF_unit_Moment="kip-in",1/12,IF(RTF_unit_Moment="lb-ft",1/1000,IF(RTF_unit_Moment="lb-in",1/12000,1)))),"")</f>
        <v/>
      </c>
      <c r="BP170" s="142" t="str">
        <f t="shared" ref="BP170" ca="1" si="1424">IFERROR(INDEX($D$2:$BA$203,$A$41-1+$BI170,$A$30)*IF(RTF_unit_Moment="kip-ft",1,IF(RTF_unit_Moment="kip-in",1/12,IF(RTF_unit_Moment="lb-ft",1/1000,IF(RTF_unit_Moment="lb-in",1/12000,1)))),"")</f>
        <v/>
      </c>
      <c r="BQ170" s="142" t="str">
        <f t="shared" ca="1" si="1167"/>
        <v/>
      </c>
      <c r="BR170" s="142" t="str">
        <f t="shared" ca="1" si="1168"/>
        <v/>
      </c>
      <c r="BT170" s="142" t="str">
        <f t="array" aca="1" ref="BT170" ca="1">IFERROR(INDEX($BB$1:$BB$502,SMALL(IF($BB$1:$BB$502&lt;&gt;"",ROW($BB$1:$BB$502)),ROW(163:163))),"")</f>
        <v/>
      </c>
      <c r="BU170" s="156" t="str">
        <f t="shared" ca="1" si="1130"/>
        <v/>
      </c>
      <c r="BV170" s="142" t="str">
        <f t="shared" ca="1" si="1141"/>
        <v/>
      </c>
      <c r="BW170" s="142" t="str">
        <f t="shared" ca="1" si="1141"/>
        <v/>
      </c>
      <c r="BX170" s="142" t="str">
        <f t="shared" ca="1" si="1141"/>
        <v/>
      </c>
      <c r="BY170" s="142" t="str">
        <f t="shared" ca="1" si="1142"/>
        <v/>
      </c>
      <c r="BZ170" s="142" t="str">
        <f t="shared" ca="1" si="1131"/>
        <v/>
      </c>
      <c r="CA170" s="142" t="str">
        <f t="shared" ca="1" si="1143"/>
        <v/>
      </c>
      <c r="CB170" s="142" t="str">
        <f t="shared" ca="1" si="1144"/>
        <v/>
      </c>
      <c r="CC170" s="142" t="str">
        <f t="shared" ca="1" si="1145"/>
        <v/>
      </c>
      <c r="CD170" s="142" t="str">
        <f t="shared" ca="1" si="1146"/>
        <v/>
      </c>
      <c r="CE170" s="142" t="str">
        <f t="shared" ca="1" si="1147"/>
        <v/>
      </c>
      <c r="CF170" s="142" t="str">
        <f t="shared" ca="1" si="1148"/>
        <v/>
      </c>
      <c r="CG170" s="142" t="str">
        <f t="shared" ca="1" si="1149"/>
        <v/>
      </c>
      <c r="CH170" s="142" t="str">
        <f ca="1">IFERROR(TRIM(IFERROR(IF(ISNUMBER(MATCH(IF($CF169="Radius",LEFT($CF170,FIND(" (",$CF170,1)),IF(LEFT($CF170,FIND(" (",$CF170,1))=LEFT($CF169,FIND(" (",$CF169,1)),"",LEFT($CF170,FIND(" (",$CF170,1)))),$CH$8:$CH169,0))=FALSE,IF($CF169="Radius",LEFT($CF170,FIND(" (",$CF170,1)),IF(LEFT($CF170,FIND(" (",$CF170,1))=LEFT($CF169,FIND(" (",$CF169,1)),"",LEFT($CF170,FIND(" (",$CF170,1)))),""),"")),"")</f>
        <v/>
      </c>
      <c r="CI170" s="142" t="str">
        <f t="array" aca="1" ref="CI170" ca="1">IFERROR(IF($CH170="","",IF(MAX((Selection_Radius=$CH170)*Selection_Resultant)=0,"",MAX((Selection_Radius=$CH170)*Selection_Resultant))),"")</f>
        <v/>
      </c>
      <c r="CJ170" s="142" t="str">
        <f t="shared" ca="1" si="1150"/>
        <v/>
      </c>
      <c r="CK170" s="142" t="str">
        <f t="array" aca="1" ref="CK170" ca="1">IFERROR(INDEX($CJ$1:$CJ$502,SMALL(IF($CJ$1:$CJ$502&lt;&gt;"",ROW($CJ$1:$CJ$502)),ROW(163:163))),"")</f>
        <v/>
      </c>
      <c r="CL170" s="142" t="str">
        <f t="shared" ca="1" si="1151"/>
        <v/>
      </c>
      <c r="CM170" s="142" t="str">
        <f t="shared" ca="1" si="1152"/>
        <v/>
      </c>
      <c r="CN170" s="142" t="str" cm="1">
        <f t="array" aca="1" ref="CN170" ca="1">IF(CM170="","",INDEX(INDIRECT("$CM$9:$CM$" &amp; ROW(GuyAnchorReactionCount) + GuyAnchorReactionCount),ROWS($CM170:INDIRECT("$CM$" &amp; ROW(GuyAnchorReactionCount) + GuyAnchorReactionCount))))</f>
        <v/>
      </c>
      <c r="CP170" s="145" t="str">
        <f t="shared" ca="1" si="1153"/>
        <v/>
      </c>
      <c r="CQ170" s="145" t="str">
        <f t="shared" ca="1" si="1154"/>
        <v/>
      </c>
      <c r="CR170" s="145" t="str">
        <f t="shared" ca="1" si="1155"/>
        <v/>
      </c>
      <c r="CS170" s="145" t="str">
        <f t="shared" ca="1" si="1156"/>
        <v/>
      </c>
    </row>
    <row r="171" spans="3:97" x14ac:dyDescent="0.2">
      <c r="C171" s="142">
        <f t="shared" si="1080"/>
        <v>169</v>
      </c>
      <c r="D171" s="142" t="e">
        <f t="shared" ca="1" si="1351"/>
        <v>#N/A</v>
      </c>
      <c r="E171" s="142" t="e">
        <f t="shared" ca="1" si="1351"/>
        <v>#N/A</v>
      </c>
      <c r="F171" s="142" t="e">
        <f t="shared" ca="1" si="1351"/>
        <v>#N/A</v>
      </c>
      <c r="G171" s="142" t="e">
        <f t="shared" ca="1" si="1351"/>
        <v>#N/A</v>
      </c>
      <c r="H171" s="142" t="e">
        <f t="shared" ca="1" si="1351"/>
        <v>#N/A</v>
      </c>
      <c r="I171" s="142" t="e">
        <f t="shared" ca="1" si="1351"/>
        <v>#N/A</v>
      </c>
      <c r="J171" s="142" t="e">
        <f t="shared" ca="1" si="1351"/>
        <v>#N/A</v>
      </c>
      <c r="K171" s="142" t="e">
        <f t="shared" ca="1" si="1351"/>
        <v>#N/A</v>
      </c>
      <c r="L171" s="142" t="e">
        <f t="shared" ca="1" si="1351"/>
        <v>#N/A</v>
      </c>
      <c r="M171" s="142" t="e">
        <f t="shared" ca="1" si="1351"/>
        <v>#N/A</v>
      </c>
      <c r="N171" s="142" t="e">
        <f t="shared" ca="1" si="1351"/>
        <v>#N/A</v>
      </c>
      <c r="O171" s="142" t="e">
        <f t="shared" ca="1" si="1351"/>
        <v>#N/A</v>
      </c>
      <c r="P171" s="142" t="e">
        <f t="shared" ca="1" si="1351"/>
        <v>#N/A</v>
      </c>
      <c r="Q171" s="142" t="e">
        <f t="shared" ca="1" si="1351"/>
        <v>#N/A</v>
      </c>
      <c r="R171" s="142" t="e">
        <f t="shared" ca="1" si="1351"/>
        <v>#N/A</v>
      </c>
      <c r="S171" s="142" t="e">
        <f t="shared" ca="1" si="1351"/>
        <v>#N/A</v>
      </c>
      <c r="T171" s="142" t="e">
        <f t="shared" ca="1" si="1341"/>
        <v>#N/A</v>
      </c>
      <c r="U171" s="142" t="e">
        <f t="shared" ca="1" si="1341"/>
        <v>#N/A</v>
      </c>
      <c r="V171" s="142" t="e">
        <f t="shared" ca="1" si="1341"/>
        <v>#N/A</v>
      </c>
      <c r="W171" s="142" t="e">
        <f t="shared" ca="1" si="1341"/>
        <v>#N/A</v>
      </c>
      <c r="X171" s="142" t="e">
        <f t="shared" ca="1" si="1341"/>
        <v>#N/A</v>
      </c>
      <c r="Y171" s="142" t="e">
        <f t="shared" ca="1" si="1341"/>
        <v>#N/A</v>
      </c>
      <c r="Z171" s="142" t="e">
        <f t="shared" ca="1" si="1341"/>
        <v>#N/A</v>
      </c>
      <c r="AA171" s="142" t="e">
        <f t="shared" ca="1" si="1341"/>
        <v>#N/A</v>
      </c>
      <c r="AB171" s="142" t="e">
        <f t="shared" ca="1" si="1341"/>
        <v>#N/A</v>
      </c>
      <c r="AC171" s="142" t="e">
        <f t="shared" ca="1" si="1341"/>
        <v>#N/A</v>
      </c>
      <c r="AD171" s="142" t="e">
        <f t="shared" ca="1" si="1341"/>
        <v>#N/A</v>
      </c>
      <c r="AE171" s="142" t="e">
        <f t="shared" ca="1" si="1341"/>
        <v>#N/A</v>
      </c>
      <c r="AF171" s="142" t="e">
        <f t="shared" ca="1" si="1341"/>
        <v>#N/A</v>
      </c>
      <c r="AG171" s="142" t="e">
        <f t="shared" ca="1" si="1341"/>
        <v>#N/A</v>
      </c>
      <c r="AH171" s="142" t="e">
        <f t="shared" ca="1" si="1341"/>
        <v>#N/A</v>
      </c>
      <c r="AI171" s="142" t="e">
        <f t="shared" ca="1" si="1352"/>
        <v>#N/A</v>
      </c>
      <c r="AJ171" s="142" t="e">
        <f t="shared" ca="1" si="1352"/>
        <v>#N/A</v>
      </c>
      <c r="AK171" s="142" t="e">
        <f t="shared" ca="1" si="1352"/>
        <v>#N/A</v>
      </c>
      <c r="AL171" s="142" t="e">
        <f t="shared" ca="1" si="1352"/>
        <v>#N/A</v>
      </c>
      <c r="AM171" s="142" t="e">
        <f t="shared" ca="1" si="1352"/>
        <v>#N/A</v>
      </c>
      <c r="AN171" s="142" t="e">
        <f t="shared" ca="1" si="1352"/>
        <v>#N/A</v>
      </c>
      <c r="AO171" s="142" t="e">
        <f t="shared" ca="1" si="1352"/>
        <v>#N/A</v>
      </c>
      <c r="AP171" s="142" t="e">
        <f t="shared" ca="1" si="1352"/>
        <v>#N/A</v>
      </c>
      <c r="AQ171" s="142" t="e">
        <f t="shared" ca="1" si="1352"/>
        <v>#N/A</v>
      </c>
      <c r="AR171" s="142" t="e">
        <f t="shared" ca="1" si="1352"/>
        <v>#N/A</v>
      </c>
      <c r="AS171" s="142" t="e">
        <f t="shared" ca="1" si="1352"/>
        <v>#N/A</v>
      </c>
      <c r="AT171" s="142" t="e">
        <f t="shared" ca="1" si="1352"/>
        <v>#N/A</v>
      </c>
      <c r="AU171" s="142" t="e">
        <f t="shared" ca="1" si="1352"/>
        <v>#N/A</v>
      </c>
      <c r="AV171" s="142" t="e">
        <f t="shared" ca="1" si="1352"/>
        <v>#N/A</v>
      </c>
      <c r="AW171" s="142" t="e">
        <f t="shared" ca="1" si="1352"/>
        <v>#N/A</v>
      </c>
      <c r="AX171" s="142" t="e">
        <f t="shared" ca="1" si="1352"/>
        <v>#N/A</v>
      </c>
      <c r="AY171" s="142" t="e">
        <f t="shared" ca="1" si="1342"/>
        <v>#N/A</v>
      </c>
      <c r="AZ171" s="142" t="e">
        <f t="shared" ca="1" si="1342"/>
        <v>#N/A</v>
      </c>
      <c r="BA171" s="142" t="e">
        <f t="shared" ca="1" si="1342"/>
        <v>#N/A</v>
      </c>
      <c r="BB171" s="142" t="str">
        <f t="shared" ca="1" si="1070"/>
        <v/>
      </c>
      <c r="BC171" s="142" t="str">
        <f t="shared" ref="BC171" ca="1" si="1425">IFERROR(VALUE(G171)*IF(RTF_unit="K",1,IF(RTF_unit="lb",1/1000,IF(RTF_unit="T",2,1))),"")</f>
        <v/>
      </c>
      <c r="BD171" s="142" t="str">
        <f t="shared" ref="BD171" ca="1" si="1426">IFERROR(VALUE(H171)*IF(RTF_unit="K",1,IF(RTF_unit="lb",1/1000,IF(RTF_unit="T",2,1))),"")</f>
        <v/>
      </c>
      <c r="BE171" s="142" t="str">
        <f t="shared" ref="BE171" ca="1" si="1427">IFERROR(VALUE(I171)*IF(RTF_unit="K",1,IF(RTF_unit="lb",1/1000,IF(RTF_unit="T",2,1))),"")</f>
        <v/>
      </c>
      <c r="BF171" s="20" t="str">
        <f t="shared" ca="1" si="1074"/>
        <v/>
      </c>
      <c r="BG171" s="142" t="str">
        <f t="shared" ca="1" si="1116"/>
        <v/>
      </c>
      <c r="BH171" s="20"/>
      <c r="BI171" s="158" t="str">
        <f t="shared" ca="1" si="1160"/>
        <v/>
      </c>
      <c r="BJ171" s="142" t="str">
        <f t="shared" ca="1" si="1135"/>
        <v/>
      </c>
      <c r="BK171" s="142" t="str">
        <f t="shared" ca="1" si="1161"/>
        <v/>
      </c>
      <c r="BL171" s="142" t="str">
        <f t="shared" ref="BL171" ca="1" si="1428">IFERROR(INDEX($D$2:$BA$203,$A$41-1+$BI171,$A$27-3)*IF(RTF_unit="K",1,IF(RTF_unit="lb",1/1000,IF(RTF_unit="T",2,1))),"")</f>
        <v/>
      </c>
      <c r="BM171" s="142" t="str">
        <f t="shared" ref="BM171" ca="1" si="1429">IFERROR(INDEX($D$2:$BA$203,$A$41-1+$BI171,$A$27-1)*IF(RTF_unit="K",1,IF(RTF_unit="lb",1/1000,IF(RTF_unit="T",2,1))),"")</f>
        <v/>
      </c>
      <c r="BN171" s="142" t="str">
        <f t="shared" ref="BN171" ca="1" si="1430">IFERROR(INDEX($D$2:$BA$203,$A$41-1+$BI171,$A$27-2)*IF(RTF_unit="K",1,IF(RTF_unit="lb",1/1000,IF(RTF_unit="T",2,1))),"")</f>
        <v/>
      </c>
      <c r="BO171" s="142" t="str">
        <f t="shared" ref="BO171" ca="1" si="1431">IFERROR(INDEX($D$2:$BA$203,$A$41-1+$BI171,$A$27)*IF(RTF_unit_Moment="kip-ft",1,IF(RTF_unit_Moment="kip-in",1/12,IF(RTF_unit_Moment="lb-ft",1/1000,IF(RTF_unit_Moment="lb-in",1/12000,1)))),"")</f>
        <v/>
      </c>
      <c r="BP171" s="142" t="str">
        <f t="shared" ref="BP171" ca="1" si="1432">IFERROR(INDEX($D$2:$BA$203,$A$41-1+$BI171,$A$30)*IF(RTF_unit_Moment="kip-ft",1,IF(RTF_unit_Moment="kip-in",1/12,IF(RTF_unit_Moment="lb-ft",1/1000,IF(RTF_unit_Moment="lb-in",1/12000,1)))),"")</f>
        <v/>
      </c>
      <c r="BQ171" s="142" t="str">
        <f t="shared" ca="1" si="1167"/>
        <v/>
      </c>
      <c r="BR171" s="142" t="str">
        <f t="shared" ca="1" si="1168"/>
        <v/>
      </c>
      <c r="BT171" s="142" t="str">
        <f t="array" aca="1" ref="BT171" ca="1">IFERROR(INDEX($BB$1:$BB$502,SMALL(IF($BB$1:$BB$502&lt;&gt;"",ROW($BB$1:$BB$502)),ROW(164:164))),"")</f>
        <v/>
      </c>
      <c r="BU171" s="156" t="str">
        <f t="shared" ca="1" si="1130"/>
        <v/>
      </c>
      <c r="BV171" s="142" t="str">
        <f t="shared" ca="1" si="1141"/>
        <v/>
      </c>
      <c r="BW171" s="142" t="str">
        <f t="shared" ca="1" si="1141"/>
        <v/>
      </c>
      <c r="BX171" s="142" t="str">
        <f t="shared" ca="1" si="1141"/>
        <v/>
      </c>
      <c r="BY171" s="142" t="str">
        <f t="shared" ca="1" si="1142"/>
        <v/>
      </c>
      <c r="BZ171" s="142" t="str">
        <f t="shared" ca="1" si="1131"/>
        <v/>
      </c>
      <c r="CA171" s="142" t="str">
        <f t="shared" ca="1" si="1143"/>
        <v/>
      </c>
      <c r="CB171" s="142" t="str">
        <f t="shared" ca="1" si="1144"/>
        <v/>
      </c>
      <c r="CC171" s="142" t="str">
        <f t="shared" ca="1" si="1145"/>
        <v/>
      </c>
      <c r="CD171" s="142" t="str">
        <f t="shared" ca="1" si="1146"/>
        <v/>
      </c>
      <c r="CE171" s="142" t="str">
        <f t="shared" ca="1" si="1147"/>
        <v/>
      </c>
      <c r="CF171" s="142" t="str">
        <f t="shared" ca="1" si="1148"/>
        <v/>
      </c>
      <c r="CG171" s="142" t="str">
        <f t="shared" ca="1" si="1149"/>
        <v/>
      </c>
      <c r="CH171" s="142" t="str">
        <f ca="1">IFERROR(TRIM(IFERROR(IF(ISNUMBER(MATCH(IF($CF170="Radius",LEFT($CF171,FIND(" (",$CF171,1)),IF(LEFT($CF171,FIND(" (",$CF171,1))=LEFT($CF170,FIND(" (",$CF170,1)),"",LEFT($CF171,FIND(" (",$CF171,1)))),$CH$8:$CH170,0))=FALSE,IF($CF170="Radius",LEFT($CF171,FIND(" (",$CF171,1)),IF(LEFT($CF171,FIND(" (",$CF171,1))=LEFT($CF170,FIND(" (",$CF170,1)),"",LEFT($CF171,FIND(" (",$CF171,1)))),""),"")),"")</f>
        <v/>
      </c>
      <c r="CI171" s="142" t="str">
        <f t="array" aca="1" ref="CI171" ca="1">IFERROR(IF($CH171="","",IF(MAX((Selection_Radius=$CH171)*Selection_Resultant)=0,"",MAX((Selection_Radius=$CH171)*Selection_Resultant))),"")</f>
        <v/>
      </c>
      <c r="CJ171" s="142" t="str">
        <f t="shared" ca="1" si="1150"/>
        <v/>
      </c>
      <c r="CK171" s="142" t="str">
        <f t="array" aca="1" ref="CK171" ca="1">IFERROR(INDEX($CJ$1:$CJ$502,SMALL(IF($CJ$1:$CJ$502&lt;&gt;"",ROW($CJ$1:$CJ$502)),ROW(164:164))),"")</f>
        <v/>
      </c>
      <c r="CL171" s="142" t="str">
        <f t="shared" ca="1" si="1151"/>
        <v/>
      </c>
      <c r="CM171" s="142" t="str">
        <f t="shared" ca="1" si="1152"/>
        <v/>
      </c>
      <c r="CN171" s="142" t="str" cm="1">
        <f t="array" aca="1" ref="CN171" ca="1">IF(CM171="","",INDEX(INDIRECT("$CM$9:$CM$" &amp; ROW(GuyAnchorReactionCount) + GuyAnchorReactionCount),ROWS($CM171:INDIRECT("$CM$" &amp; ROW(GuyAnchorReactionCount) + GuyAnchorReactionCount))))</f>
        <v/>
      </c>
      <c r="CP171" s="145" t="str">
        <f t="shared" ca="1" si="1153"/>
        <v/>
      </c>
      <c r="CQ171" s="145" t="str">
        <f t="shared" ca="1" si="1154"/>
        <v/>
      </c>
      <c r="CR171" s="145" t="str">
        <f t="shared" ca="1" si="1155"/>
        <v/>
      </c>
      <c r="CS171" s="145" t="str">
        <f t="shared" ca="1" si="1156"/>
        <v/>
      </c>
    </row>
    <row r="172" spans="3:97" x14ac:dyDescent="0.2">
      <c r="C172" s="142">
        <f t="shared" si="1080"/>
        <v>170</v>
      </c>
      <c r="D172" s="142" t="e">
        <f t="shared" ca="1" si="1351"/>
        <v>#N/A</v>
      </c>
      <c r="E172" s="142" t="e">
        <f t="shared" ca="1" si="1351"/>
        <v>#N/A</v>
      </c>
      <c r="F172" s="142" t="e">
        <f t="shared" ca="1" si="1351"/>
        <v>#N/A</v>
      </c>
      <c r="G172" s="142" t="e">
        <f t="shared" ca="1" si="1351"/>
        <v>#N/A</v>
      </c>
      <c r="H172" s="142" t="e">
        <f t="shared" ca="1" si="1351"/>
        <v>#N/A</v>
      </c>
      <c r="I172" s="142" t="e">
        <f t="shared" ca="1" si="1351"/>
        <v>#N/A</v>
      </c>
      <c r="J172" s="142" t="e">
        <f t="shared" ca="1" si="1351"/>
        <v>#N/A</v>
      </c>
      <c r="K172" s="142" t="e">
        <f t="shared" ca="1" si="1351"/>
        <v>#N/A</v>
      </c>
      <c r="L172" s="142" t="e">
        <f t="shared" ca="1" si="1351"/>
        <v>#N/A</v>
      </c>
      <c r="M172" s="142" t="e">
        <f t="shared" ca="1" si="1351"/>
        <v>#N/A</v>
      </c>
      <c r="N172" s="142" t="e">
        <f t="shared" ca="1" si="1351"/>
        <v>#N/A</v>
      </c>
      <c r="O172" s="142" t="e">
        <f t="shared" ca="1" si="1351"/>
        <v>#N/A</v>
      </c>
      <c r="P172" s="142" t="e">
        <f t="shared" ca="1" si="1351"/>
        <v>#N/A</v>
      </c>
      <c r="Q172" s="142" t="e">
        <f t="shared" ca="1" si="1351"/>
        <v>#N/A</v>
      </c>
      <c r="R172" s="142" t="e">
        <f t="shared" ca="1" si="1351"/>
        <v>#N/A</v>
      </c>
      <c r="S172" s="142" t="e">
        <f t="shared" ca="1" si="1351"/>
        <v>#N/A</v>
      </c>
      <c r="T172" s="142" t="e">
        <f t="shared" ca="1" si="1341"/>
        <v>#N/A</v>
      </c>
      <c r="U172" s="142" t="e">
        <f t="shared" ca="1" si="1341"/>
        <v>#N/A</v>
      </c>
      <c r="V172" s="142" t="e">
        <f t="shared" ca="1" si="1341"/>
        <v>#N/A</v>
      </c>
      <c r="W172" s="142" t="e">
        <f t="shared" ca="1" si="1341"/>
        <v>#N/A</v>
      </c>
      <c r="X172" s="142" t="e">
        <f t="shared" ca="1" si="1341"/>
        <v>#N/A</v>
      </c>
      <c r="Y172" s="142" t="e">
        <f t="shared" ca="1" si="1341"/>
        <v>#N/A</v>
      </c>
      <c r="Z172" s="142" t="e">
        <f t="shared" ca="1" si="1341"/>
        <v>#N/A</v>
      </c>
      <c r="AA172" s="142" t="e">
        <f t="shared" ca="1" si="1341"/>
        <v>#N/A</v>
      </c>
      <c r="AB172" s="142" t="e">
        <f t="shared" ca="1" si="1341"/>
        <v>#N/A</v>
      </c>
      <c r="AC172" s="142" t="e">
        <f t="shared" ca="1" si="1341"/>
        <v>#N/A</v>
      </c>
      <c r="AD172" s="142" t="e">
        <f t="shared" ca="1" si="1341"/>
        <v>#N/A</v>
      </c>
      <c r="AE172" s="142" t="e">
        <f t="shared" ca="1" si="1341"/>
        <v>#N/A</v>
      </c>
      <c r="AF172" s="142" t="e">
        <f t="shared" ca="1" si="1341"/>
        <v>#N/A</v>
      </c>
      <c r="AG172" s="142" t="e">
        <f t="shared" ca="1" si="1341"/>
        <v>#N/A</v>
      </c>
      <c r="AH172" s="142" t="e">
        <f t="shared" ca="1" si="1341"/>
        <v>#N/A</v>
      </c>
      <c r="AI172" s="142" t="e">
        <f t="shared" ca="1" si="1352"/>
        <v>#N/A</v>
      </c>
      <c r="AJ172" s="142" t="e">
        <f t="shared" ca="1" si="1352"/>
        <v>#N/A</v>
      </c>
      <c r="AK172" s="142" t="e">
        <f t="shared" ca="1" si="1352"/>
        <v>#N/A</v>
      </c>
      <c r="AL172" s="142" t="e">
        <f t="shared" ca="1" si="1352"/>
        <v>#N/A</v>
      </c>
      <c r="AM172" s="142" t="e">
        <f t="shared" ca="1" si="1352"/>
        <v>#N/A</v>
      </c>
      <c r="AN172" s="142" t="e">
        <f t="shared" ca="1" si="1352"/>
        <v>#N/A</v>
      </c>
      <c r="AO172" s="142" t="e">
        <f t="shared" ca="1" si="1352"/>
        <v>#N/A</v>
      </c>
      <c r="AP172" s="142" t="e">
        <f t="shared" ca="1" si="1352"/>
        <v>#N/A</v>
      </c>
      <c r="AQ172" s="142" t="e">
        <f t="shared" ca="1" si="1352"/>
        <v>#N/A</v>
      </c>
      <c r="AR172" s="142" t="e">
        <f t="shared" ca="1" si="1352"/>
        <v>#N/A</v>
      </c>
      <c r="AS172" s="142" t="e">
        <f t="shared" ca="1" si="1352"/>
        <v>#N/A</v>
      </c>
      <c r="AT172" s="142" t="e">
        <f t="shared" ca="1" si="1352"/>
        <v>#N/A</v>
      </c>
      <c r="AU172" s="142" t="e">
        <f t="shared" ca="1" si="1352"/>
        <v>#N/A</v>
      </c>
      <c r="AV172" s="142" t="e">
        <f t="shared" ca="1" si="1352"/>
        <v>#N/A</v>
      </c>
      <c r="AW172" s="142" t="e">
        <f t="shared" ca="1" si="1352"/>
        <v>#N/A</v>
      </c>
      <c r="AX172" s="142" t="e">
        <f t="shared" ca="1" si="1352"/>
        <v>#N/A</v>
      </c>
      <c r="AY172" s="142" t="e">
        <f t="shared" ca="1" si="1342"/>
        <v>#N/A</v>
      </c>
      <c r="AZ172" s="142" t="e">
        <f t="shared" ca="1" si="1342"/>
        <v>#N/A</v>
      </c>
      <c r="BA172" s="142" t="e">
        <f t="shared" ca="1" si="1342"/>
        <v>#N/A</v>
      </c>
      <c r="BB172" s="142" t="str">
        <f t="shared" ca="1" si="1070"/>
        <v/>
      </c>
      <c r="BC172" s="142" t="str">
        <f t="shared" ref="BC172" ca="1" si="1433">IFERROR(VALUE(G172)*IF(RTF_unit="K",1,IF(RTF_unit="lb",1/1000,IF(RTF_unit="T",2,1))),"")</f>
        <v/>
      </c>
      <c r="BD172" s="142" t="str">
        <f t="shared" ref="BD172" ca="1" si="1434">IFERROR(VALUE(H172)*IF(RTF_unit="K",1,IF(RTF_unit="lb",1/1000,IF(RTF_unit="T",2,1))),"")</f>
        <v/>
      </c>
      <c r="BE172" s="142" t="str">
        <f t="shared" ref="BE172" ca="1" si="1435">IFERROR(VALUE(I172)*IF(RTF_unit="K",1,IF(RTF_unit="lb",1/1000,IF(RTF_unit="T",2,1))),"")</f>
        <v/>
      </c>
      <c r="BF172" s="20" t="str">
        <f t="shared" ca="1" si="1074"/>
        <v/>
      </c>
      <c r="BG172" s="142" t="str">
        <f t="shared" ca="1" si="1116"/>
        <v/>
      </c>
      <c r="BH172" s="20"/>
      <c r="BI172" s="158" t="str">
        <f t="shared" ca="1" si="1160"/>
        <v/>
      </c>
      <c r="BJ172" s="142" t="str">
        <f t="shared" ca="1" si="1135"/>
        <v/>
      </c>
      <c r="BK172" s="142" t="str">
        <f t="shared" ca="1" si="1161"/>
        <v/>
      </c>
      <c r="BL172" s="142" t="str">
        <f t="shared" ref="BL172" ca="1" si="1436">IFERROR(INDEX($D$2:$BA$203,$A$41-1+$BI172,$A$27-3)*IF(RTF_unit="K",1,IF(RTF_unit="lb",1/1000,IF(RTF_unit="T",2,1))),"")</f>
        <v/>
      </c>
      <c r="BM172" s="142" t="str">
        <f t="shared" ref="BM172" ca="1" si="1437">IFERROR(INDEX($D$2:$BA$203,$A$41-1+$BI172,$A$27-1)*IF(RTF_unit="K",1,IF(RTF_unit="lb",1/1000,IF(RTF_unit="T",2,1))),"")</f>
        <v/>
      </c>
      <c r="BN172" s="142" t="str">
        <f t="shared" ref="BN172" ca="1" si="1438">IFERROR(INDEX($D$2:$BA$203,$A$41-1+$BI172,$A$27-2)*IF(RTF_unit="K",1,IF(RTF_unit="lb",1/1000,IF(RTF_unit="T",2,1))),"")</f>
        <v/>
      </c>
      <c r="BO172" s="142" t="str">
        <f t="shared" ref="BO172" ca="1" si="1439">IFERROR(INDEX($D$2:$BA$203,$A$41-1+$BI172,$A$27)*IF(RTF_unit_Moment="kip-ft",1,IF(RTF_unit_Moment="kip-in",1/12,IF(RTF_unit_Moment="lb-ft",1/1000,IF(RTF_unit_Moment="lb-in",1/12000,1)))),"")</f>
        <v/>
      </c>
      <c r="BP172" s="142" t="str">
        <f t="shared" ref="BP172" ca="1" si="1440">IFERROR(INDEX($D$2:$BA$203,$A$41-1+$BI172,$A$30)*IF(RTF_unit_Moment="kip-ft",1,IF(RTF_unit_Moment="kip-in",1/12,IF(RTF_unit_Moment="lb-ft",1/1000,IF(RTF_unit_Moment="lb-in",1/12000,1)))),"")</f>
        <v/>
      </c>
      <c r="BQ172" s="142" t="str">
        <f t="shared" ca="1" si="1167"/>
        <v/>
      </c>
      <c r="BR172" s="142" t="str">
        <f t="shared" ca="1" si="1168"/>
        <v/>
      </c>
      <c r="BT172" s="142" t="str">
        <f t="array" aca="1" ref="BT172" ca="1">IFERROR(INDEX($BB$1:$BB$502,SMALL(IF($BB$1:$BB$502&lt;&gt;"",ROW($BB$1:$BB$502)),ROW(165:165))),"")</f>
        <v/>
      </c>
      <c r="BU172" s="156" t="str">
        <f t="shared" ca="1" si="1130"/>
        <v/>
      </c>
      <c r="BV172" s="142" t="str">
        <f t="shared" ca="1" si="1141"/>
        <v/>
      </c>
      <c r="BW172" s="142" t="str">
        <f t="shared" ca="1" si="1141"/>
        <v/>
      </c>
      <c r="BX172" s="142" t="str">
        <f t="shared" ca="1" si="1141"/>
        <v/>
      </c>
      <c r="BY172" s="142" t="str">
        <f t="shared" ca="1" si="1142"/>
        <v/>
      </c>
      <c r="BZ172" s="142" t="str">
        <f t="shared" ca="1" si="1131"/>
        <v/>
      </c>
      <c r="CA172" s="142" t="str">
        <f t="shared" ca="1" si="1143"/>
        <v/>
      </c>
      <c r="CB172" s="142" t="str">
        <f t="shared" ca="1" si="1144"/>
        <v/>
      </c>
      <c r="CC172" s="142" t="str">
        <f t="shared" ca="1" si="1145"/>
        <v/>
      </c>
      <c r="CD172" s="142" t="str">
        <f t="shared" ca="1" si="1146"/>
        <v/>
      </c>
      <c r="CE172" s="142" t="str">
        <f t="shared" ca="1" si="1147"/>
        <v/>
      </c>
      <c r="CF172" s="142" t="str">
        <f t="shared" ca="1" si="1148"/>
        <v/>
      </c>
      <c r="CG172" s="142" t="str">
        <f t="shared" ca="1" si="1149"/>
        <v/>
      </c>
      <c r="CH172" s="142" t="str">
        <f ca="1">IFERROR(TRIM(IFERROR(IF(ISNUMBER(MATCH(IF($CF171="Radius",LEFT($CF172,FIND(" (",$CF172,1)),IF(LEFT($CF172,FIND(" (",$CF172,1))=LEFT($CF171,FIND(" (",$CF171,1)),"",LEFT($CF172,FIND(" (",$CF172,1)))),$CH$8:$CH171,0))=FALSE,IF($CF171="Radius",LEFT($CF172,FIND(" (",$CF172,1)),IF(LEFT($CF172,FIND(" (",$CF172,1))=LEFT($CF171,FIND(" (",$CF171,1)),"",LEFT($CF172,FIND(" (",$CF172,1)))),""),"")),"")</f>
        <v/>
      </c>
      <c r="CI172" s="142" t="str">
        <f t="array" aca="1" ref="CI172" ca="1">IFERROR(IF($CH172="","",IF(MAX((Selection_Radius=$CH172)*Selection_Resultant)=0,"",MAX((Selection_Radius=$CH172)*Selection_Resultant))),"")</f>
        <v/>
      </c>
      <c r="CJ172" s="142" t="str">
        <f t="shared" ca="1" si="1150"/>
        <v/>
      </c>
      <c r="CK172" s="142" t="str">
        <f t="array" aca="1" ref="CK172" ca="1">IFERROR(INDEX($CJ$1:$CJ$502,SMALL(IF($CJ$1:$CJ$502&lt;&gt;"",ROW($CJ$1:$CJ$502)),ROW(165:165))),"")</f>
        <v/>
      </c>
      <c r="CL172" s="142" t="str">
        <f t="shared" ca="1" si="1151"/>
        <v/>
      </c>
      <c r="CM172" s="142" t="str">
        <f t="shared" ca="1" si="1152"/>
        <v/>
      </c>
      <c r="CN172" s="142" t="str" cm="1">
        <f t="array" aca="1" ref="CN172" ca="1">IF(CM172="","",INDEX(INDIRECT("$CM$9:$CM$" &amp; ROW(GuyAnchorReactionCount) + GuyAnchorReactionCount),ROWS($CM172:INDIRECT("$CM$" &amp; ROW(GuyAnchorReactionCount) + GuyAnchorReactionCount))))</f>
        <v/>
      </c>
      <c r="CP172" s="145" t="str">
        <f t="shared" ca="1" si="1153"/>
        <v/>
      </c>
      <c r="CQ172" s="145" t="str">
        <f t="shared" ca="1" si="1154"/>
        <v/>
      </c>
      <c r="CR172" s="145" t="str">
        <f t="shared" ca="1" si="1155"/>
        <v/>
      </c>
      <c r="CS172" s="145" t="str">
        <f t="shared" ca="1" si="1156"/>
        <v/>
      </c>
    </row>
    <row r="173" spans="3:97" x14ac:dyDescent="0.2">
      <c r="C173" s="142">
        <f t="shared" si="1080"/>
        <v>171</v>
      </c>
      <c r="D173" s="142" t="e">
        <f t="shared" ca="1" si="1351"/>
        <v>#N/A</v>
      </c>
      <c r="E173" s="142" t="e">
        <f t="shared" ca="1" si="1351"/>
        <v>#N/A</v>
      </c>
      <c r="F173" s="142" t="e">
        <f t="shared" ca="1" si="1351"/>
        <v>#N/A</v>
      </c>
      <c r="G173" s="142" t="e">
        <f t="shared" ca="1" si="1351"/>
        <v>#N/A</v>
      </c>
      <c r="H173" s="142" t="e">
        <f t="shared" ca="1" si="1351"/>
        <v>#N/A</v>
      </c>
      <c r="I173" s="142" t="e">
        <f t="shared" ca="1" si="1351"/>
        <v>#N/A</v>
      </c>
      <c r="J173" s="142" t="e">
        <f t="shared" ca="1" si="1351"/>
        <v>#N/A</v>
      </c>
      <c r="K173" s="142" t="e">
        <f t="shared" ca="1" si="1351"/>
        <v>#N/A</v>
      </c>
      <c r="L173" s="142" t="e">
        <f t="shared" ca="1" si="1351"/>
        <v>#N/A</v>
      </c>
      <c r="M173" s="142" t="e">
        <f t="shared" ca="1" si="1351"/>
        <v>#N/A</v>
      </c>
      <c r="N173" s="142" t="e">
        <f t="shared" ca="1" si="1351"/>
        <v>#N/A</v>
      </c>
      <c r="O173" s="142" t="e">
        <f t="shared" ca="1" si="1351"/>
        <v>#N/A</v>
      </c>
      <c r="P173" s="142" t="e">
        <f t="shared" ca="1" si="1351"/>
        <v>#N/A</v>
      </c>
      <c r="Q173" s="142" t="e">
        <f t="shared" ca="1" si="1351"/>
        <v>#N/A</v>
      </c>
      <c r="R173" s="142" t="e">
        <f t="shared" ca="1" si="1351"/>
        <v>#N/A</v>
      </c>
      <c r="S173" s="142" t="e">
        <f t="shared" ca="1" si="1351"/>
        <v>#N/A</v>
      </c>
      <c r="T173" s="142" t="e">
        <f t="shared" ca="1" si="1341"/>
        <v>#N/A</v>
      </c>
      <c r="U173" s="142" t="e">
        <f t="shared" ca="1" si="1341"/>
        <v>#N/A</v>
      </c>
      <c r="V173" s="142" t="e">
        <f t="shared" ca="1" si="1341"/>
        <v>#N/A</v>
      </c>
      <c r="W173" s="142" t="e">
        <f t="shared" ca="1" si="1341"/>
        <v>#N/A</v>
      </c>
      <c r="X173" s="142" t="e">
        <f t="shared" ca="1" si="1341"/>
        <v>#N/A</v>
      </c>
      <c r="Y173" s="142" t="e">
        <f t="shared" ca="1" si="1341"/>
        <v>#N/A</v>
      </c>
      <c r="Z173" s="142" t="e">
        <f t="shared" ca="1" si="1341"/>
        <v>#N/A</v>
      </c>
      <c r="AA173" s="142" t="e">
        <f t="shared" ca="1" si="1341"/>
        <v>#N/A</v>
      </c>
      <c r="AB173" s="142" t="e">
        <f t="shared" ca="1" si="1341"/>
        <v>#N/A</v>
      </c>
      <c r="AC173" s="142" t="e">
        <f t="shared" ca="1" si="1341"/>
        <v>#N/A</v>
      </c>
      <c r="AD173" s="142" t="e">
        <f t="shared" ca="1" si="1341"/>
        <v>#N/A</v>
      </c>
      <c r="AE173" s="142" t="e">
        <f t="shared" ca="1" si="1341"/>
        <v>#N/A</v>
      </c>
      <c r="AF173" s="142" t="e">
        <f t="shared" ca="1" si="1341"/>
        <v>#N/A</v>
      </c>
      <c r="AG173" s="142" t="e">
        <f t="shared" ca="1" si="1341"/>
        <v>#N/A</v>
      </c>
      <c r="AH173" s="142" t="e">
        <f t="shared" ca="1" si="1341"/>
        <v>#N/A</v>
      </c>
      <c r="AI173" s="142" t="e">
        <f t="shared" ca="1" si="1352"/>
        <v>#N/A</v>
      </c>
      <c r="AJ173" s="142" t="e">
        <f t="shared" ca="1" si="1352"/>
        <v>#N/A</v>
      </c>
      <c r="AK173" s="142" t="e">
        <f t="shared" ca="1" si="1352"/>
        <v>#N/A</v>
      </c>
      <c r="AL173" s="142" t="e">
        <f t="shared" ca="1" si="1352"/>
        <v>#N/A</v>
      </c>
      <c r="AM173" s="142" t="e">
        <f t="shared" ca="1" si="1352"/>
        <v>#N/A</v>
      </c>
      <c r="AN173" s="142" t="e">
        <f t="shared" ca="1" si="1352"/>
        <v>#N/A</v>
      </c>
      <c r="AO173" s="142" t="e">
        <f t="shared" ca="1" si="1352"/>
        <v>#N/A</v>
      </c>
      <c r="AP173" s="142" t="e">
        <f t="shared" ca="1" si="1352"/>
        <v>#N/A</v>
      </c>
      <c r="AQ173" s="142" t="e">
        <f t="shared" ca="1" si="1352"/>
        <v>#N/A</v>
      </c>
      <c r="AR173" s="142" t="e">
        <f t="shared" ca="1" si="1352"/>
        <v>#N/A</v>
      </c>
      <c r="AS173" s="142" t="e">
        <f t="shared" ca="1" si="1352"/>
        <v>#N/A</v>
      </c>
      <c r="AT173" s="142" t="e">
        <f t="shared" ca="1" si="1352"/>
        <v>#N/A</v>
      </c>
      <c r="AU173" s="142" t="e">
        <f t="shared" ca="1" si="1352"/>
        <v>#N/A</v>
      </c>
      <c r="AV173" s="142" t="e">
        <f t="shared" ca="1" si="1352"/>
        <v>#N/A</v>
      </c>
      <c r="AW173" s="142" t="e">
        <f t="shared" ca="1" si="1352"/>
        <v>#N/A</v>
      </c>
      <c r="AX173" s="142" t="e">
        <f t="shared" ca="1" si="1352"/>
        <v>#N/A</v>
      </c>
      <c r="AY173" s="142" t="e">
        <f t="shared" ca="1" si="1342"/>
        <v>#N/A</v>
      </c>
      <c r="AZ173" s="142" t="e">
        <f t="shared" ca="1" si="1342"/>
        <v>#N/A</v>
      </c>
      <c r="BA173" s="142" t="e">
        <f t="shared" ca="1" si="1342"/>
        <v>#N/A</v>
      </c>
      <c r="BB173" s="142" t="str">
        <f t="shared" ca="1" si="1070"/>
        <v/>
      </c>
      <c r="BC173" s="142" t="str">
        <f t="shared" ref="BC173" ca="1" si="1441">IFERROR(VALUE(G173)*IF(RTF_unit="K",1,IF(RTF_unit="lb",1/1000,IF(RTF_unit="T",2,1))),"")</f>
        <v/>
      </c>
      <c r="BD173" s="142" t="str">
        <f t="shared" ref="BD173" ca="1" si="1442">IFERROR(VALUE(H173)*IF(RTF_unit="K",1,IF(RTF_unit="lb",1/1000,IF(RTF_unit="T",2,1))),"")</f>
        <v/>
      </c>
      <c r="BE173" s="142" t="str">
        <f t="shared" ref="BE173" ca="1" si="1443">IFERROR(VALUE(I173)*IF(RTF_unit="K",1,IF(RTF_unit="lb",1/1000,IF(RTF_unit="T",2,1))),"")</f>
        <v/>
      </c>
      <c r="BF173" s="20" t="str">
        <f t="shared" ca="1" si="1074"/>
        <v/>
      </c>
      <c r="BG173" s="142" t="str">
        <f t="shared" ca="1" si="1116"/>
        <v/>
      </c>
      <c r="BH173" s="20"/>
      <c r="BI173" s="158" t="str">
        <f t="shared" ca="1" si="1160"/>
        <v/>
      </c>
      <c r="BJ173" s="142" t="str">
        <f t="shared" ca="1" si="1135"/>
        <v/>
      </c>
      <c r="BK173" s="142" t="str">
        <f t="shared" ca="1" si="1161"/>
        <v/>
      </c>
      <c r="BL173" s="142" t="str">
        <f t="shared" ref="BL173" ca="1" si="1444">IFERROR(INDEX($D$2:$BA$203,$A$41-1+$BI173,$A$27-3)*IF(RTF_unit="K",1,IF(RTF_unit="lb",1/1000,IF(RTF_unit="T",2,1))),"")</f>
        <v/>
      </c>
      <c r="BM173" s="142" t="str">
        <f t="shared" ref="BM173" ca="1" si="1445">IFERROR(INDEX($D$2:$BA$203,$A$41-1+$BI173,$A$27-1)*IF(RTF_unit="K",1,IF(RTF_unit="lb",1/1000,IF(RTF_unit="T",2,1))),"")</f>
        <v/>
      </c>
      <c r="BN173" s="142" t="str">
        <f t="shared" ref="BN173" ca="1" si="1446">IFERROR(INDEX($D$2:$BA$203,$A$41-1+$BI173,$A$27-2)*IF(RTF_unit="K",1,IF(RTF_unit="lb",1/1000,IF(RTF_unit="T",2,1))),"")</f>
        <v/>
      </c>
      <c r="BO173" s="142" t="str">
        <f t="shared" ref="BO173" ca="1" si="1447">IFERROR(INDEX($D$2:$BA$203,$A$41-1+$BI173,$A$27)*IF(RTF_unit_Moment="kip-ft",1,IF(RTF_unit_Moment="kip-in",1/12,IF(RTF_unit_Moment="lb-ft",1/1000,IF(RTF_unit_Moment="lb-in",1/12000,1)))),"")</f>
        <v/>
      </c>
      <c r="BP173" s="142" t="str">
        <f t="shared" ref="BP173" ca="1" si="1448">IFERROR(INDEX($D$2:$BA$203,$A$41-1+$BI173,$A$30)*IF(RTF_unit_Moment="kip-ft",1,IF(RTF_unit_Moment="kip-in",1/12,IF(RTF_unit_Moment="lb-ft",1/1000,IF(RTF_unit_Moment="lb-in",1/12000,1)))),"")</f>
        <v/>
      </c>
      <c r="BQ173" s="142" t="str">
        <f t="shared" ca="1" si="1167"/>
        <v/>
      </c>
      <c r="BR173" s="142" t="str">
        <f t="shared" ca="1" si="1168"/>
        <v/>
      </c>
      <c r="BT173" s="142" t="str">
        <f t="array" aca="1" ref="BT173" ca="1">IFERROR(INDEX($BB$1:$BB$502,SMALL(IF($BB$1:$BB$502&lt;&gt;"",ROW($BB$1:$BB$502)),ROW(166:166))),"")</f>
        <v/>
      </c>
      <c r="BU173" s="156" t="str">
        <f t="shared" ca="1" si="1130"/>
        <v/>
      </c>
      <c r="BV173" s="142" t="str">
        <f t="shared" ca="1" si="1141"/>
        <v/>
      </c>
      <c r="BW173" s="142" t="str">
        <f t="shared" ca="1" si="1141"/>
        <v/>
      </c>
      <c r="BX173" s="142" t="str">
        <f t="shared" ca="1" si="1141"/>
        <v/>
      </c>
      <c r="BY173" s="142" t="str">
        <f t="shared" ca="1" si="1142"/>
        <v/>
      </c>
      <c r="BZ173" s="142" t="str">
        <f t="shared" ca="1" si="1131"/>
        <v/>
      </c>
      <c r="CA173" s="142" t="str">
        <f t="shared" ca="1" si="1143"/>
        <v/>
      </c>
      <c r="CB173" s="142" t="str">
        <f t="shared" ca="1" si="1144"/>
        <v/>
      </c>
      <c r="CC173" s="142" t="str">
        <f t="shared" ca="1" si="1145"/>
        <v/>
      </c>
      <c r="CD173" s="142" t="str">
        <f t="shared" ca="1" si="1146"/>
        <v/>
      </c>
      <c r="CE173" s="142" t="str">
        <f t="shared" ca="1" si="1147"/>
        <v/>
      </c>
      <c r="CF173" s="142" t="str">
        <f t="shared" ca="1" si="1148"/>
        <v/>
      </c>
      <c r="CG173" s="142" t="str">
        <f t="shared" ca="1" si="1149"/>
        <v/>
      </c>
      <c r="CH173" s="142" t="str">
        <f ca="1">IFERROR(TRIM(IFERROR(IF(ISNUMBER(MATCH(IF($CF172="Radius",LEFT($CF173,FIND(" (",$CF173,1)),IF(LEFT($CF173,FIND(" (",$CF173,1))=LEFT($CF172,FIND(" (",$CF172,1)),"",LEFT($CF173,FIND(" (",$CF173,1)))),$CH$8:$CH172,0))=FALSE,IF($CF172="Radius",LEFT($CF173,FIND(" (",$CF173,1)),IF(LEFT($CF173,FIND(" (",$CF173,1))=LEFT($CF172,FIND(" (",$CF172,1)),"",LEFT($CF173,FIND(" (",$CF173,1)))),""),"")),"")</f>
        <v/>
      </c>
      <c r="CI173" s="142" t="str">
        <f t="array" aca="1" ref="CI173" ca="1">IFERROR(IF($CH173="","",IF(MAX((Selection_Radius=$CH173)*Selection_Resultant)=0,"",MAX((Selection_Radius=$CH173)*Selection_Resultant))),"")</f>
        <v/>
      </c>
      <c r="CJ173" s="142" t="str">
        <f t="shared" ca="1" si="1150"/>
        <v/>
      </c>
      <c r="CK173" s="142" t="str">
        <f t="array" aca="1" ref="CK173" ca="1">IFERROR(INDEX($CJ$1:$CJ$502,SMALL(IF($CJ$1:$CJ$502&lt;&gt;"",ROW($CJ$1:$CJ$502)),ROW(166:166))),"")</f>
        <v/>
      </c>
      <c r="CL173" s="142" t="str">
        <f t="shared" ca="1" si="1151"/>
        <v/>
      </c>
      <c r="CM173" s="142" t="str">
        <f t="shared" ca="1" si="1152"/>
        <v/>
      </c>
      <c r="CN173" s="142" t="str" cm="1">
        <f t="array" aca="1" ref="CN173" ca="1">IF(CM173="","",INDEX(INDIRECT("$CM$9:$CM$" &amp; ROW(GuyAnchorReactionCount) + GuyAnchorReactionCount),ROWS($CM173:INDIRECT("$CM$" &amp; ROW(GuyAnchorReactionCount) + GuyAnchorReactionCount))))</f>
        <v/>
      </c>
      <c r="CP173" s="145" t="str">
        <f t="shared" ca="1" si="1153"/>
        <v/>
      </c>
      <c r="CQ173" s="145" t="str">
        <f t="shared" ca="1" si="1154"/>
        <v/>
      </c>
      <c r="CR173" s="145" t="str">
        <f t="shared" ca="1" si="1155"/>
        <v/>
      </c>
      <c r="CS173" s="145" t="str">
        <f t="shared" ca="1" si="1156"/>
        <v/>
      </c>
    </row>
    <row r="174" spans="3:97" x14ac:dyDescent="0.2">
      <c r="C174" s="142">
        <f t="shared" si="1080"/>
        <v>172</v>
      </c>
      <c r="D174" s="142" t="e">
        <f t="shared" ca="1" si="1351"/>
        <v>#N/A</v>
      </c>
      <c r="E174" s="142" t="e">
        <f t="shared" ca="1" si="1351"/>
        <v>#N/A</v>
      </c>
      <c r="F174" s="142" t="e">
        <f t="shared" ca="1" si="1351"/>
        <v>#N/A</v>
      </c>
      <c r="G174" s="142" t="e">
        <f t="shared" ca="1" si="1351"/>
        <v>#N/A</v>
      </c>
      <c r="H174" s="142" t="e">
        <f t="shared" ca="1" si="1351"/>
        <v>#N/A</v>
      </c>
      <c r="I174" s="142" t="e">
        <f t="shared" ca="1" si="1351"/>
        <v>#N/A</v>
      </c>
      <c r="J174" s="142" t="e">
        <f t="shared" ca="1" si="1351"/>
        <v>#N/A</v>
      </c>
      <c r="K174" s="142" t="e">
        <f t="shared" ca="1" si="1351"/>
        <v>#N/A</v>
      </c>
      <c r="L174" s="142" t="e">
        <f t="shared" ca="1" si="1351"/>
        <v>#N/A</v>
      </c>
      <c r="M174" s="142" t="e">
        <f t="shared" ca="1" si="1351"/>
        <v>#N/A</v>
      </c>
      <c r="N174" s="142" t="e">
        <f t="shared" ca="1" si="1351"/>
        <v>#N/A</v>
      </c>
      <c r="O174" s="142" t="e">
        <f t="shared" ca="1" si="1351"/>
        <v>#N/A</v>
      </c>
      <c r="P174" s="142" t="e">
        <f t="shared" ca="1" si="1351"/>
        <v>#N/A</v>
      </c>
      <c r="Q174" s="142" t="e">
        <f t="shared" ca="1" si="1351"/>
        <v>#N/A</v>
      </c>
      <c r="R174" s="142" t="e">
        <f t="shared" ca="1" si="1351"/>
        <v>#N/A</v>
      </c>
      <c r="S174" s="142" t="e">
        <f t="shared" ca="1" si="1351"/>
        <v>#N/A</v>
      </c>
      <c r="T174" s="142" t="e">
        <f t="shared" ca="1" si="1341"/>
        <v>#N/A</v>
      </c>
      <c r="U174" s="142" t="e">
        <f t="shared" ca="1" si="1341"/>
        <v>#N/A</v>
      </c>
      <c r="V174" s="142" t="e">
        <f t="shared" ca="1" si="1341"/>
        <v>#N/A</v>
      </c>
      <c r="W174" s="142" t="e">
        <f t="shared" ca="1" si="1341"/>
        <v>#N/A</v>
      </c>
      <c r="X174" s="142" t="e">
        <f t="shared" ca="1" si="1341"/>
        <v>#N/A</v>
      </c>
      <c r="Y174" s="142" t="e">
        <f t="shared" ca="1" si="1341"/>
        <v>#N/A</v>
      </c>
      <c r="Z174" s="142" t="e">
        <f t="shared" ca="1" si="1341"/>
        <v>#N/A</v>
      </c>
      <c r="AA174" s="142" t="e">
        <f t="shared" ca="1" si="1341"/>
        <v>#N/A</v>
      </c>
      <c r="AB174" s="142" t="e">
        <f t="shared" ca="1" si="1341"/>
        <v>#N/A</v>
      </c>
      <c r="AC174" s="142" t="e">
        <f t="shared" ca="1" si="1341"/>
        <v>#N/A</v>
      </c>
      <c r="AD174" s="142" t="e">
        <f t="shared" ca="1" si="1341"/>
        <v>#N/A</v>
      </c>
      <c r="AE174" s="142" t="e">
        <f t="shared" ca="1" si="1341"/>
        <v>#N/A</v>
      </c>
      <c r="AF174" s="142" t="e">
        <f t="shared" ca="1" si="1341"/>
        <v>#N/A</v>
      </c>
      <c r="AG174" s="142" t="e">
        <f t="shared" ca="1" si="1341"/>
        <v>#N/A</v>
      </c>
      <c r="AH174" s="142" t="e">
        <f t="shared" ca="1" si="1341"/>
        <v>#N/A</v>
      </c>
      <c r="AI174" s="142" t="e">
        <f t="shared" ca="1" si="1352"/>
        <v>#N/A</v>
      </c>
      <c r="AJ174" s="142" t="e">
        <f t="shared" ca="1" si="1352"/>
        <v>#N/A</v>
      </c>
      <c r="AK174" s="142" t="e">
        <f t="shared" ca="1" si="1352"/>
        <v>#N/A</v>
      </c>
      <c r="AL174" s="142" t="e">
        <f t="shared" ca="1" si="1352"/>
        <v>#N/A</v>
      </c>
      <c r="AM174" s="142" t="e">
        <f t="shared" ca="1" si="1352"/>
        <v>#N/A</v>
      </c>
      <c r="AN174" s="142" t="e">
        <f t="shared" ca="1" si="1352"/>
        <v>#N/A</v>
      </c>
      <c r="AO174" s="142" t="e">
        <f t="shared" ca="1" si="1352"/>
        <v>#N/A</v>
      </c>
      <c r="AP174" s="142" t="e">
        <f t="shared" ca="1" si="1352"/>
        <v>#N/A</v>
      </c>
      <c r="AQ174" s="142" t="e">
        <f t="shared" ca="1" si="1352"/>
        <v>#N/A</v>
      </c>
      <c r="AR174" s="142" t="e">
        <f t="shared" ca="1" si="1352"/>
        <v>#N/A</v>
      </c>
      <c r="AS174" s="142" t="e">
        <f t="shared" ca="1" si="1352"/>
        <v>#N/A</v>
      </c>
      <c r="AT174" s="142" t="e">
        <f t="shared" ca="1" si="1352"/>
        <v>#N/A</v>
      </c>
      <c r="AU174" s="142" t="e">
        <f t="shared" ca="1" si="1352"/>
        <v>#N/A</v>
      </c>
      <c r="AV174" s="142" t="e">
        <f t="shared" ca="1" si="1352"/>
        <v>#N/A</v>
      </c>
      <c r="AW174" s="142" t="e">
        <f t="shared" ca="1" si="1352"/>
        <v>#N/A</v>
      </c>
      <c r="AX174" s="142" t="e">
        <f t="shared" ca="1" si="1352"/>
        <v>#N/A</v>
      </c>
      <c r="AY174" s="142" t="e">
        <f t="shared" ca="1" si="1342"/>
        <v>#N/A</v>
      </c>
      <c r="AZ174" s="142" t="e">
        <f t="shared" ca="1" si="1342"/>
        <v>#N/A</v>
      </c>
      <c r="BA174" s="142" t="e">
        <f t="shared" ca="1" si="1342"/>
        <v>#N/A</v>
      </c>
      <c r="BB174" s="142" t="str">
        <f t="shared" ca="1" si="1070"/>
        <v/>
      </c>
      <c r="BC174" s="142" t="str">
        <f t="shared" ref="BC174" ca="1" si="1449">IFERROR(VALUE(G174)*IF(RTF_unit="K",1,IF(RTF_unit="lb",1/1000,IF(RTF_unit="T",2,1))),"")</f>
        <v/>
      </c>
      <c r="BD174" s="142" t="str">
        <f t="shared" ref="BD174" ca="1" si="1450">IFERROR(VALUE(H174)*IF(RTF_unit="K",1,IF(RTF_unit="lb",1/1000,IF(RTF_unit="T",2,1))),"")</f>
        <v/>
      </c>
      <c r="BE174" s="142" t="str">
        <f t="shared" ref="BE174" ca="1" si="1451">IFERROR(VALUE(I174)*IF(RTF_unit="K",1,IF(RTF_unit="lb",1/1000,IF(RTF_unit="T",2,1))),"")</f>
        <v/>
      </c>
      <c r="BF174" s="20" t="str">
        <f t="shared" ca="1" si="1074"/>
        <v/>
      </c>
      <c r="BG174" s="142" t="str">
        <f t="shared" ca="1" si="1116"/>
        <v/>
      </c>
      <c r="BH174" s="20"/>
      <c r="BI174" s="158" t="str">
        <f t="shared" ca="1" si="1160"/>
        <v/>
      </c>
      <c r="BJ174" s="142" t="str">
        <f t="shared" ca="1" si="1135"/>
        <v/>
      </c>
      <c r="BK174" s="142" t="str">
        <f t="shared" ca="1" si="1161"/>
        <v/>
      </c>
      <c r="BL174" s="142" t="str">
        <f t="shared" ref="BL174" ca="1" si="1452">IFERROR(INDEX($D$2:$BA$203,$A$41-1+$BI174,$A$27-3)*IF(RTF_unit="K",1,IF(RTF_unit="lb",1/1000,IF(RTF_unit="T",2,1))),"")</f>
        <v/>
      </c>
      <c r="BM174" s="142" t="str">
        <f t="shared" ref="BM174" ca="1" si="1453">IFERROR(INDEX($D$2:$BA$203,$A$41-1+$BI174,$A$27-1)*IF(RTF_unit="K",1,IF(RTF_unit="lb",1/1000,IF(RTF_unit="T",2,1))),"")</f>
        <v/>
      </c>
      <c r="BN174" s="142" t="str">
        <f t="shared" ref="BN174" ca="1" si="1454">IFERROR(INDEX($D$2:$BA$203,$A$41-1+$BI174,$A$27-2)*IF(RTF_unit="K",1,IF(RTF_unit="lb",1/1000,IF(RTF_unit="T",2,1))),"")</f>
        <v/>
      </c>
      <c r="BO174" s="142" t="str">
        <f t="shared" ref="BO174" ca="1" si="1455">IFERROR(INDEX($D$2:$BA$203,$A$41-1+$BI174,$A$27)*IF(RTF_unit_Moment="kip-ft",1,IF(RTF_unit_Moment="kip-in",1/12,IF(RTF_unit_Moment="lb-ft",1/1000,IF(RTF_unit_Moment="lb-in",1/12000,1)))),"")</f>
        <v/>
      </c>
      <c r="BP174" s="142" t="str">
        <f t="shared" ref="BP174" ca="1" si="1456">IFERROR(INDEX($D$2:$BA$203,$A$41-1+$BI174,$A$30)*IF(RTF_unit_Moment="kip-ft",1,IF(RTF_unit_Moment="kip-in",1/12,IF(RTF_unit_Moment="lb-ft",1/1000,IF(RTF_unit_Moment="lb-in",1/12000,1)))),"")</f>
        <v/>
      </c>
      <c r="BQ174" s="142" t="str">
        <f t="shared" ca="1" si="1167"/>
        <v/>
      </c>
      <c r="BR174" s="142" t="str">
        <f t="shared" ca="1" si="1168"/>
        <v/>
      </c>
      <c r="BT174" s="142" t="str">
        <f t="array" aca="1" ref="BT174" ca="1">IFERROR(INDEX($BB$1:$BB$502,SMALL(IF($BB$1:$BB$502&lt;&gt;"",ROW($BB$1:$BB$502)),ROW(167:167))),"")</f>
        <v/>
      </c>
      <c r="BU174" s="156" t="str">
        <f t="shared" ca="1" si="1130"/>
        <v/>
      </c>
      <c r="BV174" s="142" t="str">
        <f t="shared" ca="1" si="1141"/>
        <v/>
      </c>
      <c r="BW174" s="142" t="str">
        <f t="shared" ca="1" si="1141"/>
        <v/>
      </c>
      <c r="BX174" s="142" t="str">
        <f t="shared" ca="1" si="1141"/>
        <v/>
      </c>
      <c r="BY174" s="142" t="str">
        <f t="shared" ca="1" si="1142"/>
        <v/>
      </c>
      <c r="BZ174" s="142" t="str">
        <f t="shared" ca="1" si="1131"/>
        <v/>
      </c>
      <c r="CA174" s="142" t="str">
        <f t="shared" ca="1" si="1143"/>
        <v/>
      </c>
      <c r="CB174" s="142" t="str">
        <f t="shared" ca="1" si="1144"/>
        <v/>
      </c>
      <c r="CC174" s="142" t="str">
        <f t="shared" ca="1" si="1145"/>
        <v/>
      </c>
      <c r="CD174" s="142" t="str">
        <f t="shared" ca="1" si="1146"/>
        <v/>
      </c>
      <c r="CE174" s="142" t="str">
        <f t="shared" ca="1" si="1147"/>
        <v/>
      </c>
      <c r="CF174" s="142" t="str">
        <f t="shared" ca="1" si="1148"/>
        <v/>
      </c>
      <c r="CG174" s="142" t="str">
        <f t="shared" ca="1" si="1149"/>
        <v/>
      </c>
      <c r="CH174" s="142" t="str">
        <f ca="1">IFERROR(TRIM(IFERROR(IF(ISNUMBER(MATCH(IF($CF173="Radius",LEFT($CF174,FIND(" (",$CF174,1)),IF(LEFT($CF174,FIND(" (",$CF174,1))=LEFT($CF173,FIND(" (",$CF173,1)),"",LEFT($CF174,FIND(" (",$CF174,1)))),$CH$8:$CH173,0))=FALSE,IF($CF173="Radius",LEFT($CF174,FIND(" (",$CF174,1)),IF(LEFT($CF174,FIND(" (",$CF174,1))=LEFT($CF173,FIND(" (",$CF173,1)),"",LEFT($CF174,FIND(" (",$CF174,1)))),""),"")),"")</f>
        <v/>
      </c>
      <c r="CI174" s="142" t="str">
        <f t="array" aca="1" ref="CI174" ca="1">IFERROR(IF($CH174="","",IF(MAX((Selection_Radius=$CH174)*Selection_Resultant)=0,"",MAX((Selection_Radius=$CH174)*Selection_Resultant))),"")</f>
        <v/>
      </c>
      <c r="CJ174" s="142" t="str">
        <f t="shared" ca="1" si="1150"/>
        <v/>
      </c>
      <c r="CK174" s="142" t="str">
        <f t="array" aca="1" ref="CK174" ca="1">IFERROR(INDEX($CJ$1:$CJ$502,SMALL(IF($CJ$1:$CJ$502&lt;&gt;"",ROW($CJ$1:$CJ$502)),ROW(167:167))),"")</f>
        <v/>
      </c>
      <c r="CL174" s="142" t="str">
        <f t="shared" ca="1" si="1151"/>
        <v/>
      </c>
      <c r="CM174" s="142" t="str">
        <f t="shared" ca="1" si="1152"/>
        <v/>
      </c>
      <c r="CN174" s="142" t="str" cm="1">
        <f t="array" aca="1" ref="CN174" ca="1">IF(CM174="","",INDEX(INDIRECT("$CM$9:$CM$" &amp; ROW(GuyAnchorReactionCount) + GuyAnchorReactionCount),ROWS($CM174:INDIRECT("$CM$" &amp; ROW(GuyAnchorReactionCount) + GuyAnchorReactionCount))))</f>
        <v/>
      </c>
      <c r="CP174" s="145" t="str">
        <f t="shared" ca="1" si="1153"/>
        <v/>
      </c>
      <c r="CQ174" s="145" t="str">
        <f t="shared" ca="1" si="1154"/>
        <v/>
      </c>
      <c r="CR174" s="145" t="str">
        <f t="shared" ca="1" si="1155"/>
        <v/>
      </c>
      <c r="CS174" s="145" t="str">
        <f t="shared" ca="1" si="1156"/>
        <v/>
      </c>
    </row>
    <row r="175" spans="3:97" x14ac:dyDescent="0.2">
      <c r="C175" s="142">
        <f t="shared" si="1080"/>
        <v>173</v>
      </c>
      <c r="D175" s="142" t="e">
        <f t="shared" ca="1" si="1351"/>
        <v>#N/A</v>
      </c>
      <c r="E175" s="142" t="e">
        <f t="shared" ca="1" si="1351"/>
        <v>#N/A</v>
      </c>
      <c r="F175" s="142" t="e">
        <f t="shared" ca="1" si="1351"/>
        <v>#N/A</v>
      </c>
      <c r="G175" s="142" t="e">
        <f t="shared" ca="1" si="1351"/>
        <v>#N/A</v>
      </c>
      <c r="H175" s="142" t="e">
        <f t="shared" ca="1" si="1351"/>
        <v>#N/A</v>
      </c>
      <c r="I175" s="142" t="e">
        <f t="shared" ca="1" si="1351"/>
        <v>#N/A</v>
      </c>
      <c r="J175" s="142" t="e">
        <f t="shared" ca="1" si="1351"/>
        <v>#N/A</v>
      </c>
      <c r="K175" s="142" t="e">
        <f t="shared" ca="1" si="1351"/>
        <v>#N/A</v>
      </c>
      <c r="L175" s="142" t="e">
        <f t="shared" ca="1" si="1351"/>
        <v>#N/A</v>
      </c>
      <c r="M175" s="142" t="e">
        <f t="shared" ca="1" si="1351"/>
        <v>#N/A</v>
      </c>
      <c r="N175" s="142" t="e">
        <f t="shared" ca="1" si="1351"/>
        <v>#N/A</v>
      </c>
      <c r="O175" s="142" t="e">
        <f t="shared" ca="1" si="1351"/>
        <v>#N/A</v>
      </c>
      <c r="P175" s="142" t="e">
        <f t="shared" ca="1" si="1351"/>
        <v>#N/A</v>
      </c>
      <c r="Q175" s="142" t="e">
        <f t="shared" ca="1" si="1351"/>
        <v>#N/A</v>
      </c>
      <c r="R175" s="142" t="e">
        <f t="shared" ca="1" si="1351"/>
        <v>#N/A</v>
      </c>
      <c r="S175" s="142" t="e">
        <f t="shared" ca="1" si="1351"/>
        <v>#N/A</v>
      </c>
      <c r="T175" s="142" t="e">
        <f t="shared" ca="1" si="1341"/>
        <v>#N/A</v>
      </c>
      <c r="U175" s="142" t="e">
        <f t="shared" ca="1" si="1341"/>
        <v>#N/A</v>
      </c>
      <c r="V175" s="142" t="e">
        <f t="shared" ca="1" si="1341"/>
        <v>#N/A</v>
      </c>
      <c r="W175" s="142" t="e">
        <f t="shared" ca="1" si="1341"/>
        <v>#N/A</v>
      </c>
      <c r="X175" s="142" t="e">
        <f t="shared" ca="1" si="1341"/>
        <v>#N/A</v>
      </c>
      <c r="Y175" s="142" t="e">
        <f t="shared" ca="1" si="1341"/>
        <v>#N/A</v>
      </c>
      <c r="Z175" s="142" t="e">
        <f t="shared" ca="1" si="1341"/>
        <v>#N/A</v>
      </c>
      <c r="AA175" s="142" t="e">
        <f t="shared" ca="1" si="1341"/>
        <v>#N/A</v>
      </c>
      <c r="AB175" s="142" t="e">
        <f t="shared" ca="1" si="1341"/>
        <v>#N/A</v>
      </c>
      <c r="AC175" s="142" t="e">
        <f t="shared" ca="1" si="1341"/>
        <v>#N/A</v>
      </c>
      <c r="AD175" s="142" t="e">
        <f t="shared" ca="1" si="1341"/>
        <v>#N/A</v>
      </c>
      <c r="AE175" s="142" t="e">
        <f t="shared" ca="1" si="1341"/>
        <v>#N/A</v>
      </c>
      <c r="AF175" s="142" t="e">
        <f t="shared" ca="1" si="1341"/>
        <v>#N/A</v>
      </c>
      <c r="AG175" s="142" t="e">
        <f t="shared" ca="1" si="1341"/>
        <v>#N/A</v>
      </c>
      <c r="AH175" s="142" t="e">
        <f t="shared" ca="1" si="1341"/>
        <v>#N/A</v>
      </c>
      <c r="AI175" s="142" t="e">
        <f t="shared" ca="1" si="1352"/>
        <v>#N/A</v>
      </c>
      <c r="AJ175" s="142" t="e">
        <f t="shared" ca="1" si="1352"/>
        <v>#N/A</v>
      </c>
      <c r="AK175" s="142" t="e">
        <f t="shared" ca="1" si="1352"/>
        <v>#N/A</v>
      </c>
      <c r="AL175" s="142" t="e">
        <f t="shared" ca="1" si="1352"/>
        <v>#N/A</v>
      </c>
      <c r="AM175" s="142" t="e">
        <f t="shared" ca="1" si="1352"/>
        <v>#N/A</v>
      </c>
      <c r="AN175" s="142" t="e">
        <f t="shared" ca="1" si="1352"/>
        <v>#N/A</v>
      </c>
      <c r="AO175" s="142" t="e">
        <f t="shared" ca="1" si="1352"/>
        <v>#N/A</v>
      </c>
      <c r="AP175" s="142" t="e">
        <f t="shared" ca="1" si="1352"/>
        <v>#N/A</v>
      </c>
      <c r="AQ175" s="142" t="e">
        <f t="shared" ca="1" si="1352"/>
        <v>#N/A</v>
      </c>
      <c r="AR175" s="142" t="e">
        <f t="shared" ca="1" si="1352"/>
        <v>#N/A</v>
      </c>
      <c r="AS175" s="142" t="e">
        <f t="shared" ca="1" si="1352"/>
        <v>#N/A</v>
      </c>
      <c r="AT175" s="142" t="e">
        <f t="shared" ca="1" si="1352"/>
        <v>#N/A</v>
      </c>
      <c r="AU175" s="142" t="e">
        <f t="shared" ca="1" si="1352"/>
        <v>#N/A</v>
      </c>
      <c r="AV175" s="142" t="e">
        <f t="shared" ca="1" si="1352"/>
        <v>#N/A</v>
      </c>
      <c r="AW175" s="142" t="e">
        <f t="shared" ca="1" si="1352"/>
        <v>#N/A</v>
      </c>
      <c r="AX175" s="142" t="e">
        <f t="shared" ca="1" si="1352"/>
        <v>#N/A</v>
      </c>
      <c r="AY175" s="142" t="e">
        <f t="shared" ca="1" si="1342"/>
        <v>#N/A</v>
      </c>
      <c r="AZ175" s="142" t="e">
        <f t="shared" ca="1" si="1342"/>
        <v>#N/A</v>
      </c>
      <c r="BA175" s="142" t="e">
        <f t="shared" ca="1" si="1342"/>
        <v>#N/A</v>
      </c>
      <c r="BB175" s="142" t="str">
        <f t="shared" ca="1" si="1070"/>
        <v/>
      </c>
      <c r="BC175" s="142" t="str">
        <f t="shared" ref="BC175" ca="1" si="1457">IFERROR(VALUE(G175)*IF(RTF_unit="K",1,IF(RTF_unit="lb",1/1000,IF(RTF_unit="T",2,1))),"")</f>
        <v/>
      </c>
      <c r="BD175" s="142" t="str">
        <f t="shared" ref="BD175" ca="1" si="1458">IFERROR(VALUE(H175)*IF(RTF_unit="K",1,IF(RTF_unit="lb",1/1000,IF(RTF_unit="T",2,1))),"")</f>
        <v/>
      </c>
      <c r="BE175" s="142" t="str">
        <f t="shared" ref="BE175" ca="1" si="1459">IFERROR(VALUE(I175)*IF(RTF_unit="K",1,IF(RTF_unit="lb",1/1000,IF(RTF_unit="T",2,1))),"")</f>
        <v/>
      </c>
      <c r="BF175" s="20" t="str">
        <f t="shared" ca="1" si="1074"/>
        <v/>
      </c>
      <c r="BG175" s="142" t="str">
        <f t="shared" ca="1" si="1116"/>
        <v/>
      </c>
      <c r="BH175" s="20"/>
      <c r="BI175" s="158" t="str">
        <f t="shared" ca="1" si="1160"/>
        <v/>
      </c>
      <c r="BJ175" s="142" t="str">
        <f t="shared" ca="1" si="1135"/>
        <v/>
      </c>
      <c r="BK175" s="142" t="str">
        <f t="shared" ca="1" si="1161"/>
        <v/>
      </c>
      <c r="BL175" s="142" t="str">
        <f t="shared" ref="BL175" ca="1" si="1460">IFERROR(INDEX($D$2:$BA$203,$A$41-1+$BI175,$A$27-3)*IF(RTF_unit="K",1,IF(RTF_unit="lb",1/1000,IF(RTF_unit="T",2,1))),"")</f>
        <v/>
      </c>
      <c r="BM175" s="142" t="str">
        <f t="shared" ref="BM175" ca="1" si="1461">IFERROR(INDEX($D$2:$BA$203,$A$41-1+$BI175,$A$27-1)*IF(RTF_unit="K",1,IF(RTF_unit="lb",1/1000,IF(RTF_unit="T",2,1))),"")</f>
        <v/>
      </c>
      <c r="BN175" s="142" t="str">
        <f t="shared" ref="BN175" ca="1" si="1462">IFERROR(INDEX($D$2:$BA$203,$A$41-1+$BI175,$A$27-2)*IF(RTF_unit="K",1,IF(RTF_unit="lb",1/1000,IF(RTF_unit="T",2,1))),"")</f>
        <v/>
      </c>
      <c r="BO175" s="142" t="str">
        <f t="shared" ref="BO175" ca="1" si="1463">IFERROR(INDEX($D$2:$BA$203,$A$41-1+$BI175,$A$27)*IF(RTF_unit_Moment="kip-ft",1,IF(RTF_unit_Moment="kip-in",1/12,IF(RTF_unit_Moment="lb-ft",1/1000,IF(RTF_unit_Moment="lb-in",1/12000,1)))),"")</f>
        <v/>
      </c>
      <c r="BP175" s="142" t="str">
        <f t="shared" ref="BP175" ca="1" si="1464">IFERROR(INDEX($D$2:$BA$203,$A$41-1+$BI175,$A$30)*IF(RTF_unit_Moment="kip-ft",1,IF(RTF_unit_Moment="kip-in",1/12,IF(RTF_unit_Moment="lb-ft",1/1000,IF(RTF_unit_Moment="lb-in",1/12000,1)))),"")</f>
        <v/>
      </c>
      <c r="BQ175" s="142" t="str">
        <f t="shared" ca="1" si="1167"/>
        <v/>
      </c>
      <c r="BR175" s="142" t="str">
        <f t="shared" ca="1" si="1168"/>
        <v/>
      </c>
      <c r="BT175" s="142" t="str">
        <f t="array" aca="1" ref="BT175" ca="1">IFERROR(INDEX($BB$1:$BB$502,SMALL(IF($BB$1:$BB$502&lt;&gt;"",ROW($BB$1:$BB$502)),ROW(168:168))),"")</f>
        <v/>
      </c>
      <c r="BU175" s="156" t="str">
        <f t="shared" ca="1" si="1130"/>
        <v/>
      </c>
      <c r="BV175" s="142" t="str">
        <f t="shared" ca="1" si="1141"/>
        <v/>
      </c>
      <c r="BW175" s="142" t="str">
        <f t="shared" ca="1" si="1141"/>
        <v/>
      </c>
      <c r="BX175" s="142" t="str">
        <f t="shared" ca="1" si="1141"/>
        <v/>
      </c>
      <c r="BY175" s="142" t="str">
        <f t="shared" ca="1" si="1142"/>
        <v/>
      </c>
      <c r="BZ175" s="142" t="str">
        <f t="shared" ca="1" si="1131"/>
        <v/>
      </c>
      <c r="CA175" s="142" t="str">
        <f t="shared" ca="1" si="1143"/>
        <v/>
      </c>
      <c r="CB175" s="142" t="str">
        <f t="shared" ca="1" si="1144"/>
        <v/>
      </c>
      <c r="CC175" s="142" t="str">
        <f t="shared" ca="1" si="1145"/>
        <v/>
      </c>
      <c r="CD175" s="142" t="str">
        <f t="shared" ca="1" si="1146"/>
        <v/>
      </c>
      <c r="CE175" s="142" t="str">
        <f t="shared" ca="1" si="1147"/>
        <v/>
      </c>
      <c r="CF175" s="142" t="str">
        <f t="shared" ca="1" si="1148"/>
        <v/>
      </c>
      <c r="CG175" s="142" t="str">
        <f t="shared" ca="1" si="1149"/>
        <v/>
      </c>
      <c r="CH175" s="142" t="str">
        <f ca="1">IFERROR(TRIM(IFERROR(IF(ISNUMBER(MATCH(IF($CF174="Radius",LEFT($CF175,FIND(" (",$CF175,1)),IF(LEFT($CF175,FIND(" (",$CF175,1))=LEFT($CF174,FIND(" (",$CF174,1)),"",LEFT($CF175,FIND(" (",$CF175,1)))),$CH$8:$CH174,0))=FALSE,IF($CF174="Radius",LEFT($CF175,FIND(" (",$CF175,1)),IF(LEFT($CF175,FIND(" (",$CF175,1))=LEFT($CF174,FIND(" (",$CF174,1)),"",LEFT($CF175,FIND(" (",$CF175,1)))),""),"")),"")</f>
        <v/>
      </c>
      <c r="CI175" s="142" t="str">
        <f t="array" aca="1" ref="CI175" ca="1">IFERROR(IF($CH175="","",IF(MAX((Selection_Radius=$CH175)*Selection_Resultant)=0,"",MAX((Selection_Radius=$CH175)*Selection_Resultant))),"")</f>
        <v/>
      </c>
      <c r="CJ175" s="142" t="str">
        <f t="shared" ca="1" si="1150"/>
        <v/>
      </c>
      <c r="CK175" s="142" t="str">
        <f t="array" aca="1" ref="CK175" ca="1">IFERROR(INDEX($CJ$1:$CJ$502,SMALL(IF($CJ$1:$CJ$502&lt;&gt;"",ROW($CJ$1:$CJ$502)),ROW(168:168))),"")</f>
        <v/>
      </c>
      <c r="CL175" s="142" t="str">
        <f t="shared" ca="1" si="1151"/>
        <v/>
      </c>
      <c r="CM175" s="142" t="str">
        <f t="shared" ca="1" si="1152"/>
        <v/>
      </c>
      <c r="CN175" s="142" t="str" cm="1">
        <f t="array" aca="1" ref="CN175" ca="1">IF(CM175="","",INDEX(INDIRECT("$CM$9:$CM$" &amp; ROW(GuyAnchorReactionCount) + GuyAnchorReactionCount),ROWS($CM175:INDIRECT("$CM$" &amp; ROW(GuyAnchorReactionCount) + GuyAnchorReactionCount))))</f>
        <v/>
      </c>
      <c r="CP175" s="145" t="str">
        <f t="shared" ca="1" si="1153"/>
        <v/>
      </c>
      <c r="CQ175" s="145" t="str">
        <f t="shared" ca="1" si="1154"/>
        <v/>
      </c>
      <c r="CR175" s="145" t="str">
        <f t="shared" ca="1" si="1155"/>
        <v/>
      </c>
      <c r="CS175" s="145" t="str">
        <f t="shared" ca="1" si="1156"/>
        <v/>
      </c>
    </row>
    <row r="176" spans="3:97" x14ac:dyDescent="0.2">
      <c r="C176" s="142">
        <f t="shared" si="1080"/>
        <v>174</v>
      </c>
      <c r="D176" s="142" t="e">
        <f t="shared" ca="1" si="1351"/>
        <v>#N/A</v>
      </c>
      <c r="E176" s="142" t="e">
        <f t="shared" ca="1" si="1351"/>
        <v>#N/A</v>
      </c>
      <c r="F176" s="142" t="e">
        <f t="shared" ca="1" si="1351"/>
        <v>#N/A</v>
      </c>
      <c r="G176" s="142" t="e">
        <f t="shared" ca="1" si="1351"/>
        <v>#N/A</v>
      </c>
      <c r="H176" s="142" t="e">
        <f t="shared" ca="1" si="1351"/>
        <v>#N/A</v>
      </c>
      <c r="I176" s="142" t="e">
        <f t="shared" ca="1" si="1351"/>
        <v>#N/A</v>
      </c>
      <c r="J176" s="142" t="e">
        <f t="shared" ca="1" si="1351"/>
        <v>#N/A</v>
      </c>
      <c r="K176" s="142" t="e">
        <f t="shared" ca="1" si="1351"/>
        <v>#N/A</v>
      </c>
      <c r="L176" s="142" t="e">
        <f t="shared" ca="1" si="1351"/>
        <v>#N/A</v>
      </c>
      <c r="M176" s="142" t="e">
        <f t="shared" ca="1" si="1351"/>
        <v>#N/A</v>
      </c>
      <c r="N176" s="142" t="e">
        <f t="shared" ca="1" si="1351"/>
        <v>#N/A</v>
      </c>
      <c r="O176" s="142" t="e">
        <f t="shared" ca="1" si="1351"/>
        <v>#N/A</v>
      </c>
      <c r="P176" s="142" t="e">
        <f t="shared" ca="1" si="1351"/>
        <v>#N/A</v>
      </c>
      <c r="Q176" s="142" t="e">
        <f t="shared" ca="1" si="1351"/>
        <v>#N/A</v>
      </c>
      <c r="R176" s="142" t="e">
        <f t="shared" ca="1" si="1351"/>
        <v>#N/A</v>
      </c>
      <c r="S176" s="142" t="e">
        <f t="shared" ca="1" si="1351"/>
        <v>#N/A</v>
      </c>
      <c r="T176" s="142" t="e">
        <f t="shared" ca="1" si="1341"/>
        <v>#N/A</v>
      </c>
      <c r="U176" s="142" t="e">
        <f t="shared" ca="1" si="1341"/>
        <v>#N/A</v>
      </c>
      <c r="V176" s="142" t="e">
        <f t="shared" ca="1" si="1341"/>
        <v>#N/A</v>
      </c>
      <c r="W176" s="142" t="e">
        <f t="shared" ca="1" si="1341"/>
        <v>#N/A</v>
      </c>
      <c r="X176" s="142" t="e">
        <f t="shared" ca="1" si="1341"/>
        <v>#N/A</v>
      </c>
      <c r="Y176" s="142" t="e">
        <f t="shared" ca="1" si="1341"/>
        <v>#N/A</v>
      </c>
      <c r="Z176" s="142" t="e">
        <f t="shared" ca="1" si="1341"/>
        <v>#N/A</v>
      </c>
      <c r="AA176" s="142" t="e">
        <f t="shared" ca="1" si="1341"/>
        <v>#N/A</v>
      </c>
      <c r="AB176" s="142" t="e">
        <f t="shared" ca="1" si="1341"/>
        <v>#N/A</v>
      </c>
      <c r="AC176" s="142" t="e">
        <f t="shared" ca="1" si="1341"/>
        <v>#N/A</v>
      </c>
      <c r="AD176" s="142" t="e">
        <f t="shared" ca="1" si="1341"/>
        <v>#N/A</v>
      </c>
      <c r="AE176" s="142" t="e">
        <f t="shared" ca="1" si="1341"/>
        <v>#N/A</v>
      </c>
      <c r="AF176" s="142" t="e">
        <f t="shared" ca="1" si="1341"/>
        <v>#N/A</v>
      </c>
      <c r="AG176" s="142" t="e">
        <f t="shared" ca="1" si="1341"/>
        <v>#N/A</v>
      </c>
      <c r="AH176" s="142" t="e">
        <f t="shared" ca="1" si="1341"/>
        <v>#N/A</v>
      </c>
      <c r="AI176" s="142" t="e">
        <f t="shared" ca="1" si="1352"/>
        <v>#N/A</v>
      </c>
      <c r="AJ176" s="142" t="e">
        <f t="shared" ca="1" si="1352"/>
        <v>#N/A</v>
      </c>
      <c r="AK176" s="142" t="e">
        <f t="shared" ca="1" si="1352"/>
        <v>#N/A</v>
      </c>
      <c r="AL176" s="142" t="e">
        <f t="shared" ca="1" si="1352"/>
        <v>#N/A</v>
      </c>
      <c r="AM176" s="142" t="e">
        <f t="shared" ca="1" si="1352"/>
        <v>#N/A</v>
      </c>
      <c r="AN176" s="142" t="e">
        <f t="shared" ca="1" si="1352"/>
        <v>#N/A</v>
      </c>
      <c r="AO176" s="142" t="e">
        <f t="shared" ca="1" si="1352"/>
        <v>#N/A</v>
      </c>
      <c r="AP176" s="142" t="e">
        <f t="shared" ca="1" si="1352"/>
        <v>#N/A</v>
      </c>
      <c r="AQ176" s="142" t="e">
        <f t="shared" ca="1" si="1352"/>
        <v>#N/A</v>
      </c>
      <c r="AR176" s="142" t="e">
        <f t="shared" ca="1" si="1352"/>
        <v>#N/A</v>
      </c>
      <c r="AS176" s="142" t="e">
        <f t="shared" ca="1" si="1352"/>
        <v>#N/A</v>
      </c>
      <c r="AT176" s="142" t="e">
        <f t="shared" ca="1" si="1352"/>
        <v>#N/A</v>
      </c>
      <c r="AU176" s="142" t="e">
        <f t="shared" ca="1" si="1352"/>
        <v>#N/A</v>
      </c>
      <c r="AV176" s="142" t="e">
        <f t="shared" ca="1" si="1352"/>
        <v>#N/A</v>
      </c>
      <c r="AW176" s="142" t="e">
        <f t="shared" ca="1" si="1352"/>
        <v>#N/A</v>
      </c>
      <c r="AX176" s="142" t="e">
        <f t="shared" ca="1" si="1352"/>
        <v>#N/A</v>
      </c>
      <c r="AY176" s="142" t="e">
        <f t="shared" ca="1" si="1342"/>
        <v>#N/A</v>
      </c>
      <c r="AZ176" s="142" t="e">
        <f t="shared" ca="1" si="1342"/>
        <v>#N/A</v>
      </c>
      <c r="BA176" s="142" t="e">
        <f t="shared" ca="1" si="1342"/>
        <v>#N/A</v>
      </c>
      <c r="BB176" s="142" t="str">
        <f t="shared" ca="1" si="1070"/>
        <v/>
      </c>
      <c r="BC176" s="142" t="str">
        <f t="shared" ref="BC176" ca="1" si="1465">IFERROR(VALUE(G176)*IF(RTF_unit="K",1,IF(RTF_unit="lb",1/1000,IF(RTF_unit="T",2,1))),"")</f>
        <v/>
      </c>
      <c r="BD176" s="142" t="str">
        <f t="shared" ref="BD176" ca="1" si="1466">IFERROR(VALUE(H176)*IF(RTF_unit="K",1,IF(RTF_unit="lb",1/1000,IF(RTF_unit="T",2,1))),"")</f>
        <v/>
      </c>
      <c r="BE176" s="142" t="str">
        <f t="shared" ref="BE176" ca="1" si="1467">IFERROR(VALUE(I176)*IF(RTF_unit="K",1,IF(RTF_unit="lb",1/1000,IF(RTF_unit="T",2,1))),"")</f>
        <v/>
      </c>
      <c r="BF176" s="20" t="str">
        <f t="shared" ca="1" si="1074"/>
        <v/>
      </c>
      <c r="BG176" s="142" t="str">
        <f t="shared" ca="1" si="1116"/>
        <v/>
      </c>
      <c r="BH176" s="20"/>
      <c r="BI176" s="158" t="str">
        <f t="shared" ca="1" si="1160"/>
        <v/>
      </c>
      <c r="BJ176" s="142" t="str">
        <f t="shared" ca="1" si="1135"/>
        <v/>
      </c>
      <c r="BK176" s="142" t="str">
        <f t="shared" ca="1" si="1161"/>
        <v/>
      </c>
      <c r="BL176" s="142" t="str">
        <f t="shared" ref="BL176" ca="1" si="1468">IFERROR(INDEX($D$2:$BA$203,$A$41-1+$BI176,$A$27-3)*IF(RTF_unit="K",1,IF(RTF_unit="lb",1/1000,IF(RTF_unit="T",2,1))),"")</f>
        <v/>
      </c>
      <c r="BM176" s="142" t="str">
        <f t="shared" ref="BM176" ca="1" si="1469">IFERROR(INDEX($D$2:$BA$203,$A$41-1+$BI176,$A$27-1)*IF(RTF_unit="K",1,IF(RTF_unit="lb",1/1000,IF(RTF_unit="T",2,1))),"")</f>
        <v/>
      </c>
      <c r="BN176" s="142" t="str">
        <f t="shared" ref="BN176" ca="1" si="1470">IFERROR(INDEX($D$2:$BA$203,$A$41-1+$BI176,$A$27-2)*IF(RTF_unit="K",1,IF(RTF_unit="lb",1/1000,IF(RTF_unit="T",2,1))),"")</f>
        <v/>
      </c>
      <c r="BO176" s="142" t="str">
        <f t="shared" ref="BO176" ca="1" si="1471">IFERROR(INDEX($D$2:$BA$203,$A$41-1+$BI176,$A$27)*IF(RTF_unit_Moment="kip-ft",1,IF(RTF_unit_Moment="kip-in",1/12,IF(RTF_unit_Moment="lb-ft",1/1000,IF(RTF_unit_Moment="lb-in",1/12000,1)))),"")</f>
        <v/>
      </c>
      <c r="BP176" s="142" t="str">
        <f t="shared" ref="BP176" ca="1" si="1472">IFERROR(INDEX($D$2:$BA$203,$A$41-1+$BI176,$A$30)*IF(RTF_unit_Moment="kip-ft",1,IF(RTF_unit_Moment="kip-in",1/12,IF(RTF_unit_Moment="lb-ft",1/1000,IF(RTF_unit_Moment="lb-in",1/12000,1)))),"")</f>
        <v/>
      </c>
      <c r="BQ176" s="142" t="str">
        <f t="shared" ca="1" si="1167"/>
        <v/>
      </c>
      <c r="BR176" s="142" t="str">
        <f t="shared" ca="1" si="1168"/>
        <v/>
      </c>
      <c r="BT176" s="142" t="str">
        <f t="array" aca="1" ref="BT176" ca="1">IFERROR(INDEX($BB$1:$BB$502,SMALL(IF($BB$1:$BB$502&lt;&gt;"",ROW($BB$1:$BB$502)),ROW(169:169))),"")</f>
        <v/>
      </c>
      <c r="BU176" s="156" t="str">
        <f t="shared" ca="1" si="1130"/>
        <v/>
      </c>
      <c r="BV176" s="142" t="str">
        <f t="shared" ca="1" si="1141"/>
        <v/>
      </c>
      <c r="BW176" s="142" t="str">
        <f t="shared" ca="1" si="1141"/>
        <v/>
      </c>
      <c r="BX176" s="142" t="str">
        <f t="shared" ca="1" si="1141"/>
        <v/>
      </c>
      <c r="BY176" s="142" t="str">
        <f t="shared" ca="1" si="1142"/>
        <v/>
      </c>
      <c r="BZ176" s="142" t="str">
        <f t="shared" ca="1" si="1131"/>
        <v/>
      </c>
      <c r="CA176" s="142" t="str">
        <f t="shared" ca="1" si="1143"/>
        <v/>
      </c>
      <c r="CB176" s="142" t="str">
        <f t="shared" ca="1" si="1144"/>
        <v/>
      </c>
      <c r="CC176" s="142" t="str">
        <f t="shared" ca="1" si="1145"/>
        <v/>
      </c>
      <c r="CD176" s="142" t="str">
        <f t="shared" ca="1" si="1146"/>
        <v/>
      </c>
      <c r="CE176" s="142" t="str">
        <f t="shared" ca="1" si="1147"/>
        <v/>
      </c>
      <c r="CF176" s="142" t="str">
        <f t="shared" ca="1" si="1148"/>
        <v/>
      </c>
      <c r="CG176" s="142" t="str">
        <f t="shared" ca="1" si="1149"/>
        <v/>
      </c>
      <c r="CH176" s="142" t="str">
        <f ca="1">IFERROR(TRIM(IFERROR(IF(ISNUMBER(MATCH(IF($CF175="Radius",LEFT($CF176,FIND(" (",$CF176,1)),IF(LEFT($CF176,FIND(" (",$CF176,1))=LEFT($CF175,FIND(" (",$CF175,1)),"",LEFT($CF176,FIND(" (",$CF176,1)))),$CH$8:$CH175,0))=FALSE,IF($CF175="Radius",LEFT($CF176,FIND(" (",$CF176,1)),IF(LEFT($CF176,FIND(" (",$CF176,1))=LEFT($CF175,FIND(" (",$CF175,1)),"",LEFT($CF176,FIND(" (",$CF176,1)))),""),"")),"")</f>
        <v/>
      </c>
      <c r="CI176" s="142" t="str">
        <f t="array" aca="1" ref="CI176" ca="1">IFERROR(IF($CH176="","",IF(MAX((Selection_Radius=$CH176)*Selection_Resultant)=0,"",MAX((Selection_Radius=$CH176)*Selection_Resultant))),"")</f>
        <v/>
      </c>
      <c r="CJ176" s="142" t="str">
        <f t="shared" ca="1" si="1150"/>
        <v/>
      </c>
      <c r="CK176" s="142" t="str">
        <f t="array" aca="1" ref="CK176" ca="1">IFERROR(INDEX($CJ$1:$CJ$502,SMALL(IF($CJ$1:$CJ$502&lt;&gt;"",ROW($CJ$1:$CJ$502)),ROW(169:169))),"")</f>
        <v/>
      </c>
      <c r="CL176" s="142" t="str">
        <f t="shared" ca="1" si="1151"/>
        <v/>
      </c>
      <c r="CM176" s="142" t="str">
        <f t="shared" ca="1" si="1152"/>
        <v/>
      </c>
      <c r="CN176" s="142" t="str" cm="1">
        <f t="array" aca="1" ref="CN176" ca="1">IF(CM176="","",INDEX(INDIRECT("$CM$9:$CM$" &amp; ROW(GuyAnchorReactionCount) + GuyAnchorReactionCount),ROWS($CM176:INDIRECT("$CM$" &amp; ROW(GuyAnchorReactionCount) + GuyAnchorReactionCount))))</f>
        <v/>
      </c>
      <c r="CP176" s="145" t="str">
        <f t="shared" ca="1" si="1153"/>
        <v/>
      </c>
      <c r="CQ176" s="145" t="str">
        <f t="shared" ca="1" si="1154"/>
        <v/>
      </c>
      <c r="CR176" s="145" t="str">
        <f t="shared" ca="1" si="1155"/>
        <v/>
      </c>
      <c r="CS176" s="145" t="str">
        <f t="shared" ca="1" si="1156"/>
        <v/>
      </c>
    </row>
    <row r="177" spans="3:97" x14ac:dyDescent="0.2">
      <c r="C177" s="142">
        <f t="shared" si="1080"/>
        <v>175</v>
      </c>
      <c r="D177" s="142" t="e">
        <f t="shared" ca="1" si="1351"/>
        <v>#N/A</v>
      </c>
      <c r="E177" s="142" t="e">
        <f t="shared" ca="1" si="1351"/>
        <v>#N/A</v>
      </c>
      <c r="F177" s="142" t="e">
        <f t="shared" ca="1" si="1351"/>
        <v>#N/A</v>
      </c>
      <c r="G177" s="142" t="e">
        <f t="shared" ca="1" si="1351"/>
        <v>#N/A</v>
      </c>
      <c r="H177" s="142" t="e">
        <f t="shared" ca="1" si="1351"/>
        <v>#N/A</v>
      </c>
      <c r="I177" s="142" t="e">
        <f t="shared" ca="1" si="1351"/>
        <v>#N/A</v>
      </c>
      <c r="J177" s="142" t="e">
        <f t="shared" ca="1" si="1351"/>
        <v>#N/A</v>
      </c>
      <c r="K177" s="142" t="e">
        <f t="shared" ca="1" si="1351"/>
        <v>#N/A</v>
      </c>
      <c r="L177" s="142" t="e">
        <f t="shared" ca="1" si="1351"/>
        <v>#N/A</v>
      </c>
      <c r="M177" s="142" t="e">
        <f t="shared" ca="1" si="1351"/>
        <v>#N/A</v>
      </c>
      <c r="N177" s="142" t="e">
        <f t="shared" ca="1" si="1351"/>
        <v>#N/A</v>
      </c>
      <c r="O177" s="142" t="e">
        <f t="shared" ca="1" si="1351"/>
        <v>#N/A</v>
      </c>
      <c r="P177" s="142" t="e">
        <f t="shared" ca="1" si="1351"/>
        <v>#N/A</v>
      </c>
      <c r="Q177" s="142" t="e">
        <f t="shared" ca="1" si="1351"/>
        <v>#N/A</v>
      </c>
      <c r="R177" s="142" t="e">
        <f t="shared" ca="1" si="1351"/>
        <v>#N/A</v>
      </c>
      <c r="S177" s="142" t="e">
        <f t="shared" ref="S177:AH192" ca="1" si="1473">TRIM(INDIRECT("'" &amp; "TNX Report" &amp; "'!" &amp; ADDRESS($A$9+$C177,S$1)))</f>
        <v>#N/A</v>
      </c>
      <c r="T177" s="142" t="e">
        <f t="shared" ca="1" si="1473"/>
        <v>#N/A</v>
      </c>
      <c r="U177" s="142" t="e">
        <f t="shared" ca="1" si="1473"/>
        <v>#N/A</v>
      </c>
      <c r="V177" s="142" t="e">
        <f t="shared" ca="1" si="1473"/>
        <v>#N/A</v>
      </c>
      <c r="W177" s="142" t="e">
        <f t="shared" ca="1" si="1473"/>
        <v>#N/A</v>
      </c>
      <c r="X177" s="142" t="e">
        <f t="shared" ca="1" si="1473"/>
        <v>#N/A</v>
      </c>
      <c r="Y177" s="142" t="e">
        <f t="shared" ca="1" si="1473"/>
        <v>#N/A</v>
      </c>
      <c r="Z177" s="142" t="e">
        <f t="shared" ca="1" si="1473"/>
        <v>#N/A</v>
      </c>
      <c r="AA177" s="142" t="e">
        <f t="shared" ca="1" si="1473"/>
        <v>#N/A</v>
      </c>
      <c r="AB177" s="142" t="e">
        <f t="shared" ca="1" si="1473"/>
        <v>#N/A</v>
      </c>
      <c r="AC177" s="142" t="e">
        <f t="shared" ca="1" si="1473"/>
        <v>#N/A</v>
      </c>
      <c r="AD177" s="142" t="e">
        <f t="shared" ca="1" si="1473"/>
        <v>#N/A</v>
      </c>
      <c r="AE177" s="142" t="e">
        <f t="shared" ca="1" si="1473"/>
        <v>#N/A</v>
      </c>
      <c r="AF177" s="142" t="e">
        <f t="shared" ca="1" si="1473"/>
        <v>#N/A</v>
      </c>
      <c r="AG177" s="142" t="e">
        <f t="shared" ca="1" si="1473"/>
        <v>#N/A</v>
      </c>
      <c r="AH177" s="142" t="e">
        <f t="shared" ca="1" si="1473"/>
        <v>#N/A</v>
      </c>
      <c r="AI177" s="142" t="e">
        <f t="shared" ca="1" si="1352"/>
        <v>#N/A</v>
      </c>
      <c r="AJ177" s="142" t="e">
        <f t="shared" ca="1" si="1352"/>
        <v>#N/A</v>
      </c>
      <c r="AK177" s="142" t="e">
        <f t="shared" ca="1" si="1352"/>
        <v>#N/A</v>
      </c>
      <c r="AL177" s="142" t="e">
        <f t="shared" ca="1" si="1352"/>
        <v>#N/A</v>
      </c>
      <c r="AM177" s="142" t="e">
        <f t="shared" ca="1" si="1352"/>
        <v>#N/A</v>
      </c>
      <c r="AN177" s="142" t="e">
        <f t="shared" ca="1" si="1352"/>
        <v>#N/A</v>
      </c>
      <c r="AO177" s="142" t="e">
        <f t="shared" ca="1" si="1352"/>
        <v>#N/A</v>
      </c>
      <c r="AP177" s="142" t="e">
        <f t="shared" ca="1" si="1352"/>
        <v>#N/A</v>
      </c>
      <c r="AQ177" s="142" t="e">
        <f t="shared" ca="1" si="1352"/>
        <v>#N/A</v>
      </c>
      <c r="AR177" s="142" t="e">
        <f t="shared" ca="1" si="1352"/>
        <v>#N/A</v>
      </c>
      <c r="AS177" s="142" t="e">
        <f t="shared" ca="1" si="1352"/>
        <v>#N/A</v>
      </c>
      <c r="AT177" s="142" t="e">
        <f t="shared" ca="1" si="1352"/>
        <v>#N/A</v>
      </c>
      <c r="AU177" s="142" t="e">
        <f t="shared" ca="1" si="1352"/>
        <v>#N/A</v>
      </c>
      <c r="AV177" s="142" t="e">
        <f t="shared" ca="1" si="1352"/>
        <v>#N/A</v>
      </c>
      <c r="AW177" s="142" t="e">
        <f t="shared" ca="1" si="1352"/>
        <v>#N/A</v>
      </c>
      <c r="AX177" s="142" t="e">
        <f t="shared" ref="AX177:BA192" ca="1" si="1474">TRIM(INDIRECT("'" &amp; "TNX Report" &amp; "'!" &amp; ADDRESS($A$9+$C177,AX$1)))</f>
        <v>#N/A</v>
      </c>
      <c r="AY177" s="142" t="e">
        <f t="shared" ca="1" si="1474"/>
        <v>#N/A</v>
      </c>
      <c r="AZ177" s="142" t="e">
        <f t="shared" ca="1" si="1474"/>
        <v>#N/A</v>
      </c>
      <c r="BA177" s="142" t="e">
        <f t="shared" ca="1" si="1474"/>
        <v>#N/A</v>
      </c>
      <c r="BB177" s="142" t="str">
        <f t="shared" ca="1" si="1070"/>
        <v/>
      </c>
      <c r="BC177" s="142" t="str">
        <f t="shared" ref="BC177" ca="1" si="1475">IFERROR(VALUE(G177)*IF(RTF_unit="K",1,IF(RTF_unit="lb",1/1000,IF(RTF_unit="T",2,1))),"")</f>
        <v/>
      </c>
      <c r="BD177" s="142" t="str">
        <f t="shared" ref="BD177" ca="1" si="1476">IFERROR(VALUE(H177)*IF(RTF_unit="K",1,IF(RTF_unit="lb",1/1000,IF(RTF_unit="T",2,1))),"")</f>
        <v/>
      </c>
      <c r="BE177" s="142" t="str">
        <f t="shared" ref="BE177" ca="1" si="1477">IFERROR(VALUE(I177)*IF(RTF_unit="K",1,IF(RTF_unit="lb",1/1000,IF(RTF_unit="T",2,1))),"")</f>
        <v/>
      </c>
      <c r="BF177" s="20" t="str">
        <f t="shared" ca="1" si="1074"/>
        <v/>
      </c>
      <c r="BG177" s="142" t="str">
        <f t="shared" ca="1" si="1116"/>
        <v/>
      </c>
      <c r="BH177" s="20"/>
      <c r="BI177" s="158" t="str">
        <f t="shared" ca="1" si="1160"/>
        <v/>
      </c>
      <c r="BJ177" s="142" t="str">
        <f t="shared" ca="1" si="1135"/>
        <v/>
      </c>
      <c r="BK177" s="142" t="str">
        <f t="shared" ca="1" si="1161"/>
        <v/>
      </c>
      <c r="BL177" s="142" t="str">
        <f t="shared" ref="BL177" ca="1" si="1478">IFERROR(INDEX($D$2:$BA$203,$A$41-1+$BI177,$A$27-3)*IF(RTF_unit="K",1,IF(RTF_unit="lb",1/1000,IF(RTF_unit="T",2,1))),"")</f>
        <v/>
      </c>
      <c r="BM177" s="142" t="str">
        <f t="shared" ref="BM177" ca="1" si="1479">IFERROR(INDEX($D$2:$BA$203,$A$41-1+$BI177,$A$27-1)*IF(RTF_unit="K",1,IF(RTF_unit="lb",1/1000,IF(RTF_unit="T",2,1))),"")</f>
        <v/>
      </c>
      <c r="BN177" s="142" t="str">
        <f t="shared" ref="BN177" ca="1" si="1480">IFERROR(INDEX($D$2:$BA$203,$A$41-1+$BI177,$A$27-2)*IF(RTF_unit="K",1,IF(RTF_unit="lb",1/1000,IF(RTF_unit="T",2,1))),"")</f>
        <v/>
      </c>
      <c r="BO177" s="142" t="str">
        <f t="shared" ref="BO177" ca="1" si="1481">IFERROR(INDEX($D$2:$BA$203,$A$41-1+$BI177,$A$27)*IF(RTF_unit_Moment="kip-ft",1,IF(RTF_unit_Moment="kip-in",1/12,IF(RTF_unit_Moment="lb-ft",1/1000,IF(RTF_unit_Moment="lb-in",1/12000,1)))),"")</f>
        <v/>
      </c>
      <c r="BP177" s="142" t="str">
        <f t="shared" ref="BP177" ca="1" si="1482">IFERROR(INDEX($D$2:$BA$203,$A$41-1+$BI177,$A$30)*IF(RTF_unit_Moment="kip-ft",1,IF(RTF_unit_Moment="kip-in",1/12,IF(RTF_unit_Moment="lb-ft",1/1000,IF(RTF_unit_Moment="lb-in",1/12000,1)))),"")</f>
        <v/>
      </c>
      <c r="BQ177" s="142" t="str">
        <f t="shared" ca="1" si="1167"/>
        <v/>
      </c>
      <c r="BR177" s="142" t="str">
        <f t="shared" ca="1" si="1168"/>
        <v/>
      </c>
      <c r="BT177" s="142" t="str">
        <f t="array" aca="1" ref="BT177" ca="1">IFERROR(INDEX($BB$1:$BB$502,SMALL(IF($BB$1:$BB$502&lt;&gt;"",ROW($BB$1:$BB$502)),ROW(170:170))),"")</f>
        <v/>
      </c>
      <c r="BU177" s="156" t="str">
        <f t="shared" ca="1" si="1130"/>
        <v/>
      </c>
      <c r="BV177" s="142" t="str">
        <f t="shared" ca="1" si="1141"/>
        <v/>
      </c>
      <c r="BW177" s="142" t="str">
        <f t="shared" ca="1" si="1141"/>
        <v/>
      </c>
      <c r="BX177" s="142" t="str">
        <f t="shared" ca="1" si="1141"/>
        <v/>
      </c>
      <c r="BY177" s="142" t="str">
        <f t="shared" ca="1" si="1142"/>
        <v/>
      </c>
      <c r="BZ177" s="142" t="str">
        <f t="shared" ca="1" si="1131"/>
        <v/>
      </c>
      <c r="CA177" s="142" t="str">
        <f t="shared" ca="1" si="1143"/>
        <v/>
      </c>
      <c r="CB177" s="142" t="str">
        <f t="shared" ca="1" si="1144"/>
        <v/>
      </c>
      <c r="CC177" s="142" t="str">
        <f t="shared" ca="1" si="1145"/>
        <v/>
      </c>
      <c r="CD177" s="142" t="str">
        <f t="shared" ca="1" si="1146"/>
        <v/>
      </c>
      <c r="CE177" s="142" t="str">
        <f t="shared" ca="1" si="1147"/>
        <v/>
      </c>
      <c r="CF177" s="142" t="str">
        <f t="shared" ca="1" si="1148"/>
        <v/>
      </c>
      <c r="CG177" s="142" t="str">
        <f t="shared" ca="1" si="1149"/>
        <v/>
      </c>
      <c r="CH177" s="142" t="str">
        <f ca="1">IFERROR(TRIM(IFERROR(IF(ISNUMBER(MATCH(IF($CF176="Radius",LEFT($CF177,FIND(" (",$CF177,1)),IF(LEFT($CF177,FIND(" (",$CF177,1))=LEFT($CF176,FIND(" (",$CF176,1)),"",LEFT($CF177,FIND(" (",$CF177,1)))),$CH$8:$CH176,0))=FALSE,IF($CF176="Radius",LEFT($CF177,FIND(" (",$CF177,1)),IF(LEFT($CF177,FIND(" (",$CF177,1))=LEFT($CF176,FIND(" (",$CF176,1)),"",LEFT($CF177,FIND(" (",$CF177,1)))),""),"")),"")</f>
        <v/>
      </c>
      <c r="CI177" s="142" t="str">
        <f t="array" aca="1" ref="CI177" ca="1">IFERROR(IF($CH177="","",IF(MAX((Selection_Radius=$CH177)*Selection_Resultant)=0,"",MAX((Selection_Radius=$CH177)*Selection_Resultant))),"")</f>
        <v/>
      </c>
      <c r="CJ177" s="142" t="str">
        <f t="shared" ca="1" si="1150"/>
        <v/>
      </c>
      <c r="CK177" s="142" t="str">
        <f t="array" aca="1" ref="CK177" ca="1">IFERROR(INDEX($CJ$1:$CJ$502,SMALL(IF($CJ$1:$CJ$502&lt;&gt;"",ROW($CJ$1:$CJ$502)),ROW(170:170))),"")</f>
        <v/>
      </c>
      <c r="CL177" s="142" t="str">
        <f t="shared" ca="1" si="1151"/>
        <v/>
      </c>
      <c r="CM177" s="142" t="str">
        <f t="shared" ca="1" si="1152"/>
        <v/>
      </c>
      <c r="CN177" s="142" t="str" cm="1">
        <f t="array" aca="1" ref="CN177" ca="1">IF(CM177="","",INDEX(INDIRECT("$CM$9:$CM$" &amp; ROW(GuyAnchorReactionCount) + GuyAnchorReactionCount),ROWS($CM177:INDIRECT("$CM$" &amp; ROW(GuyAnchorReactionCount) + GuyAnchorReactionCount))))</f>
        <v/>
      </c>
      <c r="CP177" s="145" t="str">
        <f t="shared" ca="1" si="1153"/>
        <v/>
      </c>
      <c r="CQ177" s="145" t="str">
        <f t="shared" ca="1" si="1154"/>
        <v/>
      </c>
      <c r="CR177" s="145" t="str">
        <f t="shared" ca="1" si="1155"/>
        <v/>
      </c>
      <c r="CS177" s="145" t="str">
        <f t="shared" ca="1" si="1156"/>
        <v/>
      </c>
    </row>
    <row r="178" spans="3:97" x14ac:dyDescent="0.2">
      <c r="C178" s="142">
        <f t="shared" si="1080"/>
        <v>176</v>
      </c>
      <c r="D178" s="142" t="e">
        <f t="shared" ref="D178:S193" ca="1" si="1483">TRIM(INDIRECT("'" &amp; "TNX Report" &amp; "'!" &amp; ADDRESS($A$9+$C178,D$1)))</f>
        <v>#N/A</v>
      </c>
      <c r="E178" s="142" t="e">
        <f t="shared" ca="1" si="1483"/>
        <v>#N/A</v>
      </c>
      <c r="F178" s="142" t="e">
        <f t="shared" ca="1" si="1483"/>
        <v>#N/A</v>
      </c>
      <c r="G178" s="142" t="e">
        <f t="shared" ca="1" si="1483"/>
        <v>#N/A</v>
      </c>
      <c r="H178" s="142" t="e">
        <f t="shared" ca="1" si="1483"/>
        <v>#N/A</v>
      </c>
      <c r="I178" s="142" t="e">
        <f t="shared" ca="1" si="1483"/>
        <v>#N/A</v>
      </c>
      <c r="J178" s="142" t="e">
        <f t="shared" ca="1" si="1483"/>
        <v>#N/A</v>
      </c>
      <c r="K178" s="142" t="e">
        <f t="shared" ca="1" si="1483"/>
        <v>#N/A</v>
      </c>
      <c r="L178" s="142" t="e">
        <f t="shared" ca="1" si="1483"/>
        <v>#N/A</v>
      </c>
      <c r="M178" s="142" t="e">
        <f t="shared" ca="1" si="1483"/>
        <v>#N/A</v>
      </c>
      <c r="N178" s="142" t="e">
        <f t="shared" ca="1" si="1483"/>
        <v>#N/A</v>
      </c>
      <c r="O178" s="142" t="e">
        <f t="shared" ca="1" si="1483"/>
        <v>#N/A</v>
      </c>
      <c r="P178" s="142" t="e">
        <f t="shared" ca="1" si="1483"/>
        <v>#N/A</v>
      </c>
      <c r="Q178" s="142" t="e">
        <f t="shared" ca="1" si="1483"/>
        <v>#N/A</v>
      </c>
      <c r="R178" s="142" t="e">
        <f t="shared" ca="1" si="1483"/>
        <v>#N/A</v>
      </c>
      <c r="S178" s="142" t="e">
        <f t="shared" ca="1" si="1483"/>
        <v>#N/A</v>
      </c>
      <c r="T178" s="142" t="e">
        <f t="shared" ca="1" si="1473"/>
        <v>#N/A</v>
      </c>
      <c r="U178" s="142" t="e">
        <f t="shared" ca="1" si="1473"/>
        <v>#N/A</v>
      </c>
      <c r="V178" s="142" t="e">
        <f t="shared" ca="1" si="1473"/>
        <v>#N/A</v>
      </c>
      <c r="W178" s="142" t="e">
        <f t="shared" ca="1" si="1473"/>
        <v>#N/A</v>
      </c>
      <c r="X178" s="142" t="e">
        <f t="shared" ca="1" si="1473"/>
        <v>#N/A</v>
      </c>
      <c r="Y178" s="142" t="e">
        <f t="shared" ca="1" si="1473"/>
        <v>#N/A</v>
      </c>
      <c r="Z178" s="142" t="e">
        <f t="shared" ca="1" si="1473"/>
        <v>#N/A</v>
      </c>
      <c r="AA178" s="142" t="e">
        <f t="shared" ca="1" si="1473"/>
        <v>#N/A</v>
      </c>
      <c r="AB178" s="142" t="e">
        <f t="shared" ca="1" si="1473"/>
        <v>#N/A</v>
      </c>
      <c r="AC178" s="142" t="e">
        <f t="shared" ca="1" si="1473"/>
        <v>#N/A</v>
      </c>
      <c r="AD178" s="142" t="e">
        <f t="shared" ca="1" si="1473"/>
        <v>#N/A</v>
      </c>
      <c r="AE178" s="142" t="e">
        <f t="shared" ca="1" si="1473"/>
        <v>#N/A</v>
      </c>
      <c r="AF178" s="142" t="e">
        <f t="shared" ca="1" si="1473"/>
        <v>#N/A</v>
      </c>
      <c r="AG178" s="142" t="e">
        <f t="shared" ca="1" si="1473"/>
        <v>#N/A</v>
      </c>
      <c r="AH178" s="142" t="e">
        <f t="shared" ca="1" si="1473"/>
        <v>#N/A</v>
      </c>
      <c r="AI178" s="142" t="e">
        <f t="shared" ref="AI178:AX193" ca="1" si="1484">TRIM(INDIRECT("'" &amp; "TNX Report" &amp; "'!" &amp; ADDRESS($A$9+$C178,AI$1)))</f>
        <v>#N/A</v>
      </c>
      <c r="AJ178" s="142" t="e">
        <f t="shared" ca="1" si="1484"/>
        <v>#N/A</v>
      </c>
      <c r="AK178" s="142" t="e">
        <f t="shared" ca="1" si="1484"/>
        <v>#N/A</v>
      </c>
      <c r="AL178" s="142" t="e">
        <f t="shared" ca="1" si="1484"/>
        <v>#N/A</v>
      </c>
      <c r="AM178" s="142" t="e">
        <f t="shared" ca="1" si="1484"/>
        <v>#N/A</v>
      </c>
      <c r="AN178" s="142" t="e">
        <f t="shared" ca="1" si="1484"/>
        <v>#N/A</v>
      </c>
      <c r="AO178" s="142" t="e">
        <f t="shared" ca="1" si="1484"/>
        <v>#N/A</v>
      </c>
      <c r="AP178" s="142" t="e">
        <f t="shared" ca="1" si="1484"/>
        <v>#N/A</v>
      </c>
      <c r="AQ178" s="142" t="e">
        <f t="shared" ca="1" si="1484"/>
        <v>#N/A</v>
      </c>
      <c r="AR178" s="142" t="e">
        <f t="shared" ca="1" si="1484"/>
        <v>#N/A</v>
      </c>
      <c r="AS178" s="142" t="e">
        <f t="shared" ca="1" si="1484"/>
        <v>#N/A</v>
      </c>
      <c r="AT178" s="142" t="e">
        <f t="shared" ca="1" si="1484"/>
        <v>#N/A</v>
      </c>
      <c r="AU178" s="142" t="e">
        <f t="shared" ca="1" si="1484"/>
        <v>#N/A</v>
      </c>
      <c r="AV178" s="142" t="e">
        <f t="shared" ca="1" si="1484"/>
        <v>#N/A</v>
      </c>
      <c r="AW178" s="142" t="e">
        <f t="shared" ca="1" si="1484"/>
        <v>#N/A</v>
      </c>
      <c r="AX178" s="142" t="e">
        <f t="shared" ca="1" si="1484"/>
        <v>#N/A</v>
      </c>
      <c r="AY178" s="142" t="e">
        <f t="shared" ca="1" si="1474"/>
        <v>#N/A</v>
      </c>
      <c r="AZ178" s="142" t="e">
        <f t="shared" ca="1" si="1474"/>
        <v>#N/A</v>
      </c>
      <c r="BA178" s="142" t="e">
        <f t="shared" ca="1" si="1474"/>
        <v>#N/A</v>
      </c>
      <c r="BB178" s="142" t="str">
        <f t="shared" ca="1" si="1070"/>
        <v/>
      </c>
      <c r="BC178" s="142" t="str">
        <f t="shared" ref="BC178" ca="1" si="1485">IFERROR(VALUE(G178)*IF(RTF_unit="K",1,IF(RTF_unit="lb",1/1000,IF(RTF_unit="T",2,1))),"")</f>
        <v/>
      </c>
      <c r="BD178" s="142" t="str">
        <f t="shared" ref="BD178" ca="1" si="1486">IFERROR(VALUE(H178)*IF(RTF_unit="K",1,IF(RTF_unit="lb",1/1000,IF(RTF_unit="T",2,1))),"")</f>
        <v/>
      </c>
      <c r="BE178" s="142" t="str">
        <f t="shared" ref="BE178" ca="1" si="1487">IFERROR(VALUE(I178)*IF(RTF_unit="K",1,IF(RTF_unit="lb",1/1000,IF(RTF_unit="T",2,1))),"")</f>
        <v/>
      </c>
      <c r="BF178" s="20" t="str">
        <f t="shared" ca="1" si="1074"/>
        <v/>
      </c>
      <c r="BG178" s="142" t="str">
        <f t="shared" ca="1" si="1116"/>
        <v/>
      </c>
      <c r="BH178" s="20"/>
      <c r="BI178" s="158" t="str">
        <f t="shared" ca="1" si="1160"/>
        <v/>
      </c>
      <c r="BJ178" s="142" t="str">
        <f t="shared" ca="1" si="1135"/>
        <v/>
      </c>
      <c r="BK178" s="142" t="str">
        <f t="shared" ca="1" si="1161"/>
        <v/>
      </c>
      <c r="BL178" s="142" t="str">
        <f t="shared" ref="BL178" ca="1" si="1488">IFERROR(INDEX($D$2:$BA$203,$A$41-1+$BI178,$A$27-3)*IF(RTF_unit="K",1,IF(RTF_unit="lb",1/1000,IF(RTF_unit="T",2,1))),"")</f>
        <v/>
      </c>
      <c r="BM178" s="142" t="str">
        <f t="shared" ref="BM178" ca="1" si="1489">IFERROR(INDEX($D$2:$BA$203,$A$41-1+$BI178,$A$27-1)*IF(RTF_unit="K",1,IF(RTF_unit="lb",1/1000,IF(RTF_unit="T",2,1))),"")</f>
        <v/>
      </c>
      <c r="BN178" s="142" t="str">
        <f t="shared" ref="BN178" ca="1" si="1490">IFERROR(INDEX($D$2:$BA$203,$A$41-1+$BI178,$A$27-2)*IF(RTF_unit="K",1,IF(RTF_unit="lb",1/1000,IF(RTF_unit="T",2,1))),"")</f>
        <v/>
      </c>
      <c r="BO178" s="142" t="str">
        <f t="shared" ref="BO178" ca="1" si="1491">IFERROR(INDEX($D$2:$BA$203,$A$41-1+$BI178,$A$27)*IF(RTF_unit_Moment="kip-ft",1,IF(RTF_unit_Moment="kip-in",1/12,IF(RTF_unit_Moment="lb-ft",1/1000,IF(RTF_unit_Moment="lb-in",1/12000,1)))),"")</f>
        <v/>
      </c>
      <c r="BP178" s="142" t="str">
        <f t="shared" ref="BP178" ca="1" si="1492">IFERROR(INDEX($D$2:$BA$203,$A$41-1+$BI178,$A$30)*IF(RTF_unit_Moment="kip-ft",1,IF(RTF_unit_Moment="kip-in",1/12,IF(RTF_unit_Moment="lb-ft",1/1000,IF(RTF_unit_Moment="lb-in",1/12000,1)))),"")</f>
        <v/>
      </c>
      <c r="BQ178" s="142" t="str">
        <f t="shared" ca="1" si="1167"/>
        <v/>
      </c>
      <c r="BR178" s="142" t="str">
        <f t="shared" ca="1" si="1168"/>
        <v/>
      </c>
      <c r="BT178" s="142" t="str">
        <f t="array" aca="1" ref="BT178" ca="1">IFERROR(INDEX($BB$1:$BB$502,SMALL(IF($BB$1:$BB$502&lt;&gt;"",ROW($BB$1:$BB$502)),ROW(171:171))),"")</f>
        <v/>
      </c>
      <c r="BU178" s="156" t="str">
        <f t="shared" ca="1" si="1130"/>
        <v/>
      </c>
      <c r="BV178" s="142" t="str">
        <f t="shared" ca="1" si="1141"/>
        <v/>
      </c>
      <c r="BW178" s="142" t="str">
        <f t="shared" ca="1" si="1141"/>
        <v/>
      </c>
      <c r="BX178" s="142" t="str">
        <f t="shared" ca="1" si="1141"/>
        <v/>
      </c>
      <c r="BY178" s="142" t="str">
        <f t="shared" ca="1" si="1142"/>
        <v/>
      </c>
      <c r="BZ178" s="142" t="str">
        <f t="shared" ca="1" si="1131"/>
        <v/>
      </c>
      <c r="CA178" s="142" t="str">
        <f t="shared" ca="1" si="1143"/>
        <v/>
      </c>
      <c r="CB178" s="142" t="str">
        <f t="shared" ca="1" si="1144"/>
        <v/>
      </c>
      <c r="CC178" s="142" t="str">
        <f t="shared" ca="1" si="1145"/>
        <v/>
      </c>
      <c r="CD178" s="142" t="str">
        <f t="shared" ca="1" si="1146"/>
        <v/>
      </c>
      <c r="CE178" s="142" t="str">
        <f t="shared" ca="1" si="1147"/>
        <v/>
      </c>
      <c r="CF178" s="142" t="str">
        <f t="shared" ca="1" si="1148"/>
        <v/>
      </c>
      <c r="CG178" s="142" t="str">
        <f t="shared" ca="1" si="1149"/>
        <v/>
      </c>
      <c r="CH178" s="142" t="str">
        <f ca="1">IFERROR(TRIM(IFERROR(IF(ISNUMBER(MATCH(IF($CF177="Radius",LEFT($CF178,FIND(" (",$CF178,1)),IF(LEFT($CF178,FIND(" (",$CF178,1))=LEFT($CF177,FIND(" (",$CF177,1)),"",LEFT($CF178,FIND(" (",$CF178,1)))),$CH$8:$CH177,0))=FALSE,IF($CF177="Radius",LEFT($CF178,FIND(" (",$CF178,1)),IF(LEFT($CF178,FIND(" (",$CF178,1))=LEFT($CF177,FIND(" (",$CF177,1)),"",LEFT($CF178,FIND(" (",$CF178,1)))),""),"")),"")</f>
        <v/>
      </c>
      <c r="CI178" s="142" t="str">
        <f t="array" aca="1" ref="CI178" ca="1">IFERROR(IF($CH178="","",IF(MAX((Selection_Radius=$CH178)*Selection_Resultant)=0,"",MAX((Selection_Radius=$CH178)*Selection_Resultant))),"")</f>
        <v/>
      </c>
      <c r="CJ178" s="142" t="str">
        <f t="shared" ca="1" si="1150"/>
        <v/>
      </c>
      <c r="CK178" s="142" t="str">
        <f t="array" aca="1" ref="CK178" ca="1">IFERROR(INDEX($CJ$1:$CJ$502,SMALL(IF($CJ$1:$CJ$502&lt;&gt;"",ROW($CJ$1:$CJ$502)),ROW(171:171))),"")</f>
        <v/>
      </c>
      <c r="CL178" s="142" t="str">
        <f t="shared" ca="1" si="1151"/>
        <v/>
      </c>
      <c r="CM178" s="142" t="str">
        <f t="shared" ca="1" si="1152"/>
        <v/>
      </c>
      <c r="CN178" s="142" t="str" cm="1">
        <f t="array" aca="1" ref="CN178" ca="1">IF(CM178="","",INDEX(INDIRECT("$CM$9:$CM$" &amp; ROW(GuyAnchorReactionCount) + GuyAnchorReactionCount),ROWS($CM178:INDIRECT("$CM$" &amp; ROW(GuyAnchorReactionCount) + GuyAnchorReactionCount))))</f>
        <v/>
      </c>
      <c r="CP178" s="145" t="str">
        <f t="shared" ca="1" si="1153"/>
        <v/>
      </c>
      <c r="CQ178" s="145" t="str">
        <f t="shared" ca="1" si="1154"/>
        <v/>
      </c>
      <c r="CR178" s="145" t="str">
        <f t="shared" ca="1" si="1155"/>
        <v/>
      </c>
      <c r="CS178" s="145" t="str">
        <f t="shared" ca="1" si="1156"/>
        <v/>
      </c>
    </row>
    <row r="179" spans="3:97" x14ac:dyDescent="0.2">
      <c r="C179" s="142">
        <f t="shared" si="1080"/>
        <v>177</v>
      </c>
      <c r="D179" s="142" t="e">
        <f t="shared" ca="1" si="1483"/>
        <v>#N/A</v>
      </c>
      <c r="E179" s="142" t="e">
        <f t="shared" ca="1" si="1483"/>
        <v>#N/A</v>
      </c>
      <c r="F179" s="142" t="e">
        <f t="shared" ca="1" si="1483"/>
        <v>#N/A</v>
      </c>
      <c r="G179" s="142" t="e">
        <f t="shared" ca="1" si="1483"/>
        <v>#N/A</v>
      </c>
      <c r="H179" s="142" t="e">
        <f t="shared" ca="1" si="1483"/>
        <v>#N/A</v>
      </c>
      <c r="I179" s="142" t="e">
        <f t="shared" ca="1" si="1483"/>
        <v>#N/A</v>
      </c>
      <c r="J179" s="142" t="e">
        <f t="shared" ca="1" si="1483"/>
        <v>#N/A</v>
      </c>
      <c r="K179" s="142" t="e">
        <f t="shared" ca="1" si="1483"/>
        <v>#N/A</v>
      </c>
      <c r="L179" s="142" t="e">
        <f t="shared" ca="1" si="1483"/>
        <v>#N/A</v>
      </c>
      <c r="M179" s="142" t="e">
        <f t="shared" ca="1" si="1483"/>
        <v>#N/A</v>
      </c>
      <c r="N179" s="142" t="e">
        <f t="shared" ca="1" si="1483"/>
        <v>#N/A</v>
      </c>
      <c r="O179" s="142" t="e">
        <f t="shared" ca="1" si="1483"/>
        <v>#N/A</v>
      </c>
      <c r="P179" s="142" t="e">
        <f t="shared" ca="1" si="1483"/>
        <v>#N/A</v>
      </c>
      <c r="Q179" s="142" t="e">
        <f t="shared" ca="1" si="1483"/>
        <v>#N/A</v>
      </c>
      <c r="R179" s="142" t="e">
        <f t="shared" ca="1" si="1483"/>
        <v>#N/A</v>
      </c>
      <c r="S179" s="142" t="e">
        <f t="shared" ca="1" si="1483"/>
        <v>#N/A</v>
      </c>
      <c r="T179" s="142" t="e">
        <f t="shared" ca="1" si="1473"/>
        <v>#N/A</v>
      </c>
      <c r="U179" s="142" t="e">
        <f t="shared" ca="1" si="1473"/>
        <v>#N/A</v>
      </c>
      <c r="V179" s="142" t="e">
        <f t="shared" ca="1" si="1473"/>
        <v>#N/A</v>
      </c>
      <c r="W179" s="142" t="e">
        <f t="shared" ca="1" si="1473"/>
        <v>#N/A</v>
      </c>
      <c r="X179" s="142" t="e">
        <f t="shared" ca="1" si="1473"/>
        <v>#N/A</v>
      </c>
      <c r="Y179" s="142" t="e">
        <f t="shared" ca="1" si="1473"/>
        <v>#N/A</v>
      </c>
      <c r="Z179" s="142" t="e">
        <f t="shared" ca="1" si="1473"/>
        <v>#N/A</v>
      </c>
      <c r="AA179" s="142" t="e">
        <f t="shared" ca="1" si="1473"/>
        <v>#N/A</v>
      </c>
      <c r="AB179" s="142" t="e">
        <f t="shared" ca="1" si="1473"/>
        <v>#N/A</v>
      </c>
      <c r="AC179" s="142" t="e">
        <f t="shared" ca="1" si="1473"/>
        <v>#N/A</v>
      </c>
      <c r="AD179" s="142" t="e">
        <f t="shared" ca="1" si="1473"/>
        <v>#N/A</v>
      </c>
      <c r="AE179" s="142" t="e">
        <f t="shared" ca="1" si="1473"/>
        <v>#N/A</v>
      </c>
      <c r="AF179" s="142" t="e">
        <f t="shared" ca="1" si="1473"/>
        <v>#N/A</v>
      </c>
      <c r="AG179" s="142" t="e">
        <f t="shared" ca="1" si="1473"/>
        <v>#N/A</v>
      </c>
      <c r="AH179" s="142" t="e">
        <f t="shared" ca="1" si="1473"/>
        <v>#N/A</v>
      </c>
      <c r="AI179" s="142" t="e">
        <f t="shared" ca="1" si="1484"/>
        <v>#N/A</v>
      </c>
      <c r="AJ179" s="142" t="e">
        <f t="shared" ca="1" si="1484"/>
        <v>#N/A</v>
      </c>
      <c r="AK179" s="142" t="e">
        <f t="shared" ca="1" si="1484"/>
        <v>#N/A</v>
      </c>
      <c r="AL179" s="142" t="e">
        <f t="shared" ca="1" si="1484"/>
        <v>#N/A</v>
      </c>
      <c r="AM179" s="142" t="e">
        <f t="shared" ca="1" si="1484"/>
        <v>#N/A</v>
      </c>
      <c r="AN179" s="142" t="e">
        <f t="shared" ca="1" si="1484"/>
        <v>#N/A</v>
      </c>
      <c r="AO179" s="142" t="e">
        <f t="shared" ca="1" si="1484"/>
        <v>#N/A</v>
      </c>
      <c r="AP179" s="142" t="e">
        <f t="shared" ca="1" si="1484"/>
        <v>#N/A</v>
      </c>
      <c r="AQ179" s="142" t="e">
        <f t="shared" ca="1" si="1484"/>
        <v>#N/A</v>
      </c>
      <c r="AR179" s="142" t="e">
        <f t="shared" ca="1" si="1484"/>
        <v>#N/A</v>
      </c>
      <c r="AS179" s="142" t="e">
        <f t="shared" ca="1" si="1484"/>
        <v>#N/A</v>
      </c>
      <c r="AT179" s="142" t="e">
        <f t="shared" ca="1" si="1484"/>
        <v>#N/A</v>
      </c>
      <c r="AU179" s="142" t="e">
        <f t="shared" ca="1" si="1484"/>
        <v>#N/A</v>
      </c>
      <c r="AV179" s="142" t="e">
        <f t="shared" ca="1" si="1484"/>
        <v>#N/A</v>
      </c>
      <c r="AW179" s="142" t="e">
        <f t="shared" ca="1" si="1484"/>
        <v>#N/A</v>
      </c>
      <c r="AX179" s="142" t="e">
        <f t="shared" ca="1" si="1484"/>
        <v>#N/A</v>
      </c>
      <c r="AY179" s="142" t="e">
        <f t="shared" ca="1" si="1474"/>
        <v>#N/A</v>
      </c>
      <c r="AZ179" s="142" t="e">
        <f t="shared" ca="1" si="1474"/>
        <v>#N/A</v>
      </c>
      <c r="BA179" s="142" t="e">
        <f t="shared" ca="1" si="1474"/>
        <v>#N/A</v>
      </c>
      <c r="BB179" s="142" t="str">
        <f t="shared" ca="1" si="1070"/>
        <v/>
      </c>
      <c r="BC179" s="142" t="str">
        <f t="shared" ref="BC179" ca="1" si="1493">IFERROR(VALUE(G179)*IF(RTF_unit="K",1,IF(RTF_unit="lb",1/1000,IF(RTF_unit="T",2,1))),"")</f>
        <v/>
      </c>
      <c r="BD179" s="142" t="str">
        <f t="shared" ref="BD179" ca="1" si="1494">IFERROR(VALUE(H179)*IF(RTF_unit="K",1,IF(RTF_unit="lb",1/1000,IF(RTF_unit="T",2,1))),"")</f>
        <v/>
      </c>
      <c r="BE179" s="142" t="str">
        <f t="shared" ref="BE179" ca="1" si="1495">IFERROR(VALUE(I179)*IF(RTF_unit="K",1,IF(RTF_unit="lb",1/1000,IF(RTF_unit="T",2,1))),"")</f>
        <v/>
      </c>
      <c r="BF179" s="20" t="str">
        <f t="shared" ca="1" si="1074"/>
        <v/>
      </c>
      <c r="BG179" s="142" t="str">
        <f t="shared" ca="1" si="1116"/>
        <v/>
      </c>
      <c r="BH179" s="20"/>
      <c r="BI179" s="158" t="str">
        <f t="shared" ca="1" si="1160"/>
        <v/>
      </c>
      <c r="BJ179" s="142" t="str">
        <f t="shared" ca="1" si="1135"/>
        <v/>
      </c>
      <c r="BK179" s="142" t="str">
        <f t="shared" ca="1" si="1161"/>
        <v/>
      </c>
      <c r="BL179" s="142" t="str">
        <f t="shared" ref="BL179" ca="1" si="1496">IFERROR(INDEX($D$2:$BA$203,$A$41-1+$BI179,$A$27-3)*IF(RTF_unit="K",1,IF(RTF_unit="lb",1/1000,IF(RTF_unit="T",2,1))),"")</f>
        <v/>
      </c>
      <c r="BM179" s="142" t="str">
        <f t="shared" ref="BM179" ca="1" si="1497">IFERROR(INDEX($D$2:$BA$203,$A$41-1+$BI179,$A$27-1)*IF(RTF_unit="K",1,IF(RTF_unit="lb",1/1000,IF(RTF_unit="T",2,1))),"")</f>
        <v/>
      </c>
      <c r="BN179" s="142" t="str">
        <f t="shared" ref="BN179" ca="1" si="1498">IFERROR(INDEX($D$2:$BA$203,$A$41-1+$BI179,$A$27-2)*IF(RTF_unit="K",1,IF(RTF_unit="lb",1/1000,IF(RTF_unit="T",2,1))),"")</f>
        <v/>
      </c>
      <c r="BO179" s="142" t="str">
        <f t="shared" ref="BO179" ca="1" si="1499">IFERROR(INDEX($D$2:$BA$203,$A$41-1+$BI179,$A$27)*IF(RTF_unit_Moment="kip-ft",1,IF(RTF_unit_Moment="kip-in",1/12,IF(RTF_unit_Moment="lb-ft",1/1000,IF(RTF_unit_Moment="lb-in",1/12000,1)))),"")</f>
        <v/>
      </c>
      <c r="BP179" s="142" t="str">
        <f t="shared" ref="BP179" ca="1" si="1500">IFERROR(INDEX($D$2:$BA$203,$A$41-1+$BI179,$A$30)*IF(RTF_unit_Moment="kip-ft",1,IF(RTF_unit_Moment="kip-in",1/12,IF(RTF_unit_Moment="lb-ft",1/1000,IF(RTF_unit_Moment="lb-in",1/12000,1)))),"")</f>
        <v/>
      </c>
      <c r="BQ179" s="142" t="str">
        <f t="shared" ca="1" si="1167"/>
        <v/>
      </c>
      <c r="BR179" s="142" t="str">
        <f t="shared" ca="1" si="1168"/>
        <v/>
      </c>
      <c r="BT179" s="142" t="str">
        <f t="array" aca="1" ref="BT179" ca="1">IFERROR(INDEX($BB$1:$BB$502,SMALL(IF($BB$1:$BB$502&lt;&gt;"",ROW($BB$1:$BB$502)),ROW(172:172))),"")</f>
        <v/>
      </c>
      <c r="BU179" s="156" t="str">
        <f t="shared" ca="1" si="1130"/>
        <v/>
      </c>
      <c r="BV179" s="142" t="str">
        <f t="shared" ca="1" si="1141"/>
        <v/>
      </c>
      <c r="BW179" s="142" t="str">
        <f t="shared" ca="1" si="1141"/>
        <v/>
      </c>
      <c r="BX179" s="142" t="str">
        <f t="shared" ca="1" si="1141"/>
        <v/>
      </c>
      <c r="BY179" s="142" t="str">
        <f t="shared" ca="1" si="1142"/>
        <v/>
      </c>
      <c r="BZ179" s="142" t="str">
        <f t="shared" ca="1" si="1131"/>
        <v/>
      </c>
      <c r="CA179" s="142" t="str">
        <f t="shared" ca="1" si="1143"/>
        <v/>
      </c>
      <c r="CB179" s="142" t="str">
        <f t="shared" ca="1" si="1144"/>
        <v/>
      </c>
      <c r="CC179" s="142" t="str">
        <f t="shared" ca="1" si="1145"/>
        <v/>
      </c>
      <c r="CD179" s="142" t="str">
        <f t="shared" ca="1" si="1146"/>
        <v/>
      </c>
      <c r="CE179" s="142" t="str">
        <f t="shared" ca="1" si="1147"/>
        <v/>
      </c>
      <c r="CF179" s="142" t="str">
        <f t="shared" ca="1" si="1148"/>
        <v/>
      </c>
      <c r="CG179" s="142" t="str">
        <f t="shared" ca="1" si="1149"/>
        <v/>
      </c>
      <c r="CH179" s="142" t="str">
        <f ca="1">IFERROR(TRIM(IFERROR(IF(ISNUMBER(MATCH(IF($CF178="Radius",LEFT($CF179,FIND(" (",$CF179,1)),IF(LEFT($CF179,FIND(" (",$CF179,1))=LEFT($CF178,FIND(" (",$CF178,1)),"",LEFT($CF179,FIND(" (",$CF179,1)))),$CH$8:$CH178,0))=FALSE,IF($CF178="Radius",LEFT($CF179,FIND(" (",$CF179,1)),IF(LEFT($CF179,FIND(" (",$CF179,1))=LEFT($CF178,FIND(" (",$CF178,1)),"",LEFT($CF179,FIND(" (",$CF179,1)))),""),"")),"")</f>
        <v/>
      </c>
      <c r="CI179" s="142" t="str">
        <f t="array" aca="1" ref="CI179" ca="1">IFERROR(IF($CH179="","",IF(MAX((Selection_Radius=$CH179)*Selection_Resultant)=0,"",MAX((Selection_Radius=$CH179)*Selection_Resultant))),"")</f>
        <v/>
      </c>
      <c r="CJ179" s="142" t="str">
        <f t="shared" ca="1" si="1150"/>
        <v/>
      </c>
      <c r="CK179" s="142" t="str">
        <f t="array" aca="1" ref="CK179" ca="1">IFERROR(INDEX($CJ$1:$CJ$502,SMALL(IF($CJ$1:$CJ$502&lt;&gt;"",ROW($CJ$1:$CJ$502)),ROW(172:172))),"")</f>
        <v/>
      </c>
      <c r="CL179" s="142" t="str">
        <f t="shared" ca="1" si="1151"/>
        <v/>
      </c>
      <c r="CM179" s="142" t="str">
        <f t="shared" ca="1" si="1152"/>
        <v/>
      </c>
      <c r="CN179" s="142" t="str" cm="1">
        <f t="array" aca="1" ref="CN179" ca="1">IF(CM179="","",INDEX(INDIRECT("$CM$9:$CM$" &amp; ROW(GuyAnchorReactionCount) + GuyAnchorReactionCount),ROWS($CM179:INDIRECT("$CM$" &amp; ROW(GuyAnchorReactionCount) + GuyAnchorReactionCount))))</f>
        <v/>
      </c>
      <c r="CP179" s="145" t="str">
        <f t="shared" ca="1" si="1153"/>
        <v/>
      </c>
      <c r="CQ179" s="145" t="str">
        <f t="shared" ca="1" si="1154"/>
        <v/>
      </c>
      <c r="CR179" s="145" t="str">
        <f t="shared" ca="1" si="1155"/>
        <v/>
      </c>
      <c r="CS179" s="145" t="str">
        <f t="shared" ca="1" si="1156"/>
        <v/>
      </c>
    </row>
    <row r="180" spans="3:97" x14ac:dyDescent="0.2">
      <c r="C180" s="142">
        <f t="shared" si="1080"/>
        <v>178</v>
      </c>
      <c r="D180" s="142" t="e">
        <f t="shared" ca="1" si="1483"/>
        <v>#N/A</v>
      </c>
      <c r="E180" s="142" t="e">
        <f t="shared" ca="1" si="1483"/>
        <v>#N/A</v>
      </c>
      <c r="F180" s="142" t="e">
        <f t="shared" ca="1" si="1483"/>
        <v>#N/A</v>
      </c>
      <c r="G180" s="142" t="e">
        <f t="shared" ca="1" si="1483"/>
        <v>#N/A</v>
      </c>
      <c r="H180" s="142" t="e">
        <f t="shared" ca="1" si="1483"/>
        <v>#N/A</v>
      </c>
      <c r="I180" s="142" t="e">
        <f t="shared" ca="1" si="1483"/>
        <v>#N/A</v>
      </c>
      <c r="J180" s="142" t="e">
        <f t="shared" ca="1" si="1483"/>
        <v>#N/A</v>
      </c>
      <c r="K180" s="142" t="e">
        <f t="shared" ca="1" si="1483"/>
        <v>#N/A</v>
      </c>
      <c r="L180" s="142" t="e">
        <f t="shared" ca="1" si="1483"/>
        <v>#N/A</v>
      </c>
      <c r="M180" s="142" t="e">
        <f t="shared" ca="1" si="1483"/>
        <v>#N/A</v>
      </c>
      <c r="N180" s="142" t="e">
        <f t="shared" ca="1" si="1483"/>
        <v>#N/A</v>
      </c>
      <c r="O180" s="142" t="e">
        <f t="shared" ca="1" si="1483"/>
        <v>#N/A</v>
      </c>
      <c r="P180" s="142" t="e">
        <f t="shared" ca="1" si="1483"/>
        <v>#N/A</v>
      </c>
      <c r="Q180" s="142" t="e">
        <f t="shared" ca="1" si="1483"/>
        <v>#N/A</v>
      </c>
      <c r="R180" s="142" t="e">
        <f t="shared" ca="1" si="1483"/>
        <v>#N/A</v>
      </c>
      <c r="S180" s="142" t="e">
        <f t="shared" ca="1" si="1483"/>
        <v>#N/A</v>
      </c>
      <c r="T180" s="142" t="e">
        <f t="shared" ca="1" si="1473"/>
        <v>#N/A</v>
      </c>
      <c r="U180" s="142" t="e">
        <f t="shared" ca="1" si="1473"/>
        <v>#N/A</v>
      </c>
      <c r="V180" s="142" t="e">
        <f t="shared" ca="1" si="1473"/>
        <v>#N/A</v>
      </c>
      <c r="W180" s="142" t="e">
        <f t="shared" ca="1" si="1473"/>
        <v>#N/A</v>
      </c>
      <c r="X180" s="142" t="e">
        <f t="shared" ca="1" si="1473"/>
        <v>#N/A</v>
      </c>
      <c r="Y180" s="142" t="e">
        <f t="shared" ca="1" si="1473"/>
        <v>#N/A</v>
      </c>
      <c r="Z180" s="142" t="e">
        <f t="shared" ca="1" si="1473"/>
        <v>#N/A</v>
      </c>
      <c r="AA180" s="142" t="e">
        <f t="shared" ca="1" si="1473"/>
        <v>#N/A</v>
      </c>
      <c r="AB180" s="142" t="e">
        <f t="shared" ca="1" si="1473"/>
        <v>#N/A</v>
      </c>
      <c r="AC180" s="142" t="e">
        <f t="shared" ca="1" si="1473"/>
        <v>#N/A</v>
      </c>
      <c r="AD180" s="142" t="e">
        <f t="shared" ca="1" si="1473"/>
        <v>#N/A</v>
      </c>
      <c r="AE180" s="142" t="e">
        <f t="shared" ca="1" si="1473"/>
        <v>#N/A</v>
      </c>
      <c r="AF180" s="142" t="e">
        <f t="shared" ca="1" si="1473"/>
        <v>#N/A</v>
      </c>
      <c r="AG180" s="142" t="e">
        <f t="shared" ca="1" si="1473"/>
        <v>#N/A</v>
      </c>
      <c r="AH180" s="142" t="e">
        <f t="shared" ca="1" si="1473"/>
        <v>#N/A</v>
      </c>
      <c r="AI180" s="142" t="e">
        <f t="shared" ca="1" si="1484"/>
        <v>#N/A</v>
      </c>
      <c r="AJ180" s="142" t="e">
        <f t="shared" ca="1" si="1484"/>
        <v>#N/A</v>
      </c>
      <c r="AK180" s="142" t="e">
        <f t="shared" ca="1" si="1484"/>
        <v>#N/A</v>
      </c>
      <c r="AL180" s="142" t="e">
        <f t="shared" ca="1" si="1484"/>
        <v>#N/A</v>
      </c>
      <c r="AM180" s="142" t="e">
        <f t="shared" ca="1" si="1484"/>
        <v>#N/A</v>
      </c>
      <c r="AN180" s="142" t="e">
        <f t="shared" ca="1" si="1484"/>
        <v>#N/A</v>
      </c>
      <c r="AO180" s="142" t="e">
        <f t="shared" ca="1" si="1484"/>
        <v>#N/A</v>
      </c>
      <c r="AP180" s="142" t="e">
        <f t="shared" ca="1" si="1484"/>
        <v>#N/A</v>
      </c>
      <c r="AQ180" s="142" t="e">
        <f t="shared" ca="1" si="1484"/>
        <v>#N/A</v>
      </c>
      <c r="AR180" s="142" t="e">
        <f t="shared" ca="1" si="1484"/>
        <v>#N/A</v>
      </c>
      <c r="AS180" s="142" t="e">
        <f t="shared" ca="1" si="1484"/>
        <v>#N/A</v>
      </c>
      <c r="AT180" s="142" t="e">
        <f t="shared" ca="1" si="1484"/>
        <v>#N/A</v>
      </c>
      <c r="AU180" s="142" t="e">
        <f t="shared" ca="1" si="1484"/>
        <v>#N/A</v>
      </c>
      <c r="AV180" s="142" t="e">
        <f t="shared" ca="1" si="1484"/>
        <v>#N/A</v>
      </c>
      <c r="AW180" s="142" t="e">
        <f t="shared" ca="1" si="1484"/>
        <v>#N/A</v>
      </c>
      <c r="AX180" s="142" t="e">
        <f t="shared" ca="1" si="1484"/>
        <v>#N/A</v>
      </c>
      <c r="AY180" s="142" t="e">
        <f t="shared" ca="1" si="1474"/>
        <v>#N/A</v>
      </c>
      <c r="AZ180" s="142" t="e">
        <f t="shared" ca="1" si="1474"/>
        <v>#N/A</v>
      </c>
      <c r="BA180" s="142" t="e">
        <f t="shared" ca="1" si="1474"/>
        <v>#N/A</v>
      </c>
      <c r="BB180" s="142" t="str">
        <f t="shared" ca="1" si="1070"/>
        <v/>
      </c>
      <c r="BC180" s="142" t="str">
        <f t="shared" ref="BC180" ca="1" si="1501">IFERROR(VALUE(G180)*IF(RTF_unit="K",1,IF(RTF_unit="lb",1/1000,IF(RTF_unit="T",2,1))),"")</f>
        <v/>
      </c>
      <c r="BD180" s="142" t="str">
        <f t="shared" ref="BD180" ca="1" si="1502">IFERROR(VALUE(H180)*IF(RTF_unit="K",1,IF(RTF_unit="lb",1/1000,IF(RTF_unit="T",2,1))),"")</f>
        <v/>
      </c>
      <c r="BE180" s="142" t="str">
        <f t="shared" ref="BE180" ca="1" si="1503">IFERROR(VALUE(I180)*IF(RTF_unit="K",1,IF(RTF_unit="lb",1/1000,IF(RTF_unit="T",2,1))),"")</f>
        <v/>
      </c>
      <c r="BF180" s="20" t="str">
        <f t="shared" ca="1" si="1074"/>
        <v/>
      </c>
      <c r="BG180" s="142" t="str">
        <f t="shared" ca="1" si="1116"/>
        <v/>
      </c>
      <c r="BH180" s="20"/>
      <c r="BI180" s="158" t="str">
        <f t="shared" ca="1" si="1160"/>
        <v/>
      </c>
      <c r="BJ180" s="142" t="str">
        <f t="shared" ca="1" si="1135"/>
        <v/>
      </c>
      <c r="BK180" s="142" t="str">
        <f t="shared" ca="1" si="1161"/>
        <v/>
      </c>
      <c r="BL180" s="142" t="str">
        <f t="shared" ref="BL180" ca="1" si="1504">IFERROR(INDEX($D$2:$BA$203,$A$41-1+$BI180,$A$27-3)*IF(RTF_unit="K",1,IF(RTF_unit="lb",1/1000,IF(RTF_unit="T",2,1))),"")</f>
        <v/>
      </c>
      <c r="BM180" s="142" t="str">
        <f t="shared" ref="BM180" ca="1" si="1505">IFERROR(INDEX($D$2:$BA$203,$A$41-1+$BI180,$A$27-1)*IF(RTF_unit="K",1,IF(RTF_unit="lb",1/1000,IF(RTF_unit="T",2,1))),"")</f>
        <v/>
      </c>
      <c r="BN180" s="142" t="str">
        <f t="shared" ref="BN180" ca="1" si="1506">IFERROR(INDEX($D$2:$BA$203,$A$41-1+$BI180,$A$27-2)*IF(RTF_unit="K",1,IF(RTF_unit="lb",1/1000,IF(RTF_unit="T",2,1))),"")</f>
        <v/>
      </c>
      <c r="BO180" s="142" t="str">
        <f t="shared" ref="BO180" ca="1" si="1507">IFERROR(INDEX($D$2:$BA$203,$A$41-1+$BI180,$A$27)*IF(RTF_unit_Moment="kip-ft",1,IF(RTF_unit_Moment="kip-in",1/12,IF(RTF_unit_Moment="lb-ft",1/1000,IF(RTF_unit_Moment="lb-in",1/12000,1)))),"")</f>
        <v/>
      </c>
      <c r="BP180" s="142" t="str">
        <f t="shared" ref="BP180" ca="1" si="1508">IFERROR(INDEX($D$2:$BA$203,$A$41-1+$BI180,$A$30)*IF(RTF_unit_Moment="kip-ft",1,IF(RTF_unit_Moment="kip-in",1/12,IF(RTF_unit_Moment="lb-ft",1/1000,IF(RTF_unit_Moment="lb-in",1/12000,1)))),"")</f>
        <v/>
      </c>
      <c r="BQ180" s="142" t="str">
        <f t="shared" ca="1" si="1167"/>
        <v/>
      </c>
      <c r="BR180" s="142" t="str">
        <f t="shared" ca="1" si="1168"/>
        <v/>
      </c>
      <c r="BT180" s="142" t="str">
        <f t="array" aca="1" ref="BT180" ca="1">IFERROR(INDEX($BB$1:$BB$502,SMALL(IF($BB$1:$BB$502&lt;&gt;"",ROW($BB$1:$BB$502)),ROW(173:173))),"")</f>
        <v/>
      </c>
      <c r="BU180" s="156" t="str">
        <f t="shared" ca="1" si="1130"/>
        <v/>
      </c>
      <c r="BV180" s="142" t="str">
        <f t="shared" ca="1" si="1141"/>
        <v/>
      </c>
      <c r="BW180" s="142" t="str">
        <f t="shared" ca="1" si="1141"/>
        <v/>
      </c>
      <c r="BX180" s="142" t="str">
        <f t="shared" ca="1" si="1141"/>
        <v/>
      </c>
      <c r="BY180" s="142" t="str">
        <f t="shared" ca="1" si="1142"/>
        <v/>
      </c>
      <c r="BZ180" s="142" t="str">
        <f t="shared" ca="1" si="1131"/>
        <v/>
      </c>
      <c r="CA180" s="142" t="str">
        <f t="shared" ca="1" si="1143"/>
        <v/>
      </c>
      <c r="CB180" s="142" t="str">
        <f t="shared" ca="1" si="1144"/>
        <v/>
      </c>
      <c r="CC180" s="142" t="str">
        <f t="shared" ca="1" si="1145"/>
        <v/>
      </c>
      <c r="CD180" s="142" t="str">
        <f t="shared" ca="1" si="1146"/>
        <v/>
      </c>
      <c r="CE180" s="142" t="str">
        <f t="shared" ca="1" si="1147"/>
        <v/>
      </c>
      <c r="CF180" s="142" t="str">
        <f t="shared" ca="1" si="1148"/>
        <v/>
      </c>
      <c r="CG180" s="142" t="str">
        <f t="shared" ca="1" si="1149"/>
        <v/>
      </c>
      <c r="CH180" s="142" t="str">
        <f ca="1">IFERROR(TRIM(IFERROR(IF(ISNUMBER(MATCH(IF($CF179="Radius",LEFT($CF180,FIND(" (",$CF180,1)),IF(LEFT($CF180,FIND(" (",$CF180,1))=LEFT($CF179,FIND(" (",$CF179,1)),"",LEFT($CF180,FIND(" (",$CF180,1)))),$CH$8:$CH179,0))=FALSE,IF($CF179="Radius",LEFT($CF180,FIND(" (",$CF180,1)),IF(LEFT($CF180,FIND(" (",$CF180,1))=LEFT($CF179,FIND(" (",$CF179,1)),"",LEFT($CF180,FIND(" (",$CF180,1)))),""),"")),"")</f>
        <v/>
      </c>
      <c r="CI180" s="142" t="str">
        <f t="array" aca="1" ref="CI180" ca="1">IFERROR(IF($CH180="","",IF(MAX((Selection_Radius=$CH180)*Selection_Resultant)=0,"",MAX((Selection_Radius=$CH180)*Selection_Resultant))),"")</f>
        <v/>
      </c>
      <c r="CJ180" s="142" t="str">
        <f t="shared" ca="1" si="1150"/>
        <v/>
      </c>
      <c r="CK180" s="142" t="str">
        <f t="array" aca="1" ref="CK180" ca="1">IFERROR(INDEX($CJ$1:$CJ$502,SMALL(IF($CJ$1:$CJ$502&lt;&gt;"",ROW($CJ$1:$CJ$502)),ROW(173:173))),"")</f>
        <v/>
      </c>
      <c r="CL180" s="142" t="str">
        <f t="shared" ca="1" si="1151"/>
        <v/>
      </c>
      <c r="CM180" s="142" t="str">
        <f t="shared" ca="1" si="1152"/>
        <v/>
      </c>
      <c r="CN180" s="142" t="str" cm="1">
        <f t="array" aca="1" ref="CN180" ca="1">IF(CM180="","",INDEX(INDIRECT("$CM$9:$CM$" &amp; ROW(GuyAnchorReactionCount) + GuyAnchorReactionCount),ROWS($CM180:INDIRECT("$CM$" &amp; ROW(GuyAnchorReactionCount) + GuyAnchorReactionCount))))</f>
        <v/>
      </c>
      <c r="CP180" s="145" t="str">
        <f t="shared" ca="1" si="1153"/>
        <v/>
      </c>
      <c r="CQ180" s="145" t="str">
        <f t="shared" ca="1" si="1154"/>
        <v/>
      </c>
      <c r="CR180" s="145" t="str">
        <f t="shared" ca="1" si="1155"/>
        <v/>
      </c>
      <c r="CS180" s="145" t="str">
        <f t="shared" ca="1" si="1156"/>
        <v/>
      </c>
    </row>
    <row r="181" spans="3:97" x14ac:dyDescent="0.2">
      <c r="C181" s="142">
        <f t="shared" si="1080"/>
        <v>179</v>
      </c>
      <c r="D181" s="142" t="e">
        <f t="shared" ca="1" si="1483"/>
        <v>#N/A</v>
      </c>
      <c r="E181" s="142" t="e">
        <f t="shared" ca="1" si="1483"/>
        <v>#N/A</v>
      </c>
      <c r="F181" s="142" t="e">
        <f t="shared" ca="1" si="1483"/>
        <v>#N/A</v>
      </c>
      <c r="G181" s="142" t="e">
        <f t="shared" ca="1" si="1483"/>
        <v>#N/A</v>
      </c>
      <c r="H181" s="142" t="e">
        <f t="shared" ca="1" si="1483"/>
        <v>#N/A</v>
      </c>
      <c r="I181" s="142" t="e">
        <f t="shared" ca="1" si="1483"/>
        <v>#N/A</v>
      </c>
      <c r="J181" s="142" t="e">
        <f t="shared" ca="1" si="1483"/>
        <v>#N/A</v>
      </c>
      <c r="K181" s="142" t="e">
        <f t="shared" ca="1" si="1483"/>
        <v>#N/A</v>
      </c>
      <c r="L181" s="142" t="e">
        <f t="shared" ca="1" si="1483"/>
        <v>#N/A</v>
      </c>
      <c r="M181" s="142" t="e">
        <f t="shared" ca="1" si="1483"/>
        <v>#N/A</v>
      </c>
      <c r="N181" s="142" t="e">
        <f t="shared" ca="1" si="1483"/>
        <v>#N/A</v>
      </c>
      <c r="O181" s="142" t="e">
        <f t="shared" ca="1" si="1483"/>
        <v>#N/A</v>
      </c>
      <c r="P181" s="142" t="e">
        <f t="shared" ca="1" si="1483"/>
        <v>#N/A</v>
      </c>
      <c r="Q181" s="142" t="e">
        <f t="shared" ca="1" si="1483"/>
        <v>#N/A</v>
      </c>
      <c r="R181" s="142" t="e">
        <f t="shared" ca="1" si="1483"/>
        <v>#N/A</v>
      </c>
      <c r="S181" s="142" t="e">
        <f t="shared" ca="1" si="1483"/>
        <v>#N/A</v>
      </c>
      <c r="T181" s="142" t="e">
        <f t="shared" ca="1" si="1473"/>
        <v>#N/A</v>
      </c>
      <c r="U181" s="142" t="e">
        <f t="shared" ca="1" si="1473"/>
        <v>#N/A</v>
      </c>
      <c r="V181" s="142" t="e">
        <f t="shared" ca="1" si="1473"/>
        <v>#N/A</v>
      </c>
      <c r="W181" s="142" t="e">
        <f t="shared" ca="1" si="1473"/>
        <v>#N/A</v>
      </c>
      <c r="X181" s="142" t="e">
        <f t="shared" ca="1" si="1473"/>
        <v>#N/A</v>
      </c>
      <c r="Y181" s="142" t="e">
        <f t="shared" ca="1" si="1473"/>
        <v>#N/A</v>
      </c>
      <c r="Z181" s="142" t="e">
        <f t="shared" ca="1" si="1473"/>
        <v>#N/A</v>
      </c>
      <c r="AA181" s="142" t="e">
        <f t="shared" ca="1" si="1473"/>
        <v>#N/A</v>
      </c>
      <c r="AB181" s="142" t="e">
        <f t="shared" ca="1" si="1473"/>
        <v>#N/A</v>
      </c>
      <c r="AC181" s="142" t="e">
        <f t="shared" ca="1" si="1473"/>
        <v>#N/A</v>
      </c>
      <c r="AD181" s="142" t="e">
        <f t="shared" ca="1" si="1473"/>
        <v>#N/A</v>
      </c>
      <c r="AE181" s="142" t="e">
        <f t="shared" ca="1" si="1473"/>
        <v>#N/A</v>
      </c>
      <c r="AF181" s="142" t="e">
        <f t="shared" ca="1" si="1473"/>
        <v>#N/A</v>
      </c>
      <c r="AG181" s="142" t="e">
        <f t="shared" ca="1" si="1473"/>
        <v>#N/A</v>
      </c>
      <c r="AH181" s="142" t="e">
        <f t="shared" ca="1" si="1473"/>
        <v>#N/A</v>
      </c>
      <c r="AI181" s="142" t="e">
        <f t="shared" ca="1" si="1484"/>
        <v>#N/A</v>
      </c>
      <c r="AJ181" s="142" t="e">
        <f t="shared" ca="1" si="1484"/>
        <v>#N/A</v>
      </c>
      <c r="AK181" s="142" t="e">
        <f t="shared" ca="1" si="1484"/>
        <v>#N/A</v>
      </c>
      <c r="AL181" s="142" t="e">
        <f t="shared" ca="1" si="1484"/>
        <v>#N/A</v>
      </c>
      <c r="AM181" s="142" t="e">
        <f t="shared" ca="1" si="1484"/>
        <v>#N/A</v>
      </c>
      <c r="AN181" s="142" t="e">
        <f t="shared" ca="1" si="1484"/>
        <v>#N/A</v>
      </c>
      <c r="AO181" s="142" t="e">
        <f t="shared" ca="1" si="1484"/>
        <v>#N/A</v>
      </c>
      <c r="AP181" s="142" t="e">
        <f t="shared" ca="1" si="1484"/>
        <v>#N/A</v>
      </c>
      <c r="AQ181" s="142" t="e">
        <f t="shared" ca="1" si="1484"/>
        <v>#N/A</v>
      </c>
      <c r="AR181" s="142" t="e">
        <f t="shared" ca="1" si="1484"/>
        <v>#N/A</v>
      </c>
      <c r="AS181" s="142" t="e">
        <f t="shared" ca="1" si="1484"/>
        <v>#N/A</v>
      </c>
      <c r="AT181" s="142" t="e">
        <f t="shared" ca="1" si="1484"/>
        <v>#N/A</v>
      </c>
      <c r="AU181" s="142" t="e">
        <f t="shared" ca="1" si="1484"/>
        <v>#N/A</v>
      </c>
      <c r="AV181" s="142" t="e">
        <f t="shared" ca="1" si="1484"/>
        <v>#N/A</v>
      </c>
      <c r="AW181" s="142" t="e">
        <f t="shared" ca="1" si="1484"/>
        <v>#N/A</v>
      </c>
      <c r="AX181" s="142" t="e">
        <f t="shared" ca="1" si="1484"/>
        <v>#N/A</v>
      </c>
      <c r="AY181" s="142" t="e">
        <f t="shared" ca="1" si="1474"/>
        <v>#N/A</v>
      </c>
      <c r="AZ181" s="142" t="e">
        <f t="shared" ca="1" si="1474"/>
        <v>#N/A</v>
      </c>
      <c r="BA181" s="142" t="e">
        <f t="shared" ca="1" si="1474"/>
        <v>#N/A</v>
      </c>
      <c r="BB181" s="142" t="str">
        <f t="shared" ca="1" si="1070"/>
        <v/>
      </c>
      <c r="BC181" s="142" t="str">
        <f t="shared" ref="BC181" ca="1" si="1509">IFERROR(VALUE(G181)*IF(RTF_unit="K",1,IF(RTF_unit="lb",1/1000,IF(RTF_unit="T",2,1))),"")</f>
        <v/>
      </c>
      <c r="BD181" s="142" t="str">
        <f t="shared" ref="BD181" ca="1" si="1510">IFERROR(VALUE(H181)*IF(RTF_unit="K",1,IF(RTF_unit="lb",1/1000,IF(RTF_unit="T",2,1))),"")</f>
        <v/>
      </c>
      <c r="BE181" s="142" t="str">
        <f t="shared" ref="BE181" ca="1" si="1511">IFERROR(VALUE(I181)*IF(RTF_unit="K",1,IF(RTF_unit="lb",1/1000,IF(RTF_unit="T",2,1))),"")</f>
        <v/>
      </c>
      <c r="BF181" s="20" t="str">
        <f t="shared" ca="1" si="1074"/>
        <v/>
      </c>
      <c r="BG181" s="142" t="str">
        <f t="shared" ca="1" si="1116"/>
        <v/>
      </c>
      <c r="BH181" s="20"/>
      <c r="BI181" s="158" t="str">
        <f t="shared" ca="1" si="1160"/>
        <v/>
      </c>
      <c r="BJ181" s="142" t="str">
        <f t="shared" ca="1" si="1135"/>
        <v/>
      </c>
      <c r="BK181" s="142" t="str">
        <f t="shared" ca="1" si="1161"/>
        <v/>
      </c>
      <c r="BL181" s="142" t="str">
        <f t="shared" ref="BL181" ca="1" si="1512">IFERROR(INDEX($D$2:$BA$203,$A$41-1+$BI181,$A$27-3)*IF(RTF_unit="K",1,IF(RTF_unit="lb",1/1000,IF(RTF_unit="T",2,1))),"")</f>
        <v/>
      </c>
      <c r="BM181" s="142" t="str">
        <f t="shared" ref="BM181" ca="1" si="1513">IFERROR(INDEX($D$2:$BA$203,$A$41-1+$BI181,$A$27-1)*IF(RTF_unit="K",1,IF(RTF_unit="lb",1/1000,IF(RTF_unit="T",2,1))),"")</f>
        <v/>
      </c>
      <c r="BN181" s="142" t="str">
        <f t="shared" ref="BN181" ca="1" si="1514">IFERROR(INDEX($D$2:$BA$203,$A$41-1+$BI181,$A$27-2)*IF(RTF_unit="K",1,IF(RTF_unit="lb",1/1000,IF(RTF_unit="T",2,1))),"")</f>
        <v/>
      </c>
      <c r="BO181" s="142" t="str">
        <f t="shared" ref="BO181" ca="1" si="1515">IFERROR(INDEX($D$2:$BA$203,$A$41-1+$BI181,$A$27)*IF(RTF_unit_Moment="kip-ft",1,IF(RTF_unit_Moment="kip-in",1/12,IF(RTF_unit_Moment="lb-ft",1/1000,IF(RTF_unit_Moment="lb-in",1/12000,1)))),"")</f>
        <v/>
      </c>
      <c r="BP181" s="142" t="str">
        <f t="shared" ref="BP181" ca="1" si="1516">IFERROR(INDEX($D$2:$BA$203,$A$41-1+$BI181,$A$30)*IF(RTF_unit_Moment="kip-ft",1,IF(RTF_unit_Moment="kip-in",1/12,IF(RTF_unit_Moment="lb-ft",1/1000,IF(RTF_unit_Moment="lb-in",1/12000,1)))),"")</f>
        <v/>
      </c>
      <c r="BQ181" s="142" t="str">
        <f t="shared" ca="1" si="1167"/>
        <v/>
      </c>
      <c r="BR181" s="142" t="str">
        <f t="shared" ca="1" si="1168"/>
        <v/>
      </c>
      <c r="BT181" s="142" t="str">
        <f t="array" aca="1" ref="BT181" ca="1">IFERROR(INDEX($BB$1:$BB$502,SMALL(IF($BB$1:$BB$502&lt;&gt;"",ROW($BB$1:$BB$502)),ROW(174:174))),"")</f>
        <v/>
      </c>
      <c r="BU181" s="156" t="str">
        <f t="shared" ca="1" si="1130"/>
        <v/>
      </c>
      <c r="BV181" s="142" t="str">
        <f t="shared" ca="1" si="1141"/>
        <v/>
      </c>
      <c r="BW181" s="142" t="str">
        <f t="shared" ca="1" si="1141"/>
        <v/>
      </c>
      <c r="BX181" s="142" t="str">
        <f t="shared" ca="1" si="1141"/>
        <v/>
      </c>
      <c r="BY181" s="142" t="str">
        <f t="shared" ca="1" si="1142"/>
        <v/>
      </c>
      <c r="BZ181" s="142" t="str">
        <f t="shared" ca="1" si="1131"/>
        <v/>
      </c>
      <c r="CA181" s="142" t="str">
        <f t="shared" ca="1" si="1143"/>
        <v/>
      </c>
      <c r="CB181" s="142" t="str">
        <f t="shared" ca="1" si="1144"/>
        <v/>
      </c>
      <c r="CC181" s="142" t="str">
        <f t="shared" ca="1" si="1145"/>
        <v/>
      </c>
      <c r="CD181" s="142" t="str">
        <f t="shared" ca="1" si="1146"/>
        <v/>
      </c>
      <c r="CE181" s="142" t="str">
        <f t="shared" ca="1" si="1147"/>
        <v/>
      </c>
      <c r="CF181" s="142" t="str">
        <f t="shared" ca="1" si="1148"/>
        <v/>
      </c>
      <c r="CG181" s="142" t="str">
        <f t="shared" ca="1" si="1149"/>
        <v/>
      </c>
      <c r="CH181" s="142" t="str">
        <f ca="1">IFERROR(TRIM(IFERROR(IF(ISNUMBER(MATCH(IF($CF180="Radius",LEFT($CF181,FIND(" (",$CF181,1)),IF(LEFT($CF181,FIND(" (",$CF181,1))=LEFT($CF180,FIND(" (",$CF180,1)),"",LEFT($CF181,FIND(" (",$CF181,1)))),$CH$8:$CH180,0))=FALSE,IF($CF180="Radius",LEFT($CF181,FIND(" (",$CF181,1)),IF(LEFT($CF181,FIND(" (",$CF181,1))=LEFT($CF180,FIND(" (",$CF180,1)),"",LEFT($CF181,FIND(" (",$CF181,1)))),""),"")),"")</f>
        <v/>
      </c>
      <c r="CI181" s="142" t="str">
        <f t="array" aca="1" ref="CI181" ca="1">IFERROR(IF($CH181="","",IF(MAX((Selection_Radius=$CH181)*Selection_Resultant)=0,"",MAX((Selection_Radius=$CH181)*Selection_Resultant))),"")</f>
        <v/>
      </c>
      <c r="CJ181" s="142" t="str">
        <f t="shared" ca="1" si="1150"/>
        <v/>
      </c>
      <c r="CK181" s="142" t="str">
        <f t="array" aca="1" ref="CK181" ca="1">IFERROR(INDEX($CJ$1:$CJ$502,SMALL(IF($CJ$1:$CJ$502&lt;&gt;"",ROW($CJ$1:$CJ$502)),ROW(174:174))),"")</f>
        <v/>
      </c>
      <c r="CL181" s="142" t="str">
        <f t="shared" ca="1" si="1151"/>
        <v/>
      </c>
      <c r="CM181" s="142" t="str">
        <f t="shared" ca="1" si="1152"/>
        <v/>
      </c>
      <c r="CN181" s="142" t="str" cm="1">
        <f t="array" aca="1" ref="CN181" ca="1">IF(CM181="","",INDEX(INDIRECT("$CM$9:$CM$" &amp; ROW(GuyAnchorReactionCount) + GuyAnchorReactionCount),ROWS($CM181:INDIRECT("$CM$" &amp; ROW(GuyAnchorReactionCount) + GuyAnchorReactionCount))))</f>
        <v/>
      </c>
      <c r="CP181" s="145" t="str">
        <f t="shared" ca="1" si="1153"/>
        <v/>
      </c>
      <c r="CQ181" s="145" t="str">
        <f t="shared" ca="1" si="1154"/>
        <v/>
      </c>
      <c r="CR181" s="145" t="str">
        <f t="shared" ca="1" si="1155"/>
        <v/>
      </c>
      <c r="CS181" s="145" t="str">
        <f t="shared" ca="1" si="1156"/>
        <v/>
      </c>
    </row>
    <row r="182" spans="3:97" x14ac:dyDescent="0.2">
      <c r="C182" s="142">
        <f t="shared" si="1080"/>
        <v>180</v>
      </c>
      <c r="D182" s="142" t="e">
        <f t="shared" ca="1" si="1483"/>
        <v>#N/A</v>
      </c>
      <c r="E182" s="142" t="e">
        <f t="shared" ca="1" si="1483"/>
        <v>#N/A</v>
      </c>
      <c r="F182" s="142" t="e">
        <f t="shared" ca="1" si="1483"/>
        <v>#N/A</v>
      </c>
      <c r="G182" s="142" t="e">
        <f t="shared" ca="1" si="1483"/>
        <v>#N/A</v>
      </c>
      <c r="H182" s="142" t="e">
        <f t="shared" ca="1" si="1483"/>
        <v>#N/A</v>
      </c>
      <c r="I182" s="142" t="e">
        <f t="shared" ca="1" si="1483"/>
        <v>#N/A</v>
      </c>
      <c r="J182" s="142" t="e">
        <f t="shared" ca="1" si="1483"/>
        <v>#N/A</v>
      </c>
      <c r="K182" s="142" t="e">
        <f t="shared" ca="1" si="1483"/>
        <v>#N/A</v>
      </c>
      <c r="L182" s="142" t="e">
        <f t="shared" ca="1" si="1483"/>
        <v>#N/A</v>
      </c>
      <c r="M182" s="142" t="e">
        <f t="shared" ca="1" si="1483"/>
        <v>#N/A</v>
      </c>
      <c r="N182" s="142" t="e">
        <f t="shared" ca="1" si="1483"/>
        <v>#N/A</v>
      </c>
      <c r="O182" s="142" t="e">
        <f t="shared" ca="1" si="1483"/>
        <v>#N/A</v>
      </c>
      <c r="P182" s="142" t="e">
        <f t="shared" ca="1" si="1483"/>
        <v>#N/A</v>
      </c>
      <c r="Q182" s="142" t="e">
        <f t="shared" ca="1" si="1483"/>
        <v>#N/A</v>
      </c>
      <c r="R182" s="142" t="e">
        <f t="shared" ca="1" si="1483"/>
        <v>#N/A</v>
      </c>
      <c r="S182" s="142" t="e">
        <f t="shared" ca="1" si="1483"/>
        <v>#N/A</v>
      </c>
      <c r="T182" s="142" t="e">
        <f t="shared" ca="1" si="1473"/>
        <v>#N/A</v>
      </c>
      <c r="U182" s="142" t="e">
        <f t="shared" ca="1" si="1473"/>
        <v>#N/A</v>
      </c>
      <c r="V182" s="142" t="e">
        <f t="shared" ca="1" si="1473"/>
        <v>#N/A</v>
      </c>
      <c r="W182" s="142" t="e">
        <f t="shared" ca="1" si="1473"/>
        <v>#N/A</v>
      </c>
      <c r="X182" s="142" t="e">
        <f t="shared" ca="1" si="1473"/>
        <v>#N/A</v>
      </c>
      <c r="Y182" s="142" t="e">
        <f t="shared" ca="1" si="1473"/>
        <v>#N/A</v>
      </c>
      <c r="Z182" s="142" t="e">
        <f t="shared" ca="1" si="1473"/>
        <v>#N/A</v>
      </c>
      <c r="AA182" s="142" t="e">
        <f t="shared" ca="1" si="1473"/>
        <v>#N/A</v>
      </c>
      <c r="AB182" s="142" t="e">
        <f t="shared" ca="1" si="1473"/>
        <v>#N/A</v>
      </c>
      <c r="AC182" s="142" t="e">
        <f t="shared" ca="1" si="1473"/>
        <v>#N/A</v>
      </c>
      <c r="AD182" s="142" t="e">
        <f t="shared" ca="1" si="1473"/>
        <v>#N/A</v>
      </c>
      <c r="AE182" s="142" t="e">
        <f t="shared" ca="1" si="1473"/>
        <v>#N/A</v>
      </c>
      <c r="AF182" s="142" t="e">
        <f t="shared" ca="1" si="1473"/>
        <v>#N/A</v>
      </c>
      <c r="AG182" s="142" t="e">
        <f t="shared" ca="1" si="1473"/>
        <v>#N/A</v>
      </c>
      <c r="AH182" s="142" t="e">
        <f t="shared" ca="1" si="1473"/>
        <v>#N/A</v>
      </c>
      <c r="AI182" s="142" t="e">
        <f t="shared" ca="1" si="1484"/>
        <v>#N/A</v>
      </c>
      <c r="AJ182" s="142" t="e">
        <f t="shared" ca="1" si="1484"/>
        <v>#N/A</v>
      </c>
      <c r="AK182" s="142" t="e">
        <f t="shared" ca="1" si="1484"/>
        <v>#N/A</v>
      </c>
      <c r="AL182" s="142" t="e">
        <f t="shared" ca="1" si="1484"/>
        <v>#N/A</v>
      </c>
      <c r="AM182" s="142" t="e">
        <f t="shared" ca="1" si="1484"/>
        <v>#N/A</v>
      </c>
      <c r="AN182" s="142" t="e">
        <f t="shared" ca="1" si="1484"/>
        <v>#N/A</v>
      </c>
      <c r="AO182" s="142" t="e">
        <f t="shared" ca="1" si="1484"/>
        <v>#N/A</v>
      </c>
      <c r="AP182" s="142" t="e">
        <f t="shared" ca="1" si="1484"/>
        <v>#N/A</v>
      </c>
      <c r="AQ182" s="142" t="e">
        <f t="shared" ca="1" si="1484"/>
        <v>#N/A</v>
      </c>
      <c r="AR182" s="142" t="e">
        <f t="shared" ca="1" si="1484"/>
        <v>#N/A</v>
      </c>
      <c r="AS182" s="142" t="e">
        <f t="shared" ca="1" si="1484"/>
        <v>#N/A</v>
      </c>
      <c r="AT182" s="142" t="e">
        <f t="shared" ca="1" si="1484"/>
        <v>#N/A</v>
      </c>
      <c r="AU182" s="142" t="e">
        <f t="shared" ca="1" si="1484"/>
        <v>#N/A</v>
      </c>
      <c r="AV182" s="142" t="e">
        <f t="shared" ca="1" si="1484"/>
        <v>#N/A</v>
      </c>
      <c r="AW182" s="142" t="e">
        <f t="shared" ca="1" si="1484"/>
        <v>#N/A</v>
      </c>
      <c r="AX182" s="142" t="e">
        <f t="shared" ca="1" si="1484"/>
        <v>#N/A</v>
      </c>
      <c r="AY182" s="142" t="e">
        <f t="shared" ca="1" si="1474"/>
        <v>#N/A</v>
      </c>
      <c r="AZ182" s="142" t="e">
        <f t="shared" ca="1" si="1474"/>
        <v>#N/A</v>
      </c>
      <c r="BA182" s="142" t="e">
        <f t="shared" ca="1" si="1474"/>
        <v>#N/A</v>
      </c>
      <c r="BB182" s="142" t="str">
        <f t="shared" ca="1" si="1070"/>
        <v/>
      </c>
      <c r="BC182" s="142" t="str">
        <f t="shared" ref="BC182" ca="1" si="1517">IFERROR(VALUE(G182)*IF(RTF_unit="K",1,IF(RTF_unit="lb",1/1000,IF(RTF_unit="T",2,1))),"")</f>
        <v/>
      </c>
      <c r="BD182" s="142" t="str">
        <f t="shared" ref="BD182" ca="1" si="1518">IFERROR(VALUE(H182)*IF(RTF_unit="K",1,IF(RTF_unit="lb",1/1000,IF(RTF_unit="T",2,1))),"")</f>
        <v/>
      </c>
      <c r="BE182" s="142" t="str">
        <f t="shared" ref="BE182" ca="1" si="1519">IFERROR(VALUE(I182)*IF(RTF_unit="K",1,IF(RTF_unit="lb",1/1000,IF(RTF_unit="T",2,1))),"")</f>
        <v/>
      </c>
      <c r="BF182" s="20" t="str">
        <f t="shared" ca="1" si="1074"/>
        <v/>
      </c>
      <c r="BG182" s="142" t="str">
        <f t="shared" ca="1" si="1116"/>
        <v/>
      </c>
      <c r="BH182" s="20"/>
      <c r="BI182" s="158" t="str">
        <f t="shared" ca="1" si="1160"/>
        <v/>
      </c>
      <c r="BJ182" s="142" t="str">
        <f t="shared" ca="1" si="1135"/>
        <v/>
      </c>
      <c r="BK182" s="142" t="str">
        <f t="shared" ca="1" si="1161"/>
        <v/>
      </c>
      <c r="BL182" s="142" t="str">
        <f t="shared" ref="BL182" ca="1" si="1520">IFERROR(INDEX($D$2:$BA$203,$A$41-1+$BI182,$A$27-3)*IF(RTF_unit="K",1,IF(RTF_unit="lb",1/1000,IF(RTF_unit="T",2,1))),"")</f>
        <v/>
      </c>
      <c r="BM182" s="142" t="str">
        <f t="shared" ref="BM182" ca="1" si="1521">IFERROR(INDEX($D$2:$BA$203,$A$41-1+$BI182,$A$27-1)*IF(RTF_unit="K",1,IF(RTF_unit="lb",1/1000,IF(RTF_unit="T",2,1))),"")</f>
        <v/>
      </c>
      <c r="BN182" s="142" t="str">
        <f t="shared" ref="BN182" ca="1" si="1522">IFERROR(INDEX($D$2:$BA$203,$A$41-1+$BI182,$A$27-2)*IF(RTF_unit="K",1,IF(RTF_unit="lb",1/1000,IF(RTF_unit="T",2,1))),"")</f>
        <v/>
      </c>
      <c r="BO182" s="142" t="str">
        <f t="shared" ref="BO182" ca="1" si="1523">IFERROR(INDEX($D$2:$BA$203,$A$41-1+$BI182,$A$27)*IF(RTF_unit_Moment="kip-ft",1,IF(RTF_unit_Moment="kip-in",1/12,IF(RTF_unit_Moment="lb-ft",1/1000,IF(RTF_unit_Moment="lb-in",1/12000,1)))),"")</f>
        <v/>
      </c>
      <c r="BP182" s="142" t="str">
        <f t="shared" ref="BP182" ca="1" si="1524">IFERROR(INDEX($D$2:$BA$203,$A$41-1+$BI182,$A$30)*IF(RTF_unit_Moment="kip-ft",1,IF(RTF_unit_Moment="kip-in",1/12,IF(RTF_unit_Moment="lb-ft",1/1000,IF(RTF_unit_Moment="lb-in",1/12000,1)))),"")</f>
        <v/>
      </c>
      <c r="BQ182" s="142" t="str">
        <f t="shared" ca="1" si="1167"/>
        <v/>
      </c>
      <c r="BR182" s="142" t="str">
        <f t="shared" ca="1" si="1168"/>
        <v/>
      </c>
      <c r="BT182" s="142" t="str">
        <f t="array" aca="1" ref="BT182" ca="1">IFERROR(INDEX($BB$1:$BB$502,SMALL(IF($BB$1:$BB$502&lt;&gt;"",ROW($BB$1:$BB$502)),ROW(175:175))),"")</f>
        <v/>
      </c>
      <c r="BU182" s="156" t="str">
        <f t="shared" ca="1" si="1130"/>
        <v/>
      </c>
      <c r="BV182" s="142" t="str">
        <f t="shared" ca="1" si="1141"/>
        <v/>
      </c>
      <c r="BW182" s="142" t="str">
        <f t="shared" ca="1" si="1141"/>
        <v/>
      </c>
      <c r="BX182" s="142" t="str">
        <f t="shared" ca="1" si="1141"/>
        <v/>
      </c>
      <c r="BY182" s="142" t="str">
        <f t="shared" ca="1" si="1142"/>
        <v/>
      </c>
      <c r="BZ182" s="142" t="str">
        <f t="shared" ca="1" si="1131"/>
        <v/>
      </c>
      <c r="CA182" s="142" t="str">
        <f t="shared" ca="1" si="1143"/>
        <v/>
      </c>
      <c r="CB182" s="142" t="str">
        <f t="shared" ca="1" si="1144"/>
        <v/>
      </c>
      <c r="CC182" s="142" t="str">
        <f t="shared" ca="1" si="1145"/>
        <v/>
      </c>
      <c r="CD182" s="142" t="str">
        <f t="shared" ca="1" si="1146"/>
        <v/>
      </c>
      <c r="CE182" s="142" t="str">
        <f t="shared" ca="1" si="1147"/>
        <v/>
      </c>
      <c r="CF182" s="142" t="str">
        <f t="shared" ca="1" si="1148"/>
        <v/>
      </c>
      <c r="CG182" s="142" t="str">
        <f t="shared" ca="1" si="1149"/>
        <v/>
      </c>
      <c r="CH182" s="142" t="str">
        <f ca="1">IFERROR(TRIM(IFERROR(IF(ISNUMBER(MATCH(IF($CF181="Radius",LEFT($CF182,FIND(" (",$CF182,1)),IF(LEFT($CF182,FIND(" (",$CF182,1))=LEFT($CF181,FIND(" (",$CF181,1)),"",LEFT($CF182,FIND(" (",$CF182,1)))),$CH$8:$CH181,0))=FALSE,IF($CF181="Radius",LEFT($CF182,FIND(" (",$CF182,1)),IF(LEFT($CF182,FIND(" (",$CF182,1))=LEFT($CF181,FIND(" (",$CF181,1)),"",LEFT($CF182,FIND(" (",$CF182,1)))),""),"")),"")</f>
        <v/>
      </c>
      <c r="CI182" s="142" t="str">
        <f t="array" aca="1" ref="CI182" ca="1">IFERROR(IF($CH182="","",IF(MAX((Selection_Radius=$CH182)*Selection_Resultant)=0,"",MAX((Selection_Radius=$CH182)*Selection_Resultant))),"")</f>
        <v/>
      </c>
      <c r="CJ182" s="142" t="str">
        <f t="shared" ca="1" si="1150"/>
        <v/>
      </c>
      <c r="CK182" s="142" t="str">
        <f t="array" aca="1" ref="CK182" ca="1">IFERROR(INDEX($CJ$1:$CJ$502,SMALL(IF($CJ$1:$CJ$502&lt;&gt;"",ROW($CJ$1:$CJ$502)),ROW(175:175))),"")</f>
        <v/>
      </c>
      <c r="CL182" s="142" t="str">
        <f t="shared" ca="1" si="1151"/>
        <v/>
      </c>
      <c r="CM182" s="142" t="str">
        <f t="shared" ca="1" si="1152"/>
        <v/>
      </c>
      <c r="CN182" s="142" t="str" cm="1">
        <f t="array" aca="1" ref="CN182" ca="1">IF(CM182="","",INDEX(INDIRECT("$CM$9:$CM$" &amp; ROW(GuyAnchorReactionCount) + GuyAnchorReactionCount),ROWS($CM182:INDIRECT("$CM$" &amp; ROW(GuyAnchorReactionCount) + GuyAnchorReactionCount))))</f>
        <v/>
      </c>
      <c r="CP182" s="145" t="str">
        <f t="shared" ca="1" si="1153"/>
        <v/>
      </c>
      <c r="CQ182" s="145" t="str">
        <f t="shared" ca="1" si="1154"/>
        <v/>
      </c>
      <c r="CR182" s="145" t="str">
        <f t="shared" ca="1" si="1155"/>
        <v/>
      </c>
      <c r="CS182" s="145" t="str">
        <f t="shared" ca="1" si="1156"/>
        <v/>
      </c>
    </row>
    <row r="183" spans="3:97" x14ac:dyDescent="0.2">
      <c r="C183" s="142">
        <f t="shared" si="1080"/>
        <v>181</v>
      </c>
      <c r="D183" s="142" t="e">
        <f t="shared" ca="1" si="1483"/>
        <v>#N/A</v>
      </c>
      <c r="E183" s="142" t="e">
        <f t="shared" ca="1" si="1483"/>
        <v>#N/A</v>
      </c>
      <c r="F183" s="142" t="e">
        <f t="shared" ca="1" si="1483"/>
        <v>#N/A</v>
      </c>
      <c r="G183" s="142" t="e">
        <f t="shared" ca="1" si="1483"/>
        <v>#N/A</v>
      </c>
      <c r="H183" s="142" t="e">
        <f t="shared" ca="1" si="1483"/>
        <v>#N/A</v>
      </c>
      <c r="I183" s="142" t="e">
        <f t="shared" ca="1" si="1483"/>
        <v>#N/A</v>
      </c>
      <c r="J183" s="142" t="e">
        <f t="shared" ca="1" si="1483"/>
        <v>#N/A</v>
      </c>
      <c r="K183" s="142" t="e">
        <f t="shared" ca="1" si="1483"/>
        <v>#N/A</v>
      </c>
      <c r="L183" s="142" t="e">
        <f t="shared" ca="1" si="1483"/>
        <v>#N/A</v>
      </c>
      <c r="M183" s="142" t="e">
        <f t="shared" ca="1" si="1483"/>
        <v>#N/A</v>
      </c>
      <c r="N183" s="142" t="e">
        <f t="shared" ca="1" si="1483"/>
        <v>#N/A</v>
      </c>
      <c r="O183" s="142" t="e">
        <f t="shared" ca="1" si="1483"/>
        <v>#N/A</v>
      </c>
      <c r="P183" s="142" t="e">
        <f t="shared" ca="1" si="1483"/>
        <v>#N/A</v>
      </c>
      <c r="Q183" s="142" t="e">
        <f t="shared" ca="1" si="1483"/>
        <v>#N/A</v>
      </c>
      <c r="R183" s="142" t="e">
        <f t="shared" ca="1" si="1483"/>
        <v>#N/A</v>
      </c>
      <c r="S183" s="142" t="e">
        <f t="shared" ca="1" si="1483"/>
        <v>#N/A</v>
      </c>
      <c r="T183" s="142" t="e">
        <f t="shared" ca="1" si="1473"/>
        <v>#N/A</v>
      </c>
      <c r="U183" s="142" t="e">
        <f t="shared" ca="1" si="1473"/>
        <v>#N/A</v>
      </c>
      <c r="V183" s="142" t="e">
        <f t="shared" ca="1" si="1473"/>
        <v>#N/A</v>
      </c>
      <c r="W183" s="142" t="e">
        <f t="shared" ca="1" si="1473"/>
        <v>#N/A</v>
      </c>
      <c r="X183" s="142" t="e">
        <f t="shared" ca="1" si="1473"/>
        <v>#N/A</v>
      </c>
      <c r="Y183" s="142" t="e">
        <f t="shared" ca="1" si="1473"/>
        <v>#N/A</v>
      </c>
      <c r="Z183" s="142" t="e">
        <f t="shared" ca="1" si="1473"/>
        <v>#N/A</v>
      </c>
      <c r="AA183" s="142" t="e">
        <f t="shared" ca="1" si="1473"/>
        <v>#N/A</v>
      </c>
      <c r="AB183" s="142" t="e">
        <f t="shared" ca="1" si="1473"/>
        <v>#N/A</v>
      </c>
      <c r="AC183" s="142" t="e">
        <f t="shared" ca="1" si="1473"/>
        <v>#N/A</v>
      </c>
      <c r="AD183" s="142" t="e">
        <f t="shared" ca="1" si="1473"/>
        <v>#N/A</v>
      </c>
      <c r="AE183" s="142" t="e">
        <f t="shared" ca="1" si="1473"/>
        <v>#N/A</v>
      </c>
      <c r="AF183" s="142" t="e">
        <f t="shared" ca="1" si="1473"/>
        <v>#N/A</v>
      </c>
      <c r="AG183" s="142" t="e">
        <f t="shared" ca="1" si="1473"/>
        <v>#N/A</v>
      </c>
      <c r="AH183" s="142" t="e">
        <f t="shared" ca="1" si="1473"/>
        <v>#N/A</v>
      </c>
      <c r="AI183" s="142" t="e">
        <f t="shared" ca="1" si="1484"/>
        <v>#N/A</v>
      </c>
      <c r="AJ183" s="142" t="e">
        <f t="shared" ca="1" si="1484"/>
        <v>#N/A</v>
      </c>
      <c r="AK183" s="142" t="e">
        <f t="shared" ca="1" si="1484"/>
        <v>#N/A</v>
      </c>
      <c r="AL183" s="142" t="e">
        <f t="shared" ca="1" si="1484"/>
        <v>#N/A</v>
      </c>
      <c r="AM183" s="142" t="e">
        <f t="shared" ca="1" si="1484"/>
        <v>#N/A</v>
      </c>
      <c r="AN183" s="142" t="e">
        <f t="shared" ca="1" si="1484"/>
        <v>#N/A</v>
      </c>
      <c r="AO183" s="142" t="e">
        <f t="shared" ca="1" si="1484"/>
        <v>#N/A</v>
      </c>
      <c r="AP183" s="142" t="e">
        <f t="shared" ca="1" si="1484"/>
        <v>#N/A</v>
      </c>
      <c r="AQ183" s="142" t="e">
        <f t="shared" ca="1" si="1484"/>
        <v>#N/A</v>
      </c>
      <c r="AR183" s="142" t="e">
        <f t="shared" ca="1" si="1484"/>
        <v>#N/A</v>
      </c>
      <c r="AS183" s="142" t="e">
        <f t="shared" ca="1" si="1484"/>
        <v>#N/A</v>
      </c>
      <c r="AT183" s="142" t="e">
        <f t="shared" ca="1" si="1484"/>
        <v>#N/A</v>
      </c>
      <c r="AU183" s="142" t="e">
        <f t="shared" ca="1" si="1484"/>
        <v>#N/A</v>
      </c>
      <c r="AV183" s="142" t="e">
        <f t="shared" ca="1" si="1484"/>
        <v>#N/A</v>
      </c>
      <c r="AW183" s="142" t="e">
        <f t="shared" ca="1" si="1484"/>
        <v>#N/A</v>
      </c>
      <c r="AX183" s="142" t="e">
        <f t="shared" ca="1" si="1484"/>
        <v>#N/A</v>
      </c>
      <c r="AY183" s="142" t="e">
        <f t="shared" ca="1" si="1474"/>
        <v>#N/A</v>
      </c>
      <c r="AZ183" s="142" t="e">
        <f t="shared" ca="1" si="1474"/>
        <v>#N/A</v>
      </c>
      <c r="BA183" s="142" t="e">
        <f t="shared" ca="1" si="1474"/>
        <v>#N/A</v>
      </c>
      <c r="BB183" s="142" t="str">
        <f t="shared" ca="1" si="1070"/>
        <v/>
      </c>
      <c r="BC183" s="142" t="str">
        <f t="shared" ref="BC183" ca="1" si="1525">IFERROR(VALUE(G183)*IF(RTF_unit="K",1,IF(RTF_unit="lb",1/1000,IF(RTF_unit="T",2,1))),"")</f>
        <v/>
      </c>
      <c r="BD183" s="142" t="str">
        <f t="shared" ref="BD183" ca="1" si="1526">IFERROR(VALUE(H183)*IF(RTF_unit="K",1,IF(RTF_unit="lb",1/1000,IF(RTF_unit="T",2,1))),"")</f>
        <v/>
      </c>
      <c r="BE183" s="142" t="str">
        <f t="shared" ref="BE183" ca="1" si="1527">IFERROR(VALUE(I183)*IF(RTF_unit="K",1,IF(RTF_unit="lb",1/1000,IF(RTF_unit="T",2,1))),"")</f>
        <v/>
      </c>
      <c r="BF183" s="20" t="str">
        <f t="shared" ca="1" si="1074"/>
        <v/>
      </c>
      <c r="BG183" s="142" t="str">
        <f t="shared" ca="1" si="1116"/>
        <v/>
      </c>
      <c r="BH183" s="20"/>
      <c r="BI183" s="158" t="str">
        <f t="shared" ca="1" si="1160"/>
        <v/>
      </c>
      <c r="BJ183" s="142" t="str">
        <f t="shared" ca="1" si="1135"/>
        <v/>
      </c>
      <c r="BK183" s="142" t="str">
        <f t="shared" ca="1" si="1161"/>
        <v/>
      </c>
      <c r="BL183" s="142" t="str">
        <f t="shared" ref="BL183" ca="1" si="1528">IFERROR(INDEX($D$2:$BA$203,$A$41-1+$BI183,$A$27-3)*IF(RTF_unit="K",1,IF(RTF_unit="lb",1/1000,IF(RTF_unit="T",2,1))),"")</f>
        <v/>
      </c>
      <c r="BM183" s="142" t="str">
        <f t="shared" ref="BM183" ca="1" si="1529">IFERROR(INDEX($D$2:$BA$203,$A$41-1+$BI183,$A$27-1)*IF(RTF_unit="K",1,IF(RTF_unit="lb",1/1000,IF(RTF_unit="T",2,1))),"")</f>
        <v/>
      </c>
      <c r="BN183" s="142" t="str">
        <f t="shared" ref="BN183" ca="1" si="1530">IFERROR(INDEX($D$2:$BA$203,$A$41-1+$BI183,$A$27-2)*IF(RTF_unit="K",1,IF(RTF_unit="lb",1/1000,IF(RTF_unit="T",2,1))),"")</f>
        <v/>
      </c>
      <c r="BO183" s="142" t="str">
        <f t="shared" ref="BO183" ca="1" si="1531">IFERROR(INDEX($D$2:$BA$203,$A$41-1+$BI183,$A$27)*IF(RTF_unit_Moment="kip-ft",1,IF(RTF_unit_Moment="kip-in",1/12,IF(RTF_unit_Moment="lb-ft",1/1000,IF(RTF_unit_Moment="lb-in",1/12000,1)))),"")</f>
        <v/>
      </c>
      <c r="BP183" s="142" t="str">
        <f t="shared" ref="BP183" ca="1" si="1532">IFERROR(INDEX($D$2:$BA$203,$A$41-1+$BI183,$A$30)*IF(RTF_unit_Moment="kip-ft",1,IF(RTF_unit_Moment="kip-in",1/12,IF(RTF_unit_Moment="lb-ft",1/1000,IF(RTF_unit_Moment="lb-in",1/12000,1)))),"")</f>
        <v/>
      </c>
      <c r="BQ183" s="142" t="str">
        <f t="shared" ca="1" si="1167"/>
        <v/>
      </c>
      <c r="BR183" s="142" t="str">
        <f t="shared" ca="1" si="1168"/>
        <v/>
      </c>
      <c r="BT183" s="142" t="str">
        <f t="array" aca="1" ref="BT183" ca="1">IFERROR(INDEX($BB$1:$BB$502,SMALL(IF($BB$1:$BB$502&lt;&gt;"",ROW($BB$1:$BB$502)),ROW(176:176))),"")</f>
        <v/>
      </c>
      <c r="BU183" s="156" t="str">
        <f t="shared" ca="1" si="1130"/>
        <v/>
      </c>
      <c r="BV183" s="142" t="str">
        <f t="shared" ca="1" si="1141"/>
        <v/>
      </c>
      <c r="BW183" s="142" t="str">
        <f t="shared" ca="1" si="1141"/>
        <v/>
      </c>
      <c r="BX183" s="142" t="str">
        <f t="shared" ca="1" si="1141"/>
        <v/>
      </c>
      <c r="BY183" s="142" t="str">
        <f t="shared" ca="1" si="1142"/>
        <v/>
      </c>
      <c r="BZ183" s="142" t="str">
        <f t="shared" ca="1" si="1131"/>
        <v/>
      </c>
      <c r="CA183" s="142" t="str">
        <f t="shared" ca="1" si="1143"/>
        <v/>
      </c>
      <c r="CB183" s="142" t="str">
        <f t="shared" ca="1" si="1144"/>
        <v/>
      </c>
      <c r="CC183" s="142" t="str">
        <f t="shared" ca="1" si="1145"/>
        <v/>
      </c>
      <c r="CD183" s="142" t="str">
        <f t="shared" ca="1" si="1146"/>
        <v/>
      </c>
      <c r="CE183" s="142" t="str">
        <f t="shared" ca="1" si="1147"/>
        <v/>
      </c>
      <c r="CF183" s="142" t="str">
        <f t="shared" ca="1" si="1148"/>
        <v/>
      </c>
      <c r="CG183" s="142" t="str">
        <f t="shared" ca="1" si="1149"/>
        <v/>
      </c>
      <c r="CH183" s="142" t="str">
        <f ca="1">IFERROR(TRIM(IFERROR(IF(ISNUMBER(MATCH(IF($CF182="Radius",LEFT($CF183,FIND(" (",$CF183,1)),IF(LEFT($CF183,FIND(" (",$CF183,1))=LEFT($CF182,FIND(" (",$CF182,1)),"",LEFT($CF183,FIND(" (",$CF183,1)))),$CH$8:$CH182,0))=FALSE,IF($CF182="Radius",LEFT($CF183,FIND(" (",$CF183,1)),IF(LEFT($CF183,FIND(" (",$CF183,1))=LEFT($CF182,FIND(" (",$CF182,1)),"",LEFT($CF183,FIND(" (",$CF183,1)))),""),"")),"")</f>
        <v/>
      </c>
      <c r="CI183" s="142" t="str">
        <f t="array" aca="1" ref="CI183" ca="1">IFERROR(IF($CH183="","",IF(MAX((Selection_Radius=$CH183)*Selection_Resultant)=0,"",MAX((Selection_Radius=$CH183)*Selection_Resultant))),"")</f>
        <v/>
      </c>
      <c r="CJ183" s="142" t="str">
        <f t="shared" ca="1" si="1150"/>
        <v/>
      </c>
      <c r="CK183" s="142" t="str">
        <f t="array" aca="1" ref="CK183" ca="1">IFERROR(INDEX($CJ$1:$CJ$502,SMALL(IF($CJ$1:$CJ$502&lt;&gt;"",ROW($CJ$1:$CJ$502)),ROW(176:176))),"")</f>
        <v/>
      </c>
      <c r="CL183" s="142" t="str">
        <f t="shared" ca="1" si="1151"/>
        <v/>
      </c>
      <c r="CM183" s="142" t="str">
        <f t="shared" ca="1" si="1152"/>
        <v/>
      </c>
      <c r="CN183" s="142" t="str" cm="1">
        <f t="array" aca="1" ref="CN183" ca="1">IF(CM183="","",INDEX(INDIRECT("$CM$9:$CM$" &amp; ROW(GuyAnchorReactionCount) + GuyAnchorReactionCount),ROWS($CM183:INDIRECT("$CM$" &amp; ROW(GuyAnchorReactionCount) + GuyAnchorReactionCount))))</f>
        <v/>
      </c>
      <c r="CP183" s="145" t="str">
        <f t="shared" ca="1" si="1153"/>
        <v/>
      </c>
      <c r="CQ183" s="145" t="str">
        <f t="shared" ca="1" si="1154"/>
        <v/>
      </c>
      <c r="CR183" s="145" t="str">
        <f t="shared" ca="1" si="1155"/>
        <v/>
      </c>
      <c r="CS183" s="145" t="str">
        <f t="shared" ca="1" si="1156"/>
        <v/>
      </c>
    </row>
    <row r="184" spans="3:97" x14ac:dyDescent="0.2">
      <c r="C184" s="142">
        <f t="shared" si="1080"/>
        <v>182</v>
      </c>
      <c r="D184" s="142" t="e">
        <f t="shared" ca="1" si="1483"/>
        <v>#N/A</v>
      </c>
      <c r="E184" s="142" t="e">
        <f t="shared" ca="1" si="1483"/>
        <v>#N/A</v>
      </c>
      <c r="F184" s="142" t="e">
        <f t="shared" ca="1" si="1483"/>
        <v>#N/A</v>
      </c>
      <c r="G184" s="142" t="e">
        <f t="shared" ca="1" si="1483"/>
        <v>#N/A</v>
      </c>
      <c r="H184" s="142" t="e">
        <f t="shared" ca="1" si="1483"/>
        <v>#N/A</v>
      </c>
      <c r="I184" s="142" t="e">
        <f t="shared" ca="1" si="1483"/>
        <v>#N/A</v>
      </c>
      <c r="J184" s="142" t="e">
        <f t="shared" ca="1" si="1483"/>
        <v>#N/A</v>
      </c>
      <c r="K184" s="142" t="e">
        <f t="shared" ca="1" si="1483"/>
        <v>#N/A</v>
      </c>
      <c r="L184" s="142" t="e">
        <f t="shared" ca="1" si="1483"/>
        <v>#N/A</v>
      </c>
      <c r="M184" s="142" t="e">
        <f t="shared" ca="1" si="1483"/>
        <v>#N/A</v>
      </c>
      <c r="N184" s="142" t="e">
        <f t="shared" ca="1" si="1483"/>
        <v>#N/A</v>
      </c>
      <c r="O184" s="142" t="e">
        <f t="shared" ca="1" si="1483"/>
        <v>#N/A</v>
      </c>
      <c r="P184" s="142" t="e">
        <f t="shared" ca="1" si="1483"/>
        <v>#N/A</v>
      </c>
      <c r="Q184" s="142" t="e">
        <f t="shared" ca="1" si="1483"/>
        <v>#N/A</v>
      </c>
      <c r="R184" s="142" t="e">
        <f t="shared" ca="1" si="1483"/>
        <v>#N/A</v>
      </c>
      <c r="S184" s="142" t="e">
        <f t="shared" ca="1" si="1483"/>
        <v>#N/A</v>
      </c>
      <c r="T184" s="142" t="e">
        <f t="shared" ca="1" si="1473"/>
        <v>#N/A</v>
      </c>
      <c r="U184" s="142" t="e">
        <f t="shared" ca="1" si="1473"/>
        <v>#N/A</v>
      </c>
      <c r="V184" s="142" t="e">
        <f t="shared" ca="1" si="1473"/>
        <v>#N/A</v>
      </c>
      <c r="W184" s="142" t="e">
        <f t="shared" ca="1" si="1473"/>
        <v>#N/A</v>
      </c>
      <c r="X184" s="142" t="e">
        <f t="shared" ca="1" si="1473"/>
        <v>#N/A</v>
      </c>
      <c r="Y184" s="142" t="e">
        <f t="shared" ca="1" si="1473"/>
        <v>#N/A</v>
      </c>
      <c r="Z184" s="142" t="e">
        <f t="shared" ca="1" si="1473"/>
        <v>#N/A</v>
      </c>
      <c r="AA184" s="142" t="e">
        <f t="shared" ca="1" si="1473"/>
        <v>#N/A</v>
      </c>
      <c r="AB184" s="142" t="e">
        <f t="shared" ca="1" si="1473"/>
        <v>#N/A</v>
      </c>
      <c r="AC184" s="142" t="e">
        <f t="shared" ca="1" si="1473"/>
        <v>#N/A</v>
      </c>
      <c r="AD184" s="142" t="e">
        <f t="shared" ca="1" si="1473"/>
        <v>#N/A</v>
      </c>
      <c r="AE184" s="142" t="e">
        <f t="shared" ca="1" si="1473"/>
        <v>#N/A</v>
      </c>
      <c r="AF184" s="142" t="e">
        <f t="shared" ca="1" si="1473"/>
        <v>#N/A</v>
      </c>
      <c r="AG184" s="142" t="e">
        <f t="shared" ca="1" si="1473"/>
        <v>#N/A</v>
      </c>
      <c r="AH184" s="142" t="e">
        <f t="shared" ca="1" si="1473"/>
        <v>#N/A</v>
      </c>
      <c r="AI184" s="142" t="e">
        <f t="shared" ca="1" si="1484"/>
        <v>#N/A</v>
      </c>
      <c r="AJ184" s="142" t="e">
        <f t="shared" ca="1" si="1484"/>
        <v>#N/A</v>
      </c>
      <c r="AK184" s="142" t="e">
        <f t="shared" ca="1" si="1484"/>
        <v>#N/A</v>
      </c>
      <c r="AL184" s="142" t="e">
        <f t="shared" ca="1" si="1484"/>
        <v>#N/A</v>
      </c>
      <c r="AM184" s="142" t="e">
        <f t="shared" ca="1" si="1484"/>
        <v>#N/A</v>
      </c>
      <c r="AN184" s="142" t="e">
        <f t="shared" ca="1" si="1484"/>
        <v>#N/A</v>
      </c>
      <c r="AO184" s="142" t="e">
        <f t="shared" ca="1" si="1484"/>
        <v>#N/A</v>
      </c>
      <c r="AP184" s="142" t="e">
        <f t="shared" ca="1" si="1484"/>
        <v>#N/A</v>
      </c>
      <c r="AQ184" s="142" t="e">
        <f t="shared" ca="1" si="1484"/>
        <v>#N/A</v>
      </c>
      <c r="AR184" s="142" t="e">
        <f t="shared" ca="1" si="1484"/>
        <v>#N/A</v>
      </c>
      <c r="AS184" s="142" t="e">
        <f t="shared" ca="1" si="1484"/>
        <v>#N/A</v>
      </c>
      <c r="AT184" s="142" t="e">
        <f t="shared" ca="1" si="1484"/>
        <v>#N/A</v>
      </c>
      <c r="AU184" s="142" t="e">
        <f t="shared" ca="1" si="1484"/>
        <v>#N/A</v>
      </c>
      <c r="AV184" s="142" t="e">
        <f t="shared" ca="1" si="1484"/>
        <v>#N/A</v>
      </c>
      <c r="AW184" s="142" t="e">
        <f t="shared" ca="1" si="1484"/>
        <v>#N/A</v>
      </c>
      <c r="AX184" s="142" t="e">
        <f t="shared" ca="1" si="1484"/>
        <v>#N/A</v>
      </c>
      <c r="AY184" s="142" t="e">
        <f t="shared" ca="1" si="1474"/>
        <v>#N/A</v>
      </c>
      <c r="AZ184" s="142" t="e">
        <f t="shared" ca="1" si="1474"/>
        <v>#N/A</v>
      </c>
      <c r="BA184" s="142" t="e">
        <f t="shared" ca="1" si="1474"/>
        <v>#N/A</v>
      </c>
      <c r="BB184" s="142" t="str">
        <f t="shared" ca="1" si="1070"/>
        <v/>
      </c>
      <c r="BC184" s="142" t="str">
        <f t="shared" ref="BC184" ca="1" si="1533">IFERROR(VALUE(G184)*IF(RTF_unit="K",1,IF(RTF_unit="lb",1/1000,IF(RTF_unit="T",2,1))),"")</f>
        <v/>
      </c>
      <c r="BD184" s="142" t="str">
        <f t="shared" ref="BD184" ca="1" si="1534">IFERROR(VALUE(H184)*IF(RTF_unit="K",1,IF(RTF_unit="lb",1/1000,IF(RTF_unit="T",2,1))),"")</f>
        <v/>
      </c>
      <c r="BE184" s="142" t="str">
        <f t="shared" ref="BE184" ca="1" si="1535">IFERROR(VALUE(I184)*IF(RTF_unit="K",1,IF(RTF_unit="lb",1/1000,IF(RTF_unit="T",2,1))),"")</f>
        <v/>
      </c>
      <c r="BF184" s="20" t="str">
        <f t="shared" ca="1" si="1074"/>
        <v/>
      </c>
      <c r="BG184" s="142" t="str">
        <f t="shared" ca="1" si="1116"/>
        <v/>
      </c>
      <c r="BH184" s="20"/>
      <c r="BI184" s="158" t="str">
        <f t="shared" ca="1" si="1160"/>
        <v/>
      </c>
      <c r="BJ184" s="142" t="str">
        <f t="shared" ca="1" si="1135"/>
        <v/>
      </c>
      <c r="BK184" s="142" t="str">
        <f t="shared" ca="1" si="1161"/>
        <v/>
      </c>
      <c r="BL184" s="142" t="str">
        <f t="shared" ref="BL184" ca="1" si="1536">IFERROR(INDEX($D$2:$BA$203,$A$41-1+$BI184,$A$27-3)*IF(RTF_unit="K",1,IF(RTF_unit="lb",1/1000,IF(RTF_unit="T",2,1))),"")</f>
        <v/>
      </c>
      <c r="BM184" s="142" t="str">
        <f t="shared" ref="BM184" ca="1" si="1537">IFERROR(INDEX($D$2:$BA$203,$A$41-1+$BI184,$A$27-1)*IF(RTF_unit="K",1,IF(RTF_unit="lb",1/1000,IF(RTF_unit="T",2,1))),"")</f>
        <v/>
      </c>
      <c r="BN184" s="142" t="str">
        <f t="shared" ref="BN184" ca="1" si="1538">IFERROR(INDEX($D$2:$BA$203,$A$41-1+$BI184,$A$27-2)*IF(RTF_unit="K",1,IF(RTF_unit="lb",1/1000,IF(RTF_unit="T",2,1))),"")</f>
        <v/>
      </c>
      <c r="BO184" s="142" t="str">
        <f t="shared" ref="BO184" ca="1" si="1539">IFERROR(INDEX($D$2:$BA$203,$A$41-1+$BI184,$A$27)*IF(RTF_unit_Moment="kip-ft",1,IF(RTF_unit_Moment="kip-in",1/12,IF(RTF_unit_Moment="lb-ft",1/1000,IF(RTF_unit_Moment="lb-in",1/12000,1)))),"")</f>
        <v/>
      </c>
      <c r="BP184" s="142" t="str">
        <f t="shared" ref="BP184" ca="1" si="1540">IFERROR(INDEX($D$2:$BA$203,$A$41-1+$BI184,$A$30)*IF(RTF_unit_Moment="kip-ft",1,IF(RTF_unit_Moment="kip-in",1/12,IF(RTF_unit_Moment="lb-ft",1/1000,IF(RTF_unit_Moment="lb-in",1/12000,1)))),"")</f>
        <v/>
      </c>
      <c r="BQ184" s="142" t="str">
        <f t="shared" ca="1" si="1167"/>
        <v/>
      </c>
      <c r="BR184" s="142" t="str">
        <f t="shared" ca="1" si="1168"/>
        <v/>
      </c>
      <c r="BT184" s="142" t="str">
        <f t="array" aca="1" ref="BT184" ca="1">IFERROR(INDEX($BB$1:$BB$502,SMALL(IF($BB$1:$BB$502&lt;&gt;"",ROW($BB$1:$BB$502)),ROW(177:177))),"")</f>
        <v/>
      </c>
      <c r="BU184" s="156" t="str">
        <f t="shared" ca="1" si="1130"/>
        <v/>
      </c>
      <c r="BV184" s="142" t="str">
        <f t="shared" ca="1" si="1141"/>
        <v/>
      </c>
      <c r="BW184" s="142" t="str">
        <f t="shared" ca="1" si="1141"/>
        <v/>
      </c>
      <c r="BX184" s="142" t="str">
        <f t="shared" ca="1" si="1141"/>
        <v/>
      </c>
      <c r="BY184" s="142" t="str">
        <f t="shared" ca="1" si="1142"/>
        <v/>
      </c>
      <c r="BZ184" s="142" t="str">
        <f t="shared" ca="1" si="1131"/>
        <v/>
      </c>
      <c r="CA184" s="142" t="str">
        <f t="shared" ca="1" si="1143"/>
        <v/>
      </c>
      <c r="CB184" s="142" t="str">
        <f t="shared" ca="1" si="1144"/>
        <v/>
      </c>
      <c r="CC184" s="142" t="str">
        <f t="shared" ca="1" si="1145"/>
        <v/>
      </c>
      <c r="CD184" s="142" t="str">
        <f t="shared" ca="1" si="1146"/>
        <v/>
      </c>
      <c r="CE184" s="142" t="str">
        <f t="shared" ca="1" si="1147"/>
        <v/>
      </c>
      <c r="CF184" s="142" t="str">
        <f t="shared" ca="1" si="1148"/>
        <v/>
      </c>
      <c r="CG184" s="142" t="str">
        <f t="shared" ca="1" si="1149"/>
        <v/>
      </c>
      <c r="CH184" s="142" t="str">
        <f ca="1">IFERROR(TRIM(IFERROR(IF(ISNUMBER(MATCH(IF($CF183="Radius",LEFT($CF184,FIND(" (",$CF184,1)),IF(LEFT($CF184,FIND(" (",$CF184,1))=LEFT($CF183,FIND(" (",$CF183,1)),"",LEFT($CF184,FIND(" (",$CF184,1)))),$CH$8:$CH183,0))=FALSE,IF($CF183="Radius",LEFT($CF184,FIND(" (",$CF184,1)),IF(LEFT($CF184,FIND(" (",$CF184,1))=LEFT($CF183,FIND(" (",$CF183,1)),"",LEFT($CF184,FIND(" (",$CF184,1)))),""),"")),"")</f>
        <v/>
      </c>
      <c r="CI184" s="142" t="str">
        <f t="array" aca="1" ref="CI184" ca="1">IFERROR(IF($CH184="","",IF(MAX((Selection_Radius=$CH184)*Selection_Resultant)=0,"",MAX((Selection_Radius=$CH184)*Selection_Resultant))),"")</f>
        <v/>
      </c>
      <c r="CJ184" s="142" t="str">
        <f t="shared" ca="1" si="1150"/>
        <v/>
      </c>
      <c r="CK184" s="142" t="str">
        <f t="array" aca="1" ref="CK184" ca="1">IFERROR(INDEX($CJ$1:$CJ$502,SMALL(IF($CJ$1:$CJ$502&lt;&gt;"",ROW($CJ$1:$CJ$502)),ROW(177:177))),"")</f>
        <v/>
      </c>
      <c r="CL184" s="142" t="str">
        <f t="shared" ca="1" si="1151"/>
        <v/>
      </c>
      <c r="CM184" s="142" t="str">
        <f t="shared" ca="1" si="1152"/>
        <v/>
      </c>
      <c r="CN184" s="142" t="str" cm="1">
        <f t="array" aca="1" ref="CN184" ca="1">IF(CM184="","",INDEX(INDIRECT("$CM$9:$CM$" &amp; ROW(GuyAnchorReactionCount) + GuyAnchorReactionCount),ROWS($CM184:INDIRECT("$CM$" &amp; ROW(GuyAnchorReactionCount) + GuyAnchorReactionCount))))</f>
        <v/>
      </c>
      <c r="CP184" s="145" t="str">
        <f t="shared" ca="1" si="1153"/>
        <v/>
      </c>
      <c r="CQ184" s="145" t="str">
        <f t="shared" ca="1" si="1154"/>
        <v/>
      </c>
      <c r="CR184" s="145" t="str">
        <f t="shared" ca="1" si="1155"/>
        <v/>
      </c>
      <c r="CS184" s="145" t="str">
        <f t="shared" ca="1" si="1156"/>
        <v/>
      </c>
    </row>
    <row r="185" spans="3:97" x14ac:dyDescent="0.2">
      <c r="C185" s="142">
        <f t="shared" si="1080"/>
        <v>183</v>
      </c>
      <c r="D185" s="142" t="e">
        <f t="shared" ca="1" si="1483"/>
        <v>#N/A</v>
      </c>
      <c r="E185" s="142" t="e">
        <f t="shared" ca="1" si="1483"/>
        <v>#N/A</v>
      </c>
      <c r="F185" s="142" t="e">
        <f t="shared" ca="1" si="1483"/>
        <v>#N/A</v>
      </c>
      <c r="G185" s="142" t="e">
        <f t="shared" ca="1" si="1483"/>
        <v>#N/A</v>
      </c>
      <c r="H185" s="142" t="e">
        <f t="shared" ca="1" si="1483"/>
        <v>#N/A</v>
      </c>
      <c r="I185" s="142" t="e">
        <f t="shared" ca="1" si="1483"/>
        <v>#N/A</v>
      </c>
      <c r="J185" s="142" t="e">
        <f t="shared" ca="1" si="1483"/>
        <v>#N/A</v>
      </c>
      <c r="K185" s="142" t="e">
        <f t="shared" ca="1" si="1483"/>
        <v>#N/A</v>
      </c>
      <c r="L185" s="142" t="e">
        <f t="shared" ca="1" si="1483"/>
        <v>#N/A</v>
      </c>
      <c r="M185" s="142" t="e">
        <f t="shared" ca="1" si="1483"/>
        <v>#N/A</v>
      </c>
      <c r="N185" s="142" t="e">
        <f t="shared" ca="1" si="1483"/>
        <v>#N/A</v>
      </c>
      <c r="O185" s="142" t="e">
        <f t="shared" ca="1" si="1483"/>
        <v>#N/A</v>
      </c>
      <c r="P185" s="142" t="e">
        <f t="shared" ca="1" si="1483"/>
        <v>#N/A</v>
      </c>
      <c r="Q185" s="142" t="e">
        <f t="shared" ca="1" si="1483"/>
        <v>#N/A</v>
      </c>
      <c r="R185" s="142" t="e">
        <f t="shared" ca="1" si="1483"/>
        <v>#N/A</v>
      </c>
      <c r="S185" s="142" t="e">
        <f t="shared" ca="1" si="1483"/>
        <v>#N/A</v>
      </c>
      <c r="T185" s="142" t="e">
        <f t="shared" ca="1" si="1473"/>
        <v>#N/A</v>
      </c>
      <c r="U185" s="142" t="e">
        <f t="shared" ca="1" si="1473"/>
        <v>#N/A</v>
      </c>
      <c r="V185" s="142" t="e">
        <f t="shared" ca="1" si="1473"/>
        <v>#N/A</v>
      </c>
      <c r="W185" s="142" t="e">
        <f t="shared" ca="1" si="1473"/>
        <v>#N/A</v>
      </c>
      <c r="X185" s="142" t="e">
        <f t="shared" ca="1" si="1473"/>
        <v>#N/A</v>
      </c>
      <c r="Y185" s="142" t="e">
        <f t="shared" ca="1" si="1473"/>
        <v>#N/A</v>
      </c>
      <c r="Z185" s="142" t="e">
        <f t="shared" ca="1" si="1473"/>
        <v>#N/A</v>
      </c>
      <c r="AA185" s="142" t="e">
        <f t="shared" ca="1" si="1473"/>
        <v>#N/A</v>
      </c>
      <c r="AB185" s="142" t="e">
        <f t="shared" ca="1" si="1473"/>
        <v>#N/A</v>
      </c>
      <c r="AC185" s="142" t="e">
        <f t="shared" ca="1" si="1473"/>
        <v>#N/A</v>
      </c>
      <c r="AD185" s="142" t="e">
        <f t="shared" ca="1" si="1473"/>
        <v>#N/A</v>
      </c>
      <c r="AE185" s="142" t="e">
        <f t="shared" ca="1" si="1473"/>
        <v>#N/A</v>
      </c>
      <c r="AF185" s="142" t="e">
        <f t="shared" ca="1" si="1473"/>
        <v>#N/A</v>
      </c>
      <c r="AG185" s="142" t="e">
        <f t="shared" ca="1" si="1473"/>
        <v>#N/A</v>
      </c>
      <c r="AH185" s="142" t="e">
        <f t="shared" ca="1" si="1473"/>
        <v>#N/A</v>
      </c>
      <c r="AI185" s="142" t="e">
        <f t="shared" ca="1" si="1484"/>
        <v>#N/A</v>
      </c>
      <c r="AJ185" s="142" t="e">
        <f t="shared" ca="1" si="1484"/>
        <v>#N/A</v>
      </c>
      <c r="AK185" s="142" t="e">
        <f t="shared" ca="1" si="1484"/>
        <v>#N/A</v>
      </c>
      <c r="AL185" s="142" t="e">
        <f t="shared" ca="1" si="1484"/>
        <v>#N/A</v>
      </c>
      <c r="AM185" s="142" t="e">
        <f t="shared" ca="1" si="1484"/>
        <v>#N/A</v>
      </c>
      <c r="AN185" s="142" t="e">
        <f t="shared" ca="1" si="1484"/>
        <v>#N/A</v>
      </c>
      <c r="AO185" s="142" t="e">
        <f t="shared" ca="1" si="1484"/>
        <v>#N/A</v>
      </c>
      <c r="AP185" s="142" t="e">
        <f t="shared" ca="1" si="1484"/>
        <v>#N/A</v>
      </c>
      <c r="AQ185" s="142" t="e">
        <f t="shared" ca="1" si="1484"/>
        <v>#N/A</v>
      </c>
      <c r="AR185" s="142" t="e">
        <f t="shared" ca="1" si="1484"/>
        <v>#N/A</v>
      </c>
      <c r="AS185" s="142" t="e">
        <f t="shared" ca="1" si="1484"/>
        <v>#N/A</v>
      </c>
      <c r="AT185" s="142" t="e">
        <f t="shared" ca="1" si="1484"/>
        <v>#N/A</v>
      </c>
      <c r="AU185" s="142" t="e">
        <f t="shared" ca="1" si="1484"/>
        <v>#N/A</v>
      </c>
      <c r="AV185" s="142" t="e">
        <f t="shared" ca="1" si="1484"/>
        <v>#N/A</v>
      </c>
      <c r="AW185" s="142" t="e">
        <f t="shared" ca="1" si="1484"/>
        <v>#N/A</v>
      </c>
      <c r="AX185" s="142" t="e">
        <f t="shared" ca="1" si="1484"/>
        <v>#N/A</v>
      </c>
      <c r="AY185" s="142" t="e">
        <f t="shared" ca="1" si="1474"/>
        <v>#N/A</v>
      </c>
      <c r="AZ185" s="142" t="e">
        <f t="shared" ca="1" si="1474"/>
        <v>#N/A</v>
      </c>
      <c r="BA185" s="142" t="e">
        <f t="shared" ca="1" si="1474"/>
        <v>#N/A</v>
      </c>
      <c r="BB185" s="142" t="str">
        <f t="shared" ca="1" si="1070"/>
        <v/>
      </c>
      <c r="BC185" s="142" t="str">
        <f t="shared" ref="BC185" ca="1" si="1541">IFERROR(VALUE(G185)*IF(RTF_unit="K",1,IF(RTF_unit="lb",1/1000,IF(RTF_unit="T",2,1))),"")</f>
        <v/>
      </c>
      <c r="BD185" s="142" t="str">
        <f t="shared" ref="BD185" ca="1" si="1542">IFERROR(VALUE(H185)*IF(RTF_unit="K",1,IF(RTF_unit="lb",1/1000,IF(RTF_unit="T",2,1))),"")</f>
        <v/>
      </c>
      <c r="BE185" s="142" t="str">
        <f t="shared" ref="BE185" ca="1" si="1543">IFERROR(VALUE(I185)*IF(RTF_unit="K",1,IF(RTF_unit="lb",1/1000,IF(RTF_unit="T",2,1))),"")</f>
        <v/>
      </c>
      <c r="BF185" s="20" t="str">
        <f t="shared" ca="1" si="1074"/>
        <v/>
      </c>
      <c r="BG185" s="142" t="str">
        <f t="shared" ca="1" si="1116"/>
        <v/>
      </c>
      <c r="BH185" s="20"/>
      <c r="BI185" s="158" t="str">
        <f t="shared" ca="1" si="1160"/>
        <v/>
      </c>
      <c r="BJ185" s="142" t="str">
        <f t="shared" ca="1" si="1135"/>
        <v/>
      </c>
      <c r="BK185" s="142" t="str">
        <f t="shared" ca="1" si="1161"/>
        <v/>
      </c>
      <c r="BL185" s="142" t="str">
        <f t="shared" ref="BL185" ca="1" si="1544">IFERROR(INDEX($D$2:$BA$203,$A$41-1+$BI185,$A$27-3)*IF(RTF_unit="K",1,IF(RTF_unit="lb",1/1000,IF(RTF_unit="T",2,1))),"")</f>
        <v/>
      </c>
      <c r="BM185" s="142" t="str">
        <f t="shared" ref="BM185" ca="1" si="1545">IFERROR(INDEX($D$2:$BA$203,$A$41-1+$BI185,$A$27-1)*IF(RTF_unit="K",1,IF(RTF_unit="lb",1/1000,IF(RTF_unit="T",2,1))),"")</f>
        <v/>
      </c>
      <c r="BN185" s="142" t="str">
        <f t="shared" ref="BN185" ca="1" si="1546">IFERROR(INDEX($D$2:$BA$203,$A$41-1+$BI185,$A$27-2)*IF(RTF_unit="K",1,IF(RTF_unit="lb",1/1000,IF(RTF_unit="T",2,1))),"")</f>
        <v/>
      </c>
      <c r="BO185" s="142" t="str">
        <f t="shared" ref="BO185" ca="1" si="1547">IFERROR(INDEX($D$2:$BA$203,$A$41-1+$BI185,$A$27)*IF(RTF_unit_Moment="kip-ft",1,IF(RTF_unit_Moment="kip-in",1/12,IF(RTF_unit_Moment="lb-ft",1/1000,IF(RTF_unit_Moment="lb-in",1/12000,1)))),"")</f>
        <v/>
      </c>
      <c r="BP185" s="142" t="str">
        <f t="shared" ref="BP185" ca="1" si="1548">IFERROR(INDEX($D$2:$BA$203,$A$41-1+$BI185,$A$30)*IF(RTF_unit_Moment="kip-ft",1,IF(RTF_unit_Moment="kip-in",1/12,IF(RTF_unit_Moment="lb-ft",1/1000,IF(RTF_unit_Moment="lb-in",1/12000,1)))),"")</f>
        <v/>
      </c>
      <c r="BQ185" s="142" t="str">
        <f t="shared" ca="1" si="1167"/>
        <v/>
      </c>
      <c r="BR185" s="142" t="str">
        <f t="shared" ca="1" si="1168"/>
        <v/>
      </c>
      <c r="BT185" s="142" t="str">
        <f t="array" aca="1" ref="BT185" ca="1">IFERROR(INDEX($BB$1:$BB$502,SMALL(IF($BB$1:$BB$502&lt;&gt;"",ROW($BB$1:$BB$502)),ROW(178:178))),"")</f>
        <v/>
      </c>
      <c r="BU185" s="156" t="str">
        <f t="shared" ca="1" si="1130"/>
        <v/>
      </c>
      <c r="BV185" s="142" t="str">
        <f t="shared" ca="1" si="1141"/>
        <v/>
      </c>
      <c r="BW185" s="142" t="str">
        <f t="shared" ca="1" si="1141"/>
        <v/>
      </c>
      <c r="BX185" s="142" t="str">
        <f t="shared" ca="1" si="1141"/>
        <v/>
      </c>
      <c r="BY185" s="142" t="str">
        <f t="shared" ca="1" si="1142"/>
        <v/>
      </c>
      <c r="BZ185" s="142" t="str">
        <f t="shared" ca="1" si="1131"/>
        <v/>
      </c>
      <c r="CA185" s="142" t="str">
        <f t="shared" ca="1" si="1143"/>
        <v/>
      </c>
      <c r="CB185" s="142" t="str">
        <f t="shared" ca="1" si="1144"/>
        <v/>
      </c>
      <c r="CC185" s="142" t="str">
        <f t="shared" ca="1" si="1145"/>
        <v/>
      </c>
      <c r="CD185" s="142" t="str">
        <f t="shared" ca="1" si="1146"/>
        <v/>
      </c>
      <c r="CE185" s="142" t="str">
        <f t="shared" ca="1" si="1147"/>
        <v/>
      </c>
      <c r="CF185" s="142" t="str">
        <f t="shared" ca="1" si="1148"/>
        <v/>
      </c>
      <c r="CG185" s="142" t="str">
        <f t="shared" ca="1" si="1149"/>
        <v/>
      </c>
      <c r="CH185" s="142" t="str">
        <f ca="1">IFERROR(TRIM(IFERROR(IF(ISNUMBER(MATCH(IF($CF184="Radius",LEFT($CF185,FIND(" (",$CF185,1)),IF(LEFT($CF185,FIND(" (",$CF185,1))=LEFT($CF184,FIND(" (",$CF184,1)),"",LEFT($CF185,FIND(" (",$CF185,1)))),$CH$8:$CH184,0))=FALSE,IF($CF184="Radius",LEFT($CF185,FIND(" (",$CF185,1)),IF(LEFT($CF185,FIND(" (",$CF185,1))=LEFT($CF184,FIND(" (",$CF184,1)),"",LEFT($CF185,FIND(" (",$CF185,1)))),""),"")),"")</f>
        <v/>
      </c>
      <c r="CI185" s="142" t="str">
        <f t="array" aca="1" ref="CI185" ca="1">IFERROR(IF($CH185="","",IF(MAX((Selection_Radius=$CH185)*Selection_Resultant)=0,"",MAX((Selection_Radius=$CH185)*Selection_Resultant))),"")</f>
        <v/>
      </c>
      <c r="CJ185" s="142" t="str">
        <f t="shared" ca="1" si="1150"/>
        <v/>
      </c>
      <c r="CK185" s="142" t="str">
        <f t="array" aca="1" ref="CK185" ca="1">IFERROR(INDEX($CJ$1:$CJ$502,SMALL(IF($CJ$1:$CJ$502&lt;&gt;"",ROW($CJ$1:$CJ$502)),ROW(178:178))),"")</f>
        <v/>
      </c>
      <c r="CL185" s="142" t="str">
        <f t="shared" ca="1" si="1151"/>
        <v/>
      </c>
      <c r="CM185" s="142" t="str">
        <f t="shared" ca="1" si="1152"/>
        <v/>
      </c>
      <c r="CN185" s="142" t="str" cm="1">
        <f t="array" aca="1" ref="CN185" ca="1">IF(CM185="","",INDEX(INDIRECT("$CM$9:$CM$" &amp; ROW(GuyAnchorReactionCount) + GuyAnchorReactionCount),ROWS($CM185:INDIRECT("$CM$" &amp; ROW(GuyAnchorReactionCount) + GuyAnchorReactionCount))))</f>
        <v/>
      </c>
      <c r="CP185" s="145" t="str">
        <f t="shared" ca="1" si="1153"/>
        <v/>
      </c>
      <c r="CQ185" s="145" t="str">
        <f t="shared" ca="1" si="1154"/>
        <v/>
      </c>
      <c r="CR185" s="145" t="str">
        <f t="shared" ca="1" si="1155"/>
        <v/>
      </c>
      <c r="CS185" s="145" t="str">
        <f t="shared" ca="1" si="1156"/>
        <v/>
      </c>
    </row>
    <row r="186" spans="3:97" x14ac:dyDescent="0.2">
      <c r="C186" s="142">
        <f t="shared" si="1080"/>
        <v>184</v>
      </c>
      <c r="D186" s="142" t="e">
        <f t="shared" ca="1" si="1483"/>
        <v>#N/A</v>
      </c>
      <c r="E186" s="142" t="e">
        <f t="shared" ca="1" si="1483"/>
        <v>#N/A</v>
      </c>
      <c r="F186" s="142" t="e">
        <f t="shared" ca="1" si="1483"/>
        <v>#N/A</v>
      </c>
      <c r="G186" s="142" t="e">
        <f t="shared" ca="1" si="1483"/>
        <v>#N/A</v>
      </c>
      <c r="H186" s="142" t="e">
        <f t="shared" ca="1" si="1483"/>
        <v>#N/A</v>
      </c>
      <c r="I186" s="142" t="e">
        <f t="shared" ca="1" si="1483"/>
        <v>#N/A</v>
      </c>
      <c r="J186" s="142" t="e">
        <f t="shared" ca="1" si="1483"/>
        <v>#N/A</v>
      </c>
      <c r="K186" s="142" t="e">
        <f t="shared" ca="1" si="1483"/>
        <v>#N/A</v>
      </c>
      <c r="L186" s="142" t="e">
        <f t="shared" ca="1" si="1483"/>
        <v>#N/A</v>
      </c>
      <c r="M186" s="142" t="e">
        <f t="shared" ca="1" si="1483"/>
        <v>#N/A</v>
      </c>
      <c r="N186" s="142" t="e">
        <f t="shared" ca="1" si="1483"/>
        <v>#N/A</v>
      </c>
      <c r="O186" s="142" t="e">
        <f t="shared" ca="1" si="1483"/>
        <v>#N/A</v>
      </c>
      <c r="P186" s="142" t="e">
        <f t="shared" ca="1" si="1483"/>
        <v>#N/A</v>
      </c>
      <c r="Q186" s="142" t="e">
        <f t="shared" ca="1" si="1483"/>
        <v>#N/A</v>
      </c>
      <c r="R186" s="142" t="e">
        <f t="shared" ca="1" si="1483"/>
        <v>#N/A</v>
      </c>
      <c r="S186" s="142" t="e">
        <f t="shared" ca="1" si="1483"/>
        <v>#N/A</v>
      </c>
      <c r="T186" s="142" t="e">
        <f t="shared" ca="1" si="1473"/>
        <v>#N/A</v>
      </c>
      <c r="U186" s="142" t="e">
        <f t="shared" ca="1" si="1473"/>
        <v>#N/A</v>
      </c>
      <c r="V186" s="142" t="e">
        <f t="shared" ca="1" si="1473"/>
        <v>#N/A</v>
      </c>
      <c r="W186" s="142" t="e">
        <f t="shared" ca="1" si="1473"/>
        <v>#N/A</v>
      </c>
      <c r="X186" s="142" t="e">
        <f t="shared" ca="1" si="1473"/>
        <v>#N/A</v>
      </c>
      <c r="Y186" s="142" t="e">
        <f t="shared" ca="1" si="1473"/>
        <v>#N/A</v>
      </c>
      <c r="Z186" s="142" t="e">
        <f t="shared" ca="1" si="1473"/>
        <v>#N/A</v>
      </c>
      <c r="AA186" s="142" t="e">
        <f t="shared" ca="1" si="1473"/>
        <v>#N/A</v>
      </c>
      <c r="AB186" s="142" t="e">
        <f t="shared" ca="1" si="1473"/>
        <v>#N/A</v>
      </c>
      <c r="AC186" s="142" t="e">
        <f t="shared" ca="1" si="1473"/>
        <v>#N/A</v>
      </c>
      <c r="AD186" s="142" t="e">
        <f t="shared" ca="1" si="1473"/>
        <v>#N/A</v>
      </c>
      <c r="AE186" s="142" t="e">
        <f t="shared" ca="1" si="1473"/>
        <v>#N/A</v>
      </c>
      <c r="AF186" s="142" t="e">
        <f t="shared" ca="1" si="1473"/>
        <v>#N/A</v>
      </c>
      <c r="AG186" s="142" t="e">
        <f t="shared" ca="1" si="1473"/>
        <v>#N/A</v>
      </c>
      <c r="AH186" s="142" t="e">
        <f t="shared" ca="1" si="1473"/>
        <v>#N/A</v>
      </c>
      <c r="AI186" s="142" t="e">
        <f t="shared" ca="1" si="1484"/>
        <v>#N/A</v>
      </c>
      <c r="AJ186" s="142" t="e">
        <f t="shared" ca="1" si="1484"/>
        <v>#N/A</v>
      </c>
      <c r="AK186" s="142" t="e">
        <f t="shared" ca="1" si="1484"/>
        <v>#N/A</v>
      </c>
      <c r="AL186" s="142" t="e">
        <f t="shared" ca="1" si="1484"/>
        <v>#N/A</v>
      </c>
      <c r="AM186" s="142" t="e">
        <f t="shared" ca="1" si="1484"/>
        <v>#N/A</v>
      </c>
      <c r="AN186" s="142" t="e">
        <f t="shared" ca="1" si="1484"/>
        <v>#N/A</v>
      </c>
      <c r="AO186" s="142" t="e">
        <f t="shared" ca="1" si="1484"/>
        <v>#N/A</v>
      </c>
      <c r="AP186" s="142" t="e">
        <f t="shared" ca="1" si="1484"/>
        <v>#N/A</v>
      </c>
      <c r="AQ186" s="142" t="e">
        <f t="shared" ca="1" si="1484"/>
        <v>#N/A</v>
      </c>
      <c r="AR186" s="142" t="e">
        <f t="shared" ca="1" si="1484"/>
        <v>#N/A</v>
      </c>
      <c r="AS186" s="142" t="e">
        <f t="shared" ca="1" si="1484"/>
        <v>#N/A</v>
      </c>
      <c r="AT186" s="142" t="e">
        <f t="shared" ca="1" si="1484"/>
        <v>#N/A</v>
      </c>
      <c r="AU186" s="142" t="e">
        <f t="shared" ca="1" si="1484"/>
        <v>#N/A</v>
      </c>
      <c r="AV186" s="142" t="e">
        <f t="shared" ca="1" si="1484"/>
        <v>#N/A</v>
      </c>
      <c r="AW186" s="142" t="e">
        <f t="shared" ca="1" si="1484"/>
        <v>#N/A</v>
      </c>
      <c r="AX186" s="142" t="e">
        <f t="shared" ca="1" si="1484"/>
        <v>#N/A</v>
      </c>
      <c r="AY186" s="142" t="e">
        <f t="shared" ca="1" si="1474"/>
        <v>#N/A</v>
      </c>
      <c r="AZ186" s="142" t="e">
        <f t="shared" ca="1" si="1474"/>
        <v>#N/A</v>
      </c>
      <c r="BA186" s="142" t="e">
        <f t="shared" ca="1" si="1474"/>
        <v>#N/A</v>
      </c>
      <c r="BB186" s="142" t="str">
        <f t="shared" ca="1" si="1070"/>
        <v/>
      </c>
      <c r="BC186" s="142" t="str">
        <f t="shared" ref="BC186" ca="1" si="1549">IFERROR(VALUE(G186)*IF(RTF_unit="K",1,IF(RTF_unit="lb",1/1000,IF(RTF_unit="T",2,1))),"")</f>
        <v/>
      </c>
      <c r="BD186" s="142" t="str">
        <f t="shared" ref="BD186" ca="1" si="1550">IFERROR(VALUE(H186)*IF(RTF_unit="K",1,IF(RTF_unit="lb",1/1000,IF(RTF_unit="T",2,1))),"")</f>
        <v/>
      </c>
      <c r="BE186" s="142" t="str">
        <f t="shared" ref="BE186" ca="1" si="1551">IFERROR(VALUE(I186)*IF(RTF_unit="K",1,IF(RTF_unit="lb",1/1000,IF(RTF_unit="T",2,1))),"")</f>
        <v/>
      </c>
      <c r="BF186" s="20" t="str">
        <f t="shared" ca="1" si="1074"/>
        <v/>
      </c>
      <c r="BG186" s="142" t="str">
        <f t="shared" ca="1" si="1116"/>
        <v/>
      </c>
      <c r="BH186" s="20"/>
      <c r="BI186" s="158" t="str">
        <f t="shared" ca="1" si="1160"/>
        <v/>
      </c>
      <c r="BJ186" s="142" t="str">
        <f t="shared" ca="1" si="1135"/>
        <v/>
      </c>
      <c r="BK186" s="142" t="str">
        <f t="shared" ca="1" si="1161"/>
        <v/>
      </c>
      <c r="BL186" s="142" t="str">
        <f t="shared" ref="BL186" ca="1" si="1552">IFERROR(INDEX($D$2:$BA$203,$A$41-1+$BI186,$A$27-3)*IF(RTF_unit="K",1,IF(RTF_unit="lb",1/1000,IF(RTF_unit="T",2,1))),"")</f>
        <v/>
      </c>
      <c r="BM186" s="142" t="str">
        <f t="shared" ref="BM186" ca="1" si="1553">IFERROR(INDEX($D$2:$BA$203,$A$41-1+$BI186,$A$27-1)*IF(RTF_unit="K",1,IF(RTF_unit="lb",1/1000,IF(RTF_unit="T",2,1))),"")</f>
        <v/>
      </c>
      <c r="BN186" s="142" t="str">
        <f t="shared" ref="BN186" ca="1" si="1554">IFERROR(INDEX($D$2:$BA$203,$A$41-1+$BI186,$A$27-2)*IF(RTF_unit="K",1,IF(RTF_unit="lb",1/1000,IF(RTF_unit="T",2,1))),"")</f>
        <v/>
      </c>
      <c r="BO186" s="142" t="str">
        <f t="shared" ref="BO186" ca="1" si="1555">IFERROR(INDEX($D$2:$BA$203,$A$41-1+$BI186,$A$27)*IF(RTF_unit_Moment="kip-ft",1,IF(RTF_unit_Moment="kip-in",1/12,IF(RTF_unit_Moment="lb-ft",1/1000,IF(RTF_unit_Moment="lb-in",1/12000,1)))),"")</f>
        <v/>
      </c>
      <c r="BP186" s="142" t="str">
        <f t="shared" ref="BP186" ca="1" si="1556">IFERROR(INDEX($D$2:$BA$203,$A$41-1+$BI186,$A$30)*IF(RTF_unit_Moment="kip-ft",1,IF(RTF_unit_Moment="kip-in",1/12,IF(RTF_unit_Moment="lb-ft",1/1000,IF(RTF_unit_Moment="lb-in",1/12000,1)))),"")</f>
        <v/>
      </c>
      <c r="BQ186" s="142" t="str">
        <f t="shared" ca="1" si="1167"/>
        <v/>
      </c>
      <c r="BR186" s="142" t="str">
        <f t="shared" ca="1" si="1168"/>
        <v/>
      </c>
      <c r="BT186" s="142" t="str">
        <f t="array" aca="1" ref="BT186" ca="1">IFERROR(INDEX($BB$1:$BB$502,SMALL(IF($BB$1:$BB$502&lt;&gt;"",ROW($BB$1:$BB$502)),ROW(179:179))),"")</f>
        <v/>
      </c>
      <c r="BU186" s="156" t="str">
        <f t="shared" ca="1" si="1130"/>
        <v/>
      </c>
      <c r="BV186" s="142" t="str">
        <f t="shared" ca="1" si="1141"/>
        <v/>
      </c>
      <c r="BW186" s="142" t="str">
        <f t="shared" ca="1" si="1141"/>
        <v/>
      </c>
      <c r="BX186" s="142" t="str">
        <f t="shared" ca="1" si="1141"/>
        <v/>
      </c>
      <c r="BY186" s="142" t="str">
        <f t="shared" ca="1" si="1142"/>
        <v/>
      </c>
      <c r="BZ186" s="142" t="str">
        <f t="shared" ca="1" si="1131"/>
        <v/>
      </c>
      <c r="CA186" s="142" t="str">
        <f t="shared" ca="1" si="1143"/>
        <v/>
      </c>
      <c r="CB186" s="142" t="str">
        <f t="shared" ca="1" si="1144"/>
        <v/>
      </c>
      <c r="CC186" s="142" t="str">
        <f t="shared" ca="1" si="1145"/>
        <v/>
      </c>
      <c r="CD186" s="142" t="str">
        <f t="shared" ca="1" si="1146"/>
        <v/>
      </c>
      <c r="CE186" s="142" t="str">
        <f t="shared" ca="1" si="1147"/>
        <v/>
      </c>
      <c r="CF186" s="142" t="str">
        <f t="shared" ca="1" si="1148"/>
        <v/>
      </c>
      <c r="CG186" s="142" t="str">
        <f t="shared" ca="1" si="1149"/>
        <v/>
      </c>
      <c r="CH186" s="142" t="str">
        <f ca="1">IFERROR(TRIM(IFERROR(IF(ISNUMBER(MATCH(IF($CF185="Radius",LEFT($CF186,FIND(" (",$CF186,1)),IF(LEFT($CF186,FIND(" (",$CF186,1))=LEFT($CF185,FIND(" (",$CF185,1)),"",LEFT($CF186,FIND(" (",$CF186,1)))),$CH$8:$CH185,0))=FALSE,IF($CF185="Radius",LEFT($CF186,FIND(" (",$CF186,1)),IF(LEFT($CF186,FIND(" (",$CF186,1))=LEFT($CF185,FIND(" (",$CF185,1)),"",LEFT($CF186,FIND(" (",$CF186,1)))),""),"")),"")</f>
        <v/>
      </c>
      <c r="CI186" s="142" t="str">
        <f t="array" aca="1" ref="CI186" ca="1">IFERROR(IF($CH186="","",IF(MAX((Selection_Radius=$CH186)*Selection_Resultant)=0,"",MAX((Selection_Radius=$CH186)*Selection_Resultant))),"")</f>
        <v/>
      </c>
      <c r="CJ186" s="142" t="str">
        <f t="shared" ca="1" si="1150"/>
        <v/>
      </c>
      <c r="CK186" s="142" t="str">
        <f t="array" aca="1" ref="CK186" ca="1">IFERROR(INDEX($CJ$1:$CJ$502,SMALL(IF($CJ$1:$CJ$502&lt;&gt;"",ROW($CJ$1:$CJ$502)),ROW(179:179))),"")</f>
        <v/>
      </c>
      <c r="CL186" s="142" t="str">
        <f t="shared" ca="1" si="1151"/>
        <v/>
      </c>
      <c r="CM186" s="142" t="str">
        <f t="shared" ca="1" si="1152"/>
        <v/>
      </c>
      <c r="CN186" s="142" t="str" cm="1">
        <f t="array" aca="1" ref="CN186" ca="1">IF(CM186="","",INDEX(INDIRECT("$CM$9:$CM$" &amp; ROW(GuyAnchorReactionCount) + GuyAnchorReactionCount),ROWS($CM186:INDIRECT("$CM$" &amp; ROW(GuyAnchorReactionCount) + GuyAnchorReactionCount))))</f>
        <v/>
      </c>
      <c r="CP186" s="145" t="str">
        <f t="shared" ca="1" si="1153"/>
        <v/>
      </c>
      <c r="CQ186" s="145" t="str">
        <f t="shared" ca="1" si="1154"/>
        <v/>
      </c>
      <c r="CR186" s="145" t="str">
        <f t="shared" ca="1" si="1155"/>
        <v/>
      </c>
      <c r="CS186" s="145" t="str">
        <f t="shared" ca="1" si="1156"/>
        <v/>
      </c>
    </row>
    <row r="187" spans="3:97" x14ac:dyDescent="0.2">
      <c r="C187" s="142">
        <f t="shared" si="1080"/>
        <v>185</v>
      </c>
      <c r="D187" s="142" t="e">
        <f t="shared" ca="1" si="1483"/>
        <v>#N/A</v>
      </c>
      <c r="E187" s="142" t="e">
        <f t="shared" ca="1" si="1483"/>
        <v>#N/A</v>
      </c>
      <c r="F187" s="142" t="e">
        <f t="shared" ca="1" si="1483"/>
        <v>#N/A</v>
      </c>
      <c r="G187" s="142" t="e">
        <f t="shared" ca="1" si="1483"/>
        <v>#N/A</v>
      </c>
      <c r="H187" s="142" t="e">
        <f t="shared" ca="1" si="1483"/>
        <v>#N/A</v>
      </c>
      <c r="I187" s="142" t="e">
        <f t="shared" ca="1" si="1483"/>
        <v>#N/A</v>
      </c>
      <c r="J187" s="142" t="e">
        <f t="shared" ca="1" si="1483"/>
        <v>#N/A</v>
      </c>
      <c r="K187" s="142" t="e">
        <f t="shared" ca="1" si="1483"/>
        <v>#N/A</v>
      </c>
      <c r="L187" s="142" t="e">
        <f t="shared" ca="1" si="1483"/>
        <v>#N/A</v>
      </c>
      <c r="M187" s="142" t="e">
        <f t="shared" ca="1" si="1483"/>
        <v>#N/A</v>
      </c>
      <c r="N187" s="142" t="e">
        <f t="shared" ca="1" si="1483"/>
        <v>#N/A</v>
      </c>
      <c r="O187" s="142" t="e">
        <f t="shared" ca="1" si="1483"/>
        <v>#N/A</v>
      </c>
      <c r="P187" s="142" t="e">
        <f t="shared" ca="1" si="1483"/>
        <v>#N/A</v>
      </c>
      <c r="Q187" s="142" t="e">
        <f t="shared" ca="1" si="1483"/>
        <v>#N/A</v>
      </c>
      <c r="R187" s="142" t="e">
        <f t="shared" ca="1" si="1483"/>
        <v>#N/A</v>
      </c>
      <c r="S187" s="142" t="e">
        <f t="shared" ca="1" si="1483"/>
        <v>#N/A</v>
      </c>
      <c r="T187" s="142" t="e">
        <f t="shared" ca="1" si="1473"/>
        <v>#N/A</v>
      </c>
      <c r="U187" s="142" t="e">
        <f t="shared" ca="1" si="1473"/>
        <v>#N/A</v>
      </c>
      <c r="V187" s="142" t="e">
        <f t="shared" ca="1" si="1473"/>
        <v>#N/A</v>
      </c>
      <c r="W187" s="142" t="e">
        <f t="shared" ca="1" si="1473"/>
        <v>#N/A</v>
      </c>
      <c r="X187" s="142" t="e">
        <f t="shared" ca="1" si="1473"/>
        <v>#N/A</v>
      </c>
      <c r="Y187" s="142" t="e">
        <f t="shared" ca="1" si="1473"/>
        <v>#N/A</v>
      </c>
      <c r="Z187" s="142" t="e">
        <f t="shared" ca="1" si="1473"/>
        <v>#N/A</v>
      </c>
      <c r="AA187" s="142" t="e">
        <f t="shared" ca="1" si="1473"/>
        <v>#N/A</v>
      </c>
      <c r="AB187" s="142" t="e">
        <f t="shared" ca="1" si="1473"/>
        <v>#N/A</v>
      </c>
      <c r="AC187" s="142" t="e">
        <f t="shared" ca="1" si="1473"/>
        <v>#N/A</v>
      </c>
      <c r="AD187" s="142" t="e">
        <f t="shared" ca="1" si="1473"/>
        <v>#N/A</v>
      </c>
      <c r="AE187" s="142" t="e">
        <f t="shared" ca="1" si="1473"/>
        <v>#N/A</v>
      </c>
      <c r="AF187" s="142" t="e">
        <f t="shared" ca="1" si="1473"/>
        <v>#N/A</v>
      </c>
      <c r="AG187" s="142" t="e">
        <f t="shared" ca="1" si="1473"/>
        <v>#N/A</v>
      </c>
      <c r="AH187" s="142" t="e">
        <f t="shared" ca="1" si="1473"/>
        <v>#N/A</v>
      </c>
      <c r="AI187" s="142" t="e">
        <f t="shared" ca="1" si="1484"/>
        <v>#N/A</v>
      </c>
      <c r="AJ187" s="142" t="e">
        <f t="shared" ca="1" si="1484"/>
        <v>#N/A</v>
      </c>
      <c r="AK187" s="142" t="e">
        <f t="shared" ca="1" si="1484"/>
        <v>#N/A</v>
      </c>
      <c r="AL187" s="142" t="e">
        <f t="shared" ca="1" si="1484"/>
        <v>#N/A</v>
      </c>
      <c r="AM187" s="142" t="e">
        <f t="shared" ca="1" si="1484"/>
        <v>#N/A</v>
      </c>
      <c r="AN187" s="142" t="e">
        <f t="shared" ca="1" si="1484"/>
        <v>#N/A</v>
      </c>
      <c r="AO187" s="142" t="e">
        <f t="shared" ca="1" si="1484"/>
        <v>#N/A</v>
      </c>
      <c r="AP187" s="142" t="e">
        <f t="shared" ca="1" si="1484"/>
        <v>#N/A</v>
      </c>
      <c r="AQ187" s="142" t="e">
        <f t="shared" ca="1" si="1484"/>
        <v>#N/A</v>
      </c>
      <c r="AR187" s="142" t="e">
        <f t="shared" ca="1" si="1484"/>
        <v>#N/A</v>
      </c>
      <c r="AS187" s="142" t="e">
        <f t="shared" ca="1" si="1484"/>
        <v>#N/A</v>
      </c>
      <c r="AT187" s="142" t="e">
        <f t="shared" ca="1" si="1484"/>
        <v>#N/A</v>
      </c>
      <c r="AU187" s="142" t="e">
        <f t="shared" ca="1" si="1484"/>
        <v>#N/A</v>
      </c>
      <c r="AV187" s="142" t="e">
        <f t="shared" ca="1" si="1484"/>
        <v>#N/A</v>
      </c>
      <c r="AW187" s="142" t="e">
        <f t="shared" ca="1" si="1484"/>
        <v>#N/A</v>
      </c>
      <c r="AX187" s="142" t="e">
        <f t="shared" ca="1" si="1484"/>
        <v>#N/A</v>
      </c>
      <c r="AY187" s="142" t="e">
        <f t="shared" ca="1" si="1474"/>
        <v>#N/A</v>
      </c>
      <c r="AZ187" s="142" t="e">
        <f t="shared" ca="1" si="1474"/>
        <v>#N/A</v>
      </c>
      <c r="BA187" s="142" t="e">
        <f t="shared" ca="1" si="1474"/>
        <v>#N/A</v>
      </c>
      <c r="BB187" s="142" t="str">
        <f t="shared" ca="1" si="1070"/>
        <v/>
      </c>
      <c r="BC187" s="142" t="str">
        <f t="shared" ref="BC187" ca="1" si="1557">IFERROR(VALUE(G187)*IF(RTF_unit="K",1,IF(RTF_unit="lb",1/1000,IF(RTF_unit="T",2,1))),"")</f>
        <v/>
      </c>
      <c r="BD187" s="142" t="str">
        <f t="shared" ref="BD187" ca="1" si="1558">IFERROR(VALUE(H187)*IF(RTF_unit="K",1,IF(RTF_unit="lb",1/1000,IF(RTF_unit="T",2,1))),"")</f>
        <v/>
      </c>
      <c r="BE187" s="142" t="str">
        <f t="shared" ref="BE187" ca="1" si="1559">IFERROR(VALUE(I187)*IF(RTF_unit="K",1,IF(RTF_unit="lb",1/1000,IF(RTF_unit="T",2,1))),"")</f>
        <v/>
      </c>
      <c r="BF187" s="20" t="str">
        <f t="shared" ca="1" si="1074"/>
        <v/>
      </c>
      <c r="BG187" s="142" t="str">
        <f t="shared" ca="1" si="1116"/>
        <v/>
      </c>
      <c r="BH187" s="20"/>
      <c r="BI187" s="158" t="str">
        <f t="shared" ca="1" si="1160"/>
        <v/>
      </c>
      <c r="BJ187" s="142" t="str">
        <f t="shared" ca="1" si="1135"/>
        <v/>
      </c>
      <c r="BK187" s="142" t="str">
        <f t="shared" ca="1" si="1161"/>
        <v/>
      </c>
      <c r="BL187" s="142" t="str">
        <f t="shared" ref="BL187" ca="1" si="1560">IFERROR(INDEX($D$2:$BA$203,$A$41-1+$BI187,$A$27-3)*IF(RTF_unit="K",1,IF(RTF_unit="lb",1/1000,IF(RTF_unit="T",2,1))),"")</f>
        <v/>
      </c>
      <c r="BM187" s="142" t="str">
        <f t="shared" ref="BM187" ca="1" si="1561">IFERROR(INDEX($D$2:$BA$203,$A$41-1+$BI187,$A$27-1)*IF(RTF_unit="K",1,IF(RTF_unit="lb",1/1000,IF(RTF_unit="T",2,1))),"")</f>
        <v/>
      </c>
      <c r="BN187" s="142" t="str">
        <f t="shared" ref="BN187" ca="1" si="1562">IFERROR(INDEX($D$2:$BA$203,$A$41-1+$BI187,$A$27-2)*IF(RTF_unit="K",1,IF(RTF_unit="lb",1/1000,IF(RTF_unit="T",2,1))),"")</f>
        <v/>
      </c>
      <c r="BO187" s="142" t="str">
        <f t="shared" ref="BO187" ca="1" si="1563">IFERROR(INDEX($D$2:$BA$203,$A$41-1+$BI187,$A$27)*IF(RTF_unit_Moment="kip-ft",1,IF(RTF_unit_Moment="kip-in",1/12,IF(RTF_unit_Moment="lb-ft",1/1000,IF(RTF_unit_Moment="lb-in",1/12000,1)))),"")</f>
        <v/>
      </c>
      <c r="BP187" s="142" t="str">
        <f t="shared" ref="BP187" ca="1" si="1564">IFERROR(INDEX($D$2:$BA$203,$A$41-1+$BI187,$A$30)*IF(RTF_unit_Moment="kip-ft",1,IF(RTF_unit_Moment="kip-in",1/12,IF(RTF_unit_Moment="lb-ft",1/1000,IF(RTF_unit_Moment="lb-in",1/12000,1)))),"")</f>
        <v/>
      </c>
      <c r="BQ187" s="142" t="str">
        <f t="shared" ca="1" si="1167"/>
        <v/>
      </c>
      <c r="BR187" s="142" t="str">
        <f t="shared" ca="1" si="1168"/>
        <v/>
      </c>
      <c r="BT187" s="142" t="str">
        <f t="array" aca="1" ref="BT187" ca="1">IFERROR(INDEX($BB$1:$BB$502,SMALL(IF($BB$1:$BB$502&lt;&gt;"",ROW($BB$1:$BB$502)),ROW(180:180))),"")</f>
        <v/>
      </c>
      <c r="BU187" s="156" t="str">
        <f t="shared" ca="1" si="1130"/>
        <v/>
      </c>
      <c r="BV187" s="142" t="str">
        <f t="shared" ca="1" si="1141"/>
        <v/>
      </c>
      <c r="BW187" s="142" t="str">
        <f t="shared" ca="1" si="1141"/>
        <v/>
      </c>
      <c r="BX187" s="142" t="str">
        <f t="shared" ca="1" si="1141"/>
        <v/>
      </c>
      <c r="BY187" s="142" t="str">
        <f t="shared" ca="1" si="1142"/>
        <v/>
      </c>
      <c r="BZ187" s="142" t="str">
        <f t="shared" ca="1" si="1131"/>
        <v/>
      </c>
      <c r="CA187" s="142" t="str">
        <f t="shared" ca="1" si="1143"/>
        <v/>
      </c>
      <c r="CB187" s="142" t="str">
        <f t="shared" ca="1" si="1144"/>
        <v/>
      </c>
      <c r="CC187" s="142" t="str">
        <f t="shared" ca="1" si="1145"/>
        <v/>
      </c>
      <c r="CD187" s="142" t="str">
        <f t="shared" ca="1" si="1146"/>
        <v/>
      </c>
      <c r="CE187" s="142" t="str">
        <f t="shared" ca="1" si="1147"/>
        <v/>
      </c>
      <c r="CF187" s="142" t="str">
        <f t="shared" ca="1" si="1148"/>
        <v/>
      </c>
      <c r="CG187" s="142" t="str">
        <f t="shared" ca="1" si="1149"/>
        <v/>
      </c>
      <c r="CH187" s="142" t="str">
        <f ca="1">IFERROR(TRIM(IFERROR(IF(ISNUMBER(MATCH(IF($CF186="Radius",LEFT($CF187,FIND(" (",$CF187,1)),IF(LEFT($CF187,FIND(" (",$CF187,1))=LEFT($CF186,FIND(" (",$CF186,1)),"",LEFT($CF187,FIND(" (",$CF187,1)))),$CH$8:$CH186,0))=FALSE,IF($CF186="Radius",LEFT($CF187,FIND(" (",$CF187,1)),IF(LEFT($CF187,FIND(" (",$CF187,1))=LEFT($CF186,FIND(" (",$CF186,1)),"",LEFT($CF187,FIND(" (",$CF187,1)))),""),"")),"")</f>
        <v/>
      </c>
      <c r="CI187" s="142" t="str">
        <f t="array" aca="1" ref="CI187" ca="1">IFERROR(IF($CH187="","",IF(MAX((Selection_Radius=$CH187)*Selection_Resultant)=0,"",MAX((Selection_Radius=$CH187)*Selection_Resultant))),"")</f>
        <v/>
      </c>
      <c r="CJ187" s="142" t="str">
        <f t="shared" ca="1" si="1150"/>
        <v/>
      </c>
      <c r="CK187" s="142" t="str">
        <f t="array" aca="1" ref="CK187" ca="1">IFERROR(INDEX($CJ$1:$CJ$502,SMALL(IF($CJ$1:$CJ$502&lt;&gt;"",ROW($CJ$1:$CJ$502)),ROW(180:180))),"")</f>
        <v/>
      </c>
      <c r="CL187" s="142" t="str">
        <f t="shared" ca="1" si="1151"/>
        <v/>
      </c>
      <c r="CM187" s="142" t="str">
        <f t="shared" ca="1" si="1152"/>
        <v/>
      </c>
      <c r="CN187" s="142" t="str" cm="1">
        <f t="array" aca="1" ref="CN187" ca="1">IF(CM187="","",INDEX(INDIRECT("$CM$9:$CM$" &amp; ROW(GuyAnchorReactionCount) + GuyAnchorReactionCount),ROWS($CM187:INDIRECT("$CM$" &amp; ROW(GuyAnchorReactionCount) + GuyAnchorReactionCount))))</f>
        <v/>
      </c>
      <c r="CP187" s="145" t="str">
        <f t="shared" ca="1" si="1153"/>
        <v/>
      </c>
      <c r="CQ187" s="145" t="str">
        <f t="shared" ca="1" si="1154"/>
        <v/>
      </c>
      <c r="CR187" s="145" t="str">
        <f t="shared" ca="1" si="1155"/>
        <v/>
      </c>
      <c r="CS187" s="145" t="str">
        <f t="shared" ca="1" si="1156"/>
        <v/>
      </c>
    </row>
    <row r="188" spans="3:97" x14ac:dyDescent="0.2">
      <c r="C188" s="142">
        <f t="shared" si="1080"/>
        <v>186</v>
      </c>
      <c r="D188" s="142" t="e">
        <f t="shared" ca="1" si="1483"/>
        <v>#N/A</v>
      </c>
      <c r="E188" s="142" t="e">
        <f t="shared" ca="1" si="1483"/>
        <v>#N/A</v>
      </c>
      <c r="F188" s="142" t="e">
        <f t="shared" ca="1" si="1483"/>
        <v>#N/A</v>
      </c>
      <c r="G188" s="142" t="e">
        <f t="shared" ca="1" si="1483"/>
        <v>#N/A</v>
      </c>
      <c r="H188" s="142" t="e">
        <f t="shared" ca="1" si="1483"/>
        <v>#N/A</v>
      </c>
      <c r="I188" s="142" t="e">
        <f t="shared" ca="1" si="1483"/>
        <v>#N/A</v>
      </c>
      <c r="J188" s="142" t="e">
        <f t="shared" ca="1" si="1483"/>
        <v>#N/A</v>
      </c>
      <c r="K188" s="142" t="e">
        <f t="shared" ca="1" si="1483"/>
        <v>#N/A</v>
      </c>
      <c r="L188" s="142" t="e">
        <f t="shared" ca="1" si="1483"/>
        <v>#N/A</v>
      </c>
      <c r="M188" s="142" t="e">
        <f t="shared" ca="1" si="1483"/>
        <v>#N/A</v>
      </c>
      <c r="N188" s="142" t="e">
        <f t="shared" ca="1" si="1483"/>
        <v>#N/A</v>
      </c>
      <c r="O188" s="142" t="e">
        <f t="shared" ca="1" si="1483"/>
        <v>#N/A</v>
      </c>
      <c r="P188" s="142" t="e">
        <f t="shared" ca="1" si="1483"/>
        <v>#N/A</v>
      </c>
      <c r="Q188" s="142" t="e">
        <f t="shared" ca="1" si="1483"/>
        <v>#N/A</v>
      </c>
      <c r="R188" s="142" t="e">
        <f t="shared" ca="1" si="1483"/>
        <v>#N/A</v>
      </c>
      <c r="S188" s="142" t="e">
        <f t="shared" ca="1" si="1483"/>
        <v>#N/A</v>
      </c>
      <c r="T188" s="142" t="e">
        <f t="shared" ca="1" si="1473"/>
        <v>#N/A</v>
      </c>
      <c r="U188" s="142" t="e">
        <f t="shared" ca="1" si="1473"/>
        <v>#N/A</v>
      </c>
      <c r="V188" s="142" t="e">
        <f t="shared" ca="1" si="1473"/>
        <v>#N/A</v>
      </c>
      <c r="W188" s="142" t="e">
        <f t="shared" ca="1" si="1473"/>
        <v>#N/A</v>
      </c>
      <c r="X188" s="142" t="e">
        <f t="shared" ca="1" si="1473"/>
        <v>#N/A</v>
      </c>
      <c r="Y188" s="142" t="e">
        <f t="shared" ca="1" si="1473"/>
        <v>#N/A</v>
      </c>
      <c r="Z188" s="142" t="e">
        <f t="shared" ca="1" si="1473"/>
        <v>#N/A</v>
      </c>
      <c r="AA188" s="142" t="e">
        <f t="shared" ca="1" si="1473"/>
        <v>#N/A</v>
      </c>
      <c r="AB188" s="142" t="e">
        <f t="shared" ca="1" si="1473"/>
        <v>#N/A</v>
      </c>
      <c r="AC188" s="142" t="e">
        <f t="shared" ca="1" si="1473"/>
        <v>#N/A</v>
      </c>
      <c r="AD188" s="142" t="e">
        <f t="shared" ca="1" si="1473"/>
        <v>#N/A</v>
      </c>
      <c r="AE188" s="142" t="e">
        <f t="shared" ca="1" si="1473"/>
        <v>#N/A</v>
      </c>
      <c r="AF188" s="142" t="e">
        <f t="shared" ca="1" si="1473"/>
        <v>#N/A</v>
      </c>
      <c r="AG188" s="142" t="e">
        <f t="shared" ca="1" si="1473"/>
        <v>#N/A</v>
      </c>
      <c r="AH188" s="142" t="e">
        <f t="shared" ca="1" si="1473"/>
        <v>#N/A</v>
      </c>
      <c r="AI188" s="142" t="e">
        <f t="shared" ca="1" si="1484"/>
        <v>#N/A</v>
      </c>
      <c r="AJ188" s="142" t="e">
        <f t="shared" ca="1" si="1484"/>
        <v>#N/A</v>
      </c>
      <c r="AK188" s="142" t="e">
        <f t="shared" ca="1" si="1484"/>
        <v>#N/A</v>
      </c>
      <c r="AL188" s="142" t="e">
        <f t="shared" ca="1" si="1484"/>
        <v>#N/A</v>
      </c>
      <c r="AM188" s="142" t="e">
        <f t="shared" ca="1" si="1484"/>
        <v>#N/A</v>
      </c>
      <c r="AN188" s="142" t="e">
        <f t="shared" ca="1" si="1484"/>
        <v>#N/A</v>
      </c>
      <c r="AO188" s="142" t="e">
        <f t="shared" ca="1" si="1484"/>
        <v>#N/A</v>
      </c>
      <c r="AP188" s="142" t="e">
        <f t="shared" ca="1" si="1484"/>
        <v>#N/A</v>
      </c>
      <c r="AQ188" s="142" t="e">
        <f t="shared" ca="1" si="1484"/>
        <v>#N/A</v>
      </c>
      <c r="AR188" s="142" t="e">
        <f t="shared" ca="1" si="1484"/>
        <v>#N/A</v>
      </c>
      <c r="AS188" s="142" t="e">
        <f t="shared" ca="1" si="1484"/>
        <v>#N/A</v>
      </c>
      <c r="AT188" s="142" t="e">
        <f t="shared" ca="1" si="1484"/>
        <v>#N/A</v>
      </c>
      <c r="AU188" s="142" t="e">
        <f t="shared" ca="1" si="1484"/>
        <v>#N/A</v>
      </c>
      <c r="AV188" s="142" t="e">
        <f t="shared" ca="1" si="1484"/>
        <v>#N/A</v>
      </c>
      <c r="AW188" s="142" t="e">
        <f t="shared" ca="1" si="1484"/>
        <v>#N/A</v>
      </c>
      <c r="AX188" s="142" t="e">
        <f t="shared" ca="1" si="1484"/>
        <v>#N/A</v>
      </c>
      <c r="AY188" s="142" t="e">
        <f t="shared" ca="1" si="1474"/>
        <v>#N/A</v>
      </c>
      <c r="AZ188" s="142" t="e">
        <f t="shared" ca="1" si="1474"/>
        <v>#N/A</v>
      </c>
      <c r="BA188" s="142" t="e">
        <f t="shared" ca="1" si="1474"/>
        <v>#N/A</v>
      </c>
      <c r="BB188" s="142" t="str">
        <f t="shared" ca="1" si="1070"/>
        <v/>
      </c>
      <c r="BC188" s="142" t="str">
        <f t="shared" ref="BC188" ca="1" si="1565">IFERROR(VALUE(G188)*IF(RTF_unit="K",1,IF(RTF_unit="lb",1/1000,IF(RTF_unit="T",2,1))),"")</f>
        <v/>
      </c>
      <c r="BD188" s="142" t="str">
        <f t="shared" ref="BD188" ca="1" si="1566">IFERROR(VALUE(H188)*IF(RTF_unit="K",1,IF(RTF_unit="lb",1/1000,IF(RTF_unit="T",2,1))),"")</f>
        <v/>
      </c>
      <c r="BE188" s="142" t="str">
        <f t="shared" ref="BE188" ca="1" si="1567">IFERROR(VALUE(I188)*IF(RTF_unit="K",1,IF(RTF_unit="lb",1/1000,IF(RTF_unit="T",2,1))),"")</f>
        <v/>
      </c>
      <c r="BF188" s="20" t="str">
        <f t="shared" ca="1" si="1074"/>
        <v/>
      </c>
      <c r="BG188" s="142" t="str">
        <f t="shared" ca="1" si="1116"/>
        <v/>
      </c>
      <c r="BH188" s="20"/>
      <c r="BI188" s="158" t="str">
        <f t="shared" ca="1" si="1160"/>
        <v/>
      </c>
      <c r="BJ188" s="142" t="str">
        <f t="shared" ca="1" si="1135"/>
        <v/>
      </c>
      <c r="BK188" s="142" t="str">
        <f t="shared" ca="1" si="1161"/>
        <v/>
      </c>
      <c r="BL188" s="142" t="str">
        <f t="shared" ref="BL188" ca="1" si="1568">IFERROR(INDEX($D$2:$BA$203,$A$41-1+$BI188,$A$27-3)*IF(RTF_unit="K",1,IF(RTF_unit="lb",1/1000,IF(RTF_unit="T",2,1))),"")</f>
        <v/>
      </c>
      <c r="BM188" s="142" t="str">
        <f t="shared" ref="BM188" ca="1" si="1569">IFERROR(INDEX($D$2:$BA$203,$A$41-1+$BI188,$A$27-1)*IF(RTF_unit="K",1,IF(RTF_unit="lb",1/1000,IF(RTF_unit="T",2,1))),"")</f>
        <v/>
      </c>
      <c r="BN188" s="142" t="str">
        <f t="shared" ref="BN188" ca="1" si="1570">IFERROR(INDEX($D$2:$BA$203,$A$41-1+$BI188,$A$27-2)*IF(RTF_unit="K",1,IF(RTF_unit="lb",1/1000,IF(RTF_unit="T",2,1))),"")</f>
        <v/>
      </c>
      <c r="BO188" s="142" t="str">
        <f t="shared" ref="BO188" ca="1" si="1571">IFERROR(INDEX($D$2:$BA$203,$A$41-1+$BI188,$A$27)*IF(RTF_unit_Moment="kip-ft",1,IF(RTF_unit_Moment="kip-in",1/12,IF(RTF_unit_Moment="lb-ft",1/1000,IF(RTF_unit_Moment="lb-in",1/12000,1)))),"")</f>
        <v/>
      </c>
      <c r="BP188" s="142" t="str">
        <f t="shared" ref="BP188" ca="1" si="1572">IFERROR(INDEX($D$2:$BA$203,$A$41-1+$BI188,$A$30)*IF(RTF_unit_Moment="kip-ft",1,IF(RTF_unit_Moment="kip-in",1/12,IF(RTF_unit_Moment="lb-ft",1/1000,IF(RTF_unit_Moment="lb-in",1/12000,1)))),"")</f>
        <v/>
      </c>
      <c r="BQ188" s="142" t="str">
        <f t="shared" ca="1" si="1167"/>
        <v/>
      </c>
      <c r="BR188" s="142" t="str">
        <f t="shared" ca="1" si="1168"/>
        <v/>
      </c>
      <c r="BT188" s="142" t="str">
        <f t="array" aca="1" ref="BT188" ca="1">IFERROR(INDEX($BB$1:$BB$502,SMALL(IF($BB$1:$BB$502&lt;&gt;"",ROW($BB$1:$BB$502)),ROW(181:181))),"")</f>
        <v/>
      </c>
      <c r="BU188" s="156" t="str">
        <f t="shared" ca="1" si="1130"/>
        <v/>
      </c>
      <c r="BV188" s="142" t="str">
        <f t="shared" ca="1" si="1141"/>
        <v/>
      </c>
      <c r="BW188" s="142" t="str">
        <f t="shared" ca="1" si="1141"/>
        <v/>
      </c>
      <c r="BX188" s="142" t="str">
        <f t="shared" ca="1" si="1141"/>
        <v/>
      </c>
      <c r="BY188" s="142" t="str">
        <f t="shared" ca="1" si="1142"/>
        <v/>
      </c>
      <c r="BZ188" s="142" t="str">
        <f t="shared" ca="1" si="1131"/>
        <v/>
      </c>
      <c r="CA188" s="142" t="str">
        <f t="shared" ca="1" si="1143"/>
        <v/>
      </c>
      <c r="CB188" s="142" t="str">
        <f t="shared" ca="1" si="1144"/>
        <v/>
      </c>
      <c r="CC188" s="142" t="str">
        <f t="shared" ca="1" si="1145"/>
        <v/>
      </c>
      <c r="CD188" s="142" t="str">
        <f t="shared" ca="1" si="1146"/>
        <v/>
      </c>
      <c r="CE188" s="142" t="str">
        <f t="shared" ca="1" si="1147"/>
        <v/>
      </c>
      <c r="CF188" s="142" t="str">
        <f t="shared" ca="1" si="1148"/>
        <v/>
      </c>
      <c r="CG188" s="142" t="str">
        <f t="shared" ca="1" si="1149"/>
        <v/>
      </c>
      <c r="CH188" s="142" t="str">
        <f ca="1">IFERROR(TRIM(IFERROR(IF(ISNUMBER(MATCH(IF($CF187="Radius",LEFT($CF188,FIND(" (",$CF188,1)),IF(LEFT($CF188,FIND(" (",$CF188,1))=LEFT($CF187,FIND(" (",$CF187,1)),"",LEFT($CF188,FIND(" (",$CF188,1)))),$CH$8:$CH187,0))=FALSE,IF($CF187="Radius",LEFT($CF188,FIND(" (",$CF188,1)),IF(LEFT($CF188,FIND(" (",$CF188,1))=LEFT($CF187,FIND(" (",$CF187,1)),"",LEFT($CF188,FIND(" (",$CF188,1)))),""),"")),"")</f>
        <v/>
      </c>
      <c r="CI188" s="142" t="str">
        <f t="array" aca="1" ref="CI188" ca="1">IFERROR(IF($CH188="","",IF(MAX((Selection_Radius=$CH188)*Selection_Resultant)=0,"",MAX((Selection_Radius=$CH188)*Selection_Resultant))),"")</f>
        <v/>
      </c>
      <c r="CJ188" s="142" t="str">
        <f t="shared" ca="1" si="1150"/>
        <v/>
      </c>
      <c r="CK188" s="142" t="str">
        <f t="array" aca="1" ref="CK188" ca="1">IFERROR(INDEX($CJ$1:$CJ$502,SMALL(IF($CJ$1:$CJ$502&lt;&gt;"",ROW($CJ$1:$CJ$502)),ROW(181:181))),"")</f>
        <v/>
      </c>
      <c r="CL188" s="142" t="str">
        <f t="shared" ca="1" si="1151"/>
        <v/>
      </c>
      <c r="CM188" s="142" t="str">
        <f t="shared" ca="1" si="1152"/>
        <v/>
      </c>
      <c r="CN188" s="142" t="str" cm="1">
        <f t="array" aca="1" ref="CN188" ca="1">IF(CM188="","",INDEX(INDIRECT("$CM$9:$CM$" &amp; ROW(GuyAnchorReactionCount) + GuyAnchorReactionCount),ROWS($CM188:INDIRECT("$CM$" &amp; ROW(GuyAnchorReactionCount) + GuyAnchorReactionCount))))</f>
        <v/>
      </c>
      <c r="CP188" s="145" t="str">
        <f t="shared" ca="1" si="1153"/>
        <v/>
      </c>
      <c r="CQ188" s="145" t="str">
        <f t="shared" ca="1" si="1154"/>
        <v/>
      </c>
      <c r="CR188" s="145" t="str">
        <f t="shared" ca="1" si="1155"/>
        <v/>
      </c>
      <c r="CS188" s="145" t="str">
        <f t="shared" ca="1" si="1156"/>
        <v/>
      </c>
    </row>
    <row r="189" spans="3:97" x14ac:dyDescent="0.2">
      <c r="C189" s="142">
        <f t="shared" si="1080"/>
        <v>187</v>
      </c>
      <c r="D189" s="142" t="e">
        <f t="shared" ca="1" si="1483"/>
        <v>#N/A</v>
      </c>
      <c r="E189" s="142" t="e">
        <f t="shared" ca="1" si="1483"/>
        <v>#N/A</v>
      </c>
      <c r="F189" s="142" t="e">
        <f t="shared" ca="1" si="1483"/>
        <v>#N/A</v>
      </c>
      <c r="G189" s="142" t="e">
        <f t="shared" ca="1" si="1483"/>
        <v>#N/A</v>
      </c>
      <c r="H189" s="142" t="e">
        <f t="shared" ca="1" si="1483"/>
        <v>#N/A</v>
      </c>
      <c r="I189" s="142" t="e">
        <f t="shared" ca="1" si="1483"/>
        <v>#N/A</v>
      </c>
      <c r="J189" s="142" t="e">
        <f t="shared" ca="1" si="1483"/>
        <v>#N/A</v>
      </c>
      <c r="K189" s="142" t="e">
        <f t="shared" ca="1" si="1483"/>
        <v>#N/A</v>
      </c>
      <c r="L189" s="142" t="e">
        <f t="shared" ca="1" si="1483"/>
        <v>#N/A</v>
      </c>
      <c r="M189" s="142" t="e">
        <f t="shared" ca="1" si="1483"/>
        <v>#N/A</v>
      </c>
      <c r="N189" s="142" t="e">
        <f t="shared" ca="1" si="1483"/>
        <v>#N/A</v>
      </c>
      <c r="O189" s="142" t="e">
        <f t="shared" ca="1" si="1483"/>
        <v>#N/A</v>
      </c>
      <c r="P189" s="142" t="e">
        <f t="shared" ca="1" si="1483"/>
        <v>#N/A</v>
      </c>
      <c r="Q189" s="142" t="e">
        <f t="shared" ca="1" si="1483"/>
        <v>#N/A</v>
      </c>
      <c r="R189" s="142" t="e">
        <f t="shared" ca="1" si="1483"/>
        <v>#N/A</v>
      </c>
      <c r="S189" s="142" t="e">
        <f t="shared" ca="1" si="1483"/>
        <v>#N/A</v>
      </c>
      <c r="T189" s="142" t="e">
        <f t="shared" ca="1" si="1473"/>
        <v>#N/A</v>
      </c>
      <c r="U189" s="142" t="e">
        <f t="shared" ca="1" si="1473"/>
        <v>#N/A</v>
      </c>
      <c r="V189" s="142" t="e">
        <f t="shared" ca="1" si="1473"/>
        <v>#N/A</v>
      </c>
      <c r="W189" s="142" t="e">
        <f t="shared" ca="1" si="1473"/>
        <v>#N/A</v>
      </c>
      <c r="X189" s="142" t="e">
        <f t="shared" ca="1" si="1473"/>
        <v>#N/A</v>
      </c>
      <c r="Y189" s="142" t="e">
        <f t="shared" ca="1" si="1473"/>
        <v>#N/A</v>
      </c>
      <c r="Z189" s="142" t="e">
        <f t="shared" ca="1" si="1473"/>
        <v>#N/A</v>
      </c>
      <c r="AA189" s="142" t="e">
        <f t="shared" ca="1" si="1473"/>
        <v>#N/A</v>
      </c>
      <c r="AB189" s="142" t="e">
        <f t="shared" ca="1" si="1473"/>
        <v>#N/A</v>
      </c>
      <c r="AC189" s="142" t="e">
        <f t="shared" ca="1" si="1473"/>
        <v>#N/A</v>
      </c>
      <c r="AD189" s="142" t="e">
        <f t="shared" ca="1" si="1473"/>
        <v>#N/A</v>
      </c>
      <c r="AE189" s="142" t="e">
        <f t="shared" ca="1" si="1473"/>
        <v>#N/A</v>
      </c>
      <c r="AF189" s="142" t="e">
        <f t="shared" ca="1" si="1473"/>
        <v>#N/A</v>
      </c>
      <c r="AG189" s="142" t="e">
        <f t="shared" ca="1" si="1473"/>
        <v>#N/A</v>
      </c>
      <c r="AH189" s="142" t="e">
        <f t="shared" ca="1" si="1473"/>
        <v>#N/A</v>
      </c>
      <c r="AI189" s="142" t="e">
        <f t="shared" ca="1" si="1484"/>
        <v>#N/A</v>
      </c>
      <c r="AJ189" s="142" t="e">
        <f t="shared" ca="1" si="1484"/>
        <v>#N/A</v>
      </c>
      <c r="AK189" s="142" t="e">
        <f t="shared" ca="1" si="1484"/>
        <v>#N/A</v>
      </c>
      <c r="AL189" s="142" t="e">
        <f t="shared" ca="1" si="1484"/>
        <v>#N/A</v>
      </c>
      <c r="AM189" s="142" t="e">
        <f t="shared" ca="1" si="1484"/>
        <v>#N/A</v>
      </c>
      <c r="AN189" s="142" t="e">
        <f t="shared" ca="1" si="1484"/>
        <v>#N/A</v>
      </c>
      <c r="AO189" s="142" t="e">
        <f t="shared" ca="1" si="1484"/>
        <v>#N/A</v>
      </c>
      <c r="AP189" s="142" t="e">
        <f t="shared" ca="1" si="1484"/>
        <v>#N/A</v>
      </c>
      <c r="AQ189" s="142" t="e">
        <f t="shared" ca="1" si="1484"/>
        <v>#N/A</v>
      </c>
      <c r="AR189" s="142" t="e">
        <f t="shared" ca="1" si="1484"/>
        <v>#N/A</v>
      </c>
      <c r="AS189" s="142" t="e">
        <f t="shared" ca="1" si="1484"/>
        <v>#N/A</v>
      </c>
      <c r="AT189" s="142" t="e">
        <f t="shared" ca="1" si="1484"/>
        <v>#N/A</v>
      </c>
      <c r="AU189" s="142" t="e">
        <f t="shared" ca="1" si="1484"/>
        <v>#N/A</v>
      </c>
      <c r="AV189" s="142" t="e">
        <f t="shared" ca="1" si="1484"/>
        <v>#N/A</v>
      </c>
      <c r="AW189" s="142" t="e">
        <f t="shared" ca="1" si="1484"/>
        <v>#N/A</v>
      </c>
      <c r="AX189" s="142" t="e">
        <f t="shared" ca="1" si="1484"/>
        <v>#N/A</v>
      </c>
      <c r="AY189" s="142" t="e">
        <f t="shared" ca="1" si="1474"/>
        <v>#N/A</v>
      </c>
      <c r="AZ189" s="142" t="e">
        <f t="shared" ca="1" si="1474"/>
        <v>#N/A</v>
      </c>
      <c r="BA189" s="142" t="e">
        <f t="shared" ca="1" si="1474"/>
        <v>#N/A</v>
      </c>
      <c r="BB189" s="142" t="str">
        <f t="shared" ca="1" si="1070"/>
        <v/>
      </c>
      <c r="BC189" s="142" t="str">
        <f t="shared" ref="BC189" ca="1" si="1573">IFERROR(VALUE(G189)*IF(RTF_unit="K",1,IF(RTF_unit="lb",1/1000,IF(RTF_unit="T",2,1))),"")</f>
        <v/>
      </c>
      <c r="BD189" s="142" t="str">
        <f t="shared" ref="BD189" ca="1" si="1574">IFERROR(VALUE(H189)*IF(RTF_unit="K",1,IF(RTF_unit="lb",1/1000,IF(RTF_unit="T",2,1))),"")</f>
        <v/>
      </c>
      <c r="BE189" s="142" t="str">
        <f t="shared" ref="BE189" ca="1" si="1575">IFERROR(VALUE(I189)*IF(RTF_unit="K",1,IF(RTF_unit="lb",1/1000,IF(RTF_unit="T",2,1))),"")</f>
        <v/>
      </c>
      <c r="BF189" s="20" t="str">
        <f t="shared" ca="1" si="1074"/>
        <v/>
      </c>
      <c r="BG189" s="142" t="str">
        <f t="shared" ca="1" si="1116"/>
        <v/>
      </c>
      <c r="BH189" s="20"/>
      <c r="BI189" s="158" t="str">
        <f t="shared" ca="1" si="1160"/>
        <v/>
      </c>
      <c r="BJ189" s="142" t="str">
        <f t="shared" ca="1" si="1135"/>
        <v/>
      </c>
      <c r="BK189" s="142" t="str">
        <f t="shared" ca="1" si="1161"/>
        <v/>
      </c>
      <c r="BL189" s="142" t="str">
        <f t="shared" ref="BL189" ca="1" si="1576">IFERROR(INDEX($D$2:$BA$203,$A$41-1+$BI189,$A$27-3)*IF(RTF_unit="K",1,IF(RTF_unit="lb",1/1000,IF(RTF_unit="T",2,1))),"")</f>
        <v/>
      </c>
      <c r="BM189" s="142" t="str">
        <f t="shared" ref="BM189" ca="1" si="1577">IFERROR(INDEX($D$2:$BA$203,$A$41-1+$BI189,$A$27-1)*IF(RTF_unit="K",1,IF(RTF_unit="lb",1/1000,IF(RTF_unit="T",2,1))),"")</f>
        <v/>
      </c>
      <c r="BN189" s="142" t="str">
        <f t="shared" ref="BN189" ca="1" si="1578">IFERROR(INDEX($D$2:$BA$203,$A$41-1+$BI189,$A$27-2)*IF(RTF_unit="K",1,IF(RTF_unit="lb",1/1000,IF(RTF_unit="T",2,1))),"")</f>
        <v/>
      </c>
      <c r="BO189" s="142" t="str">
        <f t="shared" ref="BO189" ca="1" si="1579">IFERROR(INDEX($D$2:$BA$203,$A$41-1+$BI189,$A$27)*IF(RTF_unit_Moment="kip-ft",1,IF(RTF_unit_Moment="kip-in",1/12,IF(RTF_unit_Moment="lb-ft",1/1000,IF(RTF_unit_Moment="lb-in",1/12000,1)))),"")</f>
        <v/>
      </c>
      <c r="BP189" s="142" t="str">
        <f t="shared" ref="BP189" ca="1" si="1580">IFERROR(INDEX($D$2:$BA$203,$A$41-1+$BI189,$A$30)*IF(RTF_unit_Moment="kip-ft",1,IF(RTF_unit_Moment="kip-in",1/12,IF(RTF_unit_Moment="lb-ft",1/1000,IF(RTF_unit_Moment="lb-in",1/12000,1)))),"")</f>
        <v/>
      </c>
      <c r="BQ189" s="142" t="str">
        <f t="shared" ca="1" si="1167"/>
        <v/>
      </c>
      <c r="BR189" s="142" t="str">
        <f t="shared" ca="1" si="1168"/>
        <v/>
      </c>
      <c r="BT189" s="142" t="str">
        <f t="array" aca="1" ref="BT189" ca="1">IFERROR(INDEX($BB$1:$BB$502,SMALL(IF($BB$1:$BB$502&lt;&gt;"",ROW($BB$1:$BB$502)),ROW(182:182))),"")</f>
        <v/>
      </c>
      <c r="BU189" s="156" t="str">
        <f t="shared" ca="1" si="1130"/>
        <v/>
      </c>
      <c r="BV189" s="142" t="str">
        <f t="shared" ca="1" si="1141"/>
        <v/>
      </c>
      <c r="BW189" s="142" t="str">
        <f t="shared" ca="1" si="1141"/>
        <v/>
      </c>
      <c r="BX189" s="142" t="str">
        <f t="shared" ca="1" si="1141"/>
        <v/>
      </c>
      <c r="BY189" s="142" t="str">
        <f t="shared" ca="1" si="1142"/>
        <v/>
      </c>
      <c r="BZ189" s="142" t="str">
        <f t="shared" ca="1" si="1131"/>
        <v/>
      </c>
      <c r="CA189" s="142" t="str">
        <f t="shared" ca="1" si="1143"/>
        <v/>
      </c>
      <c r="CB189" s="142" t="str">
        <f t="shared" ca="1" si="1144"/>
        <v/>
      </c>
      <c r="CC189" s="142" t="str">
        <f t="shared" ca="1" si="1145"/>
        <v/>
      </c>
      <c r="CD189" s="142" t="str">
        <f t="shared" ca="1" si="1146"/>
        <v/>
      </c>
      <c r="CE189" s="142" t="str">
        <f t="shared" ca="1" si="1147"/>
        <v/>
      </c>
      <c r="CF189" s="142" t="str">
        <f t="shared" ca="1" si="1148"/>
        <v/>
      </c>
      <c r="CG189" s="142" t="str">
        <f t="shared" ca="1" si="1149"/>
        <v/>
      </c>
      <c r="CH189" s="142" t="str">
        <f ca="1">IFERROR(TRIM(IFERROR(IF(ISNUMBER(MATCH(IF($CF188="Radius",LEFT($CF189,FIND(" (",$CF189,1)),IF(LEFT($CF189,FIND(" (",$CF189,1))=LEFT($CF188,FIND(" (",$CF188,1)),"",LEFT($CF189,FIND(" (",$CF189,1)))),$CH$8:$CH188,0))=FALSE,IF($CF188="Radius",LEFT($CF189,FIND(" (",$CF189,1)),IF(LEFT($CF189,FIND(" (",$CF189,1))=LEFT($CF188,FIND(" (",$CF188,1)),"",LEFT($CF189,FIND(" (",$CF189,1)))),""),"")),"")</f>
        <v/>
      </c>
      <c r="CI189" s="142" t="str">
        <f t="array" aca="1" ref="CI189" ca="1">IFERROR(IF($CH189="","",IF(MAX((Selection_Radius=$CH189)*Selection_Resultant)=0,"",MAX((Selection_Radius=$CH189)*Selection_Resultant))),"")</f>
        <v/>
      </c>
      <c r="CJ189" s="142" t="str">
        <f t="shared" ca="1" si="1150"/>
        <v/>
      </c>
      <c r="CK189" s="142" t="str">
        <f t="array" aca="1" ref="CK189" ca="1">IFERROR(INDEX($CJ$1:$CJ$502,SMALL(IF($CJ$1:$CJ$502&lt;&gt;"",ROW($CJ$1:$CJ$502)),ROW(182:182))),"")</f>
        <v/>
      </c>
      <c r="CL189" s="142" t="str">
        <f t="shared" ca="1" si="1151"/>
        <v/>
      </c>
      <c r="CM189" s="142" t="str">
        <f t="shared" ca="1" si="1152"/>
        <v/>
      </c>
      <c r="CN189" s="142" t="str" cm="1">
        <f t="array" aca="1" ref="CN189" ca="1">IF(CM189="","",INDEX(INDIRECT("$CM$9:$CM$" &amp; ROW(GuyAnchorReactionCount) + GuyAnchorReactionCount),ROWS($CM189:INDIRECT("$CM$" &amp; ROW(GuyAnchorReactionCount) + GuyAnchorReactionCount))))</f>
        <v/>
      </c>
      <c r="CP189" s="145" t="str">
        <f t="shared" ca="1" si="1153"/>
        <v/>
      </c>
      <c r="CQ189" s="145" t="str">
        <f t="shared" ca="1" si="1154"/>
        <v/>
      </c>
      <c r="CR189" s="145" t="str">
        <f t="shared" ca="1" si="1155"/>
        <v/>
      </c>
      <c r="CS189" s="145" t="str">
        <f t="shared" ca="1" si="1156"/>
        <v/>
      </c>
    </row>
    <row r="190" spans="3:97" x14ac:dyDescent="0.2">
      <c r="C190" s="142">
        <f t="shared" si="1080"/>
        <v>188</v>
      </c>
      <c r="D190" s="142" t="e">
        <f t="shared" ca="1" si="1483"/>
        <v>#N/A</v>
      </c>
      <c r="E190" s="142" t="e">
        <f t="shared" ca="1" si="1483"/>
        <v>#N/A</v>
      </c>
      <c r="F190" s="142" t="e">
        <f t="shared" ca="1" si="1483"/>
        <v>#N/A</v>
      </c>
      <c r="G190" s="142" t="e">
        <f t="shared" ca="1" si="1483"/>
        <v>#N/A</v>
      </c>
      <c r="H190" s="142" t="e">
        <f t="shared" ca="1" si="1483"/>
        <v>#N/A</v>
      </c>
      <c r="I190" s="142" t="e">
        <f t="shared" ca="1" si="1483"/>
        <v>#N/A</v>
      </c>
      <c r="J190" s="142" t="e">
        <f t="shared" ca="1" si="1483"/>
        <v>#N/A</v>
      </c>
      <c r="K190" s="142" t="e">
        <f t="shared" ca="1" si="1483"/>
        <v>#N/A</v>
      </c>
      <c r="L190" s="142" t="e">
        <f t="shared" ca="1" si="1483"/>
        <v>#N/A</v>
      </c>
      <c r="M190" s="142" t="e">
        <f t="shared" ca="1" si="1483"/>
        <v>#N/A</v>
      </c>
      <c r="N190" s="142" t="e">
        <f t="shared" ca="1" si="1483"/>
        <v>#N/A</v>
      </c>
      <c r="O190" s="142" t="e">
        <f t="shared" ca="1" si="1483"/>
        <v>#N/A</v>
      </c>
      <c r="P190" s="142" t="e">
        <f t="shared" ca="1" si="1483"/>
        <v>#N/A</v>
      </c>
      <c r="Q190" s="142" t="e">
        <f t="shared" ca="1" si="1483"/>
        <v>#N/A</v>
      </c>
      <c r="R190" s="142" t="e">
        <f t="shared" ca="1" si="1483"/>
        <v>#N/A</v>
      </c>
      <c r="S190" s="142" t="e">
        <f t="shared" ca="1" si="1483"/>
        <v>#N/A</v>
      </c>
      <c r="T190" s="142" t="e">
        <f t="shared" ca="1" si="1473"/>
        <v>#N/A</v>
      </c>
      <c r="U190" s="142" t="e">
        <f t="shared" ca="1" si="1473"/>
        <v>#N/A</v>
      </c>
      <c r="V190" s="142" t="e">
        <f t="shared" ca="1" si="1473"/>
        <v>#N/A</v>
      </c>
      <c r="W190" s="142" t="e">
        <f t="shared" ca="1" si="1473"/>
        <v>#N/A</v>
      </c>
      <c r="X190" s="142" t="e">
        <f t="shared" ca="1" si="1473"/>
        <v>#N/A</v>
      </c>
      <c r="Y190" s="142" t="e">
        <f t="shared" ca="1" si="1473"/>
        <v>#N/A</v>
      </c>
      <c r="Z190" s="142" t="e">
        <f t="shared" ca="1" si="1473"/>
        <v>#N/A</v>
      </c>
      <c r="AA190" s="142" t="e">
        <f t="shared" ca="1" si="1473"/>
        <v>#N/A</v>
      </c>
      <c r="AB190" s="142" t="e">
        <f t="shared" ca="1" si="1473"/>
        <v>#N/A</v>
      </c>
      <c r="AC190" s="142" t="e">
        <f t="shared" ca="1" si="1473"/>
        <v>#N/A</v>
      </c>
      <c r="AD190" s="142" t="e">
        <f t="shared" ca="1" si="1473"/>
        <v>#N/A</v>
      </c>
      <c r="AE190" s="142" t="e">
        <f t="shared" ca="1" si="1473"/>
        <v>#N/A</v>
      </c>
      <c r="AF190" s="142" t="e">
        <f t="shared" ca="1" si="1473"/>
        <v>#N/A</v>
      </c>
      <c r="AG190" s="142" t="e">
        <f t="shared" ca="1" si="1473"/>
        <v>#N/A</v>
      </c>
      <c r="AH190" s="142" t="e">
        <f t="shared" ca="1" si="1473"/>
        <v>#N/A</v>
      </c>
      <c r="AI190" s="142" t="e">
        <f t="shared" ca="1" si="1484"/>
        <v>#N/A</v>
      </c>
      <c r="AJ190" s="142" t="e">
        <f t="shared" ca="1" si="1484"/>
        <v>#N/A</v>
      </c>
      <c r="AK190" s="142" t="e">
        <f t="shared" ca="1" si="1484"/>
        <v>#N/A</v>
      </c>
      <c r="AL190" s="142" t="e">
        <f t="shared" ca="1" si="1484"/>
        <v>#N/A</v>
      </c>
      <c r="AM190" s="142" t="e">
        <f t="shared" ca="1" si="1484"/>
        <v>#N/A</v>
      </c>
      <c r="AN190" s="142" t="e">
        <f t="shared" ca="1" si="1484"/>
        <v>#N/A</v>
      </c>
      <c r="AO190" s="142" t="e">
        <f t="shared" ca="1" si="1484"/>
        <v>#N/A</v>
      </c>
      <c r="AP190" s="142" t="e">
        <f t="shared" ca="1" si="1484"/>
        <v>#N/A</v>
      </c>
      <c r="AQ190" s="142" t="e">
        <f t="shared" ca="1" si="1484"/>
        <v>#N/A</v>
      </c>
      <c r="AR190" s="142" t="e">
        <f t="shared" ca="1" si="1484"/>
        <v>#N/A</v>
      </c>
      <c r="AS190" s="142" t="e">
        <f t="shared" ca="1" si="1484"/>
        <v>#N/A</v>
      </c>
      <c r="AT190" s="142" t="e">
        <f t="shared" ca="1" si="1484"/>
        <v>#N/A</v>
      </c>
      <c r="AU190" s="142" t="e">
        <f t="shared" ca="1" si="1484"/>
        <v>#N/A</v>
      </c>
      <c r="AV190" s="142" t="e">
        <f t="shared" ca="1" si="1484"/>
        <v>#N/A</v>
      </c>
      <c r="AW190" s="142" t="e">
        <f t="shared" ca="1" si="1484"/>
        <v>#N/A</v>
      </c>
      <c r="AX190" s="142" t="e">
        <f t="shared" ca="1" si="1484"/>
        <v>#N/A</v>
      </c>
      <c r="AY190" s="142" t="e">
        <f t="shared" ca="1" si="1474"/>
        <v>#N/A</v>
      </c>
      <c r="AZ190" s="142" t="e">
        <f t="shared" ca="1" si="1474"/>
        <v>#N/A</v>
      </c>
      <c r="BA190" s="142" t="e">
        <f t="shared" ca="1" si="1474"/>
        <v>#N/A</v>
      </c>
      <c r="BB190" s="142" t="str">
        <f t="shared" ca="1" si="1070"/>
        <v/>
      </c>
      <c r="BC190" s="142" t="str">
        <f t="shared" ref="BC190" ca="1" si="1581">IFERROR(VALUE(G190)*IF(RTF_unit="K",1,IF(RTF_unit="lb",1/1000,IF(RTF_unit="T",2,1))),"")</f>
        <v/>
      </c>
      <c r="BD190" s="142" t="str">
        <f t="shared" ref="BD190" ca="1" si="1582">IFERROR(VALUE(H190)*IF(RTF_unit="K",1,IF(RTF_unit="lb",1/1000,IF(RTF_unit="T",2,1))),"")</f>
        <v/>
      </c>
      <c r="BE190" s="142" t="str">
        <f t="shared" ref="BE190" ca="1" si="1583">IFERROR(VALUE(I190)*IF(RTF_unit="K",1,IF(RTF_unit="lb",1/1000,IF(RTF_unit="T",2,1))),"")</f>
        <v/>
      </c>
      <c r="BF190" s="20" t="str">
        <f t="shared" ca="1" si="1074"/>
        <v/>
      </c>
      <c r="BG190" s="142" t="str">
        <f t="shared" ca="1" si="1116"/>
        <v/>
      </c>
      <c r="BH190" s="20"/>
      <c r="BI190" s="158" t="str">
        <f t="shared" ca="1" si="1160"/>
        <v/>
      </c>
      <c r="BJ190" s="142" t="str">
        <f t="shared" ca="1" si="1135"/>
        <v/>
      </c>
      <c r="BK190" s="142" t="str">
        <f t="shared" ca="1" si="1161"/>
        <v/>
      </c>
      <c r="BL190" s="142" t="str">
        <f t="shared" ref="BL190" ca="1" si="1584">IFERROR(INDEX($D$2:$BA$203,$A$41-1+$BI190,$A$27-3)*IF(RTF_unit="K",1,IF(RTF_unit="lb",1/1000,IF(RTF_unit="T",2,1))),"")</f>
        <v/>
      </c>
      <c r="BM190" s="142" t="str">
        <f t="shared" ref="BM190" ca="1" si="1585">IFERROR(INDEX($D$2:$BA$203,$A$41-1+$BI190,$A$27-1)*IF(RTF_unit="K",1,IF(RTF_unit="lb",1/1000,IF(RTF_unit="T",2,1))),"")</f>
        <v/>
      </c>
      <c r="BN190" s="142" t="str">
        <f t="shared" ref="BN190" ca="1" si="1586">IFERROR(INDEX($D$2:$BA$203,$A$41-1+$BI190,$A$27-2)*IF(RTF_unit="K",1,IF(RTF_unit="lb",1/1000,IF(RTF_unit="T",2,1))),"")</f>
        <v/>
      </c>
      <c r="BO190" s="142" t="str">
        <f t="shared" ref="BO190" ca="1" si="1587">IFERROR(INDEX($D$2:$BA$203,$A$41-1+$BI190,$A$27)*IF(RTF_unit_Moment="kip-ft",1,IF(RTF_unit_Moment="kip-in",1/12,IF(RTF_unit_Moment="lb-ft",1/1000,IF(RTF_unit_Moment="lb-in",1/12000,1)))),"")</f>
        <v/>
      </c>
      <c r="BP190" s="142" t="str">
        <f t="shared" ref="BP190" ca="1" si="1588">IFERROR(INDEX($D$2:$BA$203,$A$41-1+$BI190,$A$30)*IF(RTF_unit_Moment="kip-ft",1,IF(RTF_unit_Moment="kip-in",1/12,IF(RTF_unit_Moment="lb-ft",1/1000,IF(RTF_unit_Moment="lb-in",1/12000,1)))),"")</f>
        <v/>
      </c>
      <c r="BQ190" s="142" t="str">
        <f t="shared" ca="1" si="1167"/>
        <v/>
      </c>
      <c r="BR190" s="142" t="str">
        <f t="shared" ca="1" si="1168"/>
        <v/>
      </c>
      <c r="BT190" s="142" t="str">
        <f t="array" aca="1" ref="BT190" ca="1">IFERROR(INDEX($BB$1:$BB$502,SMALL(IF($BB$1:$BB$502&lt;&gt;"",ROW($BB$1:$BB$502)),ROW(183:183))),"")</f>
        <v/>
      </c>
      <c r="BU190" s="156" t="str">
        <f t="shared" ca="1" si="1130"/>
        <v/>
      </c>
      <c r="BV190" s="142" t="str">
        <f t="shared" ca="1" si="1141"/>
        <v/>
      </c>
      <c r="BW190" s="142" t="str">
        <f t="shared" ca="1" si="1141"/>
        <v/>
      </c>
      <c r="BX190" s="142" t="str">
        <f t="shared" ca="1" si="1141"/>
        <v/>
      </c>
      <c r="BY190" s="142" t="str">
        <f t="shared" ca="1" si="1142"/>
        <v/>
      </c>
      <c r="BZ190" s="142" t="str">
        <f t="shared" ca="1" si="1131"/>
        <v/>
      </c>
      <c r="CA190" s="142" t="str">
        <f t="shared" ca="1" si="1143"/>
        <v/>
      </c>
      <c r="CB190" s="142" t="str">
        <f t="shared" ca="1" si="1144"/>
        <v/>
      </c>
      <c r="CC190" s="142" t="str">
        <f t="shared" ca="1" si="1145"/>
        <v/>
      </c>
      <c r="CD190" s="142" t="str">
        <f t="shared" ca="1" si="1146"/>
        <v/>
      </c>
      <c r="CE190" s="142" t="str">
        <f t="shared" ca="1" si="1147"/>
        <v/>
      </c>
      <c r="CF190" s="142" t="str">
        <f t="shared" ca="1" si="1148"/>
        <v/>
      </c>
      <c r="CG190" s="142" t="str">
        <f t="shared" ca="1" si="1149"/>
        <v/>
      </c>
      <c r="CH190" s="142" t="str">
        <f ca="1">IFERROR(TRIM(IFERROR(IF(ISNUMBER(MATCH(IF($CF189="Radius",LEFT($CF190,FIND(" (",$CF190,1)),IF(LEFT($CF190,FIND(" (",$CF190,1))=LEFT($CF189,FIND(" (",$CF189,1)),"",LEFT($CF190,FIND(" (",$CF190,1)))),$CH$8:$CH189,0))=FALSE,IF($CF189="Radius",LEFT($CF190,FIND(" (",$CF190,1)),IF(LEFT($CF190,FIND(" (",$CF190,1))=LEFT($CF189,FIND(" (",$CF189,1)),"",LEFT($CF190,FIND(" (",$CF190,1)))),""),"")),"")</f>
        <v/>
      </c>
      <c r="CI190" s="142" t="str">
        <f t="array" aca="1" ref="CI190" ca="1">IFERROR(IF($CH190="","",IF(MAX((Selection_Radius=$CH190)*Selection_Resultant)=0,"",MAX((Selection_Radius=$CH190)*Selection_Resultant))),"")</f>
        <v/>
      </c>
      <c r="CJ190" s="142" t="str">
        <f t="shared" ca="1" si="1150"/>
        <v/>
      </c>
      <c r="CK190" s="142" t="str">
        <f t="array" aca="1" ref="CK190" ca="1">IFERROR(INDEX($CJ$1:$CJ$502,SMALL(IF($CJ$1:$CJ$502&lt;&gt;"",ROW($CJ$1:$CJ$502)),ROW(183:183))),"")</f>
        <v/>
      </c>
      <c r="CL190" s="142" t="str">
        <f t="shared" ca="1" si="1151"/>
        <v/>
      </c>
      <c r="CM190" s="142" t="str">
        <f t="shared" ca="1" si="1152"/>
        <v/>
      </c>
      <c r="CN190" s="142" t="str" cm="1">
        <f t="array" aca="1" ref="CN190" ca="1">IF(CM190="","",INDEX(INDIRECT("$CM$9:$CM$" &amp; ROW(GuyAnchorReactionCount) + GuyAnchorReactionCount),ROWS($CM190:INDIRECT("$CM$" &amp; ROW(GuyAnchorReactionCount) + GuyAnchorReactionCount))))</f>
        <v/>
      </c>
      <c r="CP190" s="145" t="str">
        <f t="shared" ca="1" si="1153"/>
        <v/>
      </c>
      <c r="CQ190" s="145" t="str">
        <f t="shared" ca="1" si="1154"/>
        <v/>
      </c>
      <c r="CR190" s="145" t="str">
        <f t="shared" ca="1" si="1155"/>
        <v/>
      </c>
      <c r="CS190" s="145" t="str">
        <f t="shared" ca="1" si="1156"/>
        <v/>
      </c>
    </row>
    <row r="191" spans="3:97" x14ac:dyDescent="0.2">
      <c r="C191" s="142">
        <f t="shared" si="1080"/>
        <v>189</v>
      </c>
      <c r="D191" s="142" t="e">
        <f t="shared" ca="1" si="1483"/>
        <v>#N/A</v>
      </c>
      <c r="E191" s="142" t="e">
        <f t="shared" ca="1" si="1483"/>
        <v>#N/A</v>
      </c>
      <c r="F191" s="142" t="e">
        <f t="shared" ca="1" si="1483"/>
        <v>#N/A</v>
      </c>
      <c r="G191" s="142" t="e">
        <f t="shared" ca="1" si="1483"/>
        <v>#N/A</v>
      </c>
      <c r="H191" s="142" t="e">
        <f t="shared" ca="1" si="1483"/>
        <v>#N/A</v>
      </c>
      <c r="I191" s="142" t="e">
        <f t="shared" ca="1" si="1483"/>
        <v>#N/A</v>
      </c>
      <c r="J191" s="142" t="e">
        <f t="shared" ca="1" si="1483"/>
        <v>#N/A</v>
      </c>
      <c r="K191" s="142" t="e">
        <f t="shared" ca="1" si="1483"/>
        <v>#N/A</v>
      </c>
      <c r="L191" s="142" t="e">
        <f t="shared" ca="1" si="1483"/>
        <v>#N/A</v>
      </c>
      <c r="M191" s="142" t="e">
        <f t="shared" ca="1" si="1483"/>
        <v>#N/A</v>
      </c>
      <c r="N191" s="142" t="e">
        <f t="shared" ca="1" si="1483"/>
        <v>#N/A</v>
      </c>
      <c r="O191" s="142" t="e">
        <f t="shared" ca="1" si="1483"/>
        <v>#N/A</v>
      </c>
      <c r="P191" s="142" t="e">
        <f t="shared" ca="1" si="1483"/>
        <v>#N/A</v>
      </c>
      <c r="Q191" s="142" t="e">
        <f t="shared" ca="1" si="1483"/>
        <v>#N/A</v>
      </c>
      <c r="R191" s="142" t="e">
        <f t="shared" ca="1" si="1483"/>
        <v>#N/A</v>
      </c>
      <c r="S191" s="142" t="e">
        <f t="shared" ca="1" si="1483"/>
        <v>#N/A</v>
      </c>
      <c r="T191" s="142" t="e">
        <f t="shared" ca="1" si="1473"/>
        <v>#N/A</v>
      </c>
      <c r="U191" s="142" t="e">
        <f t="shared" ca="1" si="1473"/>
        <v>#N/A</v>
      </c>
      <c r="V191" s="142" t="e">
        <f t="shared" ca="1" si="1473"/>
        <v>#N/A</v>
      </c>
      <c r="W191" s="142" t="e">
        <f t="shared" ca="1" si="1473"/>
        <v>#N/A</v>
      </c>
      <c r="X191" s="142" t="e">
        <f t="shared" ca="1" si="1473"/>
        <v>#N/A</v>
      </c>
      <c r="Y191" s="142" t="e">
        <f t="shared" ca="1" si="1473"/>
        <v>#N/A</v>
      </c>
      <c r="Z191" s="142" t="e">
        <f t="shared" ca="1" si="1473"/>
        <v>#N/A</v>
      </c>
      <c r="AA191" s="142" t="e">
        <f t="shared" ca="1" si="1473"/>
        <v>#N/A</v>
      </c>
      <c r="AB191" s="142" t="e">
        <f t="shared" ca="1" si="1473"/>
        <v>#N/A</v>
      </c>
      <c r="AC191" s="142" t="e">
        <f t="shared" ca="1" si="1473"/>
        <v>#N/A</v>
      </c>
      <c r="AD191" s="142" t="e">
        <f t="shared" ca="1" si="1473"/>
        <v>#N/A</v>
      </c>
      <c r="AE191" s="142" t="e">
        <f t="shared" ca="1" si="1473"/>
        <v>#N/A</v>
      </c>
      <c r="AF191" s="142" t="e">
        <f t="shared" ca="1" si="1473"/>
        <v>#N/A</v>
      </c>
      <c r="AG191" s="142" t="e">
        <f t="shared" ca="1" si="1473"/>
        <v>#N/A</v>
      </c>
      <c r="AH191" s="142" t="e">
        <f t="shared" ca="1" si="1473"/>
        <v>#N/A</v>
      </c>
      <c r="AI191" s="142" t="e">
        <f t="shared" ca="1" si="1484"/>
        <v>#N/A</v>
      </c>
      <c r="AJ191" s="142" t="e">
        <f t="shared" ca="1" si="1484"/>
        <v>#N/A</v>
      </c>
      <c r="AK191" s="142" t="e">
        <f t="shared" ca="1" si="1484"/>
        <v>#N/A</v>
      </c>
      <c r="AL191" s="142" t="e">
        <f t="shared" ca="1" si="1484"/>
        <v>#N/A</v>
      </c>
      <c r="AM191" s="142" t="e">
        <f t="shared" ca="1" si="1484"/>
        <v>#N/A</v>
      </c>
      <c r="AN191" s="142" t="e">
        <f t="shared" ca="1" si="1484"/>
        <v>#N/A</v>
      </c>
      <c r="AO191" s="142" t="e">
        <f t="shared" ca="1" si="1484"/>
        <v>#N/A</v>
      </c>
      <c r="AP191" s="142" t="e">
        <f t="shared" ca="1" si="1484"/>
        <v>#N/A</v>
      </c>
      <c r="AQ191" s="142" t="e">
        <f t="shared" ca="1" si="1484"/>
        <v>#N/A</v>
      </c>
      <c r="AR191" s="142" t="e">
        <f t="shared" ca="1" si="1484"/>
        <v>#N/A</v>
      </c>
      <c r="AS191" s="142" t="e">
        <f t="shared" ca="1" si="1484"/>
        <v>#N/A</v>
      </c>
      <c r="AT191" s="142" t="e">
        <f t="shared" ca="1" si="1484"/>
        <v>#N/A</v>
      </c>
      <c r="AU191" s="142" t="e">
        <f t="shared" ca="1" si="1484"/>
        <v>#N/A</v>
      </c>
      <c r="AV191" s="142" t="e">
        <f t="shared" ca="1" si="1484"/>
        <v>#N/A</v>
      </c>
      <c r="AW191" s="142" t="e">
        <f t="shared" ca="1" si="1484"/>
        <v>#N/A</v>
      </c>
      <c r="AX191" s="142" t="e">
        <f t="shared" ca="1" si="1484"/>
        <v>#N/A</v>
      </c>
      <c r="AY191" s="142" t="e">
        <f t="shared" ca="1" si="1474"/>
        <v>#N/A</v>
      </c>
      <c r="AZ191" s="142" t="e">
        <f t="shared" ca="1" si="1474"/>
        <v>#N/A</v>
      </c>
      <c r="BA191" s="142" t="e">
        <f t="shared" ca="1" si="1474"/>
        <v>#N/A</v>
      </c>
      <c r="BB191" s="142" t="str">
        <f t="shared" ca="1" si="1070"/>
        <v/>
      </c>
      <c r="BC191" s="142" t="str">
        <f t="shared" ref="BC191" ca="1" si="1589">IFERROR(VALUE(G191)*IF(RTF_unit="K",1,IF(RTF_unit="lb",1/1000,IF(RTF_unit="T",2,1))),"")</f>
        <v/>
      </c>
      <c r="BD191" s="142" t="str">
        <f t="shared" ref="BD191" ca="1" si="1590">IFERROR(VALUE(H191)*IF(RTF_unit="K",1,IF(RTF_unit="lb",1/1000,IF(RTF_unit="T",2,1))),"")</f>
        <v/>
      </c>
      <c r="BE191" s="142" t="str">
        <f t="shared" ref="BE191" ca="1" si="1591">IFERROR(VALUE(I191)*IF(RTF_unit="K",1,IF(RTF_unit="lb",1/1000,IF(RTF_unit="T",2,1))),"")</f>
        <v/>
      </c>
      <c r="BF191" s="20" t="str">
        <f t="shared" ca="1" si="1074"/>
        <v/>
      </c>
      <c r="BG191" s="142" t="str">
        <f t="shared" ca="1" si="1116"/>
        <v/>
      </c>
      <c r="BH191" s="20"/>
      <c r="BI191" s="158" t="str">
        <f t="shared" ca="1" si="1160"/>
        <v/>
      </c>
      <c r="BJ191" s="142" t="str">
        <f t="shared" ca="1" si="1135"/>
        <v/>
      </c>
      <c r="BK191" s="142" t="str">
        <f t="shared" ca="1" si="1161"/>
        <v/>
      </c>
      <c r="BL191" s="142" t="str">
        <f t="shared" ref="BL191" ca="1" si="1592">IFERROR(INDEX($D$2:$BA$203,$A$41-1+$BI191,$A$27-3)*IF(RTF_unit="K",1,IF(RTF_unit="lb",1/1000,IF(RTF_unit="T",2,1))),"")</f>
        <v/>
      </c>
      <c r="BM191" s="142" t="str">
        <f t="shared" ref="BM191" ca="1" si="1593">IFERROR(INDEX($D$2:$BA$203,$A$41-1+$BI191,$A$27-1)*IF(RTF_unit="K",1,IF(RTF_unit="lb",1/1000,IF(RTF_unit="T",2,1))),"")</f>
        <v/>
      </c>
      <c r="BN191" s="142" t="str">
        <f t="shared" ref="BN191" ca="1" si="1594">IFERROR(INDEX($D$2:$BA$203,$A$41-1+$BI191,$A$27-2)*IF(RTF_unit="K",1,IF(RTF_unit="lb",1/1000,IF(RTF_unit="T",2,1))),"")</f>
        <v/>
      </c>
      <c r="BO191" s="142" t="str">
        <f t="shared" ref="BO191" ca="1" si="1595">IFERROR(INDEX($D$2:$BA$203,$A$41-1+$BI191,$A$27)*IF(RTF_unit_Moment="kip-ft",1,IF(RTF_unit_Moment="kip-in",1/12,IF(RTF_unit_Moment="lb-ft",1/1000,IF(RTF_unit_Moment="lb-in",1/12000,1)))),"")</f>
        <v/>
      </c>
      <c r="BP191" s="142" t="str">
        <f t="shared" ref="BP191" ca="1" si="1596">IFERROR(INDEX($D$2:$BA$203,$A$41-1+$BI191,$A$30)*IF(RTF_unit_Moment="kip-ft",1,IF(RTF_unit_Moment="kip-in",1/12,IF(RTF_unit_Moment="lb-ft",1/1000,IF(RTF_unit_Moment="lb-in",1/12000,1)))),"")</f>
        <v/>
      </c>
      <c r="BQ191" s="142" t="str">
        <f t="shared" ca="1" si="1167"/>
        <v/>
      </c>
      <c r="BR191" s="142" t="str">
        <f t="shared" ca="1" si="1168"/>
        <v/>
      </c>
      <c r="BT191" s="142" t="str">
        <f t="array" aca="1" ref="BT191" ca="1">IFERROR(INDEX($BB$1:$BB$502,SMALL(IF($BB$1:$BB$502&lt;&gt;"",ROW($BB$1:$BB$502)),ROW(184:184))),"")</f>
        <v/>
      </c>
      <c r="BU191" s="156" t="str">
        <f t="shared" ca="1" si="1130"/>
        <v/>
      </c>
      <c r="BV191" s="142" t="str">
        <f t="shared" ca="1" si="1141"/>
        <v/>
      </c>
      <c r="BW191" s="142" t="str">
        <f t="shared" ca="1" si="1141"/>
        <v/>
      </c>
      <c r="BX191" s="142" t="str">
        <f t="shared" ca="1" si="1141"/>
        <v/>
      </c>
      <c r="BY191" s="142" t="str">
        <f t="shared" ca="1" si="1142"/>
        <v/>
      </c>
      <c r="BZ191" s="142" t="str">
        <f t="shared" ca="1" si="1131"/>
        <v/>
      </c>
      <c r="CA191" s="142" t="str">
        <f t="shared" ca="1" si="1143"/>
        <v/>
      </c>
      <c r="CB191" s="142" t="str">
        <f t="shared" ca="1" si="1144"/>
        <v/>
      </c>
      <c r="CC191" s="142" t="str">
        <f t="shared" ca="1" si="1145"/>
        <v/>
      </c>
      <c r="CD191" s="142" t="str">
        <f t="shared" ca="1" si="1146"/>
        <v/>
      </c>
      <c r="CE191" s="142" t="str">
        <f t="shared" ca="1" si="1147"/>
        <v/>
      </c>
      <c r="CF191" s="142" t="str">
        <f t="shared" ca="1" si="1148"/>
        <v/>
      </c>
      <c r="CG191" s="142" t="str">
        <f t="shared" ca="1" si="1149"/>
        <v/>
      </c>
      <c r="CH191" s="142" t="str">
        <f ca="1">IFERROR(TRIM(IFERROR(IF(ISNUMBER(MATCH(IF($CF190="Radius",LEFT($CF191,FIND(" (",$CF191,1)),IF(LEFT($CF191,FIND(" (",$CF191,1))=LEFT($CF190,FIND(" (",$CF190,1)),"",LEFT($CF191,FIND(" (",$CF191,1)))),$CH$8:$CH190,0))=FALSE,IF($CF190="Radius",LEFT($CF191,FIND(" (",$CF191,1)),IF(LEFT($CF191,FIND(" (",$CF191,1))=LEFT($CF190,FIND(" (",$CF190,1)),"",LEFT($CF191,FIND(" (",$CF191,1)))),""),"")),"")</f>
        <v/>
      </c>
      <c r="CI191" s="142" t="str">
        <f t="array" aca="1" ref="CI191" ca="1">IFERROR(IF($CH191="","",IF(MAX((Selection_Radius=$CH191)*Selection_Resultant)=0,"",MAX((Selection_Radius=$CH191)*Selection_Resultant))),"")</f>
        <v/>
      </c>
      <c r="CJ191" s="142" t="str">
        <f t="shared" ca="1" si="1150"/>
        <v/>
      </c>
      <c r="CK191" s="142" t="str">
        <f t="array" aca="1" ref="CK191" ca="1">IFERROR(INDEX($CJ$1:$CJ$502,SMALL(IF($CJ$1:$CJ$502&lt;&gt;"",ROW($CJ$1:$CJ$502)),ROW(184:184))),"")</f>
        <v/>
      </c>
      <c r="CL191" s="142" t="str">
        <f t="shared" ca="1" si="1151"/>
        <v/>
      </c>
      <c r="CM191" s="142" t="str">
        <f t="shared" ca="1" si="1152"/>
        <v/>
      </c>
      <c r="CN191" s="142" t="str" cm="1">
        <f t="array" aca="1" ref="CN191" ca="1">IF(CM191="","",INDEX(INDIRECT("$CM$9:$CM$" &amp; ROW(GuyAnchorReactionCount) + GuyAnchorReactionCount),ROWS($CM191:INDIRECT("$CM$" &amp; ROW(GuyAnchorReactionCount) + GuyAnchorReactionCount))))</f>
        <v/>
      </c>
      <c r="CP191" s="145" t="str">
        <f t="shared" ca="1" si="1153"/>
        <v/>
      </c>
      <c r="CQ191" s="145" t="str">
        <f t="shared" ca="1" si="1154"/>
        <v/>
      </c>
      <c r="CR191" s="145" t="str">
        <f t="shared" ca="1" si="1155"/>
        <v/>
      </c>
      <c r="CS191" s="145" t="str">
        <f t="shared" ca="1" si="1156"/>
        <v/>
      </c>
    </row>
    <row r="192" spans="3:97" x14ac:dyDescent="0.2">
      <c r="C192" s="142">
        <f t="shared" si="1080"/>
        <v>190</v>
      </c>
      <c r="D192" s="142" t="e">
        <f t="shared" ca="1" si="1483"/>
        <v>#N/A</v>
      </c>
      <c r="E192" s="142" t="e">
        <f t="shared" ca="1" si="1483"/>
        <v>#N/A</v>
      </c>
      <c r="F192" s="142" t="e">
        <f t="shared" ca="1" si="1483"/>
        <v>#N/A</v>
      </c>
      <c r="G192" s="142" t="e">
        <f t="shared" ca="1" si="1483"/>
        <v>#N/A</v>
      </c>
      <c r="H192" s="142" t="e">
        <f t="shared" ca="1" si="1483"/>
        <v>#N/A</v>
      </c>
      <c r="I192" s="142" t="e">
        <f t="shared" ca="1" si="1483"/>
        <v>#N/A</v>
      </c>
      <c r="J192" s="142" t="e">
        <f t="shared" ca="1" si="1483"/>
        <v>#N/A</v>
      </c>
      <c r="K192" s="142" t="e">
        <f t="shared" ca="1" si="1483"/>
        <v>#N/A</v>
      </c>
      <c r="L192" s="142" t="e">
        <f t="shared" ca="1" si="1483"/>
        <v>#N/A</v>
      </c>
      <c r="M192" s="142" t="e">
        <f t="shared" ca="1" si="1483"/>
        <v>#N/A</v>
      </c>
      <c r="N192" s="142" t="e">
        <f t="shared" ca="1" si="1483"/>
        <v>#N/A</v>
      </c>
      <c r="O192" s="142" t="e">
        <f t="shared" ca="1" si="1483"/>
        <v>#N/A</v>
      </c>
      <c r="P192" s="142" t="e">
        <f t="shared" ca="1" si="1483"/>
        <v>#N/A</v>
      </c>
      <c r="Q192" s="142" t="e">
        <f t="shared" ca="1" si="1483"/>
        <v>#N/A</v>
      </c>
      <c r="R192" s="142" t="e">
        <f t="shared" ca="1" si="1483"/>
        <v>#N/A</v>
      </c>
      <c r="S192" s="142" t="e">
        <f t="shared" ca="1" si="1483"/>
        <v>#N/A</v>
      </c>
      <c r="T192" s="142" t="e">
        <f t="shared" ca="1" si="1473"/>
        <v>#N/A</v>
      </c>
      <c r="U192" s="142" t="e">
        <f t="shared" ca="1" si="1473"/>
        <v>#N/A</v>
      </c>
      <c r="V192" s="142" t="e">
        <f t="shared" ca="1" si="1473"/>
        <v>#N/A</v>
      </c>
      <c r="W192" s="142" t="e">
        <f t="shared" ca="1" si="1473"/>
        <v>#N/A</v>
      </c>
      <c r="X192" s="142" t="e">
        <f t="shared" ca="1" si="1473"/>
        <v>#N/A</v>
      </c>
      <c r="Y192" s="142" t="e">
        <f t="shared" ca="1" si="1473"/>
        <v>#N/A</v>
      </c>
      <c r="Z192" s="142" t="e">
        <f t="shared" ca="1" si="1473"/>
        <v>#N/A</v>
      </c>
      <c r="AA192" s="142" t="e">
        <f t="shared" ca="1" si="1473"/>
        <v>#N/A</v>
      </c>
      <c r="AB192" s="142" t="e">
        <f t="shared" ca="1" si="1473"/>
        <v>#N/A</v>
      </c>
      <c r="AC192" s="142" t="e">
        <f t="shared" ca="1" si="1473"/>
        <v>#N/A</v>
      </c>
      <c r="AD192" s="142" t="e">
        <f t="shared" ca="1" si="1473"/>
        <v>#N/A</v>
      </c>
      <c r="AE192" s="142" t="e">
        <f t="shared" ca="1" si="1473"/>
        <v>#N/A</v>
      </c>
      <c r="AF192" s="142" t="e">
        <f t="shared" ca="1" si="1473"/>
        <v>#N/A</v>
      </c>
      <c r="AG192" s="142" t="e">
        <f t="shared" ca="1" si="1473"/>
        <v>#N/A</v>
      </c>
      <c r="AH192" s="142" t="e">
        <f t="shared" ca="1" si="1473"/>
        <v>#N/A</v>
      </c>
      <c r="AI192" s="142" t="e">
        <f t="shared" ca="1" si="1484"/>
        <v>#N/A</v>
      </c>
      <c r="AJ192" s="142" t="e">
        <f t="shared" ca="1" si="1484"/>
        <v>#N/A</v>
      </c>
      <c r="AK192" s="142" t="e">
        <f t="shared" ca="1" si="1484"/>
        <v>#N/A</v>
      </c>
      <c r="AL192" s="142" t="e">
        <f t="shared" ca="1" si="1484"/>
        <v>#N/A</v>
      </c>
      <c r="AM192" s="142" t="e">
        <f t="shared" ca="1" si="1484"/>
        <v>#N/A</v>
      </c>
      <c r="AN192" s="142" t="e">
        <f t="shared" ca="1" si="1484"/>
        <v>#N/A</v>
      </c>
      <c r="AO192" s="142" t="e">
        <f t="shared" ca="1" si="1484"/>
        <v>#N/A</v>
      </c>
      <c r="AP192" s="142" t="e">
        <f t="shared" ca="1" si="1484"/>
        <v>#N/A</v>
      </c>
      <c r="AQ192" s="142" t="e">
        <f t="shared" ca="1" si="1484"/>
        <v>#N/A</v>
      </c>
      <c r="AR192" s="142" t="e">
        <f t="shared" ca="1" si="1484"/>
        <v>#N/A</v>
      </c>
      <c r="AS192" s="142" t="e">
        <f t="shared" ca="1" si="1484"/>
        <v>#N/A</v>
      </c>
      <c r="AT192" s="142" t="e">
        <f t="shared" ca="1" si="1484"/>
        <v>#N/A</v>
      </c>
      <c r="AU192" s="142" t="e">
        <f t="shared" ca="1" si="1484"/>
        <v>#N/A</v>
      </c>
      <c r="AV192" s="142" t="e">
        <f t="shared" ca="1" si="1484"/>
        <v>#N/A</v>
      </c>
      <c r="AW192" s="142" t="e">
        <f t="shared" ca="1" si="1484"/>
        <v>#N/A</v>
      </c>
      <c r="AX192" s="142" t="e">
        <f t="shared" ca="1" si="1484"/>
        <v>#N/A</v>
      </c>
      <c r="AY192" s="142" t="e">
        <f t="shared" ca="1" si="1474"/>
        <v>#N/A</v>
      </c>
      <c r="AZ192" s="142" t="e">
        <f t="shared" ca="1" si="1474"/>
        <v>#N/A</v>
      </c>
      <c r="BA192" s="142" t="e">
        <f t="shared" ca="1" si="1474"/>
        <v>#N/A</v>
      </c>
      <c r="BB192" s="142" t="str">
        <f t="shared" ca="1" si="1070"/>
        <v/>
      </c>
      <c r="BC192" s="142" t="str">
        <f t="shared" ref="BC192" ca="1" si="1597">IFERROR(VALUE(G192)*IF(RTF_unit="K",1,IF(RTF_unit="lb",1/1000,IF(RTF_unit="T",2,1))),"")</f>
        <v/>
      </c>
      <c r="BD192" s="142" t="str">
        <f t="shared" ref="BD192" ca="1" si="1598">IFERROR(VALUE(H192)*IF(RTF_unit="K",1,IF(RTF_unit="lb",1/1000,IF(RTF_unit="T",2,1))),"")</f>
        <v/>
      </c>
      <c r="BE192" s="142" t="str">
        <f t="shared" ref="BE192" ca="1" si="1599">IFERROR(VALUE(I192)*IF(RTF_unit="K",1,IF(RTF_unit="lb",1/1000,IF(RTF_unit="T",2,1))),"")</f>
        <v/>
      </c>
      <c r="BF192" s="20" t="str">
        <f t="shared" ca="1" si="1074"/>
        <v/>
      </c>
      <c r="BG192" s="142" t="str">
        <f t="shared" ca="1" si="1116"/>
        <v/>
      </c>
      <c r="BH192" s="20"/>
      <c r="BI192" s="158" t="str">
        <f t="shared" ca="1" si="1160"/>
        <v/>
      </c>
      <c r="BJ192" s="142" t="str">
        <f t="shared" ca="1" si="1135"/>
        <v/>
      </c>
      <c r="BK192" s="142" t="str">
        <f t="shared" ca="1" si="1161"/>
        <v/>
      </c>
      <c r="BL192" s="142" t="str">
        <f t="shared" ref="BL192" ca="1" si="1600">IFERROR(INDEX($D$2:$BA$203,$A$41-1+$BI192,$A$27-3)*IF(RTF_unit="K",1,IF(RTF_unit="lb",1/1000,IF(RTF_unit="T",2,1))),"")</f>
        <v/>
      </c>
      <c r="BM192" s="142" t="str">
        <f t="shared" ref="BM192" ca="1" si="1601">IFERROR(INDEX($D$2:$BA$203,$A$41-1+$BI192,$A$27-1)*IF(RTF_unit="K",1,IF(RTF_unit="lb",1/1000,IF(RTF_unit="T",2,1))),"")</f>
        <v/>
      </c>
      <c r="BN192" s="142" t="str">
        <f t="shared" ref="BN192" ca="1" si="1602">IFERROR(INDEX($D$2:$BA$203,$A$41-1+$BI192,$A$27-2)*IF(RTF_unit="K",1,IF(RTF_unit="lb",1/1000,IF(RTF_unit="T",2,1))),"")</f>
        <v/>
      </c>
      <c r="BO192" s="142" t="str">
        <f t="shared" ref="BO192" ca="1" si="1603">IFERROR(INDEX($D$2:$BA$203,$A$41-1+$BI192,$A$27)*IF(RTF_unit_Moment="kip-ft",1,IF(RTF_unit_Moment="kip-in",1/12,IF(RTF_unit_Moment="lb-ft",1/1000,IF(RTF_unit_Moment="lb-in",1/12000,1)))),"")</f>
        <v/>
      </c>
      <c r="BP192" s="142" t="str">
        <f t="shared" ref="BP192" ca="1" si="1604">IFERROR(INDEX($D$2:$BA$203,$A$41-1+$BI192,$A$30)*IF(RTF_unit_Moment="kip-ft",1,IF(RTF_unit_Moment="kip-in",1/12,IF(RTF_unit_Moment="lb-ft",1/1000,IF(RTF_unit_Moment="lb-in",1/12000,1)))),"")</f>
        <v/>
      </c>
      <c r="BQ192" s="142" t="str">
        <f t="shared" ca="1" si="1167"/>
        <v/>
      </c>
      <c r="BR192" s="142" t="str">
        <f t="shared" ca="1" si="1168"/>
        <v/>
      </c>
      <c r="BT192" s="142" t="str">
        <f t="array" aca="1" ref="BT192" ca="1">IFERROR(INDEX($BB$1:$BB$502,SMALL(IF($BB$1:$BB$502&lt;&gt;"",ROW($BB$1:$BB$502)),ROW(185:185))),"")</f>
        <v/>
      </c>
      <c r="BU192" s="156" t="str">
        <f t="shared" ca="1" si="1130"/>
        <v/>
      </c>
      <c r="BV192" s="142" t="str">
        <f t="shared" ca="1" si="1141"/>
        <v/>
      </c>
      <c r="BW192" s="142" t="str">
        <f t="shared" ca="1" si="1141"/>
        <v/>
      </c>
      <c r="BX192" s="142" t="str">
        <f t="shared" ca="1" si="1141"/>
        <v/>
      </c>
      <c r="BY192" s="142" t="str">
        <f t="shared" ca="1" si="1142"/>
        <v/>
      </c>
      <c r="BZ192" s="142" t="str">
        <f t="shared" ca="1" si="1131"/>
        <v/>
      </c>
      <c r="CA192" s="142" t="str">
        <f t="shared" ca="1" si="1143"/>
        <v/>
      </c>
      <c r="CB192" s="142" t="str">
        <f t="shared" ca="1" si="1144"/>
        <v/>
      </c>
      <c r="CC192" s="142" t="str">
        <f t="shared" ca="1" si="1145"/>
        <v/>
      </c>
      <c r="CD192" s="142" t="str">
        <f t="shared" ca="1" si="1146"/>
        <v/>
      </c>
      <c r="CE192" s="142" t="str">
        <f t="shared" ca="1" si="1147"/>
        <v/>
      </c>
      <c r="CF192" s="142" t="str">
        <f t="shared" ca="1" si="1148"/>
        <v/>
      </c>
      <c r="CG192" s="142" t="str">
        <f t="shared" ca="1" si="1149"/>
        <v/>
      </c>
      <c r="CH192" s="142" t="str">
        <f ca="1">IFERROR(TRIM(IFERROR(IF(ISNUMBER(MATCH(IF($CF191="Radius",LEFT($CF192,FIND(" (",$CF192,1)),IF(LEFT($CF192,FIND(" (",$CF192,1))=LEFT($CF191,FIND(" (",$CF191,1)),"",LEFT($CF192,FIND(" (",$CF192,1)))),$CH$8:$CH191,0))=FALSE,IF($CF191="Radius",LEFT($CF192,FIND(" (",$CF192,1)),IF(LEFT($CF192,FIND(" (",$CF192,1))=LEFT($CF191,FIND(" (",$CF191,1)),"",LEFT($CF192,FIND(" (",$CF192,1)))),""),"")),"")</f>
        <v/>
      </c>
      <c r="CI192" s="142" t="str">
        <f t="array" aca="1" ref="CI192" ca="1">IFERROR(IF($CH192="","",IF(MAX((Selection_Radius=$CH192)*Selection_Resultant)=0,"",MAX((Selection_Radius=$CH192)*Selection_Resultant))),"")</f>
        <v/>
      </c>
      <c r="CJ192" s="142" t="str">
        <f t="shared" ca="1" si="1150"/>
        <v/>
      </c>
      <c r="CK192" s="142" t="str">
        <f t="array" aca="1" ref="CK192" ca="1">IFERROR(INDEX($CJ$1:$CJ$502,SMALL(IF($CJ$1:$CJ$502&lt;&gt;"",ROW($CJ$1:$CJ$502)),ROW(185:185))),"")</f>
        <v/>
      </c>
      <c r="CL192" s="142" t="str">
        <f t="shared" ca="1" si="1151"/>
        <v/>
      </c>
      <c r="CM192" s="142" t="str">
        <f t="shared" ca="1" si="1152"/>
        <v/>
      </c>
      <c r="CN192" s="142" t="str" cm="1">
        <f t="array" aca="1" ref="CN192" ca="1">IF(CM192="","",INDEX(INDIRECT("$CM$9:$CM$" &amp; ROW(GuyAnchorReactionCount) + GuyAnchorReactionCount),ROWS($CM192:INDIRECT("$CM$" &amp; ROW(GuyAnchorReactionCount) + GuyAnchorReactionCount))))</f>
        <v/>
      </c>
      <c r="CP192" s="145" t="str">
        <f t="shared" ca="1" si="1153"/>
        <v/>
      </c>
      <c r="CQ192" s="145" t="str">
        <f t="shared" ca="1" si="1154"/>
        <v/>
      </c>
      <c r="CR192" s="145" t="str">
        <f t="shared" ca="1" si="1155"/>
        <v/>
      </c>
      <c r="CS192" s="145" t="str">
        <f t="shared" ca="1" si="1156"/>
        <v/>
      </c>
    </row>
    <row r="193" spans="3:97" x14ac:dyDescent="0.2">
      <c r="C193" s="142">
        <f t="shared" si="1080"/>
        <v>191</v>
      </c>
      <c r="D193" s="142" t="e">
        <f t="shared" ca="1" si="1483"/>
        <v>#N/A</v>
      </c>
      <c r="E193" s="142" t="e">
        <f t="shared" ca="1" si="1483"/>
        <v>#N/A</v>
      </c>
      <c r="F193" s="142" t="e">
        <f t="shared" ca="1" si="1483"/>
        <v>#N/A</v>
      </c>
      <c r="G193" s="142" t="e">
        <f t="shared" ca="1" si="1483"/>
        <v>#N/A</v>
      </c>
      <c r="H193" s="142" t="e">
        <f t="shared" ca="1" si="1483"/>
        <v>#N/A</v>
      </c>
      <c r="I193" s="142" t="e">
        <f t="shared" ca="1" si="1483"/>
        <v>#N/A</v>
      </c>
      <c r="J193" s="142" t="e">
        <f t="shared" ca="1" si="1483"/>
        <v>#N/A</v>
      </c>
      <c r="K193" s="142" t="e">
        <f t="shared" ca="1" si="1483"/>
        <v>#N/A</v>
      </c>
      <c r="L193" s="142" t="e">
        <f t="shared" ca="1" si="1483"/>
        <v>#N/A</v>
      </c>
      <c r="M193" s="142" t="e">
        <f t="shared" ca="1" si="1483"/>
        <v>#N/A</v>
      </c>
      <c r="N193" s="142" t="e">
        <f t="shared" ca="1" si="1483"/>
        <v>#N/A</v>
      </c>
      <c r="O193" s="142" t="e">
        <f t="shared" ca="1" si="1483"/>
        <v>#N/A</v>
      </c>
      <c r="P193" s="142" t="e">
        <f t="shared" ca="1" si="1483"/>
        <v>#N/A</v>
      </c>
      <c r="Q193" s="142" t="e">
        <f t="shared" ca="1" si="1483"/>
        <v>#N/A</v>
      </c>
      <c r="R193" s="142" t="e">
        <f t="shared" ca="1" si="1483"/>
        <v>#N/A</v>
      </c>
      <c r="S193" s="142" t="e">
        <f t="shared" ref="S193:AH208" ca="1" si="1605">TRIM(INDIRECT("'" &amp; "TNX Report" &amp; "'!" &amp; ADDRESS($A$9+$C193,S$1)))</f>
        <v>#N/A</v>
      </c>
      <c r="T193" s="142" t="e">
        <f t="shared" ca="1" si="1605"/>
        <v>#N/A</v>
      </c>
      <c r="U193" s="142" t="e">
        <f t="shared" ca="1" si="1605"/>
        <v>#N/A</v>
      </c>
      <c r="V193" s="142" t="e">
        <f t="shared" ca="1" si="1605"/>
        <v>#N/A</v>
      </c>
      <c r="W193" s="142" t="e">
        <f t="shared" ca="1" si="1605"/>
        <v>#N/A</v>
      </c>
      <c r="X193" s="142" t="e">
        <f t="shared" ca="1" si="1605"/>
        <v>#N/A</v>
      </c>
      <c r="Y193" s="142" t="e">
        <f t="shared" ca="1" si="1605"/>
        <v>#N/A</v>
      </c>
      <c r="Z193" s="142" t="e">
        <f t="shared" ca="1" si="1605"/>
        <v>#N/A</v>
      </c>
      <c r="AA193" s="142" t="e">
        <f t="shared" ca="1" si="1605"/>
        <v>#N/A</v>
      </c>
      <c r="AB193" s="142" t="e">
        <f t="shared" ca="1" si="1605"/>
        <v>#N/A</v>
      </c>
      <c r="AC193" s="142" t="e">
        <f t="shared" ca="1" si="1605"/>
        <v>#N/A</v>
      </c>
      <c r="AD193" s="142" t="e">
        <f t="shared" ca="1" si="1605"/>
        <v>#N/A</v>
      </c>
      <c r="AE193" s="142" t="e">
        <f t="shared" ca="1" si="1605"/>
        <v>#N/A</v>
      </c>
      <c r="AF193" s="142" t="e">
        <f t="shared" ca="1" si="1605"/>
        <v>#N/A</v>
      </c>
      <c r="AG193" s="142" t="e">
        <f t="shared" ca="1" si="1605"/>
        <v>#N/A</v>
      </c>
      <c r="AH193" s="142" t="e">
        <f t="shared" ca="1" si="1605"/>
        <v>#N/A</v>
      </c>
      <c r="AI193" s="142" t="e">
        <f t="shared" ca="1" si="1484"/>
        <v>#N/A</v>
      </c>
      <c r="AJ193" s="142" t="e">
        <f t="shared" ca="1" si="1484"/>
        <v>#N/A</v>
      </c>
      <c r="AK193" s="142" t="e">
        <f t="shared" ca="1" si="1484"/>
        <v>#N/A</v>
      </c>
      <c r="AL193" s="142" t="e">
        <f t="shared" ca="1" si="1484"/>
        <v>#N/A</v>
      </c>
      <c r="AM193" s="142" t="e">
        <f t="shared" ca="1" si="1484"/>
        <v>#N/A</v>
      </c>
      <c r="AN193" s="142" t="e">
        <f t="shared" ca="1" si="1484"/>
        <v>#N/A</v>
      </c>
      <c r="AO193" s="142" t="e">
        <f t="shared" ca="1" si="1484"/>
        <v>#N/A</v>
      </c>
      <c r="AP193" s="142" t="e">
        <f t="shared" ca="1" si="1484"/>
        <v>#N/A</v>
      </c>
      <c r="AQ193" s="142" t="e">
        <f t="shared" ca="1" si="1484"/>
        <v>#N/A</v>
      </c>
      <c r="AR193" s="142" t="e">
        <f t="shared" ca="1" si="1484"/>
        <v>#N/A</v>
      </c>
      <c r="AS193" s="142" t="e">
        <f t="shared" ca="1" si="1484"/>
        <v>#N/A</v>
      </c>
      <c r="AT193" s="142" t="e">
        <f t="shared" ca="1" si="1484"/>
        <v>#N/A</v>
      </c>
      <c r="AU193" s="142" t="e">
        <f t="shared" ca="1" si="1484"/>
        <v>#N/A</v>
      </c>
      <c r="AV193" s="142" t="e">
        <f t="shared" ca="1" si="1484"/>
        <v>#N/A</v>
      </c>
      <c r="AW193" s="142" t="e">
        <f t="shared" ca="1" si="1484"/>
        <v>#N/A</v>
      </c>
      <c r="AX193" s="142" t="e">
        <f t="shared" ref="AX193:BA208" ca="1" si="1606">TRIM(INDIRECT("'" &amp; "TNX Report" &amp; "'!" &amp; ADDRESS($A$9+$C193,AX$1)))</f>
        <v>#N/A</v>
      </c>
      <c r="AY193" s="142" t="e">
        <f t="shared" ca="1" si="1606"/>
        <v>#N/A</v>
      </c>
      <c r="AZ193" s="142" t="e">
        <f t="shared" ca="1" si="1606"/>
        <v>#N/A</v>
      </c>
      <c r="BA193" s="142" t="e">
        <f t="shared" ca="1" si="1606"/>
        <v>#N/A</v>
      </c>
      <c r="BB193" s="142" t="str">
        <f t="shared" ca="1" si="1070"/>
        <v/>
      </c>
      <c r="BC193" s="142" t="str">
        <f t="shared" ref="BC193" ca="1" si="1607">IFERROR(VALUE(G193)*IF(RTF_unit="K",1,IF(RTF_unit="lb",1/1000,IF(RTF_unit="T",2,1))),"")</f>
        <v/>
      </c>
      <c r="BD193" s="142" t="str">
        <f t="shared" ref="BD193" ca="1" si="1608">IFERROR(VALUE(H193)*IF(RTF_unit="K",1,IF(RTF_unit="lb",1/1000,IF(RTF_unit="T",2,1))),"")</f>
        <v/>
      </c>
      <c r="BE193" s="142" t="str">
        <f t="shared" ref="BE193" ca="1" si="1609">IFERROR(VALUE(I193)*IF(RTF_unit="K",1,IF(RTF_unit="lb",1/1000,IF(RTF_unit="T",2,1))),"")</f>
        <v/>
      </c>
      <c r="BF193" s="20" t="str">
        <f t="shared" ca="1" si="1074"/>
        <v/>
      </c>
      <c r="BG193" s="142" t="str">
        <f t="shared" ca="1" si="1116"/>
        <v/>
      </c>
      <c r="BH193" s="20"/>
      <c r="BI193" s="158" t="str">
        <f t="shared" ca="1" si="1160"/>
        <v/>
      </c>
      <c r="BJ193" s="142" t="str">
        <f t="shared" ca="1" si="1135"/>
        <v/>
      </c>
      <c r="BK193" s="142" t="str">
        <f t="shared" ca="1" si="1161"/>
        <v/>
      </c>
      <c r="BL193" s="142" t="str">
        <f t="shared" ref="BL193" ca="1" si="1610">IFERROR(INDEX($D$2:$BA$203,$A$41-1+$BI193,$A$27-3)*IF(RTF_unit="K",1,IF(RTF_unit="lb",1/1000,IF(RTF_unit="T",2,1))),"")</f>
        <v/>
      </c>
      <c r="BM193" s="142" t="str">
        <f t="shared" ref="BM193" ca="1" si="1611">IFERROR(INDEX($D$2:$BA$203,$A$41-1+$BI193,$A$27-1)*IF(RTF_unit="K",1,IF(RTF_unit="lb",1/1000,IF(RTF_unit="T",2,1))),"")</f>
        <v/>
      </c>
      <c r="BN193" s="142" t="str">
        <f t="shared" ref="BN193" ca="1" si="1612">IFERROR(INDEX($D$2:$BA$203,$A$41-1+$BI193,$A$27-2)*IF(RTF_unit="K",1,IF(RTF_unit="lb",1/1000,IF(RTF_unit="T",2,1))),"")</f>
        <v/>
      </c>
      <c r="BO193" s="142" t="str">
        <f t="shared" ref="BO193" ca="1" si="1613">IFERROR(INDEX($D$2:$BA$203,$A$41-1+$BI193,$A$27)*IF(RTF_unit_Moment="kip-ft",1,IF(RTF_unit_Moment="kip-in",1/12,IF(RTF_unit_Moment="lb-ft",1/1000,IF(RTF_unit_Moment="lb-in",1/12000,1)))),"")</f>
        <v/>
      </c>
      <c r="BP193" s="142" t="str">
        <f t="shared" ref="BP193" ca="1" si="1614">IFERROR(INDEX($D$2:$BA$203,$A$41-1+$BI193,$A$30)*IF(RTF_unit_Moment="kip-ft",1,IF(RTF_unit_Moment="kip-in",1/12,IF(RTF_unit_Moment="lb-ft",1/1000,IF(RTF_unit_Moment="lb-in",1/12000,1)))),"")</f>
        <v/>
      </c>
      <c r="BQ193" s="142" t="str">
        <f t="shared" ca="1" si="1167"/>
        <v/>
      </c>
      <c r="BR193" s="142" t="str">
        <f t="shared" ca="1" si="1168"/>
        <v/>
      </c>
      <c r="BT193" s="142" t="str">
        <f t="array" aca="1" ref="BT193" ca="1">IFERROR(INDEX($BB$1:$BB$502,SMALL(IF($BB$1:$BB$502&lt;&gt;"",ROW($BB$1:$BB$502)),ROW(186:186))),"")</f>
        <v/>
      </c>
      <c r="BU193" s="156" t="str">
        <f t="shared" ca="1" si="1130"/>
        <v/>
      </c>
      <c r="BV193" s="142" t="str">
        <f t="shared" ca="1" si="1141"/>
        <v/>
      </c>
      <c r="BW193" s="142" t="str">
        <f t="shared" ca="1" si="1141"/>
        <v/>
      </c>
      <c r="BX193" s="142" t="str">
        <f t="shared" ca="1" si="1141"/>
        <v/>
      </c>
      <c r="BY193" s="142" t="str">
        <f t="shared" ca="1" si="1142"/>
        <v/>
      </c>
      <c r="BZ193" s="142" t="str">
        <f t="shared" ca="1" si="1131"/>
        <v/>
      </c>
      <c r="CA193" s="142" t="str">
        <f t="shared" ca="1" si="1143"/>
        <v/>
      </c>
      <c r="CB193" s="142" t="str">
        <f t="shared" ca="1" si="1144"/>
        <v/>
      </c>
      <c r="CC193" s="142" t="str">
        <f t="shared" ca="1" si="1145"/>
        <v/>
      </c>
      <c r="CD193" s="142" t="str">
        <f t="shared" ca="1" si="1146"/>
        <v/>
      </c>
      <c r="CE193" s="142" t="str">
        <f t="shared" ca="1" si="1147"/>
        <v/>
      </c>
      <c r="CF193" s="142" t="str">
        <f t="shared" ca="1" si="1148"/>
        <v/>
      </c>
      <c r="CG193" s="142" t="str">
        <f t="shared" ca="1" si="1149"/>
        <v/>
      </c>
      <c r="CH193" s="142" t="str">
        <f ca="1">IFERROR(TRIM(IFERROR(IF(ISNUMBER(MATCH(IF($CF192="Radius",LEFT($CF193,FIND(" (",$CF193,1)),IF(LEFT($CF193,FIND(" (",$CF193,1))=LEFT($CF192,FIND(" (",$CF192,1)),"",LEFT($CF193,FIND(" (",$CF193,1)))),$CH$8:$CH192,0))=FALSE,IF($CF192="Radius",LEFT($CF193,FIND(" (",$CF193,1)),IF(LEFT($CF193,FIND(" (",$CF193,1))=LEFT($CF192,FIND(" (",$CF192,1)),"",LEFT($CF193,FIND(" (",$CF193,1)))),""),"")),"")</f>
        <v/>
      </c>
      <c r="CI193" s="142" t="str">
        <f t="array" aca="1" ref="CI193" ca="1">IFERROR(IF($CH193="","",IF(MAX((Selection_Radius=$CH193)*Selection_Resultant)=0,"",MAX((Selection_Radius=$CH193)*Selection_Resultant))),"")</f>
        <v/>
      </c>
      <c r="CJ193" s="142" t="str">
        <f t="shared" ca="1" si="1150"/>
        <v/>
      </c>
      <c r="CK193" s="142" t="str">
        <f t="array" aca="1" ref="CK193" ca="1">IFERROR(INDEX($CJ$1:$CJ$502,SMALL(IF($CJ$1:$CJ$502&lt;&gt;"",ROW($CJ$1:$CJ$502)),ROW(186:186))),"")</f>
        <v/>
      </c>
      <c r="CL193" s="142" t="str">
        <f t="shared" ca="1" si="1151"/>
        <v/>
      </c>
      <c r="CM193" s="142" t="str">
        <f t="shared" ca="1" si="1152"/>
        <v/>
      </c>
      <c r="CN193" s="142" t="str" cm="1">
        <f t="array" aca="1" ref="CN193" ca="1">IF(CM193="","",INDEX(INDIRECT("$CM$9:$CM$" &amp; ROW(GuyAnchorReactionCount) + GuyAnchorReactionCount),ROWS($CM193:INDIRECT("$CM$" &amp; ROW(GuyAnchorReactionCount) + GuyAnchorReactionCount))))</f>
        <v/>
      </c>
      <c r="CP193" s="145" t="str">
        <f t="shared" ca="1" si="1153"/>
        <v/>
      </c>
      <c r="CQ193" s="145" t="str">
        <f t="shared" ca="1" si="1154"/>
        <v/>
      </c>
      <c r="CR193" s="145" t="str">
        <f t="shared" ca="1" si="1155"/>
        <v/>
      </c>
      <c r="CS193" s="145" t="str">
        <f t="shared" ca="1" si="1156"/>
        <v/>
      </c>
    </row>
    <row r="194" spans="3:97" x14ac:dyDescent="0.2">
      <c r="C194" s="142">
        <f t="shared" si="1080"/>
        <v>192</v>
      </c>
      <c r="D194" s="142" t="e">
        <f t="shared" ref="D194:S209" ca="1" si="1615">TRIM(INDIRECT("'" &amp; "TNX Report" &amp; "'!" &amp; ADDRESS($A$9+$C194,D$1)))</f>
        <v>#N/A</v>
      </c>
      <c r="E194" s="142" t="e">
        <f t="shared" ca="1" si="1615"/>
        <v>#N/A</v>
      </c>
      <c r="F194" s="142" t="e">
        <f t="shared" ca="1" si="1615"/>
        <v>#N/A</v>
      </c>
      <c r="G194" s="142" t="e">
        <f t="shared" ca="1" si="1615"/>
        <v>#N/A</v>
      </c>
      <c r="H194" s="142" t="e">
        <f t="shared" ca="1" si="1615"/>
        <v>#N/A</v>
      </c>
      <c r="I194" s="142" t="e">
        <f t="shared" ca="1" si="1615"/>
        <v>#N/A</v>
      </c>
      <c r="J194" s="142" t="e">
        <f t="shared" ca="1" si="1615"/>
        <v>#N/A</v>
      </c>
      <c r="K194" s="142" t="e">
        <f t="shared" ca="1" si="1615"/>
        <v>#N/A</v>
      </c>
      <c r="L194" s="142" t="e">
        <f t="shared" ca="1" si="1615"/>
        <v>#N/A</v>
      </c>
      <c r="M194" s="142" t="e">
        <f t="shared" ca="1" si="1615"/>
        <v>#N/A</v>
      </c>
      <c r="N194" s="142" t="e">
        <f t="shared" ca="1" si="1615"/>
        <v>#N/A</v>
      </c>
      <c r="O194" s="142" t="e">
        <f t="shared" ca="1" si="1615"/>
        <v>#N/A</v>
      </c>
      <c r="P194" s="142" t="e">
        <f t="shared" ca="1" si="1615"/>
        <v>#N/A</v>
      </c>
      <c r="Q194" s="142" t="e">
        <f t="shared" ca="1" si="1615"/>
        <v>#N/A</v>
      </c>
      <c r="R194" s="142" t="e">
        <f t="shared" ca="1" si="1615"/>
        <v>#N/A</v>
      </c>
      <c r="S194" s="142" t="e">
        <f t="shared" ca="1" si="1615"/>
        <v>#N/A</v>
      </c>
      <c r="T194" s="142" t="e">
        <f t="shared" ca="1" si="1605"/>
        <v>#N/A</v>
      </c>
      <c r="U194" s="142" t="e">
        <f t="shared" ca="1" si="1605"/>
        <v>#N/A</v>
      </c>
      <c r="V194" s="142" t="e">
        <f t="shared" ca="1" si="1605"/>
        <v>#N/A</v>
      </c>
      <c r="W194" s="142" t="e">
        <f t="shared" ca="1" si="1605"/>
        <v>#N/A</v>
      </c>
      <c r="X194" s="142" t="e">
        <f t="shared" ca="1" si="1605"/>
        <v>#N/A</v>
      </c>
      <c r="Y194" s="142" t="e">
        <f t="shared" ca="1" si="1605"/>
        <v>#N/A</v>
      </c>
      <c r="Z194" s="142" t="e">
        <f t="shared" ca="1" si="1605"/>
        <v>#N/A</v>
      </c>
      <c r="AA194" s="142" t="e">
        <f t="shared" ca="1" si="1605"/>
        <v>#N/A</v>
      </c>
      <c r="AB194" s="142" t="e">
        <f t="shared" ca="1" si="1605"/>
        <v>#N/A</v>
      </c>
      <c r="AC194" s="142" t="e">
        <f t="shared" ca="1" si="1605"/>
        <v>#N/A</v>
      </c>
      <c r="AD194" s="142" t="e">
        <f t="shared" ca="1" si="1605"/>
        <v>#N/A</v>
      </c>
      <c r="AE194" s="142" t="e">
        <f t="shared" ca="1" si="1605"/>
        <v>#N/A</v>
      </c>
      <c r="AF194" s="142" t="e">
        <f t="shared" ca="1" si="1605"/>
        <v>#N/A</v>
      </c>
      <c r="AG194" s="142" t="e">
        <f t="shared" ca="1" si="1605"/>
        <v>#N/A</v>
      </c>
      <c r="AH194" s="142" t="e">
        <f t="shared" ca="1" si="1605"/>
        <v>#N/A</v>
      </c>
      <c r="AI194" s="142" t="e">
        <f t="shared" ref="AI194:AX209" ca="1" si="1616">TRIM(INDIRECT("'" &amp; "TNX Report" &amp; "'!" &amp; ADDRESS($A$9+$C194,AI$1)))</f>
        <v>#N/A</v>
      </c>
      <c r="AJ194" s="142" t="e">
        <f t="shared" ca="1" si="1616"/>
        <v>#N/A</v>
      </c>
      <c r="AK194" s="142" t="e">
        <f t="shared" ca="1" si="1616"/>
        <v>#N/A</v>
      </c>
      <c r="AL194" s="142" t="e">
        <f t="shared" ca="1" si="1616"/>
        <v>#N/A</v>
      </c>
      <c r="AM194" s="142" t="e">
        <f t="shared" ca="1" si="1616"/>
        <v>#N/A</v>
      </c>
      <c r="AN194" s="142" t="e">
        <f t="shared" ca="1" si="1616"/>
        <v>#N/A</v>
      </c>
      <c r="AO194" s="142" t="e">
        <f t="shared" ca="1" si="1616"/>
        <v>#N/A</v>
      </c>
      <c r="AP194" s="142" t="e">
        <f t="shared" ca="1" si="1616"/>
        <v>#N/A</v>
      </c>
      <c r="AQ194" s="142" t="e">
        <f t="shared" ca="1" si="1616"/>
        <v>#N/A</v>
      </c>
      <c r="AR194" s="142" t="e">
        <f t="shared" ca="1" si="1616"/>
        <v>#N/A</v>
      </c>
      <c r="AS194" s="142" t="e">
        <f t="shared" ca="1" si="1616"/>
        <v>#N/A</v>
      </c>
      <c r="AT194" s="142" t="e">
        <f t="shared" ca="1" si="1616"/>
        <v>#N/A</v>
      </c>
      <c r="AU194" s="142" t="e">
        <f t="shared" ca="1" si="1616"/>
        <v>#N/A</v>
      </c>
      <c r="AV194" s="142" t="e">
        <f t="shared" ca="1" si="1616"/>
        <v>#N/A</v>
      </c>
      <c r="AW194" s="142" t="e">
        <f t="shared" ca="1" si="1616"/>
        <v>#N/A</v>
      </c>
      <c r="AX194" s="142" t="e">
        <f t="shared" ca="1" si="1616"/>
        <v>#N/A</v>
      </c>
      <c r="AY194" s="142" t="e">
        <f t="shared" ca="1" si="1606"/>
        <v>#N/A</v>
      </c>
      <c r="AZ194" s="142" t="e">
        <f t="shared" ca="1" si="1606"/>
        <v>#N/A</v>
      </c>
      <c r="BA194" s="142" t="e">
        <f t="shared" ca="1" si="1606"/>
        <v>#N/A</v>
      </c>
      <c r="BB194" s="142" t="str">
        <f t="shared" ca="1" si="1070"/>
        <v/>
      </c>
      <c r="BC194" s="142" t="str">
        <f t="shared" ref="BC194" ca="1" si="1617">IFERROR(VALUE(G194)*IF(RTF_unit="K",1,IF(RTF_unit="lb",1/1000,IF(RTF_unit="T",2,1))),"")</f>
        <v/>
      </c>
      <c r="BD194" s="142" t="str">
        <f t="shared" ref="BD194" ca="1" si="1618">IFERROR(VALUE(H194)*IF(RTF_unit="K",1,IF(RTF_unit="lb",1/1000,IF(RTF_unit="T",2,1))),"")</f>
        <v/>
      </c>
      <c r="BE194" s="142" t="str">
        <f t="shared" ref="BE194" ca="1" si="1619">IFERROR(VALUE(I194)*IF(RTF_unit="K",1,IF(RTF_unit="lb",1/1000,IF(RTF_unit="T",2,1))),"")</f>
        <v/>
      </c>
      <c r="BF194" s="20" t="str">
        <f t="shared" ca="1" si="1074"/>
        <v/>
      </c>
      <c r="BG194" s="142" t="str">
        <f t="shared" ca="1" si="1116"/>
        <v/>
      </c>
      <c r="BH194" s="20"/>
      <c r="BI194" s="158" t="str">
        <f t="shared" ca="1" si="1160"/>
        <v/>
      </c>
      <c r="BJ194" s="142" t="str">
        <f t="shared" ca="1" si="1135"/>
        <v/>
      </c>
      <c r="BK194" s="142" t="str">
        <f t="shared" ca="1" si="1161"/>
        <v/>
      </c>
      <c r="BL194" s="142" t="str">
        <f t="shared" ref="BL194" ca="1" si="1620">IFERROR(INDEX($D$2:$BA$203,$A$41-1+$BI194,$A$27-3)*IF(RTF_unit="K",1,IF(RTF_unit="lb",1/1000,IF(RTF_unit="T",2,1))),"")</f>
        <v/>
      </c>
      <c r="BM194" s="142" t="str">
        <f t="shared" ref="BM194" ca="1" si="1621">IFERROR(INDEX($D$2:$BA$203,$A$41-1+$BI194,$A$27-1)*IF(RTF_unit="K",1,IF(RTF_unit="lb",1/1000,IF(RTF_unit="T",2,1))),"")</f>
        <v/>
      </c>
      <c r="BN194" s="142" t="str">
        <f t="shared" ref="BN194" ca="1" si="1622">IFERROR(INDEX($D$2:$BA$203,$A$41-1+$BI194,$A$27-2)*IF(RTF_unit="K",1,IF(RTF_unit="lb",1/1000,IF(RTF_unit="T",2,1))),"")</f>
        <v/>
      </c>
      <c r="BO194" s="142" t="str">
        <f t="shared" ref="BO194" ca="1" si="1623">IFERROR(INDEX($D$2:$BA$203,$A$41-1+$BI194,$A$27)*IF(RTF_unit_Moment="kip-ft",1,IF(RTF_unit_Moment="kip-in",1/12,IF(RTF_unit_Moment="lb-ft",1/1000,IF(RTF_unit_Moment="lb-in",1/12000,1)))),"")</f>
        <v/>
      </c>
      <c r="BP194" s="142" t="str">
        <f t="shared" ref="BP194" ca="1" si="1624">IFERROR(INDEX($D$2:$BA$203,$A$41-1+$BI194,$A$30)*IF(RTF_unit_Moment="kip-ft",1,IF(RTF_unit_Moment="kip-in",1/12,IF(RTF_unit_Moment="lb-ft",1/1000,IF(RTF_unit_Moment="lb-in",1/12000,1)))),"")</f>
        <v/>
      </c>
      <c r="BQ194" s="142" t="str">
        <f t="shared" ca="1" si="1167"/>
        <v/>
      </c>
      <c r="BR194" s="142" t="str">
        <f t="shared" ca="1" si="1168"/>
        <v/>
      </c>
      <c r="BT194" s="142" t="str">
        <f t="array" aca="1" ref="BT194" ca="1">IFERROR(INDEX($BB$1:$BB$502,SMALL(IF($BB$1:$BB$502&lt;&gt;"",ROW($BB$1:$BB$502)),ROW(187:187))),"")</f>
        <v/>
      </c>
      <c r="BU194" s="156" t="str">
        <f t="shared" ca="1" si="1130"/>
        <v/>
      </c>
      <c r="BV194" s="142" t="str">
        <f t="shared" ca="1" si="1141"/>
        <v/>
      </c>
      <c r="BW194" s="142" t="str">
        <f t="shared" ca="1" si="1141"/>
        <v/>
      </c>
      <c r="BX194" s="142" t="str">
        <f t="shared" ca="1" si="1141"/>
        <v/>
      </c>
      <c r="BY194" s="142" t="str">
        <f t="shared" ca="1" si="1142"/>
        <v/>
      </c>
      <c r="BZ194" s="142" t="str">
        <f t="shared" ca="1" si="1131"/>
        <v/>
      </c>
      <c r="CA194" s="142" t="str">
        <f t="shared" ca="1" si="1143"/>
        <v/>
      </c>
      <c r="CB194" s="142" t="str">
        <f t="shared" ca="1" si="1144"/>
        <v/>
      </c>
      <c r="CC194" s="142" t="str">
        <f t="shared" ca="1" si="1145"/>
        <v/>
      </c>
      <c r="CD194" s="142" t="str">
        <f t="shared" ca="1" si="1146"/>
        <v/>
      </c>
      <c r="CE194" s="142" t="str">
        <f t="shared" ca="1" si="1147"/>
        <v/>
      </c>
      <c r="CF194" s="142" t="str">
        <f t="shared" ca="1" si="1148"/>
        <v/>
      </c>
      <c r="CG194" s="142" t="str">
        <f t="shared" ca="1" si="1149"/>
        <v/>
      </c>
      <c r="CH194" s="142" t="str">
        <f ca="1">IFERROR(TRIM(IFERROR(IF(ISNUMBER(MATCH(IF($CF193="Radius",LEFT($CF194,FIND(" (",$CF194,1)),IF(LEFT($CF194,FIND(" (",$CF194,1))=LEFT($CF193,FIND(" (",$CF193,1)),"",LEFT($CF194,FIND(" (",$CF194,1)))),$CH$8:$CH193,0))=FALSE,IF($CF193="Radius",LEFT($CF194,FIND(" (",$CF194,1)),IF(LEFT($CF194,FIND(" (",$CF194,1))=LEFT($CF193,FIND(" (",$CF193,1)),"",LEFT($CF194,FIND(" (",$CF194,1)))),""),"")),"")</f>
        <v/>
      </c>
      <c r="CI194" s="142" t="str">
        <f t="array" aca="1" ref="CI194" ca="1">IFERROR(IF($CH194="","",IF(MAX((Selection_Radius=$CH194)*Selection_Resultant)=0,"",MAX((Selection_Radius=$CH194)*Selection_Resultant))),"")</f>
        <v/>
      </c>
      <c r="CJ194" s="142" t="str">
        <f t="shared" ca="1" si="1150"/>
        <v/>
      </c>
      <c r="CK194" s="142" t="str">
        <f t="array" aca="1" ref="CK194" ca="1">IFERROR(INDEX($CJ$1:$CJ$502,SMALL(IF($CJ$1:$CJ$502&lt;&gt;"",ROW($CJ$1:$CJ$502)),ROW(187:187))),"")</f>
        <v/>
      </c>
      <c r="CL194" s="142" t="str">
        <f t="shared" ca="1" si="1151"/>
        <v/>
      </c>
      <c r="CM194" s="142" t="str">
        <f t="shared" ca="1" si="1152"/>
        <v/>
      </c>
      <c r="CN194" s="142" t="str" cm="1">
        <f t="array" aca="1" ref="CN194" ca="1">IF(CM194="","",INDEX(INDIRECT("$CM$9:$CM$" &amp; ROW(GuyAnchorReactionCount) + GuyAnchorReactionCount),ROWS($CM194:INDIRECT("$CM$" &amp; ROW(GuyAnchorReactionCount) + GuyAnchorReactionCount))))</f>
        <v/>
      </c>
      <c r="CP194" s="145" t="str">
        <f t="shared" ca="1" si="1153"/>
        <v/>
      </c>
      <c r="CQ194" s="145" t="str">
        <f t="shared" ca="1" si="1154"/>
        <v/>
      </c>
      <c r="CR194" s="145" t="str">
        <f t="shared" ca="1" si="1155"/>
        <v/>
      </c>
      <c r="CS194" s="145" t="str">
        <f t="shared" ca="1" si="1156"/>
        <v/>
      </c>
    </row>
    <row r="195" spans="3:97" x14ac:dyDescent="0.2">
      <c r="C195" s="142">
        <f t="shared" si="1080"/>
        <v>193</v>
      </c>
      <c r="D195" s="142" t="e">
        <f t="shared" ca="1" si="1615"/>
        <v>#N/A</v>
      </c>
      <c r="E195" s="142" t="e">
        <f t="shared" ca="1" si="1615"/>
        <v>#N/A</v>
      </c>
      <c r="F195" s="142" t="e">
        <f t="shared" ca="1" si="1615"/>
        <v>#N/A</v>
      </c>
      <c r="G195" s="142" t="e">
        <f t="shared" ca="1" si="1615"/>
        <v>#N/A</v>
      </c>
      <c r="H195" s="142" t="e">
        <f t="shared" ca="1" si="1615"/>
        <v>#N/A</v>
      </c>
      <c r="I195" s="142" t="e">
        <f t="shared" ca="1" si="1615"/>
        <v>#N/A</v>
      </c>
      <c r="J195" s="142" t="e">
        <f t="shared" ca="1" si="1615"/>
        <v>#N/A</v>
      </c>
      <c r="K195" s="142" t="e">
        <f t="shared" ca="1" si="1615"/>
        <v>#N/A</v>
      </c>
      <c r="L195" s="142" t="e">
        <f t="shared" ca="1" si="1615"/>
        <v>#N/A</v>
      </c>
      <c r="M195" s="142" t="e">
        <f t="shared" ca="1" si="1615"/>
        <v>#N/A</v>
      </c>
      <c r="N195" s="142" t="e">
        <f t="shared" ca="1" si="1615"/>
        <v>#N/A</v>
      </c>
      <c r="O195" s="142" t="e">
        <f t="shared" ca="1" si="1615"/>
        <v>#N/A</v>
      </c>
      <c r="P195" s="142" t="e">
        <f t="shared" ca="1" si="1615"/>
        <v>#N/A</v>
      </c>
      <c r="Q195" s="142" t="e">
        <f t="shared" ca="1" si="1615"/>
        <v>#N/A</v>
      </c>
      <c r="R195" s="142" t="e">
        <f t="shared" ca="1" si="1615"/>
        <v>#N/A</v>
      </c>
      <c r="S195" s="142" t="e">
        <f t="shared" ca="1" si="1615"/>
        <v>#N/A</v>
      </c>
      <c r="T195" s="142" t="e">
        <f t="shared" ca="1" si="1605"/>
        <v>#N/A</v>
      </c>
      <c r="U195" s="142" t="e">
        <f t="shared" ca="1" si="1605"/>
        <v>#N/A</v>
      </c>
      <c r="V195" s="142" t="e">
        <f t="shared" ca="1" si="1605"/>
        <v>#N/A</v>
      </c>
      <c r="W195" s="142" t="e">
        <f t="shared" ca="1" si="1605"/>
        <v>#N/A</v>
      </c>
      <c r="X195" s="142" t="e">
        <f t="shared" ca="1" si="1605"/>
        <v>#N/A</v>
      </c>
      <c r="Y195" s="142" t="e">
        <f t="shared" ca="1" si="1605"/>
        <v>#N/A</v>
      </c>
      <c r="Z195" s="142" t="e">
        <f t="shared" ca="1" si="1605"/>
        <v>#N/A</v>
      </c>
      <c r="AA195" s="142" t="e">
        <f t="shared" ca="1" si="1605"/>
        <v>#N/A</v>
      </c>
      <c r="AB195" s="142" t="e">
        <f t="shared" ca="1" si="1605"/>
        <v>#N/A</v>
      </c>
      <c r="AC195" s="142" t="e">
        <f t="shared" ca="1" si="1605"/>
        <v>#N/A</v>
      </c>
      <c r="AD195" s="142" t="e">
        <f t="shared" ca="1" si="1605"/>
        <v>#N/A</v>
      </c>
      <c r="AE195" s="142" t="e">
        <f t="shared" ca="1" si="1605"/>
        <v>#N/A</v>
      </c>
      <c r="AF195" s="142" t="e">
        <f t="shared" ca="1" si="1605"/>
        <v>#N/A</v>
      </c>
      <c r="AG195" s="142" t="e">
        <f t="shared" ca="1" si="1605"/>
        <v>#N/A</v>
      </c>
      <c r="AH195" s="142" t="e">
        <f t="shared" ca="1" si="1605"/>
        <v>#N/A</v>
      </c>
      <c r="AI195" s="142" t="e">
        <f t="shared" ca="1" si="1616"/>
        <v>#N/A</v>
      </c>
      <c r="AJ195" s="142" t="e">
        <f t="shared" ca="1" si="1616"/>
        <v>#N/A</v>
      </c>
      <c r="AK195" s="142" t="e">
        <f t="shared" ca="1" si="1616"/>
        <v>#N/A</v>
      </c>
      <c r="AL195" s="142" t="e">
        <f t="shared" ca="1" si="1616"/>
        <v>#N/A</v>
      </c>
      <c r="AM195" s="142" t="e">
        <f t="shared" ca="1" si="1616"/>
        <v>#N/A</v>
      </c>
      <c r="AN195" s="142" t="e">
        <f t="shared" ca="1" si="1616"/>
        <v>#N/A</v>
      </c>
      <c r="AO195" s="142" t="e">
        <f t="shared" ca="1" si="1616"/>
        <v>#N/A</v>
      </c>
      <c r="AP195" s="142" t="e">
        <f t="shared" ca="1" si="1616"/>
        <v>#N/A</v>
      </c>
      <c r="AQ195" s="142" t="e">
        <f t="shared" ca="1" si="1616"/>
        <v>#N/A</v>
      </c>
      <c r="AR195" s="142" t="e">
        <f t="shared" ca="1" si="1616"/>
        <v>#N/A</v>
      </c>
      <c r="AS195" s="142" t="e">
        <f t="shared" ca="1" si="1616"/>
        <v>#N/A</v>
      </c>
      <c r="AT195" s="142" t="e">
        <f t="shared" ca="1" si="1616"/>
        <v>#N/A</v>
      </c>
      <c r="AU195" s="142" t="e">
        <f t="shared" ca="1" si="1616"/>
        <v>#N/A</v>
      </c>
      <c r="AV195" s="142" t="e">
        <f t="shared" ca="1" si="1616"/>
        <v>#N/A</v>
      </c>
      <c r="AW195" s="142" t="e">
        <f t="shared" ca="1" si="1616"/>
        <v>#N/A</v>
      </c>
      <c r="AX195" s="142" t="e">
        <f t="shared" ca="1" si="1616"/>
        <v>#N/A</v>
      </c>
      <c r="AY195" s="142" t="e">
        <f t="shared" ca="1" si="1606"/>
        <v>#N/A</v>
      </c>
      <c r="AZ195" s="142" t="e">
        <f t="shared" ca="1" si="1606"/>
        <v>#N/A</v>
      </c>
      <c r="BA195" s="142" t="e">
        <f t="shared" ca="1" si="1606"/>
        <v>#N/A</v>
      </c>
      <c r="BB195" s="142" t="str">
        <f t="shared" ref="BB195:BB258" ca="1" si="1625">IF(ISNUMBER(SEARCH("Guy"&amp;"*"&amp;"@*",$D195)),CONCATENATE($D195," (",$D196,")"),"")</f>
        <v/>
      </c>
      <c r="BC195" s="142" t="str">
        <f t="shared" ref="BC195" ca="1" si="1626">IFERROR(VALUE(G195)*IF(RTF_unit="K",1,IF(RTF_unit="lb",1/1000,IF(RTF_unit="T",2,1))),"")</f>
        <v/>
      </c>
      <c r="BD195" s="142" t="str">
        <f t="shared" ref="BD195" ca="1" si="1627">IFERROR(VALUE(H195)*IF(RTF_unit="K",1,IF(RTF_unit="lb",1/1000,IF(RTF_unit="T",2,1))),"")</f>
        <v/>
      </c>
      <c r="BE195" s="142" t="str">
        <f t="shared" ref="BE195" ca="1" si="1628">IFERROR(VALUE(I195)*IF(RTF_unit="K",1,IF(RTF_unit="lb",1/1000,IF(RTF_unit="T",2,1))),"")</f>
        <v/>
      </c>
      <c r="BF195" s="20" t="str">
        <f t="shared" ref="BF195:BF258" ca="1" si="1629">IFERROR(SQRT(BC195^2+SQRT(BD195^2+BE195^2)^2),"")</f>
        <v/>
      </c>
      <c r="BG195" s="142" t="str">
        <f t="shared" ca="1" si="1116"/>
        <v/>
      </c>
      <c r="BH195" s="20"/>
      <c r="BI195" s="158" t="str">
        <f t="shared" ca="1" si="1160"/>
        <v/>
      </c>
      <c r="BJ195" s="142" t="str">
        <f t="shared" ca="1" si="1135"/>
        <v/>
      </c>
      <c r="BK195" s="142" t="str">
        <f t="shared" ca="1" si="1161"/>
        <v/>
      </c>
      <c r="BL195" s="142" t="str">
        <f t="shared" ref="BL195" ca="1" si="1630">IFERROR(INDEX($D$2:$BA$203,$A$41-1+$BI195,$A$27-3)*IF(RTF_unit="K",1,IF(RTF_unit="lb",1/1000,IF(RTF_unit="T",2,1))),"")</f>
        <v/>
      </c>
      <c r="BM195" s="142" t="str">
        <f t="shared" ref="BM195" ca="1" si="1631">IFERROR(INDEX($D$2:$BA$203,$A$41-1+$BI195,$A$27-1)*IF(RTF_unit="K",1,IF(RTF_unit="lb",1/1000,IF(RTF_unit="T",2,1))),"")</f>
        <v/>
      </c>
      <c r="BN195" s="142" t="str">
        <f t="shared" ref="BN195" ca="1" si="1632">IFERROR(INDEX($D$2:$BA$203,$A$41-1+$BI195,$A$27-2)*IF(RTF_unit="K",1,IF(RTF_unit="lb",1/1000,IF(RTF_unit="T",2,1))),"")</f>
        <v/>
      </c>
      <c r="BO195" s="142" t="str">
        <f t="shared" ref="BO195" ca="1" si="1633">IFERROR(INDEX($D$2:$BA$203,$A$41-1+$BI195,$A$27)*IF(RTF_unit_Moment="kip-ft",1,IF(RTF_unit_Moment="kip-in",1/12,IF(RTF_unit_Moment="lb-ft",1/1000,IF(RTF_unit_Moment="lb-in",1/12000,1)))),"")</f>
        <v/>
      </c>
      <c r="BP195" s="142" t="str">
        <f t="shared" ref="BP195" ca="1" si="1634">IFERROR(INDEX($D$2:$BA$203,$A$41-1+$BI195,$A$30)*IF(RTF_unit_Moment="kip-ft",1,IF(RTF_unit_Moment="kip-in",1/12,IF(RTF_unit_Moment="lb-ft",1/1000,IF(RTF_unit_Moment="lb-in",1/12000,1)))),"")</f>
        <v/>
      </c>
      <c r="BQ195" s="142" t="str">
        <f t="shared" ca="1" si="1167"/>
        <v/>
      </c>
      <c r="BR195" s="142" t="str">
        <f t="shared" ca="1" si="1168"/>
        <v/>
      </c>
      <c r="BT195" s="142" t="str">
        <f t="array" aca="1" ref="BT195" ca="1">IFERROR(INDEX($BB$1:$BB$502,SMALL(IF($BB$1:$BB$502&lt;&gt;"",ROW($BB$1:$BB$502)),ROW(188:188))),"")</f>
        <v/>
      </c>
      <c r="BU195" s="156" t="str">
        <f t="shared" ca="1" si="1130"/>
        <v/>
      </c>
      <c r="BV195" s="142" t="str">
        <f t="shared" ca="1" si="1141"/>
        <v/>
      </c>
      <c r="BW195" s="142" t="str">
        <f t="shared" ca="1" si="1141"/>
        <v/>
      </c>
      <c r="BX195" s="142" t="str">
        <f t="shared" ca="1" si="1141"/>
        <v/>
      </c>
      <c r="BY195" s="142" t="str">
        <f t="shared" ca="1" si="1142"/>
        <v/>
      </c>
      <c r="BZ195" s="142" t="str">
        <f t="shared" ca="1" si="1131"/>
        <v/>
      </c>
      <c r="CA195" s="142" t="str">
        <f t="shared" ca="1" si="1143"/>
        <v/>
      </c>
      <c r="CB195" s="142" t="str">
        <f t="shared" ca="1" si="1144"/>
        <v/>
      </c>
      <c r="CC195" s="142" t="str">
        <f t="shared" ca="1" si="1145"/>
        <v/>
      </c>
      <c r="CD195" s="142" t="str">
        <f t="shared" ca="1" si="1146"/>
        <v/>
      </c>
      <c r="CE195" s="142" t="str">
        <f t="shared" ca="1" si="1147"/>
        <v/>
      </c>
      <c r="CF195" s="142" t="str">
        <f t="shared" ca="1" si="1148"/>
        <v/>
      </c>
      <c r="CG195" s="142" t="str">
        <f t="shared" ca="1" si="1149"/>
        <v/>
      </c>
      <c r="CH195" s="142" t="str">
        <f ca="1">IFERROR(TRIM(IFERROR(IF(ISNUMBER(MATCH(IF($CF194="Radius",LEFT($CF195,FIND(" (",$CF195,1)),IF(LEFT($CF195,FIND(" (",$CF195,1))=LEFT($CF194,FIND(" (",$CF194,1)),"",LEFT($CF195,FIND(" (",$CF195,1)))),$CH$8:$CH194,0))=FALSE,IF($CF194="Radius",LEFT($CF195,FIND(" (",$CF195,1)),IF(LEFT($CF195,FIND(" (",$CF195,1))=LEFT($CF194,FIND(" (",$CF194,1)),"",LEFT($CF195,FIND(" (",$CF195,1)))),""),"")),"")</f>
        <v/>
      </c>
      <c r="CI195" s="142" t="str">
        <f t="array" aca="1" ref="CI195" ca="1">IFERROR(IF($CH195="","",IF(MAX((Selection_Radius=$CH195)*Selection_Resultant)=0,"",MAX((Selection_Radius=$CH195)*Selection_Resultant))),"")</f>
        <v/>
      </c>
      <c r="CJ195" s="142" t="str">
        <f t="shared" ca="1" si="1150"/>
        <v/>
      </c>
      <c r="CK195" s="142" t="str">
        <f t="array" aca="1" ref="CK195" ca="1">IFERROR(INDEX($CJ$1:$CJ$502,SMALL(IF($CJ$1:$CJ$502&lt;&gt;"",ROW($CJ$1:$CJ$502)),ROW(188:188))),"")</f>
        <v/>
      </c>
      <c r="CL195" s="142" t="str">
        <f t="shared" ca="1" si="1151"/>
        <v/>
      </c>
      <c r="CM195" s="142" t="str">
        <f t="shared" ca="1" si="1152"/>
        <v/>
      </c>
      <c r="CN195" s="142" t="str" cm="1">
        <f t="array" aca="1" ref="CN195" ca="1">IF(CM195="","",INDEX(INDIRECT("$CM$9:$CM$" &amp; ROW(GuyAnchorReactionCount) + GuyAnchorReactionCount),ROWS($CM195:INDIRECT("$CM$" &amp; ROW(GuyAnchorReactionCount) + GuyAnchorReactionCount))))</f>
        <v/>
      </c>
      <c r="CP195" s="145" t="str">
        <f t="shared" ca="1" si="1153"/>
        <v/>
      </c>
      <c r="CQ195" s="145" t="str">
        <f t="shared" ca="1" si="1154"/>
        <v/>
      </c>
      <c r="CR195" s="145" t="str">
        <f t="shared" ca="1" si="1155"/>
        <v/>
      </c>
      <c r="CS195" s="145" t="str">
        <f t="shared" ca="1" si="1156"/>
        <v/>
      </c>
    </row>
    <row r="196" spans="3:97" x14ac:dyDescent="0.2">
      <c r="C196" s="142">
        <f t="shared" ref="C196:C259" si="1635">C195+1</f>
        <v>194</v>
      </c>
      <c r="D196" s="142" t="e">
        <f t="shared" ca="1" si="1615"/>
        <v>#N/A</v>
      </c>
      <c r="E196" s="142" t="e">
        <f t="shared" ca="1" si="1615"/>
        <v>#N/A</v>
      </c>
      <c r="F196" s="142" t="e">
        <f t="shared" ca="1" si="1615"/>
        <v>#N/A</v>
      </c>
      <c r="G196" s="142" t="e">
        <f t="shared" ca="1" si="1615"/>
        <v>#N/A</v>
      </c>
      <c r="H196" s="142" t="e">
        <f t="shared" ca="1" si="1615"/>
        <v>#N/A</v>
      </c>
      <c r="I196" s="142" t="e">
        <f t="shared" ca="1" si="1615"/>
        <v>#N/A</v>
      </c>
      <c r="J196" s="142" t="e">
        <f t="shared" ca="1" si="1615"/>
        <v>#N/A</v>
      </c>
      <c r="K196" s="142" t="e">
        <f t="shared" ca="1" si="1615"/>
        <v>#N/A</v>
      </c>
      <c r="L196" s="142" t="e">
        <f t="shared" ca="1" si="1615"/>
        <v>#N/A</v>
      </c>
      <c r="M196" s="142" t="e">
        <f t="shared" ca="1" si="1615"/>
        <v>#N/A</v>
      </c>
      <c r="N196" s="142" t="e">
        <f t="shared" ca="1" si="1615"/>
        <v>#N/A</v>
      </c>
      <c r="O196" s="142" t="e">
        <f t="shared" ca="1" si="1615"/>
        <v>#N/A</v>
      </c>
      <c r="P196" s="142" t="e">
        <f t="shared" ca="1" si="1615"/>
        <v>#N/A</v>
      </c>
      <c r="Q196" s="142" t="e">
        <f t="shared" ca="1" si="1615"/>
        <v>#N/A</v>
      </c>
      <c r="R196" s="142" t="e">
        <f t="shared" ca="1" si="1615"/>
        <v>#N/A</v>
      </c>
      <c r="S196" s="142" t="e">
        <f t="shared" ca="1" si="1615"/>
        <v>#N/A</v>
      </c>
      <c r="T196" s="142" t="e">
        <f t="shared" ca="1" si="1605"/>
        <v>#N/A</v>
      </c>
      <c r="U196" s="142" t="e">
        <f t="shared" ca="1" si="1605"/>
        <v>#N/A</v>
      </c>
      <c r="V196" s="142" t="e">
        <f t="shared" ca="1" si="1605"/>
        <v>#N/A</v>
      </c>
      <c r="W196" s="142" t="e">
        <f t="shared" ca="1" si="1605"/>
        <v>#N/A</v>
      </c>
      <c r="X196" s="142" t="e">
        <f t="shared" ca="1" si="1605"/>
        <v>#N/A</v>
      </c>
      <c r="Y196" s="142" t="e">
        <f t="shared" ca="1" si="1605"/>
        <v>#N/A</v>
      </c>
      <c r="Z196" s="142" t="e">
        <f t="shared" ca="1" si="1605"/>
        <v>#N/A</v>
      </c>
      <c r="AA196" s="142" t="e">
        <f t="shared" ca="1" si="1605"/>
        <v>#N/A</v>
      </c>
      <c r="AB196" s="142" t="e">
        <f t="shared" ca="1" si="1605"/>
        <v>#N/A</v>
      </c>
      <c r="AC196" s="142" t="e">
        <f t="shared" ca="1" si="1605"/>
        <v>#N/A</v>
      </c>
      <c r="AD196" s="142" t="e">
        <f t="shared" ca="1" si="1605"/>
        <v>#N/A</v>
      </c>
      <c r="AE196" s="142" t="e">
        <f t="shared" ca="1" si="1605"/>
        <v>#N/A</v>
      </c>
      <c r="AF196" s="142" t="e">
        <f t="shared" ca="1" si="1605"/>
        <v>#N/A</v>
      </c>
      <c r="AG196" s="142" t="e">
        <f t="shared" ca="1" si="1605"/>
        <v>#N/A</v>
      </c>
      <c r="AH196" s="142" t="e">
        <f t="shared" ca="1" si="1605"/>
        <v>#N/A</v>
      </c>
      <c r="AI196" s="142" t="e">
        <f t="shared" ca="1" si="1616"/>
        <v>#N/A</v>
      </c>
      <c r="AJ196" s="142" t="e">
        <f t="shared" ca="1" si="1616"/>
        <v>#N/A</v>
      </c>
      <c r="AK196" s="142" t="e">
        <f t="shared" ca="1" si="1616"/>
        <v>#N/A</v>
      </c>
      <c r="AL196" s="142" t="e">
        <f t="shared" ca="1" si="1616"/>
        <v>#N/A</v>
      </c>
      <c r="AM196" s="142" t="e">
        <f t="shared" ca="1" si="1616"/>
        <v>#N/A</v>
      </c>
      <c r="AN196" s="142" t="e">
        <f t="shared" ca="1" si="1616"/>
        <v>#N/A</v>
      </c>
      <c r="AO196" s="142" t="e">
        <f t="shared" ca="1" si="1616"/>
        <v>#N/A</v>
      </c>
      <c r="AP196" s="142" t="e">
        <f t="shared" ca="1" si="1616"/>
        <v>#N/A</v>
      </c>
      <c r="AQ196" s="142" t="e">
        <f t="shared" ca="1" si="1616"/>
        <v>#N/A</v>
      </c>
      <c r="AR196" s="142" t="e">
        <f t="shared" ca="1" si="1616"/>
        <v>#N/A</v>
      </c>
      <c r="AS196" s="142" t="e">
        <f t="shared" ca="1" si="1616"/>
        <v>#N/A</v>
      </c>
      <c r="AT196" s="142" t="e">
        <f t="shared" ca="1" si="1616"/>
        <v>#N/A</v>
      </c>
      <c r="AU196" s="142" t="e">
        <f t="shared" ca="1" si="1616"/>
        <v>#N/A</v>
      </c>
      <c r="AV196" s="142" t="e">
        <f t="shared" ca="1" si="1616"/>
        <v>#N/A</v>
      </c>
      <c r="AW196" s="142" t="e">
        <f t="shared" ca="1" si="1616"/>
        <v>#N/A</v>
      </c>
      <c r="AX196" s="142" t="e">
        <f t="shared" ca="1" si="1616"/>
        <v>#N/A</v>
      </c>
      <c r="AY196" s="142" t="e">
        <f t="shared" ca="1" si="1606"/>
        <v>#N/A</v>
      </c>
      <c r="AZ196" s="142" t="e">
        <f t="shared" ca="1" si="1606"/>
        <v>#N/A</v>
      </c>
      <c r="BA196" s="142" t="e">
        <f t="shared" ca="1" si="1606"/>
        <v>#N/A</v>
      </c>
      <c r="BB196" s="142" t="str">
        <f t="shared" ca="1" si="1625"/>
        <v/>
      </c>
      <c r="BC196" s="142" t="str">
        <f t="shared" ref="BC196" ca="1" si="1636">IFERROR(VALUE(G196)*IF(RTF_unit="K",1,IF(RTF_unit="lb",1/1000,IF(RTF_unit="T",2,1))),"")</f>
        <v/>
      </c>
      <c r="BD196" s="142" t="str">
        <f t="shared" ref="BD196" ca="1" si="1637">IFERROR(VALUE(H196)*IF(RTF_unit="K",1,IF(RTF_unit="lb",1/1000,IF(RTF_unit="T",2,1))),"")</f>
        <v/>
      </c>
      <c r="BE196" s="142" t="str">
        <f t="shared" ref="BE196" ca="1" si="1638">IFERROR(VALUE(I196)*IF(RTF_unit="K",1,IF(RTF_unit="lb",1/1000,IF(RTF_unit="T",2,1))),"")</f>
        <v/>
      </c>
      <c r="BF196" s="20" t="str">
        <f t="shared" ca="1" si="1629"/>
        <v/>
      </c>
      <c r="BG196" s="142" t="str">
        <f t="shared" ca="1" si="1116"/>
        <v/>
      </c>
      <c r="BH196" s="20"/>
      <c r="BI196" s="158" t="str">
        <f t="shared" ca="1" si="1160"/>
        <v/>
      </c>
      <c r="BJ196" s="142" t="str">
        <f t="shared" ca="1" si="1135"/>
        <v/>
      </c>
      <c r="BK196" s="142" t="str">
        <f t="shared" ca="1" si="1161"/>
        <v/>
      </c>
      <c r="BL196" s="142" t="str">
        <f t="shared" ref="BL196" ca="1" si="1639">IFERROR(INDEX($D$2:$BA$203,$A$41-1+$BI196,$A$27-3)*IF(RTF_unit="K",1,IF(RTF_unit="lb",1/1000,IF(RTF_unit="T",2,1))),"")</f>
        <v/>
      </c>
      <c r="BM196" s="142" t="str">
        <f t="shared" ref="BM196" ca="1" si="1640">IFERROR(INDEX($D$2:$BA$203,$A$41-1+$BI196,$A$27-1)*IF(RTF_unit="K",1,IF(RTF_unit="lb",1/1000,IF(RTF_unit="T",2,1))),"")</f>
        <v/>
      </c>
      <c r="BN196" s="142" t="str">
        <f t="shared" ref="BN196" ca="1" si="1641">IFERROR(INDEX($D$2:$BA$203,$A$41-1+$BI196,$A$27-2)*IF(RTF_unit="K",1,IF(RTF_unit="lb",1/1000,IF(RTF_unit="T",2,1))),"")</f>
        <v/>
      </c>
      <c r="BO196" s="142" t="str">
        <f t="shared" ref="BO196" ca="1" si="1642">IFERROR(INDEX($D$2:$BA$203,$A$41-1+$BI196,$A$27)*IF(RTF_unit_Moment="kip-ft",1,IF(RTF_unit_Moment="kip-in",1/12,IF(RTF_unit_Moment="lb-ft",1/1000,IF(RTF_unit_Moment="lb-in",1/12000,1)))),"")</f>
        <v/>
      </c>
      <c r="BP196" s="142" t="str">
        <f t="shared" ref="BP196" ca="1" si="1643">IFERROR(INDEX($D$2:$BA$203,$A$41-1+$BI196,$A$30)*IF(RTF_unit_Moment="kip-ft",1,IF(RTF_unit_Moment="kip-in",1/12,IF(RTF_unit_Moment="lb-ft",1/1000,IF(RTF_unit_Moment="lb-in",1/12000,1)))),"")</f>
        <v/>
      </c>
      <c r="BQ196" s="142" t="str">
        <f t="shared" ca="1" si="1167"/>
        <v/>
      </c>
      <c r="BR196" s="142" t="str">
        <f t="shared" ca="1" si="1168"/>
        <v/>
      </c>
      <c r="BT196" s="142" t="str">
        <f t="array" aca="1" ref="BT196" ca="1">IFERROR(INDEX($BB$1:$BB$502,SMALL(IF($BB$1:$BB$502&lt;&gt;"",ROW($BB$1:$BB$502)),ROW(189:189))),"")</f>
        <v/>
      </c>
      <c r="BU196" s="156" t="str">
        <f t="shared" ca="1" si="1130"/>
        <v/>
      </c>
      <c r="BV196" s="142" t="str">
        <f t="shared" ca="1" si="1141"/>
        <v/>
      </c>
      <c r="BW196" s="142" t="str">
        <f t="shared" ca="1" si="1141"/>
        <v/>
      </c>
      <c r="BX196" s="142" t="str">
        <f t="shared" ca="1" si="1141"/>
        <v/>
      </c>
      <c r="BY196" s="142" t="str">
        <f t="shared" ca="1" si="1142"/>
        <v/>
      </c>
      <c r="BZ196" s="142" t="str">
        <f t="shared" ca="1" si="1131"/>
        <v/>
      </c>
      <c r="CA196" s="142" t="str">
        <f t="shared" ca="1" si="1143"/>
        <v/>
      </c>
      <c r="CB196" s="142" t="str">
        <f t="shared" ca="1" si="1144"/>
        <v/>
      </c>
      <c r="CC196" s="142" t="str">
        <f t="shared" ca="1" si="1145"/>
        <v/>
      </c>
      <c r="CD196" s="142" t="str">
        <f t="shared" ca="1" si="1146"/>
        <v/>
      </c>
      <c r="CE196" s="142" t="str">
        <f t="shared" ca="1" si="1147"/>
        <v/>
      </c>
      <c r="CF196" s="142" t="str">
        <f t="shared" ca="1" si="1148"/>
        <v/>
      </c>
      <c r="CG196" s="142" t="str">
        <f t="shared" ca="1" si="1149"/>
        <v/>
      </c>
      <c r="CH196" s="142" t="str">
        <f ca="1">IFERROR(TRIM(IFERROR(IF(ISNUMBER(MATCH(IF($CF195="Radius",LEFT($CF196,FIND(" (",$CF196,1)),IF(LEFT($CF196,FIND(" (",$CF196,1))=LEFT($CF195,FIND(" (",$CF195,1)),"",LEFT($CF196,FIND(" (",$CF196,1)))),$CH$8:$CH195,0))=FALSE,IF($CF195="Radius",LEFT($CF196,FIND(" (",$CF196,1)),IF(LEFT($CF196,FIND(" (",$CF196,1))=LEFT($CF195,FIND(" (",$CF195,1)),"",LEFT($CF196,FIND(" (",$CF196,1)))),""),"")),"")</f>
        <v/>
      </c>
      <c r="CI196" s="142" t="str">
        <f t="array" aca="1" ref="CI196" ca="1">IFERROR(IF($CH196="","",IF(MAX((Selection_Radius=$CH196)*Selection_Resultant)=0,"",MAX((Selection_Radius=$CH196)*Selection_Resultant))),"")</f>
        <v/>
      </c>
      <c r="CJ196" s="142" t="str">
        <f t="shared" ca="1" si="1150"/>
        <v/>
      </c>
      <c r="CK196" s="142" t="str">
        <f t="array" aca="1" ref="CK196" ca="1">IFERROR(INDEX($CJ$1:$CJ$502,SMALL(IF($CJ$1:$CJ$502&lt;&gt;"",ROW($CJ$1:$CJ$502)),ROW(189:189))),"")</f>
        <v/>
      </c>
      <c r="CL196" s="142" t="str">
        <f t="shared" ca="1" si="1151"/>
        <v/>
      </c>
      <c r="CM196" s="142" t="str">
        <f t="shared" ca="1" si="1152"/>
        <v/>
      </c>
      <c r="CN196" s="142" t="str" cm="1">
        <f t="array" aca="1" ref="CN196" ca="1">IF(CM196="","",INDEX(INDIRECT("$CM$9:$CM$" &amp; ROW(GuyAnchorReactionCount) + GuyAnchorReactionCount),ROWS($CM196:INDIRECT("$CM$" &amp; ROW(GuyAnchorReactionCount) + GuyAnchorReactionCount))))</f>
        <v/>
      </c>
      <c r="CP196" s="145" t="str">
        <f t="shared" ca="1" si="1153"/>
        <v/>
      </c>
      <c r="CQ196" s="145" t="str">
        <f t="shared" ca="1" si="1154"/>
        <v/>
      </c>
      <c r="CR196" s="145" t="str">
        <f t="shared" ca="1" si="1155"/>
        <v/>
      </c>
      <c r="CS196" s="145" t="str">
        <f t="shared" ca="1" si="1156"/>
        <v/>
      </c>
    </row>
    <row r="197" spans="3:97" x14ac:dyDescent="0.2">
      <c r="C197" s="142">
        <f t="shared" si="1635"/>
        <v>195</v>
      </c>
      <c r="D197" s="142" t="e">
        <f t="shared" ca="1" si="1615"/>
        <v>#N/A</v>
      </c>
      <c r="E197" s="142" t="e">
        <f t="shared" ca="1" si="1615"/>
        <v>#N/A</v>
      </c>
      <c r="F197" s="142" t="e">
        <f t="shared" ca="1" si="1615"/>
        <v>#N/A</v>
      </c>
      <c r="G197" s="142" t="e">
        <f t="shared" ca="1" si="1615"/>
        <v>#N/A</v>
      </c>
      <c r="H197" s="142" t="e">
        <f t="shared" ca="1" si="1615"/>
        <v>#N/A</v>
      </c>
      <c r="I197" s="142" t="e">
        <f t="shared" ca="1" si="1615"/>
        <v>#N/A</v>
      </c>
      <c r="J197" s="142" t="e">
        <f t="shared" ca="1" si="1615"/>
        <v>#N/A</v>
      </c>
      <c r="K197" s="142" t="e">
        <f t="shared" ca="1" si="1615"/>
        <v>#N/A</v>
      </c>
      <c r="L197" s="142" t="e">
        <f t="shared" ca="1" si="1615"/>
        <v>#N/A</v>
      </c>
      <c r="M197" s="142" t="e">
        <f t="shared" ca="1" si="1615"/>
        <v>#N/A</v>
      </c>
      <c r="N197" s="142" t="e">
        <f t="shared" ca="1" si="1615"/>
        <v>#N/A</v>
      </c>
      <c r="O197" s="142" t="e">
        <f t="shared" ca="1" si="1615"/>
        <v>#N/A</v>
      </c>
      <c r="P197" s="142" t="e">
        <f t="shared" ca="1" si="1615"/>
        <v>#N/A</v>
      </c>
      <c r="Q197" s="142" t="e">
        <f t="shared" ca="1" si="1615"/>
        <v>#N/A</v>
      </c>
      <c r="R197" s="142" t="e">
        <f t="shared" ca="1" si="1615"/>
        <v>#N/A</v>
      </c>
      <c r="S197" s="142" t="e">
        <f t="shared" ca="1" si="1615"/>
        <v>#N/A</v>
      </c>
      <c r="T197" s="142" t="e">
        <f t="shared" ca="1" si="1605"/>
        <v>#N/A</v>
      </c>
      <c r="U197" s="142" t="e">
        <f t="shared" ca="1" si="1605"/>
        <v>#N/A</v>
      </c>
      <c r="V197" s="142" t="e">
        <f t="shared" ca="1" si="1605"/>
        <v>#N/A</v>
      </c>
      <c r="W197" s="142" t="e">
        <f t="shared" ca="1" si="1605"/>
        <v>#N/A</v>
      </c>
      <c r="X197" s="142" t="e">
        <f t="shared" ca="1" si="1605"/>
        <v>#N/A</v>
      </c>
      <c r="Y197" s="142" t="e">
        <f t="shared" ca="1" si="1605"/>
        <v>#N/A</v>
      </c>
      <c r="Z197" s="142" t="e">
        <f t="shared" ca="1" si="1605"/>
        <v>#N/A</v>
      </c>
      <c r="AA197" s="142" t="e">
        <f t="shared" ca="1" si="1605"/>
        <v>#N/A</v>
      </c>
      <c r="AB197" s="142" t="e">
        <f t="shared" ca="1" si="1605"/>
        <v>#N/A</v>
      </c>
      <c r="AC197" s="142" t="e">
        <f t="shared" ca="1" si="1605"/>
        <v>#N/A</v>
      </c>
      <c r="AD197" s="142" t="e">
        <f t="shared" ca="1" si="1605"/>
        <v>#N/A</v>
      </c>
      <c r="AE197" s="142" t="e">
        <f t="shared" ca="1" si="1605"/>
        <v>#N/A</v>
      </c>
      <c r="AF197" s="142" t="e">
        <f t="shared" ca="1" si="1605"/>
        <v>#N/A</v>
      </c>
      <c r="AG197" s="142" t="e">
        <f t="shared" ca="1" si="1605"/>
        <v>#N/A</v>
      </c>
      <c r="AH197" s="142" t="e">
        <f t="shared" ca="1" si="1605"/>
        <v>#N/A</v>
      </c>
      <c r="AI197" s="142" t="e">
        <f t="shared" ca="1" si="1616"/>
        <v>#N/A</v>
      </c>
      <c r="AJ197" s="142" t="e">
        <f t="shared" ca="1" si="1616"/>
        <v>#N/A</v>
      </c>
      <c r="AK197" s="142" t="e">
        <f t="shared" ca="1" si="1616"/>
        <v>#N/A</v>
      </c>
      <c r="AL197" s="142" t="e">
        <f t="shared" ca="1" si="1616"/>
        <v>#N/A</v>
      </c>
      <c r="AM197" s="142" t="e">
        <f t="shared" ca="1" si="1616"/>
        <v>#N/A</v>
      </c>
      <c r="AN197" s="142" t="e">
        <f t="shared" ca="1" si="1616"/>
        <v>#N/A</v>
      </c>
      <c r="AO197" s="142" t="e">
        <f t="shared" ca="1" si="1616"/>
        <v>#N/A</v>
      </c>
      <c r="AP197" s="142" t="e">
        <f t="shared" ca="1" si="1616"/>
        <v>#N/A</v>
      </c>
      <c r="AQ197" s="142" t="e">
        <f t="shared" ca="1" si="1616"/>
        <v>#N/A</v>
      </c>
      <c r="AR197" s="142" t="e">
        <f t="shared" ca="1" si="1616"/>
        <v>#N/A</v>
      </c>
      <c r="AS197" s="142" t="e">
        <f t="shared" ca="1" si="1616"/>
        <v>#N/A</v>
      </c>
      <c r="AT197" s="142" t="e">
        <f t="shared" ca="1" si="1616"/>
        <v>#N/A</v>
      </c>
      <c r="AU197" s="142" t="e">
        <f t="shared" ca="1" si="1616"/>
        <v>#N/A</v>
      </c>
      <c r="AV197" s="142" t="e">
        <f t="shared" ca="1" si="1616"/>
        <v>#N/A</v>
      </c>
      <c r="AW197" s="142" t="e">
        <f t="shared" ca="1" si="1616"/>
        <v>#N/A</v>
      </c>
      <c r="AX197" s="142" t="e">
        <f t="shared" ca="1" si="1616"/>
        <v>#N/A</v>
      </c>
      <c r="AY197" s="142" t="e">
        <f t="shared" ca="1" si="1606"/>
        <v>#N/A</v>
      </c>
      <c r="AZ197" s="142" t="e">
        <f t="shared" ca="1" si="1606"/>
        <v>#N/A</v>
      </c>
      <c r="BA197" s="142" t="e">
        <f t="shared" ca="1" si="1606"/>
        <v>#N/A</v>
      </c>
      <c r="BB197" s="142" t="str">
        <f t="shared" ca="1" si="1625"/>
        <v/>
      </c>
      <c r="BC197" s="142" t="str">
        <f t="shared" ref="BC197" ca="1" si="1644">IFERROR(VALUE(G197)*IF(RTF_unit="K",1,IF(RTF_unit="lb",1/1000,IF(RTF_unit="T",2,1))),"")</f>
        <v/>
      </c>
      <c r="BD197" s="142" t="str">
        <f t="shared" ref="BD197" ca="1" si="1645">IFERROR(VALUE(H197)*IF(RTF_unit="K",1,IF(RTF_unit="lb",1/1000,IF(RTF_unit="T",2,1))),"")</f>
        <v/>
      </c>
      <c r="BE197" s="142" t="str">
        <f t="shared" ref="BE197" ca="1" si="1646">IFERROR(VALUE(I197)*IF(RTF_unit="K",1,IF(RTF_unit="lb",1/1000,IF(RTF_unit="T",2,1))),"")</f>
        <v/>
      </c>
      <c r="BF197" s="20" t="str">
        <f t="shared" ca="1" si="1629"/>
        <v/>
      </c>
      <c r="BG197" s="142" t="str">
        <f t="shared" ca="1" si="1116"/>
        <v/>
      </c>
      <c r="BH197" s="20"/>
      <c r="BI197" s="158" t="str">
        <f t="shared" ca="1" si="1160"/>
        <v/>
      </c>
      <c r="BJ197" s="142" t="str">
        <f t="shared" ca="1" si="1135"/>
        <v/>
      </c>
      <c r="BK197" s="142" t="str">
        <f t="shared" ca="1" si="1161"/>
        <v/>
      </c>
      <c r="BL197" s="142" t="str">
        <f t="shared" ref="BL197" ca="1" si="1647">IFERROR(INDEX($D$2:$BA$203,$A$41-1+$BI197,$A$27-3)*IF(RTF_unit="K",1,IF(RTF_unit="lb",1/1000,IF(RTF_unit="T",2,1))),"")</f>
        <v/>
      </c>
      <c r="BM197" s="142" t="str">
        <f t="shared" ref="BM197" ca="1" si="1648">IFERROR(INDEX($D$2:$BA$203,$A$41-1+$BI197,$A$27-1)*IF(RTF_unit="K",1,IF(RTF_unit="lb",1/1000,IF(RTF_unit="T",2,1))),"")</f>
        <v/>
      </c>
      <c r="BN197" s="142" t="str">
        <f t="shared" ref="BN197" ca="1" si="1649">IFERROR(INDEX($D$2:$BA$203,$A$41-1+$BI197,$A$27-2)*IF(RTF_unit="K",1,IF(RTF_unit="lb",1/1000,IF(RTF_unit="T",2,1))),"")</f>
        <v/>
      </c>
      <c r="BO197" s="142" t="str">
        <f t="shared" ref="BO197" ca="1" si="1650">IFERROR(INDEX($D$2:$BA$203,$A$41-1+$BI197,$A$27)*IF(RTF_unit_Moment="kip-ft",1,IF(RTF_unit_Moment="kip-in",1/12,IF(RTF_unit_Moment="lb-ft",1/1000,IF(RTF_unit_Moment="lb-in",1/12000,1)))),"")</f>
        <v/>
      </c>
      <c r="BP197" s="142" t="str">
        <f t="shared" ref="BP197" ca="1" si="1651">IFERROR(INDEX($D$2:$BA$203,$A$41-1+$BI197,$A$30)*IF(RTF_unit_Moment="kip-ft",1,IF(RTF_unit_Moment="kip-in",1/12,IF(RTF_unit_Moment="lb-ft",1/1000,IF(RTF_unit_Moment="lb-in",1/12000,1)))),"")</f>
        <v/>
      </c>
      <c r="BQ197" s="142" t="str">
        <f t="shared" ca="1" si="1167"/>
        <v/>
      </c>
      <c r="BR197" s="142" t="str">
        <f t="shared" ca="1" si="1168"/>
        <v/>
      </c>
      <c r="BT197" s="142" t="str">
        <f t="array" aca="1" ref="BT197" ca="1">IFERROR(INDEX($BB$1:$BB$502,SMALL(IF($BB$1:$BB$502&lt;&gt;"",ROW($BB$1:$BB$502)),ROW(190:190))),"")</f>
        <v/>
      </c>
      <c r="BU197" s="156" t="str">
        <f t="shared" ca="1" si="1130"/>
        <v/>
      </c>
      <c r="BV197" s="142" t="str">
        <f t="shared" ca="1" si="1141"/>
        <v/>
      </c>
      <c r="BW197" s="142" t="str">
        <f t="shared" ca="1" si="1141"/>
        <v/>
      </c>
      <c r="BX197" s="142" t="str">
        <f t="shared" ca="1" si="1141"/>
        <v/>
      </c>
      <c r="BY197" s="142" t="str">
        <f t="shared" ca="1" si="1142"/>
        <v/>
      </c>
      <c r="BZ197" s="142" t="str">
        <f t="shared" ca="1" si="1131"/>
        <v/>
      </c>
      <c r="CA197" s="142" t="str">
        <f t="shared" ca="1" si="1143"/>
        <v/>
      </c>
      <c r="CB197" s="142" t="str">
        <f t="shared" ca="1" si="1144"/>
        <v/>
      </c>
      <c r="CC197" s="142" t="str">
        <f t="shared" ca="1" si="1145"/>
        <v/>
      </c>
      <c r="CD197" s="142" t="str">
        <f t="shared" ca="1" si="1146"/>
        <v/>
      </c>
      <c r="CE197" s="142" t="str">
        <f t="shared" ca="1" si="1147"/>
        <v/>
      </c>
      <c r="CF197" s="142" t="str">
        <f t="shared" ca="1" si="1148"/>
        <v/>
      </c>
      <c r="CG197" s="142" t="str">
        <f t="shared" ca="1" si="1149"/>
        <v/>
      </c>
      <c r="CH197" s="142" t="str">
        <f ca="1">IFERROR(TRIM(IFERROR(IF(ISNUMBER(MATCH(IF($CF196="Radius",LEFT($CF197,FIND(" (",$CF197,1)),IF(LEFT($CF197,FIND(" (",$CF197,1))=LEFT($CF196,FIND(" (",$CF196,1)),"",LEFT($CF197,FIND(" (",$CF197,1)))),$CH$8:$CH196,0))=FALSE,IF($CF196="Radius",LEFT($CF197,FIND(" (",$CF197,1)),IF(LEFT($CF197,FIND(" (",$CF197,1))=LEFT($CF196,FIND(" (",$CF196,1)),"",LEFT($CF197,FIND(" (",$CF197,1)))),""),"")),"")</f>
        <v/>
      </c>
      <c r="CI197" s="142" t="str">
        <f t="array" aca="1" ref="CI197" ca="1">IFERROR(IF($CH197="","",IF(MAX((Selection_Radius=$CH197)*Selection_Resultant)=0,"",MAX((Selection_Radius=$CH197)*Selection_Resultant))),"")</f>
        <v/>
      </c>
      <c r="CJ197" s="142" t="str">
        <f t="shared" ca="1" si="1150"/>
        <v/>
      </c>
      <c r="CK197" s="142" t="str">
        <f t="array" aca="1" ref="CK197" ca="1">IFERROR(INDEX($CJ$1:$CJ$502,SMALL(IF($CJ$1:$CJ$502&lt;&gt;"",ROW($CJ$1:$CJ$502)),ROW(190:190))),"")</f>
        <v/>
      </c>
      <c r="CL197" s="142" t="str">
        <f t="shared" ca="1" si="1151"/>
        <v/>
      </c>
      <c r="CM197" s="142" t="str">
        <f t="shared" ca="1" si="1152"/>
        <v/>
      </c>
      <c r="CN197" s="142" t="str" cm="1">
        <f t="array" aca="1" ref="CN197" ca="1">IF(CM197="","",INDEX(INDIRECT("$CM$9:$CM$" &amp; ROW(GuyAnchorReactionCount) + GuyAnchorReactionCount),ROWS($CM197:INDIRECT("$CM$" &amp; ROW(GuyAnchorReactionCount) + GuyAnchorReactionCount))))</f>
        <v/>
      </c>
      <c r="CP197" s="145" t="str">
        <f t="shared" ca="1" si="1153"/>
        <v/>
      </c>
      <c r="CQ197" s="145" t="str">
        <f t="shared" ca="1" si="1154"/>
        <v/>
      </c>
      <c r="CR197" s="145" t="str">
        <f t="shared" ca="1" si="1155"/>
        <v/>
      </c>
      <c r="CS197" s="145" t="str">
        <f t="shared" ca="1" si="1156"/>
        <v/>
      </c>
    </row>
    <row r="198" spans="3:97" x14ac:dyDescent="0.2">
      <c r="C198" s="142">
        <f t="shared" si="1635"/>
        <v>196</v>
      </c>
      <c r="D198" s="142" t="e">
        <f t="shared" ca="1" si="1615"/>
        <v>#N/A</v>
      </c>
      <c r="E198" s="142" t="e">
        <f t="shared" ca="1" si="1615"/>
        <v>#N/A</v>
      </c>
      <c r="F198" s="142" t="e">
        <f t="shared" ca="1" si="1615"/>
        <v>#N/A</v>
      </c>
      <c r="G198" s="142" t="e">
        <f t="shared" ca="1" si="1615"/>
        <v>#N/A</v>
      </c>
      <c r="H198" s="142" t="e">
        <f t="shared" ca="1" si="1615"/>
        <v>#N/A</v>
      </c>
      <c r="I198" s="142" t="e">
        <f t="shared" ca="1" si="1615"/>
        <v>#N/A</v>
      </c>
      <c r="J198" s="142" t="e">
        <f t="shared" ca="1" si="1615"/>
        <v>#N/A</v>
      </c>
      <c r="K198" s="142" t="e">
        <f t="shared" ca="1" si="1615"/>
        <v>#N/A</v>
      </c>
      <c r="L198" s="142" t="e">
        <f t="shared" ca="1" si="1615"/>
        <v>#N/A</v>
      </c>
      <c r="M198" s="142" t="e">
        <f t="shared" ca="1" si="1615"/>
        <v>#N/A</v>
      </c>
      <c r="N198" s="142" t="e">
        <f t="shared" ca="1" si="1615"/>
        <v>#N/A</v>
      </c>
      <c r="O198" s="142" t="e">
        <f t="shared" ca="1" si="1615"/>
        <v>#N/A</v>
      </c>
      <c r="P198" s="142" t="e">
        <f t="shared" ca="1" si="1615"/>
        <v>#N/A</v>
      </c>
      <c r="Q198" s="142" t="e">
        <f t="shared" ca="1" si="1615"/>
        <v>#N/A</v>
      </c>
      <c r="R198" s="142" t="e">
        <f t="shared" ca="1" si="1615"/>
        <v>#N/A</v>
      </c>
      <c r="S198" s="142" t="e">
        <f t="shared" ca="1" si="1615"/>
        <v>#N/A</v>
      </c>
      <c r="T198" s="142" t="e">
        <f t="shared" ca="1" si="1605"/>
        <v>#N/A</v>
      </c>
      <c r="U198" s="142" t="e">
        <f t="shared" ca="1" si="1605"/>
        <v>#N/A</v>
      </c>
      <c r="V198" s="142" t="e">
        <f t="shared" ca="1" si="1605"/>
        <v>#N/A</v>
      </c>
      <c r="W198" s="142" t="e">
        <f t="shared" ca="1" si="1605"/>
        <v>#N/A</v>
      </c>
      <c r="X198" s="142" t="e">
        <f t="shared" ca="1" si="1605"/>
        <v>#N/A</v>
      </c>
      <c r="Y198" s="142" t="e">
        <f t="shared" ca="1" si="1605"/>
        <v>#N/A</v>
      </c>
      <c r="Z198" s="142" t="e">
        <f t="shared" ca="1" si="1605"/>
        <v>#N/A</v>
      </c>
      <c r="AA198" s="142" t="e">
        <f t="shared" ca="1" si="1605"/>
        <v>#N/A</v>
      </c>
      <c r="AB198" s="142" t="e">
        <f t="shared" ca="1" si="1605"/>
        <v>#N/A</v>
      </c>
      <c r="AC198" s="142" t="e">
        <f t="shared" ca="1" si="1605"/>
        <v>#N/A</v>
      </c>
      <c r="AD198" s="142" t="e">
        <f t="shared" ca="1" si="1605"/>
        <v>#N/A</v>
      </c>
      <c r="AE198" s="142" t="e">
        <f t="shared" ca="1" si="1605"/>
        <v>#N/A</v>
      </c>
      <c r="AF198" s="142" t="e">
        <f t="shared" ca="1" si="1605"/>
        <v>#N/A</v>
      </c>
      <c r="AG198" s="142" t="e">
        <f t="shared" ca="1" si="1605"/>
        <v>#N/A</v>
      </c>
      <c r="AH198" s="142" t="e">
        <f t="shared" ca="1" si="1605"/>
        <v>#N/A</v>
      </c>
      <c r="AI198" s="142" t="e">
        <f t="shared" ca="1" si="1616"/>
        <v>#N/A</v>
      </c>
      <c r="AJ198" s="142" t="e">
        <f t="shared" ca="1" si="1616"/>
        <v>#N/A</v>
      </c>
      <c r="AK198" s="142" t="e">
        <f t="shared" ca="1" si="1616"/>
        <v>#N/A</v>
      </c>
      <c r="AL198" s="142" t="e">
        <f t="shared" ca="1" si="1616"/>
        <v>#N/A</v>
      </c>
      <c r="AM198" s="142" t="e">
        <f t="shared" ca="1" si="1616"/>
        <v>#N/A</v>
      </c>
      <c r="AN198" s="142" t="e">
        <f t="shared" ca="1" si="1616"/>
        <v>#N/A</v>
      </c>
      <c r="AO198" s="142" t="e">
        <f t="shared" ca="1" si="1616"/>
        <v>#N/A</v>
      </c>
      <c r="AP198" s="142" t="e">
        <f t="shared" ca="1" si="1616"/>
        <v>#N/A</v>
      </c>
      <c r="AQ198" s="142" t="e">
        <f t="shared" ca="1" si="1616"/>
        <v>#N/A</v>
      </c>
      <c r="AR198" s="142" t="e">
        <f t="shared" ca="1" si="1616"/>
        <v>#N/A</v>
      </c>
      <c r="AS198" s="142" t="e">
        <f t="shared" ca="1" si="1616"/>
        <v>#N/A</v>
      </c>
      <c r="AT198" s="142" t="e">
        <f t="shared" ca="1" si="1616"/>
        <v>#N/A</v>
      </c>
      <c r="AU198" s="142" t="e">
        <f t="shared" ca="1" si="1616"/>
        <v>#N/A</v>
      </c>
      <c r="AV198" s="142" t="e">
        <f t="shared" ca="1" si="1616"/>
        <v>#N/A</v>
      </c>
      <c r="AW198" s="142" t="e">
        <f t="shared" ca="1" si="1616"/>
        <v>#N/A</v>
      </c>
      <c r="AX198" s="142" t="e">
        <f t="shared" ca="1" si="1616"/>
        <v>#N/A</v>
      </c>
      <c r="AY198" s="142" t="e">
        <f t="shared" ca="1" si="1606"/>
        <v>#N/A</v>
      </c>
      <c r="AZ198" s="142" t="e">
        <f t="shared" ca="1" si="1606"/>
        <v>#N/A</v>
      </c>
      <c r="BA198" s="142" t="e">
        <f t="shared" ca="1" si="1606"/>
        <v>#N/A</v>
      </c>
      <c r="BB198" s="142" t="str">
        <f t="shared" ca="1" si="1625"/>
        <v/>
      </c>
      <c r="BC198" s="142" t="str">
        <f t="shared" ref="BC198" ca="1" si="1652">IFERROR(VALUE(G198)*IF(RTF_unit="K",1,IF(RTF_unit="lb",1/1000,IF(RTF_unit="T",2,1))),"")</f>
        <v/>
      </c>
      <c r="BD198" s="142" t="str">
        <f t="shared" ref="BD198" ca="1" si="1653">IFERROR(VALUE(H198)*IF(RTF_unit="K",1,IF(RTF_unit="lb",1/1000,IF(RTF_unit="T",2,1))),"")</f>
        <v/>
      </c>
      <c r="BE198" s="142" t="str">
        <f t="shared" ref="BE198" ca="1" si="1654">IFERROR(VALUE(I198)*IF(RTF_unit="K",1,IF(RTF_unit="lb",1/1000,IF(RTF_unit="T",2,1))),"")</f>
        <v/>
      </c>
      <c r="BF198" s="20" t="str">
        <f t="shared" ca="1" si="1629"/>
        <v/>
      </c>
      <c r="BG198" s="142" t="str">
        <f t="shared" ca="1" si="1116"/>
        <v/>
      </c>
      <c r="BH198" s="20"/>
      <c r="BI198" s="158" t="str">
        <f t="shared" ca="1" si="1160"/>
        <v/>
      </c>
      <c r="BJ198" s="142" t="str">
        <f t="shared" ca="1" si="1135"/>
        <v/>
      </c>
      <c r="BK198" s="142" t="str">
        <f t="shared" ca="1" si="1161"/>
        <v/>
      </c>
      <c r="BL198" s="142" t="str">
        <f t="shared" ref="BL198" ca="1" si="1655">IFERROR(INDEX($D$2:$BA$203,$A$41-1+$BI198,$A$27-3)*IF(RTF_unit="K",1,IF(RTF_unit="lb",1/1000,IF(RTF_unit="T",2,1))),"")</f>
        <v/>
      </c>
      <c r="BM198" s="142" t="str">
        <f t="shared" ref="BM198" ca="1" si="1656">IFERROR(INDEX($D$2:$BA$203,$A$41-1+$BI198,$A$27-1)*IF(RTF_unit="K",1,IF(RTF_unit="lb",1/1000,IF(RTF_unit="T",2,1))),"")</f>
        <v/>
      </c>
      <c r="BN198" s="142" t="str">
        <f t="shared" ref="BN198" ca="1" si="1657">IFERROR(INDEX($D$2:$BA$203,$A$41-1+$BI198,$A$27-2)*IF(RTF_unit="K",1,IF(RTF_unit="lb",1/1000,IF(RTF_unit="T",2,1))),"")</f>
        <v/>
      </c>
      <c r="BO198" s="142" t="str">
        <f t="shared" ref="BO198" ca="1" si="1658">IFERROR(INDEX($D$2:$BA$203,$A$41-1+$BI198,$A$27)*IF(RTF_unit_Moment="kip-ft",1,IF(RTF_unit_Moment="kip-in",1/12,IF(RTF_unit_Moment="lb-ft",1/1000,IF(RTF_unit_Moment="lb-in",1/12000,1)))),"")</f>
        <v/>
      </c>
      <c r="BP198" s="142" t="str">
        <f t="shared" ref="BP198" ca="1" si="1659">IFERROR(INDEX($D$2:$BA$203,$A$41-1+$BI198,$A$30)*IF(RTF_unit_Moment="kip-ft",1,IF(RTF_unit_Moment="kip-in",1/12,IF(RTF_unit_Moment="lb-ft",1/1000,IF(RTF_unit_Moment="lb-in",1/12000,1)))),"")</f>
        <v/>
      </c>
      <c r="BQ198" s="142" t="str">
        <f t="shared" ca="1" si="1167"/>
        <v/>
      </c>
      <c r="BR198" s="142" t="str">
        <f t="shared" ca="1" si="1168"/>
        <v/>
      </c>
      <c r="BT198" s="142" t="str">
        <f t="array" aca="1" ref="BT198" ca="1">IFERROR(INDEX($BB$1:$BB$502,SMALL(IF($BB$1:$BB$502&lt;&gt;"",ROW($BB$1:$BB$502)),ROW(191:191))),"")</f>
        <v/>
      </c>
      <c r="BU198" s="156" t="str">
        <f t="shared" ca="1" si="1130"/>
        <v/>
      </c>
      <c r="BV198" s="142" t="str">
        <f t="shared" ca="1" si="1141"/>
        <v/>
      </c>
      <c r="BW198" s="142" t="str">
        <f t="shared" ca="1" si="1141"/>
        <v/>
      </c>
      <c r="BX198" s="142" t="str">
        <f t="shared" ca="1" si="1141"/>
        <v/>
      </c>
      <c r="BY198" s="142" t="str">
        <f t="shared" ca="1" si="1142"/>
        <v/>
      </c>
      <c r="BZ198" s="142" t="str">
        <f t="shared" ca="1" si="1131"/>
        <v/>
      </c>
      <c r="CA198" s="142" t="str">
        <f t="shared" ca="1" si="1143"/>
        <v/>
      </c>
      <c r="CB198" s="142" t="str">
        <f t="shared" ca="1" si="1144"/>
        <v/>
      </c>
      <c r="CC198" s="142" t="str">
        <f t="shared" ca="1" si="1145"/>
        <v/>
      </c>
      <c r="CD198" s="142" t="str">
        <f t="shared" ca="1" si="1146"/>
        <v/>
      </c>
      <c r="CE198" s="142" t="str">
        <f t="shared" ca="1" si="1147"/>
        <v/>
      </c>
      <c r="CF198" s="142" t="str">
        <f t="shared" ca="1" si="1148"/>
        <v/>
      </c>
      <c r="CG198" s="142" t="str">
        <f t="shared" ca="1" si="1149"/>
        <v/>
      </c>
      <c r="CH198" s="142" t="str">
        <f ca="1">IFERROR(TRIM(IFERROR(IF(ISNUMBER(MATCH(IF($CF197="Radius",LEFT($CF198,FIND(" (",$CF198,1)),IF(LEFT($CF198,FIND(" (",$CF198,1))=LEFT($CF197,FIND(" (",$CF197,1)),"",LEFT($CF198,FIND(" (",$CF198,1)))),$CH$8:$CH197,0))=FALSE,IF($CF197="Radius",LEFT($CF198,FIND(" (",$CF198,1)),IF(LEFT($CF198,FIND(" (",$CF198,1))=LEFT($CF197,FIND(" (",$CF197,1)),"",LEFT($CF198,FIND(" (",$CF198,1)))),""),"")),"")</f>
        <v/>
      </c>
      <c r="CI198" s="142" t="str">
        <f t="array" aca="1" ref="CI198" ca="1">IFERROR(IF($CH198="","",IF(MAX((Selection_Radius=$CH198)*Selection_Resultant)=0,"",MAX((Selection_Radius=$CH198)*Selection_Resultant))),"")</f>
        <v/>
      </c>
      <c r="CJ198" s="142" t="str">
        <f t="shared" ca="1" si="1150"/>
        <v/>
      </c>
      <c r="CK198" s="142" t="str">
        <f t="array" aca="1" ref="CK198" ca="1">IFERROR(INDEX($CJ$1:$CJ$502,SMALL(IF($CJ$1:$CJ$502&lt;&gt;"",ROW($CJ$1:$CJ$502)),ROW(191:191))),"")</f>
        <v/>
      </c>
      <c r="CL198" s="142" t="str">
        <f t="shared" ca="1" si="1151"/>
        <v/>
      </c>
      <c r="CM198" s="142" t="str">
        <f t="shared" ca="1" si="1152"/>
        <v/>
      </c>
      <c r="CN198" s="142" t="str" cm="1">
        <f t="array" aca="1" ref="CN198" ca="1">IF(CM198="","",INDEX(INDIRECT("$CM$9:$CM$" &amp; ROW(GuyAnchorReactionCount) + GuyAnchorReactionCount),ROWS($CM198:INDIRECT("$CM$" &amp; ROW(GuyAnchorReactionCount) + GuyAnchorReactionCount))))</f>
        <v/>
      </c>
      <c r="CP198" s="145" t="str">
        <f t="shared" ca="1" si="1153"/>
        <v/>
      </c>
      <c r="CQ198" s="145" t="str">
        <f t="shared" ca="1" si="1154"/>
        <v/>
      </c>
      <c r="CR198" s="145" t="str">
        <f t="shared" ca="1" si="1155"/>
        <v/>
      </c>
      <c r="CS198" s="145" t="str">
        <f t="shared" ca="1" si="1156"/>
        <v/>
      </c>
    </row>
    <row r="199" spans="3:97" x14ac:dyDescent="0.2">
      <c r="C199" s="142">
        <f t="shared" si="1635"/>
        <v>197</v>
      </c>
      <c r="D199" s="142" t="e">
        <f t="shared" ca="1" si="1615"/>
        <v>#N/A</v>
      </c>
      <c r="E199" s="142" t="e">
        <f t="shared" ca="1" si="1615"/>
        <v>#N/A</v>
      </c>
      <c r="F199" s="142" t="e">
        <f t="shared" ca="1" si="1615"/>
        <v>#N/A</v>
      </c>
      <c r="G199" s="142" t="e">
        <f t="shared" ca="1" si="1615"/>
        <v>#N/A</v>
      </c>
      <c r="H199" s="142" t="e">
        <f t="shared" ca="1" si="1615"/>
        <v>#N/A</v>
      </c>
      <c r="I199" s="142" t="e">
        <f t="shared" ca="1" si="1615"/>
        <v>#N/A</v>
      </c>
      <c r="J199" s="142" t="e">
        <f t="shared" ca="1" si="1615"/>
        <v>#N/A</v>
      </c>
      <c r="K199" s="142" t="e">
        <f t="shared" ca="1" si="1615"/>
        <v>#N/A</v>
      </c>
      <c r="L199" s="142" t="e">
        <f t="shared" ca="1" si="1615"/>
        <v>#N/A</v>
      </c>
      <c r="M199" s="142" t="e">
        <f t="shared" ca="1" si="1615"/>
        <v>#N/A</v>
      </c>
      <c r="N199" s="142" t="e">
        <f t="shared" ca="1" si="1615"/>
        <v>#N/A</v>
      </c>
      <c r="O199" s="142" t="e">
        <f t="shared" ca="1" si="1615"/>
        <v>#N/A</v>
      </c>
      <c r="P199" s="142" t="e">
        <f t="shared" ca="1" si="1615"/>
        <v>#N/A</v>
      </c>
      <c r="Q199" s="142" t="e">
        <f t="shared" ca="1" si="1615"/>
        <v>#N/A</v>
      </c>
      <c r="R199" s="142" t="e">
        <f t="shared" ca="1" si="1615"/>
        <v>#N/A</v>
      </c>
      <c r="S199" s="142" t="e">
        <f t="shared" ca="1" si="1615"/>
        <v>#N/A</v>
      </c>
      <c r="T199" s="142" t="e">
        <f t="shared" ca="1" si="1605"/>
        <v>#N/A</v>
      </c>
      <c r="U199" s="142" t="e">
        <f t="shared" ca="1" si="1605"/>
        <v>#N/A</v>
      </c>
      <c r="V199" s="142" t="e">
        <f t="shared" ca="1" si="1605"/>
        <v>#N/A</v>
      </c>
      <c r="W199" s="142" t="e">
        <f t="shared" ca="1" si="1605"/>
        <v>#N/A</v>
      </c>
      <c r="X199" s="142" t="e">
        <f t="shared" ca="1" si="1605"/>
        <v>#N/A</v>
      </c>
      <c r="Y199" s="142" t="e">
        <f t="shared" ca="1" si="1605"/>
        <v>#N/A</v>
      </c>
      <c r="Z199" s="142" t="e">
        <f t="shared" ca="1" si="1605"/>
        <v>#N/A</v>
      </c>
      <c r="AA199" s="142" t="e">
        <f t="shared" ca="1" si="1605"/>
        <v>#N/A</v>
      </c>
      <c r="AB199" s="142" t="e">
        <f t="shared" ca="1" si="1605"/>
        <v>#N/A</v>
      </c>
      <c r="AC199" s="142" t="e">
        <f t="shared" ca="1" si="1605"/>
        <v>#N/A</v>
      </c>
      <c r="AD199" s="142" t="e">
        <f t="shared" ca="1" si="1605"/>
        <v>#N/A</v>
      </c>
      <c r="AE199" s="142" t="e">
        <f t="shared" ca="1" si="1605"/>
        <v>#N/A</v>
      </c>
      <c r="AF199" s="142" t="e">
        <f t="shared" ca="1" si="1605"/>
        <v>#N/A</v>
      </c>
      <c r="AG199" s="142" t="e">
        <f t="shared" ca="1" si="1605"/>
        <v>#N/A</v>
      </c>
      <c r="AH199" s="142" t="e">
        <f t="shared" ca="1" si="1605"/>
        <v>#N/A</v>
      </c>
      <c r="AI199" s="142" t="e">
        <f t="shared" ca="1" si="1616"/>
        <v>#N/A</v>
      </c>
      <c r="AJ199" s="142" t="e">
        <f t="shared" ca="1" si="1616"/>
        <v>#N/A</v>
      </c>
      <c r="AK199" s="142" t="e">
        <f t="shared" ca="1" si="1616"/>
        <v>#N/A</v>
      </c>
      <c r="AL199" s="142" t="e">
        <f t="shared" ca="1" si="1616"/>
        <v>#N/A</v>
      </c>
      <c r="AM199" s="142" t="e">
        <f t="shared" ca="1" si="1616"/>
        <v>#N/A</v>
      </c>
      <c r="AN199" s="142" t="e">
        <f t="shared" ca="1" si="1616"/>
        <v>#N/A</v>
      </c>
      <c r="AO199" s="142" t="e">
        <f t="shared" ca="1" si="1616"/>
        <v>#N/A</v>
      </c>
      <c r="AP199" s="142" t="e">
        <f t="shared" ca="1" si="1616"/>
        <v>#N/A</v>
      </c>
      <c r="AQ199" s="142" t="e">
        <f t="shared" ca="1" si="1616"/>
        <v>#N/A</v>
      </c>
      <c r="AR199" s="142" t="e">
        <f t="shared" ca="1" si="1616"/>
        <v>#N/A</v>
      </c>
      <c r="AS199" s="142" t="e">
        <f t="shared" ca="1" si="1616"/>
        <v>#N/A</v>
      </c>
      <c r="AT199" s="142" t="e">
        <f t="shared" ca="1" si="1616"/>
        <v>#N/A</v>
      </c>
      <c r="AU199" s="142" t="e">
        <f t="shared" ca="1" si="1616"/>
        <v>#N/A</v>
      </c>
      <c r="AV199" s="142" t="e">
        <f t="shared" ca="1" si="1616"/>
        <v>#N/A</v>
      </c>
      <c r="AW199" s="142" t="e">
        <f t="shared" ca="1" si="1616"/>
        <v>#N/A</v>
      </c>
      <c r="AX199" s="142" t="e">
        <f t="shared" ca="1" si="1616"/>
        <v>#N/A</v>
      </c>
      <c r="AY199" s="142" t="e">
        <f t="shared" ca="1" si="1606"/>
        <v>#N/A</v>
      </c>
      <c r="AZ199" s="142" t="e">
        <f t="shared" ca="1" si="1606"/>
        <v>#N/A</v>
      </c>
      <c r="BA199" s="142" t="e">
        <f t="shared" ca="1" si="1606"/>
        <v>#N/A</v>
      </c>
      <c r="BB199" s="142" t="str">
        <f t="shared" ca="1" si="1625"/>
        <v/>
      </c>
      <c r="BC199" s="142" t="str">
        <f t="shared" ref="BC199" ca="1" si="1660">IFERROR(VALUE(G199)*IF(RTF_unit="K",1,IF(RTF_unit="lb",1/1000,IF(RTF_unit="T",2,1))),"")</f>
        <v/>
      </c>
      <c r="BD199" s="142" t="str">
        <f t="shared" ref="BD199" ca="1" si="1661">IFERROR(VALUE(H199)*IF(RTF_unit="K",1,IF(RTF_unit="lb",1/1000,IF(RTF_unit="T",2,1))),"")</f>
        <v/>
      </c>
      <c r="BE199" s="142" t="str">
        <f t="shared" ref="BE199" ca="1" si="1662">IFERROR(VALUE(I199)*IF(RTF_unit="K",1,IF(RTF_unit="lb",1/1000,IF(RTF_unit="T",2,1))),"")</f>
        <v/>
      </c>
      <c r="BF199" s="20" t="str">
        <f t="shared" ca="1" si="1629"/>
        <v/>
      </c>
      <c r="BG199" s="142" t="str">
        <f t="shared" ca="1" si="1116"/>
        <v/>
      </c>
      <c r="BH199" s="20"/>
      <c r="BI199" s="158" t="str">
        <f t="shared" ca="1" si="1160"/>
        <v/>
      </c>
      <c r="BJ199" s="142" t="str">
        <f t="shared" ca="1" si="1135"/>
        <v/>
      </c>
      <c r="BK199" s="142" t="str">
        <f t="shared" ca="1" si="1161"/>
        <v/>
      </c>
      <c r="BL199" s="142" t="str">
        <f t="shared" ref="BL199" ca="1" si="1663">IFERROR(INDEX($D$2:$BA$203,$A$41-1+$BI199,$A$27-3)*IF(RTF_unit="K",1,IF(RTF_unit="lb",1/1000,IF(RTF_unit="T",2,1))),"")</f>
        <v/>
      </c>
      <c r="BM199" s="142" t="str">
        <f t="shared" ref="BM199" ca="1" si="1664">IFERROR(INDEX($D$2:$BA$203,$A$41-1+$BI199,$A$27-1)*IF(RTF_unit="K",1,IF(RTF_unit="lb",1/1000,IF(RTF_unit="T",2,1))),"")</f>
        <v/>
      </c>
      <c r="BN199" s="142" t="str">
        <f t="shared" ref="BN199" ca="1" si="1665">IFERROR(INDEX($D$2:$BA$203,$A$41-1+$BI199,$A$27-2)*IF(RTF_unit="K",1,IF(RTF_unit="lb",1/1000,IF(RTF_unit="T",2,1))),"")</f>
        <v/>
      </c>
      <c r="BO199" s="142" t="str">
        <f t="shared" ref="BO199" ca="1" si="1666">IFERROR(INDEX($D$2:$BA$203,$A$41-1+$BI199,$A$27)*IF(RTF_unit_Moment="kip-ft",1,IF(RTF_unit_Moment="kip-in",1/12,IF(RTF_unit_Moment="lb-ft",1/1000,IF(RTF_unit_Moment="lb-in",1/12000,1)))),"")</f>
        <v/>
      </c>
      <c r="BP199" s="142" t="str">
        <f t="shared" ref="BP199" ca="1" si="1667">IFERROR(INDEX($D$2:$BA$203,$A$41-1+$BI199,$A$30)*IF(RTF_unit_Moment="kip-ft",1,IF(RTF_unit_Moment="kip-in",1/12,IF(RTF_unit_Moment="lb-ft",1/1000,IF(RTF_unit_Moment="lb-in",1/12000,1)))),"")</f>
        <v/>
      </c>
      <c r="BQ199" s="142" t="str">
        <f t="shared" ca="1" si="1167"/>
        <v/>
      </c>
      <c r="BR199" s="142" t="str">
        <f t="shared" ca="1" si="1168"/>
        <v/>
      </c>
      <c r="BT199" s="142" t="str">
        <f t="array" aca="1" ref="BT199" ca="1">IFERROR(INDEX($BB$1:$BB$502,SMALL(IF($BB$1:$BB$502&lt;&gt;"",ROW($BB$1:$BB$502)),ROW(192:192))),"")</f>
        <v/>
      </c>
      <c r="BU199" s="156" t="str">
        <f t="shared" ca="1" si="1130"/>
        <v/>
      </c>
      <c r="BV199" s="142" t="str">
        <f t="shared" ca="1" si="1141"/>
        <v/>
      </c>
      <c r="BW199" s="142" t="str">
        <f t="shared" ca="1" si="1141"/>
        <v/>
      </c>
      <c r="BX199" s="142" t="str">
        <f t="shared" ca="1" si="1141"/>
        <v/>
      </c>
      <c r="BY199" s="142" t="str">
        <f t="shared" ca="1" si="1142"/>
        <v/>
      </c>
      <c r="BZ199" s="142" t="str">
        <f t="shared" ca="1" si="1131"/>
        <v/>
      </c>
      <c r="CA199" s="142" t="str">
        <f t="shared" ca="1" si="1143"/>
        <v/>
      </c>
      <c r="CB199" s="142" t="str">
        <f t="shared" ca="1" si="1144"/>
        <v/>
      </c>
      <c r="CC199" s="142" t="str">
        <f t="shared" ca="1" si="1145"/>
        <v/>
      </c>
      <c r="CD199" s="142" t="str">
        <f t="shared" ca="1" si="1146"/>
        <v/>
      </c>
      <c r="CE199" s="142" t="str">
        <f t="shared" ca="1" si="1147"/>
        <v/>
      </c>
      <c r="CF199" s="142" t="str">
        <f t="shared" ca="1" si="1148"/>
        <v/>
      </c>
      <c r="CG199" s="142" t="str">
        <f t="shared" ca="1" si="1149"/>
        <v/>
      </c>
      <c r="CH199" s="142" t="str">
        <f ca="1">IFERROR(TRIM(IFERROR(IF(ISNUMBER(MATCH(IF($CF198="Radius",LEFT($CF199,FIND(" (",$CF199,1)),IF(LEFT($CF199,FIND(" (",$CF199,1))=LEFT($CF198,FIND(" (",$CF198,1)),"",LEFT($CF199,FIND(" (",$CF199,1)))),$CH$8:$CH198,0))=FALSE,IF($CF198="Radius",LEFT($CF199,FIND(" (",$CF199,1)),IF(LEFT($CF199,FIND(" (",$CF199,1))=LEFT($CF198,FIND(" (",$CF198,1)),"",LEFT($CF199,FIND(" (",$CF199,1)))),""),"")),"")</f>
        <v/>
      </c>
      <c r="CI199" s="142" t="str">
        <f t="array" aca="1" ref="CI199" ca="1">IFERROR(IF($CH199="","",IF(MAX((Selection_Radius=$CH199)*Selection_Resultant)=0,"",MAX((Selection_Radius=$CH199)*Selection_Resultant))),"")</f>
        <v/>
      </c>
      <c r="CJ199" s="142" t="str">
        <f t="shared" ca="1" si="1150"/>
        <v/>
      </c>
      <c r="CK199" s="142" t="str">
        <f t="array" aca="1" ref="CK199" ca="1">IFERROR(INDEX($CJ$1:$CJ$502,SMALL(IF($CJ$1:$CJ$502&lt;&gt;"",ROW($CJ$1:$CJ$502)),ROW(192:192))),"")</f>
        <v/>
      </c>
      <c r="CL199" s="142" t="str">
        <f t="shared" ca="1" si="1151"/>
        <v/>
      </c>
      <c r="CM199" s="142" t="str">
        <f t="shared" ca="1" si="1152"/>
        <v/>
      </c>
      <c r="CN199" s="142" t="str" cm="1">
        <f t="array" aca="1" ref="CN199" ca="1">IF(CM199="","",INDEX(INDIRECT("$CM$9:$CM$" &amp; ROW(GuyAnchorReactionCount) + GuyAnchorReactionCount),ROWS($CM199:INDIRECT("$CM$" &amp; ROW(GuyAnchorReactionCount) + GuyAnchorReactionCount))))</f>
        <v/>
      </c>
      <c r="CP199" s="145" t="str">
        <f t="shared" ca="1" si="1153"/>
        <v/>
      </c>
      <c r="CQ199" s="145" t="str">
        <f t="shared" ca="1" si="1154"/>
        <v/>
      </c>
      <c r="CR199" s="145" t="str">
        <f t="shared" ca="1" si="1155"/>
        <v/>
      </c>
      <c r="CS199" s="145" t="str">
        <f t="shared" ca="1" si="1156"/>
        <v/>
      </c>
    </row>
    <row r="200" spans="3:97" x14ac:dyDescent="0.2">
      <c r="C200" s="142">
        <f t="shared" si="1635"/>
        <v>198</v>
      </c>
      <c r="D200" s="142" t="e">
        <f t="shared" ca="1" si="1615"/>
        <v>#N/A</v>
      </c>
      <c r="E200" s="142" t="e">
        <f t="shared" ca="1" si="1615"/>
        <v>#N/A</v>
      </c>
      <c r="F200" s="142" t="e">
        <f t="shared" ca="1" si="1615"/>
        <v>#N/A</v>
      </c>
      <c r="G200" s="142" t="e">
        <f t="shared" ca="1" si="1615"/>
        <v>#N/A</v>
      </c>
      <c r="H200" s="142" t="e">
        <f t="shared" ca="1" si="1615"/>
        <v>#N/A</v>
      </c>
      <c r="I200" s="142" t="e">
        <f t="shared" ca="1" si="1615"/>
        <v>#N/A</v>
      </c>
      <c r="J200" s="142" t="e">
        <f t="shared" ca="1" si="1615"/>
        <v>#N/A</v>
      </c>
      <c r="K200" s="142" t="e">
        <f t="shared" ca="1" si="1615"/>
        <v>#N/A</v>
      </c>
      <c r="L200" s="142" t="e">
        <f t="shared" ca="1" si="1615"/>
        <v>#N/A</v>
      </c>
      <c r="M200" s="142" t="e">
        <f t="shared" ca="1" si="1615"/>
        <v>#N/A</v>
      </c>
      <c r="N200" s="142" t="e">
        <f t="shared" ca="1" si="1615"/>
        <v>#N/A</v>
      </c>
      <c r="O200" s="142" t="e">
        <f t="shared" ca="1" si="1615"/>
        <v>#N/A</v>
      </c>
      <c r="P200" s="142" t="e">
        <f t="shared" ca="1" si="1615"/>
        <v>#N/A</v>
      </c>
      <c r="Q200" s="142" t="e">
        <f t="shared" ca="1" si="1615"/>
        <v>#N/A</v>
      </c>
      <c r="R200" s="142" t="e">
        <f t="shared" ca="1" si="1615"/>
        <v>#N/A</v>
      </c>
      <c r="S200" s="142" t="e">
        <f t="shared" ca="1" si="1615"/>
        <v>#N/A</v>
      </c>
      <c r="T200" s="142" t="e">
        <f t="shared" ca="1" si="1605"/>
        <v>#N/A</v>
      </c>
      <c r="U200" s="142" t="e">
        <f t="shared" ca="1" si="1605"/>
        <v>#N/A</v>
      </c>
      <c r="V200" s="142" t="e">
        <f t="shared" ca="1" si="1605"/>
        <v>#N/A</v>
      </c>
      <c r="W200" s="142" t="e">
        <f t="shared" ca="1" si="1605"/>
        <v>#N/A</v>
      </c>
      <c r="X200" s="142" t="e">
        <f t="shared" ca="1" si="1605"/>
        <v>#N/A</v>
      </c>
      <c r="Y200" s="142" t="e">
        <f t="shared" ca="1" si="1605"/>
        <v>#N/A</v>
      </c>
      <c r="Z200" s="142" t="e">
        <f t="shared" ca="1" si="1605"/>
        <v>#N/A</v>
      </c>
      <c r="AA200" s="142" t="e">
        <f t="shared" ca="1" si="1605"/>
        <v>#N/A</v>
      </c>
      <c r="AB200" s="142" t="e">
        <f t="shared" ca="1" si="1605"/>
        <v>#N/A</v>
      </c>
      <c r="AC200" s="142" t="e">
        <f t="shared" ca="1" si="1605"/>
        <v>#N/A</v>
      </c>
      <c r="AD200" s="142" t="e">
        <f t="shared" ca="1" si="1605"/>
        <v>#N/A</v>
      </c>
      <c r="AE200" s="142" t="e">
        <f t="shared" ca="1" si="1605"/>
        <v>#N/A</v>
      </c>
      <c r="AF200" s="142" t="e">
        <f t="shared" ca="1" si="1605"/>
        <v>#N/A</v>
      </c>
      <c r="AG200" s="142" t="e">
        <f t="shared" ca="1" si="1605"/>
        <v>#N/A</v>
      </c>
      <c r="AH200" s="142" t="e">
        <f t="shared" ca="1" si="1605"/>
        <v>#N/A</v>
      </c>
      <c r="AI200" s="142" t="e">
        <f t="shared" ca="1" si="1616"/>
        <v>#N/A</v>
      </c>
      <c r="AJ200" s="142" t="e">
        <f t="shared" ca="1" si="1616"/>
        <v>#N/A</v>
      </c>
      <c r="AK200" s="142" t="e">
        <f t="shared" ca="1" si="1616"/>
        <v>#N/A</v>
      </c>
      <c r="AL200" s="142" t="e">
        <f t="shared" ca="1" si="1616"/>
        <v>#N/A</v>
      </c>
      <c r="AM200" s="142" t="e">
        <f t="shared" ca="1" si="1616"/>
        <v>#N/A</v>
      </c>
      <c r="AN200" s="142" t="e">
        <f t="shared" ca="1" si="1616"/>
        <v>#N/A</v>
      </c>
      <c r="AO200" s="142" t="e">
        <f t="shared" ca="1" si="1616"/>
        <v>#N/A</v>
      </c>
      <c r="AP200" s="142" t="e">
        <f t="shared" ca="1" si="1616"/>
        <v>#N/A</v>
      </c>
      <c r="AQ200" s="142" t="e">
        <f t="shared" ca="1" si="1616"/>
        <v>#N/A</v>
      </c>
      <c r="AR200" s="142" t="e">
        <f t="shared" ca="1" si="1616"/>
        <v>#N/A</v>
      </c>
      <c r="AS200" s="142" t="e">
        <f t="shared" ca="1" si="1616"/>
        <v>#N/A</v>
      </c>
      <c r="AT200" s="142" t="e">
        <f t="shared" ca="1" si="1616"/>
        <v>#N/A</v>
      </c>
      <c r="AU200" s="142" t="e">
        <f t="shared" ca="1" si="1616"/>
        <v>#N/A</v>
      </c>
      <c r="AV200" s="142" t="e">
        <f t="shared" ca="1" si="1616"/>
        <v>#N/A</v>
      </c>
      <c r="AW200" s="142" t="e">
        <f t="shared" ca="1" si="1616"/>
        <v>#N/A</v>
      </c>
      <c r="AX200" s="142" t="e">
        <f t="shared" ca="1" si="1616"/>
        <v>#N/A</v>
      </c>
      <c r="AY200" s="142" t="e">
        <f t="shared" ca="1" si="1606"/>
        <v>#N/A</v>
      </c>
      <c r="AZ200" s="142" t="e">
        <f t="shared" ca="1" si="1606"/>
        <v>#N/A</v>
      </c>
      <c r="BA200" s="142" t="e">
        <f t="shared" ca="1" si="1606"/>
        <v>#N/A</v>
      </c>
      <c r="BB200" s="142" t="str">
        <f t="shared" ca="1" si="1625"/>
        <v/>
      </c>
      <c r="BC200" s="142" t="str">
        <f t="shared" ref="BC200" ca="1" si="1668">IFERROR(VALUE(G200)*IF(RTF_unit="K",1,IF(RTF_unit="lb",1/1000,IF(RTF_unit="T",2,1))),"")</f>
        <v/>
      </c>
      <c r="BD200" s="142" t="str">
        <f t="shared" ref="BD200" ca="1" si="1669">IFERROR(VALUE(H200)*IF(RTF_unit="K",1,IF(RTF_unit="lb",1/1000,IF(RTF_unit="T",2,1))),"")</f>
        <v/>
      </c>
      <c r="BE200" s="142" t="str">
        <f t="shared" ref="BE200" ca="1" si="1670">IFERROR(VALUE(I200)*IF(RTF_unit="K",1,IF(RTF_unit="lb",1/1000,IF(RTF_unit="T",2,1))),"")</f>
        <v/>
      </c>
      <c r="BF200" s="20" t="str">
        <f t="shared" ca="1" si="1629"/>
        <v/>
      </c>
      <c r="BG200" s="142" t="str">
        <f t="shared" ref="BG200:BG263" ca="1" si="1671">IF(BB200="","",_xlfn.AGGREGATE(4,6,BF200:BF207))</f>
        <v/>
      </c>
      <c r="BH200" s="20"/>
      <c r="BI200" s="158" t="str">
        <f t="shared" ca="1" si="1160"/>
        <v/>
      </c>
      <c r="BJ200" s="142" t="str">
        <f t="shared" ca="1" si="1135"/>
        <v/>
      </c>
      <c r="BK200" s="142" t="str">
        <f t="shared" ca="1" si="1161"/>
        <v/>
      </c>
      <c r="BL200" s="142" t="str">
        <f t="shared" ref="BL200" ca="1" si="1672">IFERROR(INDEX($D$2:$BA$203,$A$41-1+$BI200,$A$27-3)*IF(RTF_unit="K",1,IF(RTF_unit="lb",1/1000,IF(RTF_unit="T",2,1))),"")</f>
        <v/>
      </c>
      <c r="BM200" s="142" t="str">
        <f t="shared" ref="BM200" ca="1" si="1673">IFERROR(INDEX($D$2:$BA$203,$A$41-1+$BI200,$A$27-1)*IF(RTF_unit="K",1,IF(RTF_unit="lb",1/1000,IF(RTF_unit="T",2,1))),"")</f>
        <v/>
      </c>
      <c r="BN200" s="142" t="str">
        <f t="shared" ref="BN200" ca="1" si="1674">IFERROR(INDEX($D$2:$BA$203,$A$41-1+$BI200,$A$27-2)*IF(RTF_unit="K",1,IF(RTF_unit="lb",1/1000,IF(RTF_unit="T",2,1))),"")</f>
        <v/>
      </c>
      <c r="BO200" s="142" t="str">
        <f t="shared" ref="BO200" ca="1" si="1675">IFERROR(INDEX($D$2:$BA$203,$A$41-1+$BI200,$A$27)*IF(RTF_unit_Moment="kip-ft",1,IF(RTF_unit_Moment="kip-in",1/12,IF(RTF_unit_Moment="lb-ft",1/1000,IF(RTF_unit_Moment="lb-in",1/12000,1)))),"")</f>
        <v/>
      </c>
      <c r="BP200" s="142" t="str">
        <f t="shared" ref="BP200" ca="1" si="1676">IFERROR(INDEX($D$2:$BA$203,$A$41-1+$BI200,$A$30)*IF(RTF_unit_Moment="kip-ft",1,IF(RTF_unit_Moment="kip-in",1/12,IF(RTF_unit_Moment="lb-ft",1/1000,IF(RTF_unit_Moment="lb-in",1/12000,1)))),"")</f>
        <v/>
      </c>
      <c r="BQ200" s="142" t="str">
        <f t="shared" ca="1" si="1167"/>
        <v/>
      </c>
      <c r="BR200" s="142" t="str">
        <f t="shared" ca="1" si="1168"/>
        <v/>
      </c>
      <c r="BT200" s="142" t="str">
        <f t="array" aca="1" ref="BT200" ca="1">IFERROR(INDEX($BB$1:$BB$502,SMALL(IF($BB$1:$BB$502&lt;&gt;"",ROW($BB$1:$BB$502)),ROW(193:193))),"")</f>
        <v/>
      </c>
      <c r="BU200" s="156" t="str">
        <f t="shared" ca="1" si="1130"/>
        <v/>
      </c>
      <c r="BV200" s="142" t="str">
        <f t="shared" ca="1" si="1141"/>
        <v/>
      </c>
      <c r="BW200" s="142" t="str">
        <f t="shared" ca="1" si="1141"/>
        <v/>
      </c>
      <c r="BX200" s="142" t="str">
        <f t="shared" ca="1" si="1141"/>
        <v/>
      </c>
      <c r="BY200" s="142" t="str">
        <f t="shared" ca="1" si="1142"/>
        <v/>
      </c>
      <c r="BZ200" s="142" t="str">
        <f t="shared" ca="1" si="1131"/>
        <v/>
      </c>
      <c r="CA200" s="142" t="str">
        <f t="shared" ca="1" si="1143"/>
        <v/>
      </c>
      <c r="CB200" s="142" t="str">
        <f t="shared" ca="1" si="1144"/>
        <v/>
      </c>
      <c r="CC200" s="142" t="str">
        <f t="shared" ca="1" si="1145"/>
        <v/>
      </c>
      <c r="CD200" s="142" t="str">
        <f t="shared" ca="1" si="1146"/>
        <v/>
      </c>
      <c r="CE200" s="142" t="str">
        <f t="shared" ca="1" si="1147"/>
        <v/>
      </c>
      <c r="CF200" s="142" t="str">
        <f t="shared" ca="1" si="1148"/>
        <v/>
      </c>
      <c r="CG200" s="142" t="str">
        <f t="shared" ca="1" si="1149"/>
        <v/>
      </c>
      <c r="CH200" s="142" t="str">
        <f ca="1">IFERROR(TRIM(IFERROR(IF(ISNUMBER(MATCH(IF($CF199="Radius",LEFT($CF200,FIND(" (",$CF200,1)),IF(LEFT($CF200,FIND(" (",$CF200,1))=LEFT($CF199,FIND(" (",$CF199,1)),"",LEFT($CF200,FIND(" (",$CF200,1)))),$CH$8:$CH199,0))=FALSE,IF($CF199="Radius",LEFT($CF200,FIND(" (",$CF200,1)),IF(LEFT($CF200,FIND(" (",$CF200,1))=LEFT($CF199,FIND(" (",$CF199,1)),"",LEFT($CF200,FIND(" (",$CF200,1)))),""),"")),"")</f>
        <v/>
      </c>
      <c r="CI200" s="142" t="str">
        <f t="array" aca="1" ref="CI200" ca="1">IFERROR(IF($CH200="","",IF(MAX((Selection_Radius=$CH200)*Selection_Resultant)=0,"",MAX((Selection_Radius=$CH200)*Selection_Resultant))),"")</f>
        <v/>
      </c>
      <c r="CJ200" s="142" t="str">
        <f t="shared" ca="1" si="1150"/>
        <v/>
      </c>
      <c r="CK200" s="142" t="str">
        <f t="array" aca="1" ref="CK200" ca="1">IFERROR(INDEX($CJ$1:$CJ$502,SMALL(IF($CJ$1:$CJ$502&lt;&gt;"",ROW($CJ$1:$CJ$502)),ROW(193:193))),"")</f>
        <v/>
      </c>
      <c r="CL200" s="142" t="str">
        <f t="shared" ca="1" si="1151"/>
        <v/>
      </c>
      <c r="CM200" s="142" t="str">
        <f t="shared" ca="1" si="1152"/>
        <v/>
      </c>
      <c r="CN200" s="142" t="str" cm="1">
        <f t="array" aca="1" ref="CN200" ca="1">IF(CM200="","",INDEX(INDIRECT("$CM$9:$CM$" &amp; ROW(GuyAnchorReactionCount) + GuyAnchorReactionCount),ROWS($CM200:INDIRECT("$CM$" &amp; ROW(GuyAnchorReactionCount) + GuyAnchorReactionCount))))</f>
        <v/>
      </c>
      <c r="CP200" s="145" t="str">
        <f t="shared" ca="1" si="1153"/>
        <v/>
      </c>
      <c r="CQ200" s="145" t="str">
        <f t="shared" ca="1" si="1154"/>
        <v/>
      </c>
      <c r="CR200" s="145" t="str">
        <f t="shared" ca="1" si="1155"/>
        <v/>
      </c>
      <c r="CS200" s="145" t="str">
        <f t="shared" ca="1" si="1156"/>
        <v/>
      </c>
    </row>
    <row r="201" spans="3:97" x14ac:dyDescent="0.2">
      <c r="C201" s="142">
        <f t="shared" si="1635"/>
        <v>199</v>
      </c>
      <c r="D201" s="142" t="e">
        <f t="shared" ca="1" si="1615"/>
        <v>#N/A</v>
      </c>
      <c r="E201" s="142" t="e">
        <f t="shared" ca="1" si="1615"/>
        <v>#N/A</v>
      </c>
      <c r="F201" s="142" t="e">
        <f t="shared" ca="1" si="1615"/>
        <v>#N/A</v>
      </c>
      <c r="G201" s="142" t="e">
        <f t="shared" ca="1" si="1615"/>
        <v>#N/A</v>
      </c>
      <c r="H201" s="142" t="e">
        <f t="shared" ca="1" si="1615"/>
        <v>#N/A</v>
      </c>
      <c r="I201" s="142" t="e">
        <f t="shared" ca="1" si="1615"/>
        <v>#N/A</v>
      </c>
      <c r="J201" s="142" t="e">
        <f t="shared" ca="1" si="1615"/>
        <v>#N/A</v>
      </c>
      <c r="K201" s="142" t="e">
        <f t="shared" ca="1" si="1615"/>
        <v>#N/A</v>
      </c>
      <c r="L201" s="142" t="e">
        <f t="shared" ca="1" si="1615"/>
        <v>#N/A</v>
      </c>
      <c r="M201" s="142" t="e">
        <f t="shared" ca="1" si="1615"/>
        <v>#N/A</v>
      </c>
      <c r="N201" s="142" t="e">
        <f t="shared" ca="1" si="1615"/>
        <v>#N/A</v>
      </c>
      <c r="O201" s="142" t="e">
        <f t="shared" ca="1" si="1615"/>
        <v>#N/A</v>
      </c>
      <c r="P201" s="142" t="e">
        <f t="shared" ca="1" si="1615"/>
        <v>#N/A</v>
      </c>
      <c r="Q201" s="142" t="e">
        <f t="shared" ca="1" si="1615"/>
        <v>#N/A</v>
      </c>
      <c r="R201" s="142" t="e">
        <f t="shared" ca="1" si="1615"/>
        <v>#N/A</v>
      </c>
      <c r="S201" s="142" t="e">
        <f t="shared" ca="1" si="1615"/>
        <v>#N/A</v>
      </c>
      <c r="T201" s="142" t="e">
        <f t="shared" ca="1" si="1605"/>
        <v>#N/A</v>
      </c>
      <c r="U201" s="142" t="e">
        <f t="shared" ca="1" si="1605"/>
        <v>#N/A</v>
      </c>
      <c r="V201" s="142" t="e">
        <f t="shared" ca="1" si="1605"/>
        <v>#N/A</v>
      </c>
      <c r="W201" s="142" t="e">
        <f t="shared" ca="1" si="1605"/>
        <v>#N/A</v>
      </c>
      <c r="X201" s="142" t="e">
        <f t="shared" ca="1" si="1605"/>
        <v>#N/A</v>
      </c>
      <c r="Y201" s="142" t="e">
        <f t="shared" ca="1" si="1605"/>
        <v>#N/A</v>
      </c>
      <c r="Z201" s="142" t="e">
        <f t="shared" ca="1" si="1605"/>
        <v>#N/A</v>
      </c>
      <c r="AA201" s="142" t="e">
        <f t="shared" ca="1" si="1605"/>
        <v>#N/A</v>
      </c>
      <c r="AB201" s="142" t="e">
        <f t="shared" ca="1" si="1605"/>
        <v>#N/A</v>
      </c>
      <c r="AC201" s="142" t="e">
        <f t="shared" ca="1" si="1605"/>
        <v>#N/A</v>
      </c>
      <c r="AD201" s="142" t="e">
        <f t="shared" ca="1" si="1605"/>
        <v>#N/A</v>
      </c>
      <c r="AE201" s="142" t="e">
        <f t="shared" ca="1" si="1605"/>
        <v>#N/A</v>
      </c>
      <c r="AF201" s="142" t="e">
        <f t="shared" ca="1" si="1605"/>
        <v>#N/A</v>
      </c>
      <c r="AG201" s="142" t="e">
        <f t="shared" ca="1" si="1605"/>
        <v>#N/A</v>
      </c>
      <c r="AH201" s="142" t="e">
        <f t="shared" ca="1" si="1605"/>
        <v>#N/A</v>
      </c>
      <c r="AI201" s="142" t="e">
        <f t="shared" ca="1" si="1616"/>
        <v>#N/A</v>
      </c>
      <c r="AJ201" s="142" t="e">
        <f t="shared" ca="1" si="1616"/>
        <v>#N/A</v>
      </c>
      <c r="AK201" s="142" t="e">
        <f t="shared" ca="1" si="1616"/>
        <v>#N/A</v>
      </c>
      <c r="AL201" s="142" t="e">
        <f t="shared" ca="1" si="1616"/>
        <v>#N/A</v>
      </c>
      <c r="AM201" s="142" t="e">
        <f t="shared" ca="1" si="1616"/>
        <v>#N/A</v>
      </c>
      <c r="AN201" s="142" t="e">
        <f t="shared" ca="1" si="1616"/>
        <v>#N/A</v>
      </c>
      <c r="AO201" s="142" t="e">
        <f t="shared" ca="1" si="1616"/>
        <v>#N/A</v>
      </c>
      <c r="AP201" s="142" t="e">
        <f t="shared" ca="1" si="1616"/>
        <v>#N/A</v>
      </c>
      <c r="AQ201" s="142" t="e">
        <f t="shared" ca="1" si="1616"/>
        <v>#N/A</v>
      </c>
      <c r="AR201" s="142" t="e">
        <f t="shared" ca="1" si="1616"/>
        <v>#N/A</v>
      </c>
      <c r="AS201" s="142" t="e">
        <f t="shared" ca="1" si="1616"/>
        <v>#N/A</v>
      </c>
      <c r="AT201" s="142" t="e">
        <f t="shared" ca="1" si="1616"/>
        <v>#N/A</v>
      </c>
      <c r="AU201" s="142" t="e">
        <f t="shared" ca="1" si="1616"/>
        <v>#N/A</v>
      </c>
      <c r="AV201" s="142" t="e">
        <f t="shared" ca="1" si="1616"/>
        <v>#N/A</v>
      </c>
      <c r="AW201" s="142" t="e">
        <f t="shared" ca="1" si="1616"/>
        <v>#N/A</v>
      </c>
      <c r="AX201" s="142" t="e">
        <f t="shared" ca="1" si="1616"/>
        <v>#N/A</v>
      </c>
      <c r="AY201" s="142" t="e">
        <f t="shared" ca="1" si="1606"/>
        <v>#N/A</v>
      </c>
      <c r="AZ201" s="142" t="e">
        <f t="shared" ca="1" si="1606"/>
        <v>#N/A</v>
      </c>
      <c r="BA201" s="142" t="e">
        <f t="shared" ca="1" si="1606"/>
        <v>#N/A</v>
      </c>
      <c r="BB201" s="142" t="str">
        <f t="shared" ca="1" si="1625"/>
        <v/>
      </c>
      <c r="BC201" s="142" t="str">
        <f t="shared" ref="BC201" ca="1" si="1677">IFERROR(VALUE(G201)*IF(RTF_unit="K",1,IF(RTF_unit="lb",1/1000,IF(RTF_unit="T",2,1))),"")</f>
        <v/>
      </c>
      <c r="BD201" s="142" t="str">
        <f t="shared" ref="BD201" ca="1" si="1678">IFERROR(VALUE(H201)*IF(RTF_unit="K",1,IF(RTF_unit="lb",1/1000,IF(RTF_unit="T",2,1))),"")</f>
        <v/>
      </c>
      <c r="BE201" s="142" t="str">
        <f t="shared" ref="BE201" ca="1" si="1679">IFERROR(VALUE(I201)*IF(RTF_unit="K",1,IF(RTF_unit="lb",1/1000,IF(RTF_unit="T",2,1))),"")</f>
        <v/>
      </c>
      <c r="BF201" s="20" t="str">
        <f t="shared" ca="1" si="1629"/>
        <v/>
      </c>
      <c r="BG201" s="142" t="str">
        <f t="shared" ca="1" si="1671"/>
        <v/>
      </c>
      <c r="BH201" s="20"/>
      <c r="BI201" s="158" t="str">
        <f t="shared" ca="1" si="1160"/>
        <v/>
      </c>
      <c r="BJ201" s="142" t="str">
        <f t="shared" ca="1" si="1135"/>
        <v/>
      </c>
      <c r="BK201" s="142" t="str">
        <f t="shared" ca="1" si="1161"/>
        <v/>
      </c>
      <c r="BL201" s="142" t="str">
        <f t="shared" ref="BL201" ca="1" si="1680">IFERROR(INDEX($D$2:$BA$203,$A$41-1+$BI201,$A$27-3)*IF(RTF_unit="K",1,IF(RTF_unit="lb",1/1000,IF(RTF_unit="T",2,1))),"")</f>
        <v/>
      </c>
      <c r="BM201" s="142" t="str">
        <f t="shared" ref="BM201" ca="1" si="1681">IFERROR(INDEX($D$2:$BA$203,$A$41-1+$BI201,$A$27-1)*IF(RTF_unit="K",1,IF(RTF_unit="lb",1/1000,IF(RTF_unit="T",2,1))),"")</f>
        <v/>
      </c>
      <c r="BN201" s="142" t="str">
        <f t="shared" ref="BN201" ca="1" si="1682">IFERROR(INDEX($D$2:$BA$203,$A$41-1+$BI201,$A$27-2)*IF(RTF_unit="K",1,IF(RTF_unit="lb",1/1000,IF(RTF_unit="T",2,1))),"")</f>
        <v/>
      </c>
      <c r="BO201" s="142" t="str">
        <f t="shared" ref="BO201" ca="1" si="1683">IFERROR(INDEX($D$2:$BA$203,$A$41-1+$BI201,$A$27)*IF(RTF_unit_Moment="kip-ft",1,IF(RTF_unit_Moment="kip-in",1/12,IF(RTF_unit_Moment="lb-ft",1/1000,IF(RTF_unit_Moment="lb-in",1/12000,1)))),"")</f>
        <v/>
      </c>
      <c r="BP201" s="142" t="str">
        <f t="shared" ref="BP201" ca="1" si="1684">IFERROR(INDEX($D$2:$BA$203,$A$41-1+$BI201,$A$30)*IF(RTF_unit_Moment="kip-ft",1,IF(RTF_unit_Moment="kip-in",1/12,IF(RTF_unit_Moment="lb-ft",1/1000,IF(RTF_unit_Moment="lb-in",1/12000,1)))),"")</f>
        <v/>
      </c>
      <c r="BQ201" s="142" t="str">
        <f t="shared" ca="1" si="1167"/>
        <v/>
      </c>
      <c r="BR201" s="142" t="str">
        <f t="shared" ca="1" si="1168"/>
        <v/>
      </c>
      <c r="BT201" s="142" t="str">
        <f t="array" aca="1" ref="BT201" ca="1">IFERROR(INDEX($BB$1:$BB$502,SMALL(IF($BB$1:$BB$502&lt;&gt;"",ROW($BB$1:$BB$502)),ROW(194:194))),"")</f>
        <v/>
      </c>
      <c r="BU201" s="156" t="str">
        <f t="shared" ref="BU201:BU264" ca="1" si="1685">IF($BT201="","",ROW(INDEX(BB:BB,MATCH($BT201,BB:BB,0))))</f>
        <v/>
      </c>
      <c r="BV201" s="142" t="str">
        <f t="shared" ca="1" si="1141"/>
        <v/>
      </c>
      <c r="BW201" s="142" t="str">
        <f t="shared" ca="1" si="1141"/>
        <v/>
      </c>
      <c r="BX201" s="142" t="str">
        <f t="shared" ca="1" si="1141"/>
        <v/>
      </c>
      <c r="BY201" s="142" t="str">
        <f t="shared" ca="1" si="1142"/>
        <v/>
      </c>
      <c r="BZ201" s="142" t="str">
        <f t="shared" ref="BZ201:BZ264" ca="1" si="1686">IF($BT201="","",VLOOKUP($BT201,$BB:$BG,6,0))</f>
        <v/>
      </c>
      <c r="CA201" s="142" t="str">
        <f t="shared" ca="1" si="1143"/>
        <v/>
      </c>
      <c r="CB201" s="142" t="str">
        <f t="shared" ca="1" si="1144"/>
        <v/>
      </c>
      <c r="CC201" s="142" t="str">
        <f t="shared" ca="1" si="1145"/>
        <v/>
      </c>
      <c r="CD201" s="142" t="str">
        <f t="shared" ca="1" si="1146"/>
        <v/>
      </c>
      <c r="CE201" s="142" t="str">
        <f t="shared" ca="1" si="1147"/>
        <v/>
      </c>
      <c r="CF201" s="142" t="str">
        <f t="shared" ca="1" si="1148"/>
        <v/>
      </c>
      <c r="CG201" s="142" t="str">
        <f t="shared" ca="1" si="1149"/>
        <v/>
      </c>
      <c r="CH201" s="142" t="str">
        <f ca="1">IFERROR(TRIM(IFERROR(IF(ISNUMBER(MATCH(IF($CF200="Radius",LEFT($CF201,FIND(" (",$CF201,1)),IF(LEFT($CF201,FIND(" (",$CF201,1))=LEFT($CF200,FIND(" (",$CF200,1)),"",LEFT($CF201,FIND(" (",$CF201,1)))),$CH$8:$CH200,0))=FALSE,IF($CF200="Radius",LEFT($CF201,FIND(" (",$CF201,1)),IF(LEFT($CF201,FIND(" (",$CF201,1))=LEFT($CF200,FIND(" (",$CF200,1)),"",LEFT($CF201,FIND(" (",$CF201,1)))),""),"")),"")</f>
        <v/>
      </c>
      <c r="CI201" s="142" t="str">
        <f t="array" aca="1" ref="CI201" ca="1">IFERROR(IF($CH201="","",IF(MAX((Selection_Radius=$CH201)*Selection_Resultant)=0,"",MAX((Selection_Radius=$CH201)*Selection_Resultant))),"")</f>
        <v/>
      </c>
      <c r="CJ201" s="142" t="str">
        <f t="shared" ca="1" si="1150"/>
        <v/>
      </c>
      <c r="CK201" s="142" t="str">
        <f t="array" aca="1" ref="CK201" ca="1">IFERROR(INDEX($CJ$1:$CJ$502,SMALL(IF($CJ$1:$CJ$502&lt;&gt;"",ROW($CJ$1:$CJ$502)),ROW(194:194))),"")</f>
        <v/>
      </c>
      <c r="CL201" s="142" t="str">
        <f t="shared" ca="1" si="1151"/>
        <v/>
      </c>
      <c r="CM201" s="142" t="str">
        <f t="shared" ca="1" si="1152"/>
        <v/>
      </c>
      <c r="CN201" s="142" t="str" cm="1">
        <f t="array" aca="1" ref="CN201" ca="1">IF(CM201="","",INDEX(INDIRECT("$CM$9:$CM$" &amp; ROW(GuyAnchorReactionCount) + GuyAnchorReactionCount),ROWS($CM201:INDIRECT("$CM$" &amp; ROW(GuyAnchorReactionCount) + GuyAnchorReactionCount))))</f>
        <v/>
      </c>
      <c r="CP201" s="145" t="str">
        <f t="shared" ca="1" si="1153"/>
        <v/>
      </c>
      <c r="CQ201" s="145" t="str">
        <f t="shared" ca="1" si="1154"/>
        <v/>
      </c>
      <c r="CR201" s="145" t="str">
        <f t="shared" ca="1" si="1155"/>
        <v/>
      </c>
      <c r="CS201" s="145" t="str">
        <f t="shared" ca="1" si="1156"/>
        <v/>
      </c>
    </row>
    <row r="202" spans="3:97" x14ac:dyDescent="0.2">
      <c r="C202" s="142">
        <f t="shared" si="1635"/>
        <v>200</v>
      </c>
      <c r="D202" s="142" t="e">
        <f t="shared" ca="1" si="1615"/>
        <v>#N/A</v>
      </c>
      <c r="E202" s="142" t="e">
        <f t="shared" ca="1" si="1615"/>
        <v>#N/A</v>
      </c>
      <c r="F202" s="142" t="e">
        <f t="shared" ca="1" si="1615"/>
        <v>#N/A</v>
      </c>
      <c r="G202" s="142" t="e">
        <f t="shared" ca="1" si="1615"/>
        <v>#N/A</v>
      </c>
      <c r="H202" s="142" t="e">
        <f t="shared" ca="1" si="1615"/>
        <v>#N/A</v>
      </c>
      <c r="I202" s="142" t="e">
        <f t="shared" ca="1" si="1615"/>
        <v>#N/A</v>
      </c>
      <c r="J202" s="142" t="e">
        <f t="shared" ca="1" si="1615"/>
        <v>#N/A</v>
      </c>
      <c r="K202" s="142" t="e">
        <f t="shared" ca="1" si="1615"/>
        <v>#N/A</v>
      </c>
      <c r="L202" s="142" t="e">
        <f t="shared" ca="1" si="1615"/>
        <v>#N/A</v>
      </c>
      <c r="M202" s="142" t="e">
        <f t="shared" ca="1" si="1615"/>
        <v>#N/A</v>
      </c>
      <c r="N202" s="142" t="e">
        <f t="shared" ca="1" si="1615"/>
        <v>#N/A</v>
      </c>
      <c r="O202" s="142" t="e">
        <f t="shared" ca="1" si="1615"/>
        <v>#N/A</v>
      </c>
      <c r="P202" s="142" t="e">
        <f t="shared" ca="1" si="1615"/>
        <v>#N/A</v>
      </c>
      <c r="Q202" s="142" t="e">
        <f t="shared" ca="1" si="1615"/>
        <v>#N/A</v>
      </c>
      <c r="R202" s="142" t="e">
        <f t="shared" ca="1" si="1615"/>
        <v>#N/A</v>
      </c>
      <c r="S202" s="142" t="e">
        <f t="shared" ca="1" si="1615"/>
        <v>#N/A</v>
      </c>
      <c r="T202" s="142" t="e">
        <f t="shared" ca="1" si="1605"/>
        <v>#N/A</v>
      </c>
      <c r="U202" s="142" t="e">
        <f t="shared" ca="1" si="1605"/>
        <v>#N/A</v>
      </c>
      <c r="V202" s="142" t="e">
        <f t="shared" ca="1" si="1605"/>
        <v>#N/A</v>
      </c>
      <c r="W202" s="142" t="e">
        <f t="shared" ca="1" si="1605"/>
        <v>#N/A</v>
      </c>
      <c r="X202" s="142" t="e">
        <f t="shared" ca="1" si="1605"/>
        <v>#N/A</v>
      </c>
      <c r="Y202" s="142" t="e">
        <f t="shared" ca="1" si="1605"/>
        <v>#N/A</v>
      </c>
      <c r="Z202" s="142" t="e">
        <f t="shared" ca="1" si="1605"/>
        <v>#N/A</v>
      </c>
      <c r="AA202" s="142" t="e">
        <f t="shared" ca="1" si="1605"/>
        <v>#N/A</v>
      </c>
      <c r="AB202" s="142" t="e">
        <f t="shared" ca="1" si="1605"/>
        <v>#N/A</v>
      </c>
      <c r="AC202" s="142" t="e">
        <f t="shared" ca="1" si="1605"/>
        <v>#N/A</v>
      </c>
      <c r="AD202" s="142" t="e">
        <f t="shared" ca="1" si="1605"/>
        <v>#N/A</v>
      </c>
      <c r="AE202" s="142" t="e">
        <f t="shared" ca="1" si="1605"/>
        <v>#N/A</v>
      </c>
      <c r="AF202" s="142" t="e">
        <f t="shared" ca="1" si="1605"/>
        <v>#N/A</v>
      </c>
      <c r="AG202" s="142" t="e">
        <f t="shared" ca="1" si="1605"/>
        <v>#N/A</v>
      </c>
      <c r="AH202" s="142" t="e">
        <f t="shared" ca="1" si="1605"/>
        <v>#N/A</v>
      </c>
      <c r="AI202" s="142" t="e">
        <f t="shared" ca="1" si="1616"/>
        <v>#N/A</v>
      </c>
      <c r="AJ202" s="142" t="e">
        <f t="shared" ca="1" si="1616"/>
        <v>#N/A</v>
      </c>
      <c r="AK202" s="142" t="e">
        <f t="shared" ca="1" si="1616"/>
        <v>#N/A</v>
      </c>
      <c r="AL202" s="142" t="e">
        <f t="shared" ca="1" si="1616"/>
        <v>#N/A</v>
      </c>
      <c r="AM202" s="142" t="e">
        <f t="shared" ca="1" si="1616"/>
        <v>#N/A</v>
      </c>
      <c r="AN202" s="142" t="e">
        <f t="shared" ca="1" si="1616"/>
        <v>#N/A</v>
      </c>
      <c r="AO202" s="142" t="e">
        <f t="shared" ca="1" si="1616"/>
        <v>#N/A</v>
      </c>
      <c r="AP202" s="142" t="e">
        <f t="shared" ca="1" si="1616"/>
        <v>#N/A</v>
      </c>
      <c r="AQ202" s="142" t="e">
        <f t="shared" ca="1" si="1616"/>
        <v>#N/A</v>
      </c>
      <c r="AR202" s="142" t="e">
        <f t="shared" ca="1" si="1616"/>
        <v>#N/A</v>
      </c>
      <c r="AS202" s="142" t="e">
        <f t="shared" ca="1" si="1616"/>
        <v>#N/A</v>
      </c>
      <c r="AT202" s="142" t="e">
        <f t="shared" ca="1" si="1616"/>
        <v>#N/A</v>
      </c>
      <c r="AU202" s="142" t="e">
        <f t="shared" ca="1" si="1616"/>
        <v>#N/A</v>
      </c>
      <c r="AV202" s="142" t="e">
        <f t="shared" ca="1" si="1616"/>
        <v>#N/A</v>
      </c>
      <c r="AW202" s="142" t="e">
        <f t="shared" ca="1" si="1616"/>
        <v>#N/A</v>
      </c>
      <c r="AX202" s="142" t="e">
        <f t="shared" ca="1" si="1616"/>
        <v>#N/A</v>
      </c>
      <c r="AY202" s="142" t="e">
        <f t="shared" ca="1" si="1606"/>
        <v>#N/A</v>
      </c>
      <c r="AZ202" s="142" t="e">
        <f t="shared" ca="1" si="1606"/>
        <v>#N/A</v>
      </c>
      <c r="BA202" s="142" t="e">
        <f t="shared" ca="1" si="1606"/>
        <v>#N/A</v>
      </c>
      <c r="BB202" s="142" t="str">
        <f t="shared" ca="1" si="1625"/>
        <v/>
      </c>
      <c r="BC202" s="142" t="str">
        <f t="shared" ref="BC202" ca="1" si="1687">IFERROR(VALUE(G202)*IF(RTF_unit="K",1,IF(RTF_unit="lb",1/1000,IF(RTF_unit="T",2,1))),"")</f>
        <v/>
      </c>
      <c r="BD202" s="142" t="str">
        <f t="shared" ref="BD202" ca="1" si="1688">IFERROR(VALUE(H202)*IF(RTF_unit="K",1,IF(RTF_unit="lb",1/1000,IF(RTF_unit="T",2,1))),"")</f>
        <v/>
      </c>
      <c r="BE202" s="142" t="str">
        <f t="shared" ref="BE202" ca="1" si="1689">IFERROR(VALUE(I202)*IF(RTF_unit="K",1,IF(RTF_unit="lb",1/1000,IF(RTF_unit="T",2,1))),"")</f>
        <v/>
      </c>
      <c r="BF202" s="20" t="str">
        <f t="shared" ca="1" si="1629"/>
        <v/>
      </c>
      <c r="BG202" s="142" t="str">
        <f t="shared" ca="1" si="1671"/>
        <v/>
      </c>
      <c r="BH202" s="20"/>
      <c r="BI202" s="158" t="str">
        <f t="shared" ca="1" si="1160"/>
        <v/>
      </c>
      <c r="BJ202" s="142" t="str">
        <f t="shared" ref="BJ202:BJ265" ca="1" si="1690">IFERROR(INDEX(D:D,$A$41+$BI202,1),"")</f>
        <v/>
      </c>
      <c r="BK202" s="142" t="str">
        <f t="shared" ca="1" si="1161"/>
        <v/>
      </c>
      <c r="BL202" s="142" t="str">
        <f t="shared" ref="BL202" ca="1" si="1691">IFERROR(INDEX($D$2:$BA$203,$A$41-1+$BI202,$A$27-3)*IF(RTF_unit="K",1,IF(RTF_unit="lb",1/1000,IF(RTF_unit="T",2,1))),"")</f>
        <v/>
      </c>
      <c r="BM202" s="142" t="str">
        <f t="shared" ref="BM202" ca="1" si="1692">IFERROR(INDEX($D$2:$BA$203,$A$41-1+$BI202,$A$27-1)*IF(RTF_unit="K",1,IF(RTF_unit="lb",1/1000,IF(RTF_unit="T",2,1))),"")</f>
        <v/>
      </c>
      <c r="BN202" s="142" t="str">
        <f t="shared" ref="BN202" ca="1" si="1693">IFERROR(INDEX($D$2:$BA$203,$A$41-1+$BI202,$A$27-2)*IF(RTF_unit="K",1,IF(RTF_unit="lb",1/1000,IF(RTF_unit="T",2,1))),"")</f>
        <v/>
      </c>
      <c r="BO202" s="142" t="str">
        <f t="shared" ref="BO202" ca="1" si="1694">IFERROR(INDEX($D$2:$BA$203,$A$41-1+$BI202,$A$27)*IF(RTF_unit_Moment="kip-ft",1,IF(RTF_unit_Moment="kip-in",1/12,IF(RTF_unit_Moment="lb-ft",1/1000,IF(RTF_unit_Moment="lb-in",1/12000,1)))),"")</f>
        <v/>
      </c>
      <c r="BP202" s="142" t="str">
        <f t="shared" ref="BP202" ca="1" si="1695">IFERROR(INDEX($D$2:$BA$203,$A$41-1+$BI202,$A$30)*IF(RTF_unit_Moment="kip-ft",1,IF(RTF_unit_Moment="kip-in",1/12,IF(RTF_unit_Moment="lb-ft",1/1000,IF(RTF_unit_Moment="lb-in",1/12000,1)))),"")</f>
        <v/>
      </c>
      <c r="BQ202" s="142" t="str">
        <f t="shared" ca="1" si="1167"/>
        <v/>
      </c>
      <c r="BR202" s="142" t="str">
        <f t="shared" ca="1" si="1168"/>
        <v/>
      </c>
      <c r="BT202" s="142" t="str">
        <f t="array" aca="1" ref="BT202" ca="1">IFERROR(INDEX($BB$1:$BB$502,SMALL(IF($BB$1:$BB$502&lt;&gt;"",ROW($BB$1:$BB$502)),ROW(195:195))),"")</f>
        <v/>
      </c>
      <c r="BU202" s="156" t="str">
        <f t="shared" ca="1" si="1685"/>
        <v/>
      </c>
      <c r="BV202" s="142" t="str">
        <f t="shared" ref="BV202:BX265" ca="1" si="1696">IFERROR(INDEX(INDIRECT(BV$7 &amp; ":" &amp; BV$7),$BU202 + MATCH($BZ202,INDIRECT($BZ$7 &amp; $BU202 &amp; ":" &amp; $BZ$7 &amp; $BU202+7),0) - 1,1),"")</f>
        <v/>
      </c>
      <c r="BW202" s="142" t="str">
        <f t="shared" ca="1" si="1696"/>
        <v/>
      </c>
      <c r="BX202" s="142" t="str">
        <f t="shared" ca="1" si="1696"/>
        <v/>
      </c>
      <c r="BY202" s="142" t="str">
        <f t="shared" ref="BY202:BY265" ca="1" si="1697">IFERROR(SQRT(BW202^2+BX202^2),"")</f>
        <v/>
      </c>
      <c r="BZ202" s="142" t="str">
        <f t="shared" ca="1" si="1686"/>
        <v/>
      </c>
      <c r="CA202" s="142" t="str">
        <f t="shared" ref="CA202:CA265" ca="1" si="1698">IF($BT202="","",0)</f>
        <v/>
      </c>
      <c r="CB202" s="142" t="str">
        <f t="shared" ref="CB202:CB265" ca="1" si="1699">IF($BT202="","",ABS($BV202))</f>
        <v/>
      </c>
      <c r="CC202" s="142" t="str">
        <f t="shared" ref="CC202:CC265" ca="1" si="1700">IF($BT202="","",ABS($BY202))</f>
        <v/>
      </c>
      <c r="CD202" s="142" t="str">
        <f t="shared" ref="CD202:CD265" ca="1" si="1701">IFERROR(VLOOKUP(INDEX(F:F,MATCH(INDEX(INDIRECT(BV$7 &amp; ":" &amp; BV$7),$BU202 + MATCH($BZ202,INDIRECT($BZ$7 &amp; $BU202 &amp; ":" &amp; $BZ$7 &amp; $BU202+7),0) - 1,1),BC:BC,0))-1,$BI$10:$BR$502,3,0),"")</f>
        <v/>
      </c>
      <c r="CE202" s="142" t="str">
        <f t="shared" ref="CE202:CE265" ca="1" si="1702">IFERROR(LEFT($BT202,(FIND("@",$BT202,1)-1)),"")</f>
        <v/>
      </c>
      <c r="CF202" s="142" t="str">
        <f t="shared" ref="CF202:CF265" ca="1" si="1703">IFERROR(MID($BT202,FIND("@",$BT202,1)+2,LEN($BT202)-FIND("@",$BT202,1)-1),"")</f>
        <v/>
      </c>
      <c r="CG202" s="142" t="str">
        <f t="shared" ref="CG202:CG265" ca="1" si="1704">IFERROR(LEFT($CF202,FIND(" (",$CF202,1)-1),"")</f>
        <v/>
      </c>
      <c r="CH202" s="142" t="str">
        <f ca="1">IFERROR(TRIM(IFERROR(IF(ISNUMBER(MATCH(IF($CF201="Radius",LEFT($CF202,FIND(" (",$CF202,1)),IF(LEFT($CF202,FIND(" (",$CF202,1))=LEFT($CF201,FIND(" (",$CF201,1)),"",LEFT($CF202,FIND(" (",$CF202,1)))),$CH$8:$CH201,0))=FALSE,IF($CF201="Radius",LEFT($CF202,FIND(" (",$CF202,1)),IF(LEFT($CF202,FIND(" (",$CF202,1))=LEFT($CF201,FIND(" (",$CF201,1)),"",LEFT($CF202,FIND(" (",$CF202,1)))),""),"")),"")</f>
        <v/>
      </c>
      <c r="CI202" s="142" t="str">
        <f t="array" aca="1" ref="CI202" ca="1">IFERROR(IF($CH202="","",IF(MAX((Selection_Radius=$CH202)*Selection_Resultant)=0,"",MAX((Selection_Radius=$CH202)*Selection_Resultant))),"")</f>
        <v/>
      </c>
      <c r="CJ202" s="142" t="str">
        <f t="shared" ref="CJ202:CJ265" ca="1" si="1705">IFERROR(LEFT(INDEX($BT$9:$BT$502,MATCH($CI202,$BZ$9:$BZ$502,0)),FIND(" (",INDEX($BT$9:$BT$502,MATCH($CI202,$BZ$9:$BZ$502,0)),1)),"")</f>
        <v/>
      </c>
      <c r="CK202" s="142" t="str">
        <f t="array" aca="1" ref="CK202" ca="1">IFERROR(INDEX($CJ$1:$CJ$502,SMALL(IF($CJ$1:$CJ$502&lt;&gt;"",ROW($CJ$1:$CJ$502)),ROW(195:195))),"")</f>
        <v/>
      </c>
      <c r="CL202" s="142" t="str">
        <f t="shared" ref="CL202:CL265" ca="1" si="1706">IF($CK202="","","Maximum @ "&amp; IFERROR(MID($CK202,FIND("@",$CK202,1)+2,LEN($CK202)-FIND("@",$CK202,1)),""))</f>
        <v/>
      </c>
      <c r="CM202" s="142" t="str">
        <f t="shared" ref="CM202:CM265" ca="1" si="1707">IF($BT202="","",$BT202)</f>
        <v/>
      </c>
      <c r="CN202" s="142" t="str" cm="1">
        <f t="array" aca="1" ref="CN202" ca="1">IF(CM202="","",INDEX(INDIRECT("$CM$9:$CM$" &amp; ROW(GuyAnchorReactionCount) + GuyAnchorReactionCount),ROWS($CM202:INDIRECT("$CM$" &amp; ROW(GuyAnchorReactionCount) + GuyAnchorReactionCount))))</f>
        <v/>
      </c>
      <c r="CP202" s="145" t="str">
        <f t="shared" ref="CP202:CP265" ca="1" si="1708">IF($CN202="","",$CN202)</f>
        <v/>
      </c>
      <c r="CQ202" s="145" t="str">
        <f t="shared" ref="CQ202:CQ265" ca="1" si="1709">IF($CP202="","",ABS(VLOOKUP(IF(LEFT($CP202,3)="Guy",$CP202,INDEX($CK$9:$CK$502,MATCH($CP202,$CL$9:$CL$502,0)))&amp;"*",$BT$9:$CD$502,11,0)))</f>
        <v/>
      </c>
      <c r="CR202" s="145" t="str">
        <f t="shared" ref="CR202:CR265" ca="1" si="1710">IF($CP202="","",ABS(VLOOKUP(IF(LEFT($CP202,3)="Guy",$CP202,INDEX($CK$9:$CK$502,MATCH($CP202,$CL$9:$CL$502,0)))&amp;"*",$BT$9:$CD$502,3,0)))</f>
        <v/>
      </c>
      <c r="CS202" s="145" t="str">
        <f t="shared" ref="CS202:CS265" ca="1" si="1711">IF($CP202="","",ABS(VLOOKUP(IF(LEFT($CP202,3)="Guy",$CP202,INDEX($CK$9:$CK$502,MATCH($CP202,$CL$9:$CL$502,0)))&amp;"*",$BT$9:$CD$502,6,0)))</f>
        <v/>
      </c>
    </row>
    <row r="203" spans="3:97" x14ac:dyDescent="0.2">
      <c r="C203" s="142">
        <f t="shared" si="1635"/>
        <v>201</v>
      </c>
      <c r="D203" s="142" t="e">
        <f t="shared" ca="1" si="1615"/>
        <v>#N/A</v>
      </c>
      <c r="E203" s="142" t="e">
        <f t="shared" ca="1" si="1615"/>
        <v>#N/A</v>
      </c>
      <c r="F203" s="142" t="e">
        <f t="shared" ca="1" si="1615"/>
        <v>#N/A</v>
      </c>
      <c r="G203" s="142" t="e">
        <f t="shared" ca="1" si="1615"/>
        <v>#N/A</v>
      </c>
      <c r="H203" s="142" t="e">
        <f t="shared" ca="1" si="1615"/>
        <v>#N/A</v>
      </c>
      <c r="I203" s="142" t="e">
        <f t="shared" ca="1" si="1615"/>
        <v>#N/A</v>
      </c>
      <c r="J203" s="142" t="e">
        <f t="shared" ca="1" si="1615"/>
        <v>#N/A</v>
      </c>
      <c r="K203" s="142" t="e">
        <f t="shared" ca="1" si="1615"/>
        <v>#N/A</v>
      </c>
      <c r="L203" s="142" t="e">
        <f t="shared" ca="1" si="1615"/>
        <v>#N/A</v>
      </c>
      <c r="M203" s="142" t="e">
        <f t="shared" ca="1" si="1615"/>
        <v>#N/A</v>
      </c>
      <c r="N203" s="142" t="e">
        <f t="shared" ca="1" si="1615"/>
        <v>#N/A</v>
      </c>
      <c r="O203" s="142" t="e">
        <f t="shared" ca="1" si="1615"/>
        <v>#N/A</v>
      </c>
      <c r="P203" s="142" t="e">
        <f t="shared" ca="1" si="1615"/>
        <v>#N/A</v>
      </c>
      <c r="Q203" s="142" t="e">
        <f t="shared" ca="1" si="1615"/>
        <v>#N/A</v>
      </c>
      <c r="R203" s="142" t="e">
        <f t="shared" ca="1" si="1615"/>
        <v>#N/A</v>
      </c>
      <c r="S203" s="142" t="e">
        <f t="shared" ca="1" si="1615"/>
        <v>#N/A</v>
      </c>
      <c r="T203" s="142" t="e">
        <f t="shared" ca="1" si="1605"/>
        <v>#N/A</v>
      </c>
      <c r="U203" s="142" t="e">
        <f t="shared" ca="1" si="1605"/>
        <v>#N/A</v>
      </c>
      <c r="V203" s="142" t="e">
        <f t="shared" ca="1" si="1605"/>
        <v>#N/A</v>
      </c>
      <c r="W203" s="142" t="e">
        <f t="shared" ca="1" si="1605"/>
        <v>#N/A</v>
      </c>
      <c r="X203" s="142" t="e">
        <f t="shared" ca="1" si="1605"/>
        <v>#N/A</v>
      </c>
      <c r="Y203" s="142" t="e">
        <f t="shared" ca="1" si="1605"/>
        <v>#N/A</v>
      </c>
      <c r="Z203" s="142" t="e">
        <f t="shared" ca="1" si="1605"/>
        <v>#N/A</v>
      </c>
      <c r="AA203" s="142" t="e">
        <f t="shared" ca="1" si="1605"/>
        <v>#N/A</v>
      </c>
      <c r="AB203" s="142" t="e">
        <f t="shared" ca="1" si="1605"/>
        <v>#N/A</v>
      </c>
      <c r="AC203" s="142" t="e">
        <f t="shared" ca="1" si="1605"/>
        <v>#N/A</v>
      </c>
      <c r="AD203" s="142" t="e">
        <f t="shared" ca="1" si="1605"/>
        <v>#N/A</v>
      </c>
      <c r="AE203" s="142" t="e">
        <f t="shared" ca="1" si="1605"/>
        <v>#N/A</v>
      </c>
      <c r="AF203" s="142" t="e">
        <f t="shared" ca="1" si="1605"/>
        <v>#N/A</v>
      </c>
      <c r="AG203" s="142" t="e">
        <f t="shared" ca="1" si="1605"/>
        <v>#N/A</v>
      </c>
      <c r="AH203" s="142" t="e">
        <f t="shared" ca="1" si="1605"/>
        <v>#N/A</v>
      </c>
      <c r="AI203" s="142" t="e">
        <f t="shared" ca="1" si="1616"/>
        <v>#N/A</v>
      </c>
      <c r="AJ203" s="142" t="e">
        <f t="shared" ca="1" si="1616"/>
        <v>#N/A</v>
      </c>
      <c r="AK203" s="142" t="e">
        <f t="shared" ca="1" si="1616"/>
        <v>#N/A</v>
      </c>
      <c r="AL203" s="142" t="e">
        <f t="shared" ca="1" si="1616"/>
        <v>#N/A</v>
      </c>
      <c r="AM203" s="142" t="e">
        <f t="shared" ca="1" si="1616"/>
        <v>#N/A</v>
      </c>
      <c r="AN203" s="142" t="e">
        <f t="shared" ca="1" si="1616"/>
        <v>#N/A</v>
      </c>
      <c r="AO203" s="142" t="e">
        <f t="shared" ca="1" si="1616"/>
        <v>#N/A</v>
      </c>
      <c r="AP203" s="142" t="e">
        <f t="shared" ca="1" si="1616"/>
        <v>#N/A</v>
      </c>
      <c r="AQ203" s="142" t="e">
        <f t="shared" ca="1" si="1616"/>
        <v>#N/A</v>
      </c>
      <c r="AR203" s="142" t="e">
        <f t="shared" ca="1" si="1616"/>
        <v>#N/A</v>
      </c>
      <c r="AS203" s="142" t="e">
        <f t="shared" ca="1" si="1616"/>
        <v>#N/A</v>
      </c>
      <c r="AT203" s="142" t="e">
        <f t="shared" ca="1" si="1616"/>
        <v>#N/A</v>
      </c>
      <c r="AU203" s="142" t="e">
        <f t="shared" ca="1" si="1616"/>
        <v>#N/A</v>
      </c>
      <c r="AV203" s="142" t="e">
        <f t="shared" ca="1" si="1616"/>
        <v>#N/A</v>
      </c>
      <c r="AW203" s="142" t="e">
        <f t="shared" ca="1" si="1616"/>
        <v>#N/A</v>
      </c>
      <c r="AX203" s="142" t="e">
        <f t="shared" ca="1" si="1616"/>
        <v>#N/A</v>
      </c>
      <c r="AY203" s="142" t="e">
        <f t="shared" ca="1" si="1606"/>
        <v>#N/A</v>
      </c>
      <c r="AZ203" s="142" t="e">
        <f t="shared" ca="1" si="1606"/>
        <v>#N/A</v>
      </c>
      <c r="BA203" s="142" t="e">
        <f t="shared" ca="1" si="1606"/>
        <v>#N/A</v>
      </c>
      <c r="BB203" s="142" t="str">
        <f t="shared" ca="1" si="1625"/>
        <v/>
      </c>
      <c r="BC203" s="142" t="str">
        <f t="shared" ref="BC203" ca="1" si="1712">IFERROR(VALUE(G203)*IF(RTF_unit="K",1,IF(RTF_unit="lb",1/1000,IF(RTF_unit="T",2,1))),"")</f>
        <v/>
      </c>
      <c r="BD203" s="142" t="str">
        <f t="shared" ref="BD203" ca="1" si="1713">IFERROR(VALUE(H203)*IF(RTF_unit="K",1,IF(RTF_unit="lb",1/1000,IF(RTF_unit="T",2,1))),"")</f>
        <v/>
      </c>
      <c r="BE203" s="142" t="str">
        <f t="shared" ref="BE203" ca="1" si="1714">IFERROR(VALUE(I203)*IF(RTF_unit="K",1,IF(RTF_unit="lb",1/1000,IF(RTF_unit="T",2,1))),"")</f>
        <v/>
      </c>
      <c r="BF203" s="20" t="str">
        <f t="shared" ca="1" si="1629"/>
        <v/>
      </c>
      <c r="BG203" s="142" t="str">
        <f t="shared" ca="1" si="1671"/>
        <v/>
      </c>
      <c r="BH203" s="20"/>
      <c r="BI203" s="158" t="str">
        <f t="shared" ref="BI203:BI266" ca="1" si="1715">IFERROR(IF($BI202+1&lt;=$A$44-$A$41,$BI202+1,""),"")</f>
        <v/>
      </c>
      <c r="BJ203" s="142" t="str">
        <f t="shared" ca="1" si="1690"/>
        <v/>
      </c>
      <c r="BK203" s="142" t="str">
        <f t="shared" ref="BK203:BK266" ca="1" si="1716">IF($BJ203="","",IF(ISNUMBER(SEARCH("1.2",$BJ203))=TRUE,1.2,IF(ISNUMBER(SEARCH("0.9",$BJ203))=TRUE,0.9,1)))</f>
        <v/>
      </c>
      <c r="BL203" s="142" t="str">
        <f t="shared" ref="BL203" ca="1" si="1717">IFERROR(INDEX($D$2:$BA$203,$A$41-1+$BI203,$A$27-3)*IF(RTF_unit="K",1,IF(RTF_unit="lb",1/1000,IF(RTF_unit="T",2,1))),"")</f>
        <v/>
      </c>
      <c r="BM203" s="142" t="str">
        <f t="shared" ref="BM203" ca="1" si="1718">IFERROR(INDEX($D$2:$BA$203,$A$41-1+$BI203,$A$27-1)*IF(RTF_unit="K",1,IF(RTF_unit="lb",1/1000,IF(RTF_unit="T",2,1))),"")</f>
        <v/>
      </c>
      <c r="BN203" s="142" t="str">
        <f t="shared" ref="BN203" ca="1" si="1719">IFERROR(INDEX($D$2:$BA$203,$A$41-1+$BI203,$A$27-2)*IF(RTF_unit="K",1,IF(RTF_unit="lb",1/1000,IF(RTF_unit="T",2,1))),"")</f>
        <v/>
      </c>
      <c r="BO203" s="142" t="str">
        <f t="shared" ref="BO203" ca="1" si="1720">IFERROR(INDEX($D$2:$BA$203,$A$41-1+$BI203,$A$27)*IF(RTF_unit_Moment="kip-ft",1,IF(RTF_unit_Moment="kip-in",1/12,IF(RTF_unit_Moment="lb-ft",1/1000,IF(RTF_unit_Moment="lb-in",1/12000,1)))),"")</f>
        <v/>
      </c>
      <c r="BP203" s="142" t="str">
        <f t="shared" ref="BP203" ca="1" si="1721">IFERROR(INDEX($D$2:$BA$203,$A$41-1+$BI203,$A$30)*IF(RTF_unit_Moment="kip-ft",1,IF(RTF_unit_Moment="kip-in",1/12,IF(RTF_unit_Moment="lb-ft",1/1000,IF(RTF_unit_Moment="lb-in",1/12000,1)))),"")</f>
        <v/>
      </c>
      <c r="BQ203" s="142" t="str">
        <f t="shared" ref="BQ203:BQ266" ca="1" si="1722">IFERROR(SQRT($BO203^2+$BP203^2),"")</f>
        <v/>
      </c>
      <c r="BR203" s="142" t="str">
        <f t="shared" ref="BR203:BR266" ca="1" si="1723">IFERROR(SQRT($BM203^2+$BN203^2),"")</f>
        <v/>
      </c>
      <c r="BT203" s="142" t="str">
        <f t="array" aca="1" ref="BT203" ca="1">IFERROR(INDEX($BB$1:$BB$502,SMALL(IF($BB$1:$BB$502&lt;&gt;"",ROW($BB$1:$BB$502)),ROW(196:196))),"")</f>
        <v/>
      </c>
      <c r="BU203" s="156" t="str">
        <f t="shared" ca="1" si="1685"/>
        <v/>
      </c>
      <c r="BV203" s="142" t="str">
        <f t="shared" ca="1" si="1696"/>
        <v/>
      </c>
      <c r="BW203" s="142" t="str">
        <f t="shared" ca="1" si="1696"/>
        <v/>
      </c>
      <c r="BX203" s="142" t="str">
        <f t="shared" ca="1" si="1696"/>
        <v/>
      </c>
      <c r="BY203" s="142" t="str">
        <f t="shared" ca="1" si="1697"/>
        <v/>
      </c>
      <c r="BZ203" s="142" t="str">
        <f t="shared" ca="1" si="1686"/>
        <v/>
      </c>
      <c r="CA203" s="142" t="str">
        <f t="shared" ca="1" si="1698"/>
        <v/>
      </c>
      <c r="CB203" s="142" t="str">
        <f t="shared" ca="1" si="1699"/>
        <v/>
      </c>
      <c r="CC203" s="142" t="str">
        <f t="shared" ca="1" si="1700"/>
        <v/>
      </c>
      <c r="CD203" s="142" t="str">
        <f t="shared" ca="1" si="1701"/>
        <v/>
      </c>
      <c r="CE203" s="142" t="str">
        <f t="shared" ca="1" si="1702"/>
        <v/>
      </c>
      <c r="CF203" s="142" t="str">
        <f t="shared" ca="1" si="1703"/>
        <v/>
      </c>
      <c r="CG203" s="142" t="str">
        <f t="shared" ca="1" si="1704"/>
        <v/>
      </c>
      <c r="CH203" s="142" t="str">
        <f ca="1">IFERROR(TRIM(IFERROR(IF(ISNUMBER(MATCH(IF($CF202="Radius",LEFT($CF203,FIND(" (",$CF203,1)),IF(LEFT($CF203,FIND(" (",$CF203,1))=LEFT($CF202,FIND(" (",$CF202,1)),"",LEFT($CF203,FIND(" (",$CF203,1)))),$CH$8:$CH202,0))=FALSE,IF($CF202="Radius",LEFT($CF203,FIND(" (",$CF203,1)),IF(LEFT($CF203,FIND(" (",$CF203,1))=LEFT($CF202,FIND(" (",$CF202,1)),"",LEFT($CF203,FIND(" (",$CF203,1)))),""),"")),"")</f>
        <v/>
      </c>
      <c r="CI203" s="142" t="str">
        <f t="array" aca="1" ref="CI203" ca="1">IFERROR(IF($CH203="","",IF(MAX((Selection_Radius=$CH203)*Selection_Resultant)=0,"",MAX((Selection_Radius=$CH203)*Selection_Resultant))),"")</f>
        <v/>
      </c>
      <c r="CJ203" s="142" t="str">
        <f t="shared" ca="1" si="1705"/>
        <v/>
      </c>
      <c r="CK203" s="142" t="str">
        <f t="array" aca="1" ref="CK203" ca="1">IFERROR(INDEX($CJ$1:$CJ$502,SMALL(IF($CJ$1:$CJ$502&lt;&gt;"",ROW($CJ$1:$CJ$502)),ROW(196:196))),"")</f>
        <v/>
      </c>
      <c r="CL203" s="142" t="str">
        <f t="shared" ca="1" si="1706"/>
        <v/>
      </c>
      <c r="CM203" s="142" t="str">
        <f t="shared" ca="1" si="1707"/>
        <v/>
      </c>
      <c r="CN203" s="142" t="str" cm="1">
        <f t="array" aca="1" ref="CN203" ca="1">IF(CM203="","",INDEX(INDIRECT("$CM$9:$CM$" &amp; ROW(GuyAnchorReactionCount) + GuyAnchorReactionCount),ROWS($CM203:INDIRECT("$CM$" &amp; ROW(GuyAnchorReactionCount) + GuyAnchorReactionCount))))</f>
        <v/>
      </c>
      <c r="CP203" s="145" t="str">
        <f t="shared" ca="1" si="1708"/>
        <v/>
      </c>
      <c r="CQ203" s="145" t="str">
        <f t="shared" ca="1" si="1709"/>
        <v/>
      </c>
      <c r="CR203" s="145" t="str">
        <f t="shared" ca="1" si="1710"/>
        <v/>
      </c>
      <c r="CS203" s="145" t="str">
        <f t="shared" ca="1" si="1711"/>
        <v/>
      </c>
    </row>
    <row r="204" spans="3:97" x14ac:dyDescent="0.2">
      <c r="C204" s="142">
        <f t="shared" si="1635"/>
        <v>202</v>
      </c>
      <c r="D204" s="142" t="e">
        <f t="shared" ca="1" si="1615"/>
        <v>#N/A</v>
      </c>
      <c r="E204" s="142" t="e">
        <f t="shared" ca="1" si="1615"/>
        <v>#N/A</v>
      </c>
      <c r="F204" s="142" t="e">
        <f t="shared" ca="1" si="1615"/>
        <v>#N/A</v>
      </c>
      <c r="G204" s="142" t="e">
        <f t="shared" ca="1" si="1615"/>
        <v>#N/A</v>
      </c>
      <c r="H204" s="142" t="e">
        <f t="shared" ca="1" si="1615"/>
        <v>#N/A</v>
      </c>
      <c r="I204" s="142" t="e">
        <f t="shared" ca="1" si="1615"/>
        <v>#N/A</v>
      </c>
      <c r="J204" s="142" t="e">
        <f t="shared" ca="1" si="1615"/>
        <v>#N/A</v>
      </c>
      <c r="K204" s="142" t="e">
        <f t="shared" ca="1" si="1615"/>
        <v>#N/A</v>
      </c>
      <c r="L204" s="142" t="e">
        <f t="shared" ca="1" si="1615"/>
        <v>#N/A</v>
      </c>
      <c r="M204" s="142" t="e">
        <f t="shared" ca="1" si="1615"/>
        <v>#N/A</v>
      </c>
      <c r="N204" s="142" t="e">
        <f t="shared" ca="1" si="1615"/>
        <v>#N/A</v>
      </c>
      <c r="O204" s="142" t="e">
        <f t="shared" ca="1" si="1615"/>
        <v>#N/A</v>
      </c>
      <c r="P204" s="142" t="e">
        <f t="shared" ca="1" si="1615"/>
        <v>#N/A</v>
      </c>
      <c r="Q204" s="142" t="e">
        <f t="shared" ca="1" si="1615"/>
        <v>#N/A</v>
      </c>
      <c r="R204" s="142" t="e">
        <f t="shared" ca="1" si="1615"/>
        <v>#N/A</v>
      </c>
      <c r="S204" s="142" t="e">
        <f t="shared" ca="1" si="1615"/>
        <v>#N/A</v>
      </c>
      <c r="T204" s="142" t="e">
        <f t="shared" ca="1" si="1605"/>
        <v>#N/A</v>
      </c>
      <c r="U204" s="142" t="e">
        <f t="shared" ca="1" si="1605"/>
        <v>#N/A</v>
      </c>
      <c r="V204" s="142" t="e">
        <f t="shared" ca="1" si="1605"/>
        <v>#N/A</v>
      </c>
      <c r="W204" s="142" t="e">
        <f t="shared" ca="1" si="1605"/>
        <v>#N/A</v>
      </c>
      <c r="X204" s="142" t="e">
        <f t="shared" ca="1" si="1605"/>
        <v>#N/A</v>
      </c>
      <c r="Y204" s="142" t="e">
        <f t="shared" ca="1" si="1605"/>
        <v>#N/A</v>
      </c>
      <c r="Z204" s="142" t="e">
        <f t="shared" ca="1" si="1605"/>
        <v>#N/A</v>
      </c>
      <c r="AA204" s="142" t="e">
        <f t="shared" ca="1" si="1605"/>
        <v>#N/A</v>
      </c>
      <c r="AB204" s="142" t="e">
        <f t="shared" ca="1" si="1605"/>
        <v>#N/A</v>
      </c>
      <c r="AC204" s="142" t="e">
        <f t="shared" ca="1" si="1605"/>
        <v>#N/A</v>
      </c>
      <c r="AD204" s="142" t="e">
        <f t="shared" ca="1" si="1605"/>
        <v>#N/A</v>
      </c>
      <c r="AE204" s="142" t="e">
        <f t="shared" ca="1" si="1605"/>
        <v>#N/A</v>
      </c>
      <c r="AF204" s="142" t="e">
        <f t="shared" ca="1" si="1605"/>
        <v>#N/A</v>
      </c>
      <c r="AG204" s="142" t="e">
        <f t="shared" ca="1" si="1605"/>
        <v>#N/A</v>
      </c>
      <c r="AH204" s="142" t="e">
        <f t="shared" ca="1" si="1605"/>
        <v>#N/A</v>
      </c>
      <c r="AI204" s="142" t="e">
        <f t="shared" ca="1" si="1616"/>
        <v>#N/A</v>
      </c>
      <c r="AJ204" s="142" t="e">
        <f t="shared" ca="1" si="1616"/>
        <v>#N/A</v>
      </c>
      <c r="AK204" s="142" t="e">
        <f t="shared" ca="1" si="1616"/>
        <v>#N/A</v>
      </c>
      <c r="AL204" s="142" t="e">
        <f t="shared" ca="1" si="1616"/>
        <v>#N/A</v>
      </c>
      <c r="AM204" s="142" t="e">
        <f t="shared" ca="1" si="1616"/>
        <v>#N/A</v>
      </c>
      <c r="AN204" s="142" t="e">
        <f t="shared" ca="1" si="1616"/>
        <v>#N/A</v>
      </c>
      <c r="AO204" s="142" t="e">
        <f t="shared" ca="1" si="1616"/>
        <v>#N/A</v>
      </c>
      <c r="AP204" s="142" t="e">
        <f t="shared" ca="1" si="1616"/>
        <v>#N/A</v>
      </c>
      <c r="AQ204" s="142" t="e">
        <f t="shared" ca="1" si="1616"/>
        <v>#N/A</v>
      </c>
      <c r="AR204" s="142" t="e">
        <f t="shared" ca="1" si="1616"/>
        <v>#N/A</v>
      </c>
      <c r="AS204" s="142" t="e">
        <f t="shared" ca="1" si="1616"/>
        <v>#N/A</v>
      </c>
      <c r="AT204" s="142" t="e">
        <f t="shared" ca="1" si="1616"/>
        <v>#N/A</v>
      </c>
      <c r="AU204" s="142" t="e">
        <f t="shared" ca="1" si="1616"/>
        <v>#N/A</v>
      </c>
      <c r="AV204" s="142" t="e">
        <f t="shared" ca="1" si="1616"/>
        <v>#N/A</v>
      </c>
      <c r="AW204" s="142" t="e">
        <f t="shared" ca="1" si="1616"/>
        <v>#N/A</v>
      </c>
      <c r="AX204" s="142" t="e">
        <f t="shared" ca="1" si="1616"/>
        <v>#N/A</v>
      </c>
      <c r="AY204" s="142" t="e">
        <f t="shared" ca="1" si="1606"/>
        <v>#N/A</v>
      </c>
      <c r="AZ204" s="142" t="e">
        <f t="shared" ca="1" si="1606"/>
        <v>#N/A</v>
      </c>
      <c r="BA204" s="142" t="e">
        <f t="shared" ca="1" si="1606"/>
        <v>#N/A</v>
      </c>
      <c r="BB204" s="142" t="str">
        <f t="shared" ca="1" si="1625"/>
        <v/>
      </c>
      <c r="BC204" s="142" t="str">
        <f t="shared" ref="BC204" ca="1" si="1724">IFERROR(VALUE(G204)*IF(RTF_unit="K",1,IF(RTF_unit="lb",1/1000,IF(RTF_unit="T",2,1))),"")</f>
        <v/>
      </c>
      <c r="BD204" s="142" t="str">
        <f t="shared" ref="BD204" ca="1" si="1725">IFERROR(VALUE(H204)*IF(RTF_unit="K",1,IF(RTF_unit="lb",1/1000,IF(RTF_unit="T",2,1))),"")</f>
        <v/>
      </c>
      <c r="BE204" s="142" t="str">
        <f t="shared" ref="BE204" ca="1" si="1726">IFERROR(VALUE(I204)*IF(RTF_unit="K",1,IF(RTF_unit="lb",1/1000,IF(RTF_unit="T",2,1))),"")</f>
        <v/>
      </c>
      <c r="BF204" s="20" t="str">
        <f t="shared" ca="1" si="1629"/>
        <v/>
      </c>
      <c r="BG204" s="142" t="str">
        <f t="shared" ca="1" si="1671"/>
        <v/>
      </c>
      <c r="BH204" s="20"/>
      <c r="BI204" s="158" t="str">
        <f t="shared" ca="1" si="1715"/>
        <v/>
      </c>
      <c r="BJ204" s="142" t="str">
        <f t="shared" ca="1" si="1690"/>
        <v/>
      </c>
      <c r="BK204" s="142" t="str">
        <f t="shared" ca="1" si="1716"/>
        <v/>
      </c>
      <c r="BL204" s="142" t="str">
        <f t="shared" ref="BL204" ca="1" si="1727">IFERROR(INDEX($D$2:$BA$203,$A$41-1+$BI204,$A$27-3)*IF(RTF_unit="K",1,IF(RTF_unit="lb",1/1000,IF(RTF_unit="T",2,1))),"")</f>
        <v/>
      </c>
      <c r="BM204" s="142" t="str">
        <f t="shared" ref="BM204" ca="1" si="1728">IFERROR(INDEX($D$2:$BA$203,$A$41-1+$BI204,$A$27-1)*IF(RTF_unit="K",1,IF(RTF_unit="lb",1/1000,IF(RTF_unit="T",2,1))),"")</f>
        <v/>
      </c>
      <c r="BN204" s="142" t="str">
        <f t="shared" ref="BN204" ca="1" si="1729">IFERROR(INDEX($D$2:$BA$203,$A$41-1+$BI204,$A$27-2)*IF(RTF_unit="K",1,IF(RTF_unit="lb",1/1000,IF(RTF_unit="T",2,1))),"")</f>
        <v/>
      </c>
      <c r="BO204" s="142" t="str">
        <f t="shared" ref="BO204" ca="1" si="1730">IFERROR(INDEX($D$2:$BA$203,$A$41-1+$BI204,$A$27)*IF(RTF_unit_Moment="kip-ft",1,IF(RTF_unit_Moment="kip-in",1/12,IF(RTF_unit_Moment="lb-ft",1/1000,IF(RTF_unit_Moment="lb-in",1/12000,1)))),"")</f>
        <v/>
      </c>
      <c r="BP204" s="142" t="str">
        <f t="shared" ref="BP204" ca="1" si="1731">IFERROR(INDEX($D$2:$BA$203,$A$41-1+$BI204,$A$30)*IF(RTF_unit_Moment="kip-ft",1,IF(RTF_unit_Moment="kip-in",1/12,IF(RTF_unit_Moment="lb-ft",1/1000,IF(RTF_unit_Moment="lb-in",1/12000,1)))),"")</f>
        <v/>
      </c>
      <c r="BQ204" s="142" t="str">
        <f t="shared" ca="1" si="1722"/>
        <v/>
      </c>
      <c r="BR204" s="142" t="str">
        <f t="shared" ca="1" si="1723"/>
        <v/>
      </c>
      <c r="BT204" s="142" t="str">
        <f t="array" aca="1" ref="BT204" ca="1">IFERROR(INDEX($BB$1:$BB$502,SMALL(IF($BB$1:$BB$502&lt;&gt;"",ROW($BB$1:$BB$502)),ROW(197:197))),"")</f>
        <v/>
      </c>
      <c r="BU204" s="156" t="str">
        <f t="shared" ca="1" si="1685"/>
        <v/>
      </c>
      <c r="BV204" s="142" t="str">
        <f t="shared" ca="1" si="1696"/>
        <v/>
      </c>
      <c r="BW204" s="142" t="str">
        <f t="shared" ca="1" si="1696"/>
        <v/>
      </c>
      <c r="BX204" s="142" t="str">
        <f t="shared" ca="1" si="1696"/>
        <v/>
      </c>
      <c r="BY204" s="142" t="str">
        <f t="shared" ca="1" si="1697"/>
        <v/>
      </c>
      <c r="BZ204" s="142" t="str">
        <f t="shared" ca="1" si="1686"/>
        <v/>
      </c>
      <c r="CA204" s="142" t="str">
        <f t="shared" ca="1" si="1698"/>
        <v/>
      </c>
      <c r="CB204" s="142" t="str">
        <f t="shared" ca="1" si="1699"/>
        <v/>
      </c>
      <c r="CC204" s="142" t="str">
        <f t="shared" ca="1" si="1700"/>
        <v/>
      </c>
      <c r="CD204" s="142" t="str">
        <f t="shared" ca="1" si="1701"/>
        <v/>
      </c>
      <c r="CE204" s="142" t="str">
        <f t="shared" ca="1" si="1702"/>
        <v/>
      </c>
      <c r="CF204" s="142" t="str">
        <f t="shared" ca="1" si="1703"/>
        <v/>
      </c>
      <c r="CG204" s="142" t="str">
        <f t="shared" ca="1" si="1704"/>
        <v/>
      </c>
      <c r="CH204" s="142" t="str">
        <f ca="1">IFERROR(TRIM(IFERROR(IF(ISNUMBER(MATCH(IF($CF203="Radius",LEFT($CF204,FIND(" (",$CF204,1)),IF(LEFT($CF204,FIND(" (",$CF204,1))=LEFT($CF203,FIND(" (",$CF203,1)),"",LEFT($CF204,FIND(" (",$CF204,1)))),$CH$8:$CH203,0))=FALSE,IF($CF203="Radius",LEFT($CF204,FIND(" (",$CF204,1)),IF(LEFT($CF204,FIND(" (",$CF204,1))=LEFT($CF203,FIND(" (",$CF203,1)),"",LEFT($CF204,FIND(" (",$CF204,1)))),""),"")),"")</f>
        <v/>
      </c>
      <c r="CI204" s="142" t="str">
        <f t="array" aca="1" ref="CI204" ca="1">IFERROR(IF($CH204="","",IF(MAX((Selection_Radius=$CH204)*Selection_Resultant)=0,"",MAX((Selection_Radius=$CH204)*Selection_Resultant))),"")</f>
        <v/>
      </c>
      <c r="CJ204" s="142" t="str">
        <f t="shared" ca="1" si="1705"/>
        <v/>
      </c>
      <c r="CK204" s="142" t="str">
        <f t="array" aca="1" ref="CK204" ca="1">IFERROR(INDEX($CJ$1:$CJ$502,SMALL(IF($CJ$1:$CJ$502&lt;&gt;"",ROW($CJ$1:$CJ$502)),ROW(197:197))),"")</f>
        <v/>
      </c>
      <c r="CL204" s="142" t="str">
        <f t="shared" ca="1" si="1706"/>
        <v/>
      </c>
      <c r="CM204" s="142" t="str">
        <f t="shared" ca="1" si="1707"/>
        <v/>
      </c>
      <c r="CN204" s="142" t="str" cm="1">
        <f t="array" aca="1" ref="CN204" ca="1">IF(CM204="","",INDEX(INDIRECT("$CM$9:$CM$" &amp; ROW(GuyAnchorReactionCount) + GuyAnchorReactionCount),ROWS($CM204:INDIRECT("$CM$" &amp; ROW(GuyAnchorReactionCount) + GuyAnchorReactionCount))))</f>
        <v/>
      </c>
      <c r="CP204" s="145" t="str">
        <f t="shared" ca="1" si="1708"/>
        <v/>
      </c>
      <c r="CQ204" s="145" t="str">
        <f t="shared" ca="1" si="1709"/>
        <v/>
      </c>
      <c r="CR204" s="145" t="str">
        <f t="shared" ca="1" si="1710"/>
        <v/>
      </c>
      <c r="CS204" s="145" t="str">
        <f t="shared" ca="1" si="1711"/>
        <v/>
      </c>
    </row>
    <row r="205" spans="3:97" x14ac:dyDescent="0.2">
      <c r="C205" s="142">
        <f t="shared" si="1635"/>
        <v>203</v>
      </c>
      <c r="D205" s="142" t="e">
        <f t="shared" ca="1" si="1615"/>
        <v>#N/A</v>
      </c>
      <c r="E205" s="142" t="e">
        <f t="shared" ca="1" si="1615"/>
        <v>#N/A</v>
      </c>
      <c r="F205" s="142" t="e">
        <f t="shared" ca="1" si="1615"/>
        <v>#N/A</v>
      </c>
      <c r="G205" s="142" t="e">
        <f t="shared" ca="1" si="1615"/>
        <v>#N/A</v>
      </c>
      <c r="H205" s="142" t="e">
        <f t="shared" ca="1" si="1615"/>
        <v>#N/A</v>
      </c>
      <c r="I205" s="142" t="e">
        <f t="shared" ca="1" si="1615"/>
        <v>#N/A</v>
      </c>
      <c r="J205" s="142" t="e">
        <f t="shared" ca="1" si="1615"/>
        <v>#N/A</v>
      </c>
      <c r="K205" s="142" t="e">
        <f t="shared" ca="1" si="1615"/>
        <v>#N/A</v>
      </c>
      <c r="L205" s="142" t="e">
        <f t="shared" ca="1" si="1615"/>
        <v>#N/A</v>
      </c>
      <c r="M205" s="142" t="e">
        <f t="shared" ca="1" si="1615"/>
        <v>#N/A</v>
      </c>
      <c r="N205" s="142" t="e">
        <f t="shared" ca="1" si="1615"/>
        <v>#N/A</v>
      </c>
      <c r="O205" s="142" t="e">
        <f t="shared" ca="1" si="1615"/>
        <v>#N/A</v>
      </c>
      <c r="P205" s="142" t="e">
        <f t="shared" ca="1" si="1615"/>
        <v>#N/A</v>
      </c>
      <c r="Q205" s="142" t="e">
        <f t="shared" ca="1" si="1615"/>
        <v>#N/A</v>
      </c>
      <c r="R205" s="142" t="e">
        <f t="shared" ca="1" si="1615"/>
        <v>#N/A</v>
      </c>
      <c r="S205" s="142" t="e">
        <f t="shared" ca="1" si="1615"/>
        <v>#N/A</v>
      </c>
      <c r="T205" s="142" t="e">
        <f t="shared" ca="1" si="1605"/>
        <v>#N/A</v>
      </c>
      <c r="U205" s="142" t="e">
        <f t="shared" ca="1" si="1605"/>
        <v>#N/A</v>
      </c>
      <c r="V205" s="142" t="e">
        <f t="shared" ca="1" si="1605"/>
        <v>#N/A</v>
      </c>
      <c r="W205" s="142" t="e">
        <f t="shared" ca="1" si="1605"/>
        <v>#N/A</v>
      </c>
      <c r="X205" s="142" t="e">
        <f t="shared" ca="1" si="1605"/>
        <v>#N/A</v>
      </c>
      <c r="Y205" s="142" t="e">
        <f t="shared" ca="1" si="1605"/>
        <v>#N/A</v>
      </c>
      <c r="Z205" s="142" t="e">
        <f t="shared" ca="1" si="1605"/>
        <v>#N/A</v>
      </c>
      <c r="AA205" s="142" t="e">
        <f t="shared" ca="1" si="1605"/>
        <v>#N/A</v>
      </c>
      <c r="AB205" s="142" t="e">
        <f t="shared" ca="1" si="1605"/>
        <v>#N/A</v>
      </c>
      <c r="AC205" s="142" t="e">
        <f t="shared" ca="1" si="1605"/>
        <v>#N/A</v>
      </c>
      <c r="AD205" s="142" t="e">
        <f t="shared" ca="1" si="1605"/>
        <v>#N/A</v>
      </c>
      <c r="AE205" s="142" t="e">
        <f t="shared" ca="1" si="1605"/>
        <v>#N/A</v>
      </c>
      <c r="AF205" s="142" t="e">
        <f t="shared" ca="1" si="1605"/>
        <v>#N/A</v>
      </c>
      <c r="AG205" s="142" t="e">
        <f t="shared" ca="1" si="1605"/>
        <v>#N/A</v>
      </c>
      <c r="AH205" s="142" t="e">
        <f t="shared" ca="1" si="1605"/>
        <v>#N/A</v>
      </c>
      <c r="AI205" s="142" t="e">
        <f t="shared" ca="1" si="1616"/>
        <v>#N/A</v>
      </c>
      <c r="AJ205" s="142" t="e">
        <f t="shared" ca="1" si="1616"/>
        <v>#N/A</v>
      </c>
      <c r="AK205" s="142" t="e">
        <f t="shared" ca="1" si="1616"/>
        <v>#N/A</v>
      </c>
      <c r="AL205" s="142" t="e">
        <f t="shared" ca="1" si="1616"/>
        <v>#N/A</v>
      </c>
      <c r="AM205" s="142" t="e">
        <f t="shared" ca="1" si="1616"/>
        <v>#N/A</v>
      </c>
      <c r="AN205" s="142" t="e">
        <f t="shared" ca="1" si="1616"/>
        <v>#N/A</v>
      </c>
      <c r="AO205" s="142" t="e">
        <f t="shared" ca="1" si="1616"/>
        <v>#N/A</v>
      </c>
      <c r="AP205" s="142" t="e">
        <f t="shared" ca="1" si="1616"/>
        <v>#N/A</v>
      </c>
      <c r="AQ205" s="142" t="e">
        <f t="shared" ca="1" si="1616"/>
        <v>#N/A</v>
      </c>
      <c r="AR205" s="142" t="e">
        <f t="shared" ca="1" si="1616"/>
        <v>#N/A</v>
      </c>
      <c r="AS205" s="142" t="e">
        <f t="shared" ca="1" si="1616"/>
        <v>#N/A</v>
      </c>
      <c r="AT205" s="142" t="e">
        <f t="shared" ca="1" si="1616"/>
        <v>#N/A</v>
      </c>
      <c r="AU205" s="142" t="e">
        <f t="shared" ca="1" si="1616"/>
        <v>#N/A</v>
      </c>
      <c r="AV205" s="142" t="e">
        <f t="shared" ca="1" si="1616"/>
        <v>#N/A</v>
      </c>
      <c r="AW205" s="142" t="e">
        <f t="shared" ca="1" si="1616"/>
        <v>#N/A</v>
      </c>
      <c r="AX205" s="142" t="e">
        <f t="shared" ca="1" si="1616"/>
        <v>#N/A</v>
      </c>
      <c r="AY205" s="142" t="e">
        <f t="shared" ca="1" si="1606"/>
        <v>#N/A</v>
      </c>
      <c r="AZ205" s="142" t="e">
        <f t="shared" ca="1" si="1606"/>
        <v>#N/A</v>
      </c>
      <c r="BA205" s="142" t="e">
        <f t="shared" ca="1" si="1606"/>
        <v>#N/A</v>
      </c>
      <c r="BB205" s="142" t="str">
        <f t="shared" ca="1" si="1625"/>
        <v/>
      </c>
      <c r="BC205" s="142" t="str">
        <f t="shared" ref="BC205" ca="1" si="1732">IFERROR(VALUE(G205)*IF(RTF_unit="K",1,IF(RTF_unit="lb",1/1000,IF(RTF_unit="T",2,1))),"")</f>
        <v/>
      </c>
      <c r="BD205" s="142" t="str">
        <f t="shared" ref="BD205" ca="1" si="1733">IFERROR(VALUE(H205)*IF(RTF_unit="K",1,IF(RTF_unit="lb",1/1000,IF(RTF_unit="T",2,1))),"")</f>
        <v/>
      </c>
      <c r="BE205" s="142" t="str">
        <f t="shared" ref="BE205" ca="1" si="1734">IFERROR(VALUE(I205)*IF(RTF_unit="K",1,IF(RTF_unit="lb",1/1000,IF(RTF_unit="T",2,1))),"")</f>
        <v/>
      </c>
      <c r="BF205" s="20" t="str">
        <f t="shared" ca="1" si="1629"/>
        <v/>
      </c>
      <c r="BG205" s="142" t="str">
        <f t="shared" ca="1" si="1671"/>
        <v/>
      </c>
      <c r="BH205" s="20"/>
      <c r="BI205" s="158" t="str">
        <f t="shared" ca="1" si="1715"/>
        <v/>
      </c>
      <c r="BJ205" s="142" t="str">
        <f t="shared" ca="1" si="1690"/>
        <v/>
      </c>
      <c r="BK205" s="142" t="str">
        <f t="shared" ca="1" si="1716"/>
        <v/>
      </c>
      <c r="BL205" s="142" t="str">
        <f t="shared" ref="BL205" ca="1" si="1735">IFERROR(INDEX($D$2:$BA$203,$A$41-1+$BI205,$A$27-3)*IF(RTF_unit="K",1,IF(RTF_unit="lb",1/1000,IF(RTF_unit="T",2,1))),"")</f>
        <v/>
      </c>
      <c r="BM205" s="142" t="str">
        <f t="shared" ref="BM205" ca="1" si="1736">IFERROR(INDEX($D$2:$BA$203,$A$41-1+$BI205,$A$27-1)*IF(RTF_unit="K",1,IF(RTF_unit="lb",1/1000,IF(RTF_unit="T",2,1))),"")</f>
        <v/>
      </c>
      <c r="BN205" s="142" t="str">
        <f t="shared" ref="BN205" ca="1" si="1737">IFERROR(INDEX($D$2:$BA$203,$A$41-1+$BI205,$A$27-2)*IF(RTF_unit="K",1,IF(RTF_unit="lb",1/1000,IF(RTF_unit="T",2,1))),"")</f>
        <v/>
      </c>
      <c r="BO205" s="142" t="str">
        <f t="shared" ref="BO205" ca="1" si="1738">IFERROR(INDEX($D$2:$BA$203,$A$41-1+$BI205,$A$27)*IF(RTF_unit_Moment="kip-ft",1,IF(RTF_unit_Moment="kip-in",1/12,IF(RTF_unit_Moment="lb-ft",1/1000,IF(RTF_unit_Moment="lb-in",1/12000,1)))),"")</f>
        <v/>
      </c>
      <c r="BP205" s="142" t="str">
        <f t="shared" ref="BP205" ca="1" si="1739">IFERROR(INDEX($D$2:$BA$203,$A$41-1+$BI205,$A$30)*IF(RTF_unit_Moment="kip-ft",1,IF(RTF_unit_Moment="kip-in",1/12,IF(RTF_unit_Moment="lb-ft",1/1000,IF(RTF_unit_Moment="lb-in",1/12000,1)))),"")</f>
        <v/>
      </c>
      <c r="BQ205" s="142" t="str">
        <f t="shared" ca="1" si="1722"/>
        <v/>
      </c>
      <c r="BR205" s="142" t="str">
        <f t="shared" ca="1" si="1723"/>
        <v/>
      </c>
      <c r="BT205" s="142" t="str">
        <f t="array" aca="1" ref="BT205" ca="1">IFERROR(INDEX($BB$1:$BB$502,SMALL(IF($BB$1:$BB$502&lt;&gt;"",ROW($BB$1:$BB$502)),ROW(198:198))),"")</f>
        <v/>
      </c>
      <c r="BU205" s="156" t="str">
        <f t="shared" ca="1" si="1685"/>
        <v/>
      </c>
      <c r="BV205" s="142" t="str">
        <f t="shared" ca="1" si="1696"/>
        <v/>
      </c>
      <c r="BW205" s="142" t="str">
        <f t="shared" ca="1" si="1696"/>
        <v/>
      </c>
      <c r="BX205" s="142" t="str">
        <f t="shared" ca="1" si="1696"/>
        <v/>
      </c>
      <c r="BY205" s="142" t="str">
        <f t="shared" ca="1" si="1697"/>
        <v/>
      </c>
      <c r="BZ205" s="142" t="str">
        <f t="shared" ca="1" si="1686"/>
        <v/>
      </c>
      <c r="CA205" s="142" t="str">
        <f t="shared" ca="1" si="1698"/>
        <v/>
      </c>
      <c r="CB205" s="142" t="str">
        <f t="shared" ca="1" si="1699"/>
        <v/>
      </c>
      <c r="CC205" s="142" t="str">
        <f t="shared" ca="1" si="1700"/>
        <v/>
      </c>
      <c r="CD205" s="142" t="str">
        <f t="shared" ca="1" si="1701"/>
        <v/>
      </c>
      <c r="CE205" s="142" t="str">
        <f t="shared" ca="1" si="1702"/>
        <v/>
      </c>
      <c r="CF205" s="142" t="str">
        <f t="shared" ca="1" si="1703"/>
        <v/>
      </c>
      <c r="CG205" s="142" t="str">
        <f t="shared" ca="1" si="1704"/>
        <v/>
      </c>
      <c r="CH205" s="142" t="str">
        <f ca="1">IFERROR(TRIM(IFERROR(IF(ISNUMBER(MATCH(IF($CF204="Radius",LEFT($CF205,FIND(" (",$CF205,1)),IF(LEFT($CF205,FIND(" (",$CF205,1))=LEFT($CF204,FIND(" (",$CF204,1)),"",LEFT($CF205,FIND(" (",$CF205,1)))),$CH$8:$CH204,0))=FALSE,IF($CF204="Radius",LEFT($CF205,FIND(" (",$CF205,1)),IF(LEFT($CF205,FIND(" (",$CF205,1))=LEFT($CF204,FIND(" (",$CF204,1)),"",LEFT($CF205,FIND(" (",$CF205,1)))),""),"")),"")</f>
        <v/>
      </c>
      <c r="CI205" s="142" t="str">
        <f t="array" aca="1" ref="CI205" ca="1">IFERROR(IF($CH205="","",IF(MAX((Selection_Radius=$CH205)*Selection_Resultant)=0,"",MAX((Selection_Radius=$CH205)*Selection_Resultant))),"")</f>
        <v/>
      </c>
      <c r="CJ205" s="142" t="str">
        <f t="shared" ca="1" si="1705"/>
        <v/>
      </c>
      <c r="CK205" s="142" t="str">
        <f t="array" aca="1" ref="CK205" ca="1">IFERROR(INDEX($CJ$1:$CJ$502,SMALL(IF($CJ$1:$CJ$502&lt;&gt;"",ROW($CJ$1:$CJ$502)),ROW(198:198))),"")</f>
        <v/>
      </c>
      <c r="CL205" s="142" t="str">
        <f t="shared" ca="1" si="1706"/>
        <v/>
      </c>
      <c r="CM205" s="142" t="str">
        <f t="shared" ca="1" si="1707"/>
        <v/>
      </c>
      <c r="CN205" s="142" t="str" cm="1">
        <f t="array" aca="1" ref="CN205" ca="1">IF(CM205="","",INDEX(INDIRECT("$CM$9:$CM$" &amp; ROW(GuyAnchorReactionCount) + GuyAnchorReactionCount),ROWS($CM205:INDIRECT("$CM$" &amp; ROW(GuyAnchorReactionCount) + GuyAnchorReactionCount))))</f>
        <v/>
      </c>
      <c r="CP205" s="145" t="str">
        <f t="shared" ca="1" si="1708"/>
        <v/>
      </c>
      <c r="CQ205" s="145" t="str">
        <f t="shared" ca="1" si="1709"/>
        <v/>
      </c>
      <c r="CR205" s="145" t="str">
        <f t="shared" ca="1" si="1710"/>
        <v/>
      </c>
      <c r="CS205" s="145" t="str">
        <f t="shared" ca="1" si="1711"/>
        <v/>
      </c>
    </row>
    <row r="206" spans="3:97" x14ac:dyDescent="0.2">
      <c r="C206" s="142">
        <f t="shared" si="1635"/>
        <v>204</v>
      </c>
      <c r="D206" s="142" t="e">
        <f t="shared" ca="1" si="1615"/>
        <v>#N/A</v>
      </c>
      <c r="E206" s="142" t="e">
        <f t="shared" ca="1" si="1615"/>
        <v>#N/A</v>
      </c>
      <c r="F206" s="142" t="e">
        <f t="shared" ca="1" si="1615"/>
        <v>#N/A</v>
      </c>
      <c r="G206" s="142" t="e">
        <f t="shared" ca="1" si="1615"/>
        <v>#N/A</v>
      </c>
      <c r="H206" s="142" t="e">
        <f t="shared" ca="1" si="1615"/>
        <v>#N/A</v>
      </c>
      <c r="I206" s="142" t="e">
        <f t="shared" ca="1" si="1615"/>
        <v>#N/A</v>
      </c>
      <c r="J206" s="142" t="e">
        <f t="shared" ca="1" si="1615"/>
        <v>#N/A</v>
      </c>
      <c r="K206" s="142" t="e">
        <f t="shared" ca="1" si="1615"/>
        <v>#N/A</v>
      </c>
      <c r="L206" s="142" t="e">
        <f t="shared" ca="1" si="1615"/>
        <v>#N/A</v>
      </c>
      <c r="M206" s="142" t="e">
        <f t="shared" ca="1" si="1615"/>
        <v>#N/A</v>
      </c>
      <c r="N206" s="142" t="e">
        <f t="shared" ca="1" si="1615"/>
        <v>#N/A</v>
      </c>
      <c r="O206" s="142" t="e">
        <f t="shared" ca="1" si="1615"/>
        <v>#N/A</v>
      </c>
      <c r="P206" s="142" t="e">
        <f t="shared" ca="1" si="1615"/>
        <v>#N/A</v>
      </c>
      <c r="Q206" s="142" t="e">
        <f t="shared" ca="1" si="1615"/>
        <v>#N/A</v>
      </c>
      <c r="R206" s="142" t="e">
        <f t="shared" ca="1" si="1615"/>
        <v>#N/A</v>
      </c>
      <c r="S206" s="142" t="e">
        <f t="shared" ca="1" si="1615"/>
        <v>#N/A</v>
      </c>
      <c r="T206" s="142" t="e">
        <f t="shared" ca="1" si="1605"/>
        <v>#N/A</v>
      </c>
      <c r="U206" s="142" t="e">
        <f t="shared" ca="1" si="1605"/>
        <v>#N/A</v>
      </c>
      <c r="V206" s="142" t="e">
        <f t="shared" ca="1" si="1605"/>
        <v>#N/A</v>
      </c>
      <c r="W206" s="142" t="e">
        <f t="shared" ca="1" si="1605"/>
        <v>#N/A</v>
      </c>
      <c r="X206" s="142" t="e">
        <f t="shared" ca="1" si="1605"/>
        <v>#N/A</v>
      </c>
      <c r="Y206" s="142" t="e">
        <f t="shared" ca="1" si="1605"/>
        <v>#N/A</v>
      </c>
      <c r="Z206" s="142" t="e">
        <f t="shared" ca="1" si="1605"/>
        <v>#N/A</v>
      </c>
      <c r="AA206" s="142" t="e">
        <f t="shared" ca="1" si="1605"/>
        <v>#N/A</v>
      </c>
      <c r="AB206" s="142" t="e">
        <f t="shared" ca="1" si="1605"/>
        <v>#N/A</v>
      </c>
      <c r="AC206" s="142" t="e">
        <f t="shared" ca="1" si="1605"/>
        <v>#N/A</v>
      </c>
      <c r="AD206" s="142" t="e">
        <f t="shared" ca="1" si="1605"/>
        <v>#N/A</v>
      </c>
      <c r="AE206" s="142" t="e">
        <f t="shared" ca="1" si="1605"/>
        <v>#N/A</v>
      </c>
      <c r="AF206" s="142" t="e">
        <f t="shared" ca="1" si="1605"/>
        <v>#N/A</v>
      </c>
      <c r="AG206" s="142" t="e">
        <f t="shared" ca="1" si="1605"/>
        <v>#N/A</v>
      </c>
      <c r="AH206" s="142" t="e">
        <f t="shared" ca="1" si="1605"/>
        <v>#N/A</v>
      </c>
      <c r="AI206" s="142" t="e">
        <f t="shared" ca="1" si="1616"/>
        <v>#N/A</v>
      </c>
      <c r="AJ206" s="142" t="e">
        <f t="shared" ca="1" si="1616"/>
        <v>#N/A</v>
      </c>
      <c r="AK206" s="142" t="e">
        <f t="shared" ca="1" si="1616"/>
        <v>#N/A</v>
      </c>
      <c r="AL206" s="142" t="e">
        <f t="shared" ca="1" si="1616"/>
        <v>#N/A</v>
      </c>
      <c r="AM206" s="142" t="e">
        <f t="shared" ca="1" si="1616"/>
        <v>#N/A</v>
      </c>
      <c r="AN206" s="142" t="e">
        <f t="shared" ca="1" si="1616"/>
        <v>#N/A</v>
      </c>
      <c r="AO206" s="142" t="e">
        <f t="shared" ca="1" si="1616"/>
        <v>#N/A</v>
      </c>
      <c r="AP206" s="142" t="e">
        <f t="shared" ca="1" si="1616"/>
        <v>#N/A</v>
      </c>
      <c r="AQ206" s="142" t="e">
        <f t="shared" ca="1" si="1616"/>
        <v>#N/A</v>
      </c>
      <c r="AR206" s="142" t="e">
        <f t="shared" ca="1" si="1616"/>
        <v>#N/A</v>
      </c>
      <c r="AS206" s="142" t="e">
        <f t="shared" ca="1" si="1616"/>
        <v>#N/A</v>
      </c>
      <c r="AT206" s="142" t="e">
        <f t="shared" ca="1" si="1616"/>
        <v>#N/A</v>
      </c>
      <c r="AU206" s="142" t="e">
        <f t="shared" ca="1" si="1616"/>
        <v>#N/A</v>
      </c>
      <c r="AV206" s="142" t="e">
        <f t="shared" ca="1" si="1616"/>
        <v>#N/A</v>
      </c>
      <c r="AW206" s="142" t="e">
        <f t="shared" ca="1" si="1616"/>
        <v>#N/A</v>
      </c>
      <c r="AX206" s="142" t="e">
        <f t="shared" ca="1" si="1616"/>
        <v>#N/A</v>
      </c>
      <c r="AY206" s="142" t="e">
        <f t="shared" ca="1" si="1606"/>
        <v>#N/A</v>
      </c>
      <c r="AZ206" s="142" t="e">
        <f t="shared" ca="1" si="1606"/>
        <v>#N/A</v>
      </c>
      <c r="BA206" s="142" t="e">
        <f t="shared" ca="1" si="1606"/>
        <v>#N/A</v>
      </c>
      <c r="BB206" s="142" t="str">
        <f t="shared" ca="1" si="1625"/>
        <v/>
      </c>
      <c r="BC206" s="142" t="str">
        <f t="shared" ref="BC206" ca="1" si="1740">IFERROR(VALUE(G206)*IF(RTF_unit="K",1,IF(RTF_unit="lb",1/1000,IF(RTF_unit="T",2,1))),"")</f>
        <v/>
      </c>
      <c r="BD206" s="142" t="str">
        <f t="shared" ref="BD206" ca="1" si="1741">IFERROR(VALUE(H206)*IF(RTF_unit="K",1,IF(RTF_unit="lb",1/1000,IF(RTF_unit="T",2,1))),"")</f>
        <v/>
      </c>
      <c r="BE206" s="142" t="str">
        <f t="shared" ref="BE206" ca="1" si="1742">IFERROR(VALUE(I206)*IF(RTF_unit="K",1,IF(RTF_unit="lb",1/1000,IF(RTF_unit="T",2,1))),"")</f>
        <v/>
      </c>
      <c r="BF206" s="20" t="str">
        <f t="shared" ca="1" si="1629"/>
        <v/>
      </c>
      <c r="BG206" s="142" t="str">
        <f t="shared" ca="1" si="1671"/>
        <v/>
      </c>
      <c r="BH206" s="20"/>
      <c r="BI206" s="158" t="str">
        <f t="shared" ca="1" si="1715"/>
        <v/>
      </c>
      <c r="BJ206" s="142" t="str">
        <f t="shared" ca="1" si="1690"/>
        <v/>
      </c>
      <c r="BK206" s="142" t="str">
        <f t="shared" ca="1" si="1716"/>
        <v/>
      </c>
      <c r="BL206" s="142" t="str">
        <f t="shared" ref="BL206" ca="1" si="1743">IFERROR(INDEX($D$2:$BA$203,$A$41-1+$BI206,$A$27-3)*IF(RTF_unit="K",1,IF(RTF_unit="lb",1/1000,IF(RTF_unit="T",2,1))),"")</f>
        <v/>
      </c>
      <c r="BM206" s="142" t="str">
        <f t="shared" ref="BM206" ca="1" si="1744">IFERROR(INDEX($D$2:$BA$203,$A$41-1+$BI206,$A$27-1)*IF(RTF_unit="K",1,IF(RTF_unit="lb",1/1000,IF(RTF_unit="T",2,1))),"")</f>
        <v/>
      </c>
      <c r="BN206" s="142" t="str">
        <f t="shared" ref="BN206" ca="1" si="1745">IFERROR(INDEX($D$2:$BA$203,$A$41-1+$BI206,$A$27-2)*IF(RTF_unit="K",1,IF(RTF_unit="lb",1/1000,IF(RTF_unit="T",2,1))),"")</f>
        <v/>
      </c>
      <c r="BO206" s="142" t="str">
        <f t="shared" ref="BO206" ca="1" si="1746">IFERROR(INDEX($D$2:$BA$203,$A$41-1+$BI206,$A$27)*IF(RTF_unit_Moment="kip-ft",1,IF(RTF_unit_Moment="kip-in",1/12,IF(RTF_unit_Moment="lb-ft",1/1000,IF(RTF_unit_Moment="lb-in",1/12000,1)))),"")</f>
        <v/>
      </c>
      <c r="BP206" s="142" t="str">
        <f t="shared" ref="BP206" ca="1" si="1747">IFERROR(INDEX($D$2:$BA$203,$A$41-1+$BI206,$A$30)*IF(RTF_unit_Moment="kip-ft",1,IF(RTF_unit_Moment="kip-in",1/12,IF(RTF_unit_Moment="lb-ft",1/1000,IF(RTF_unit_Moment="lb-in",1/12000,1)))),"")</f>
        <v/>
      </c>
      <c r="BQ206" s="142" t="str">
        <f t="shared" ca="1" si="1722"/>
        <v/>
      </c>
      <c r="BR206" s="142" t="str">
        <f t="shared" ca="1" si="1723"/>
        <v/>
      </c>
      <c r="BT206" s="142" t="str">
        <f t="array" aca="1" ref="BT206" ca="1">IFERROR(INDEX($BB$1:$BB$502,SMALL(IF($BB$1:$BB$502&lt;&gt;"",ROW($BB$1:$BB$502)),ROW(199:199))),"")</f>
        <v/>
      </c>
      <c r="BU206" s="156" t="str">
        <f t="shared" ca="1" si="1685"/>
        <v/>
      </c>
      <c r="BV206" s="142" t="str">
        <f t="shared" ca="1" si="1696"/>
        <v/>
      </c>
      <c r="BW206" s="142" t="str">
        <f t="shared" ca="1" si="1696"/>
        <v/>
      </c>
      <c r="BX206" s="142" t="str">
        <f t="shared" ca="1" si="1696"/>
        <v/>
      </c>
      <c r="BY206" s="142" t="str">
        <f t="shared" ca="1" si="1697"/>
        <v/>
      </c>
      <c r="BZ206" s="142" t="str">
        <f t="shared" ca="1" si="1686"/>
        <v/>
      </c>
      <c r="CA206" s="142" t="str">
        <f t="shared" ca="1" si="1698"/>
        <v/>
      </c>
      <c r="CB206" s="142" t="str">
        <f t="shared" ca="1" si="1699"/>
        <v/>
      </c>
      <c r="CC206" s="142" t="str">
        <f t="shared" ca="1" si="1700"/>
        <v/>
      </c>
      <c r="CD206" s="142" t="str">
        <f t="shared" ca="1" si="1701"/>
        <v/>
      </c>
      <c r="CE206" s="142" t="str">
        <f t="shared" ca="1" si="1702"/>
        <v/>
      </c>
      <c r="CF206" s="142" t="str">
        <f t="shared" ca="1" si="1703"/>
        <v/>
      </c>
      <c r="CG206" s="142" t="str">
        <f t="shared" ca="1" si="1704"/>
        <v/>
      </c>
      <c r="CH206" s="142" t="str">
        <f ca="1">IFERROR(TRIM(IFERROR(IF(ISNUMBER(MATCH(IF($CF205="Radius",LEFT($CF206,FIND(" (",$CF206,1)),IF(LEFT($CF206,FIND(" (",$CF206,1))=LEFT($CF205,FIND(" (",$CF205,1)),"",LEFT($CF206,FIND(" (",$CF206,1)))),$CH$8:$CH205,0))=FALSE,IF($CF205="Radius",LEFT($CF206,FIND(" (",$CF206,1)),IF(LEFT($CF206,FIND(" (",$CF206,1))=LEFT($CF205,FIND(" (",$CF205,1)),"",LEFT($CF206,FIND(" (",$CF206,1)))),""),"")),"")</f>
        <v/>
      </c>
      <c r="CI206" s="142" t="str">
        <f t="array" aca="1" ref="CI206" ca="1">IFERROR(IF($CH206="","",IF(MAX((Selection_Radius=$CH206)*Selection_Resultant)=0,"",MAX((Selection_Radius=$CH206)*Selection_Resultant))),"")</f>
        <v/>
      </c>
      <c r="CJ206" s="142" t="str">
        <f t="shared" ca="1" si="1705"/>
        <v/>
      </c>
      <c r="CK206" s="142" t="str">
        <f t="array" aca="1" ref="CK206" ca="1">IFERROR(INDEX($CJ$1:$CJ$502,SMALL(IF($CJ$1:$CJ$502&lt;&gt;"",ROW($CJ$1:$CJ$502)),ROW(199:199))),"")</f>
        <v/>
      </c>
      <c r="CL206" s="142" t="str">
        <f t="shared" ca="1" si="1706"/>
        <v/>
      </c>
      <c r="CM206" s="142" t="str">
        <f t="shared" ca="1" si="1707"/>
        <v/>
      </c>
      <c r="CN206" s="142" t="str" cm="1">
        <f t="array" aca="1" ref="CN206" ca="1">IF(CM206="","",INDEX(INDIRECT("$CM$9:$CM$" &amp; ROW(GuyAnchorReactionCount) + GuyAnchorReactionCount),ROWS($CM206:INDIRECT("$CM$" &amp; ROW(GuyAnchorReactionCount) + GuyAnchorReactionCount))))</f>
        <v/>
      </c>
      <c r="CP206" s="145" t="str">
        <f t="shared" ca="1" si="1708"/>
        <v/>
      </c>
      <c r="CQ206" s="145" t="str">
        <f t="shared" ca="1" si="1709"/>
        <v/>
      </c>
      <c r="CR206" s="145" t="str">
        <f t="shared" ca="1" si="1710"/>
        <v/>
      </c>
      <c r="CS206" s="145" t="str">
        <f t="shared" ca="1" si="1711"/>
        <v/>
      </c>
    </row>
    <row r="207" spans="3:97" x14ac:dyDescent="0.2">
      <c r="C207" s="142">
        <f t="shared" si="1635"/>
        <v>205</v>
      </c>
      <c r="D207" s="142" t="e">
        <f t="shared" ca="1" si="1615"/>
        <v>#N/A</v>
      </c>
      <c r="E207" s="142" t="e">
        <f t="shared" ca="1" si="1615"/>
        <v>#N/A</v>
      </c>
      <c r="F207" s="142" t="e">
        <f t="shared" ca="1" si="1615"/>
        <v>#N/A</v>
      </c>
      <c r="G207" s="142" t="e">
        <f t="shared" ca="1" si="1615"/>
        <v>#N/A</v>
      </c>
      <c r="H207" s="142" t="e">
        <f t="shared" ca="1" si="1615"/>
        <v>#N/A</v>
      </c>
      <c r="I207" s="142" t="e">
        <f t="shared" ca="1" si="1615"/>
        <v>#N/A</v>
      </c>
      <c r="J207" s="142" t="e">
        <f t="shared" ca="1" si="1615"/>
        <v>#N/A</v>
      </c>
      <c r="K207" s="142" t="e">
        <f t="shared" ca="1" si="1615"/>
        <v>#N/A</v>
      </c>
      <c r="L207" s="142" t="e">
        <f t="shared" ca="1" si="1615"/>
        <v>#N/A</v>
      </c>
      <c r="M207" s="142" t="e">
        <f t="shared" ca="1" si="1615"/>
        <v>#N/A</v>
      </c>
      <c r="N207" s="142" t="e">
        <f t="shared" ca="1" si="1615"/>
        <v>#N/A</v>
      </c>
      <c r="O207" s="142" t="e">
        <f t="shared" ca="1" si="1615"/>
        <v>#N/A</v>
      </c>
      <c r="P207" s="142" t="e">
        <f t="shared" ca="1" si="1615"/>
        <v>#N/A</v>
      </c>
      <c r="Q207" s="142" t="e">
        <f t="shared" ca="1" si="1615"/>
        <v>#N/A</v>
      </c>
      <c r="R207" s="142" t="e">
        <f t="shared" ca="1" si="1615"/>
        <v>#N/A</v>
      </c>
      <c r="S207" s="142" t="e">
        <f t="shared" ca="1" si="1615"/>
        <v>#N/A</v>
      </c>
      <c r="T207" s="142" t="e">
        <f t="shared" ca="1" si="1605"/>
        <v>#N/A</v>
      </c>
      <c r="U207" s="142" t="e">
        <f t="shared" ca="1" si="1605"/>
        <v>#N/A</v>
      </c>
      <c r="V207" s="142" t="e">
        <f t="shared" ca="1" si="1605"/>
        <v>#N/A</v>
      </c>
      <c r="W207" s="142" t="e">
        <f t="shared" ca="1" si="1605"/>
        <v>#N/A</v>
      </c>
      <c r="X207" s="142" t="e">
        <f t="shared" ca="1" si="1605"/>
        <v>#N/A</v>
      </c>
      <c r="Y207" s="142" t="e">
        <f t="shared" ca="1" si="1605"/>
        <v>#N/A</v>
      </c>
      <c r="Z207" s="142" t="e">
        <f t="shared" ca="1" si="1605"/>
        <v>#N/A</v>
      </c>
      <c r="AA207" s="142" t="e">
        <f t="shared" ca="1" si="1605"/>
        <v>#N/A</v>
      </c>
      <c r="AB207" s="142" t="e">
        <f t="shared" ca="1" si="1605"/>
        <v>#N/A</v>
      </c>
      <c r="AC207" s="142" t="e">
        <f t="shared" ca="1" si="1605"/>
        <v>#N/A</v>
      </c>
      <c r="AD207" s="142" t="e">
        <f t="shared" ca="1" si="1605"/>
        <v>#N/A</v>
      </c>
      <c r="AE207" s="142" t="e">
        <f t="shared" ca="1" si="1605"/>
        <v>#N/A</v>
      </c>
      <c r="AF207" s="142" t="e">
        <f t="shared" ca="1" si="1605"/>
        <v>#N/A</v>
      </c>
      <c r="AG207" s="142" t="e">
        <f t="shared" ca="1" si="1605"/>
        <v>#N/A</v>
      </c>
      <c r="AH207" s="142" t="e">
        <f t="shared" ca="1" si="1605"/>
        <v>#N/A</v>
      </c>
      <c r="AI207" s="142" t="e">
        <f t="shared" ca="1" si="1616"/>
        <v>#N/A</v>
      </c>
      <c r="AJ207" s="142" t="e">
        <f t="shared" ca="1" si="1616"/>
        <v>#N/A</v>
      </c>
      <c r="AK207" s="142" t="e">
        <f t="shared" ca="1" si="1616"/>
        <v>#N/A</v>
      </c>
      <c r="AL207" s="142" t="e">
        <f t="shared" ca="1" si="1616"/>
        <v>#N/A</v>
      </c>
      <c r="AM207" s="142" t="e">
        <f t="shared" ca="1" si="1616"/>
        <v>#N/A</v>
      </c>
      <c r="AN207" s="142" t="e">
        <f t="shared" ca="1" si="1616"/>
        <v>#N/A</v>
      </c>
      <c r="AO207" s="142" t="e">
        <f t="shared" ca="1" si="1616"/>
        <v>#N/A</v>
      </c>
      <c r="AP207" s="142" t="e">
        <f t="shared" ca="1" si="1616"/>
        <v>#N/A</v>
      </c>
      <c r="AQ207" s="142" t="e">
        <f t="shared" ca="1" si="1616"/>
        <v>#N/A</v>
      </c>
      <c r="AR207" s="142" t="e">
        <f t="shared" ca="1" si="1616"/>
        <v>#N/A</v>
      </c>
      <c r="AS207" s="142" t="e">
        <f t="shared" ca="1" si="1616"/>
        <v>#N/A</v>
      </c>
      <c r="AT207" s="142" t="e">
        <f t="shared" ca="1" si="1616"/>
        <v>#N/A</v>
      </c>
      <c r="AU207" s="142" t="e">
        <f t="shared" ca="1" si="1616"/>
        <v>#N/A</v>
      </c>
      <c r="AV207" s="142" t="e">
        <f t="shared" ca="1" si="1616"/>
        <v>#N/A</v>
      </c>
      <c r="AW207" s="142" t="e">
        <f t="shared" ca="1" si="1616"/>
        <v>#N/A</v>
      </c>
      <c r="AX207" s="142" t="e">
        <f t="shared" ca="1" si="1616"/>
        <v>#N/A</v>
      </c>
      <c r="AY207" s="142" t="e">
        <f t="shared" ca="1" si="1606"/>
        <v>#N/A</v>
      </c>
      <c r="AZ207" s="142" t="e">
        <f t="shared" ca="1" si="1606"/>
        <v>#N/A</v>
      </c>
      <c r="BA207" s="142" t="e">
        <f t="shared" ca="1" si="1606"/>
        <v>#N/A</v>
      </c>
      <c r="BB207" s="142" t="str">
        <f t="shared" ca="1" si="1625"/>
        <v/>
      </c>
      <c r="BC207" s="142" t="str">
        <f t="shared" ref="BC207" ca="1" si="1748">IFERROR(VALUE(G207)*IF(RTF_unit="K",1,IF(RTF_unit="lb",1/1000,IF(RTF_unit="T",2,1))),"")</f>
        <v/>
      </c>
      <c r="BD207" s="142" t="str">
        <f t="shared" ref="BD207" ca="1" si="1749">IFERROR(VALUE(H207)*IF(RTF_unit="K",1,IF(RTF_unit="lb",1/1000,IF(RTF_unit="T",2,1))),"")</f>
        <v/>
      </c>
      <c r="BE207" s="142" t="str">
        <f t="shared" ref="BE207" ca="1" si="1750">IFERROR(VALUE(I207)*IF(RTF_unit="K",1,IF(RTF_unit="lb",1/1000,IF(RTF_unit="T",2,1))),"")</f>
        <v/>
      </c>
      <c r="BF207" s="20" t="str">
        <f t="shared" ca="1" si="1629"/>
        <v/>
      </c>
      <c r="BG207" s="142" t="str">
        <f t="shared" ca="1" si="1671"/>
        <v/>
      </c>
      <c r="BH207" s="20"/>
      <c r="BI207" s="158" t="str">
        <f t="shared" ca="1" si="1715"/>
        <v/>
      </c>
      <c r="BJ207" s="142" t="str">
        <f t="shared" ca="1" si="1690"/>
        <v/>
      </c>
      <c r="BK207" s="142" t="str">
        <f t="shared" ca="1" si="1716"/>
        <v/>
      </c>
      <c r="BL207" s="142" t="str">
        <f t="shared" ref="BL207" ca="1" si="1751">IFERROR(INDEX($D$2:$BA$203,$A$41-1+$BI207,$A$27-3)*IF(RTF_unit="K",1,IF(RTF_unit="lb",1/1000,IF(RTF_unit="T",2,1))),"")</f>
        <v/>
      </c>
      <c r="BM207" s="142" t="str">
        <f t="shared" ref="BM207" ca="1" si="1752">IFERROR(INDEX($D$2:$BA$203,$A$41-1+$BI207,$A$27-1)*IF(RTF_unit="K",1,IF(RTF_unit="lb",1/1000,IF(RTF_unit="T",2,1))),"")</f>
        <v/>
      </c>
      <c r="BN207" s="142" t="str">
        <f t="shared" ref="BN207" ca="1" si="1753">IFERROR(INDEX($D$2:$BA$203,$A$41-1+$BI207,$A$27-2)*IF(RTF_unit="K",1,IF(RTF_unit="lb",1/1000,IF(RTF_unit="T",2,1))),"")</f>
        <v/>
      </c>
      <c r="BO207" s="142" t="str">
        <f t="shared" ref="BO207" ca="1" si="1754">IFERROR(INDEX($D$2:$BA$203,$A$41-1+$BI207,$A$27)*IF(RTF_unit_Moment="kip-ft",1,IF(RTF_unit_Moment="kip-in",1/12,IF(RTF_unit_Moment="lb-ft",1/1000,IF(RTF_unit_Moment="lb-in",1/12000,1)))),"")</f>
        <v/>
      </c>
      <c r="BP207" s="142" t="str">
        <f t="shared" ref="BP207" ca="1" si="1755">IFERROR(INDEX($D$2:$BA$203,$A$41-1+$BI207,$A$30)*IF(RTF_unit_Moment="kip-ft",1,IF(RTF_unit_Moment="kip-in",1/12,IF(RTF_unit_Moment="lb-ft",1/1000,IF(RTF_unit_Moment="lb-in",1/12000,1)))),"")</f>
        <v/>
      </c>
      <c r="BQ207" s="142" t="str">
        <f t="shared" ca="1" si="1722"/>
        <v/>
      </c>
      <c r="BR207" s="142" t="str">
        <f t="shared" ca="1" si="1723"/>
        <v/>
      </c>
      <c r="BT207" s="142" t="str">
        <f t="array" aca="1" ref="BT207" ca="1">IFERROR(INDEX($BB$1:$BB$502,SMALL(IF($BB$1:$BB$502&lt;&gt;"",ROW($BB$1:$BB$502)),ROW(200:200))),"")</f>
        <v/>
      </c>
      <c r="BU207" s="156" t="str">
        <f t="shared" ca="1" si="1685"/>
        <v/>
      </c>
      <c r="BV207" s="142" t="str">
        <f t="shared" ca="1" si="1696"/>
        <v/>
      </c>
      <c r="BW207" s="142" t="str">
        <f t="shared" ca="1" si="1696"/>
        <v/>
      </c>
      <c r="BX207" s="142" t="str">
        <f t="shared" ca="1" si="1696"/>
        <v/>
      </c>
      <c r="BY207" s="142" t="str">
        <f t="shared" ca="1" si="1697"/>
        <v/>
      </c>
      <c r="BZ207" s="142" t="str">
        <f t="shared" ca="1" si="1686"/>
        <v/>
      </c>
      <c r="CA207" s="142" t="str">
        <f t="shared" ca="1" si="1698"/>
        <v/>
      </c>
      <c r="CB207" s="142" t="str">
        <f t="shared" ca="1" si="1699"/>
        <v/>
      </c>
      <c r="CC207" s="142" t="str">
        <f t="shared" ca="1" si="1700"/>
        <v/>
      </c>
      <c r="CD207" s="142" t="str">
        <f t="shared" ca="1" si="1701"/>
        <v/>
      </c>
      <c r="CE207" s="142" t="str">
        <f t="shared" ca="1" si="1702"/>
        <v/>
      </c>
      <c r="CF207" s="142" t="str">
        <f t="shared" ca="1" si="1703"/>
        <v/>
      </c>
      <c r="CG207" s="142" t="str">
        <f t="shared" ca="1" si="1704"/>
        <v/>
      </c>
      <c r="CH207" s="142" t="str">
        <f ca="1">IFERROR(TRIM(IFERROR(IF(ISNUMBER(MATCH(IF($CF206="Radius",LEFT($CF207,FIND(" (",$CF207,1)),IF(LEFT($CF207,FIND(" (",$CF207,1))=LEFT($CF206,FIND(" (",$CF206,1)),"",LEFT($CF207,FIND(" (",$CF207,1)))),$CH$8:$CH206,0))=FALSE,IF($CF206="Radius",LEFT($CF207,FIND(" (",$CF207,1)),IF(LEFT($CF207,FIND(" (",$CF207,1))=LEFT($CF206,FIND(" (",$CF206,1)),"",LEFT($CF207,FIND(" (",$CF207,1)))),""),"")),"")</f>
        <v/>
      </c>
      <c r="CI207" s="142" t="str">
        <f t="array" aca="1" ref="CI207" ca="1">IFERROR(IF($CH207="","",IF(MAX((Selection_Radius=$CH207)*Selection_Resultant)=0,"",MAX((Selection_Radius=$CH207)*Selection_Resultant))),"")</f>
        <v/>
      </c>
      <c r="CJ207" s="142" t="str">
        <f t="shared" ca="1" si="1705"/>
        <v/>
      </c>
      <c r="CK207" s="142" t="str">
        <f t="array" aca="1" ref="CK207" ca="1">IFERROR(INDEX($CJ$1:$CJ$502,SMALL(IF($CJ$1:$CJ$502&lt;&gt;"",ROW($CJ$1:$CJ$502)),ROW(200:200))),"")</f>
        <v/>
      </c>
      <c r="CL207" s="142" t="str">
        <f t="shared" ca="1" si="1706"/>
        <v/>
      </c>
      <c r="CM207" s="142" t="str">
        <f t="shared" ca="1" si="1707"/>
        <v/>
      </c>
      <c r="CN207" s="142" t="str" cm="1">
        <f t="array" aca="1" ref="CN207" ca="1">IF(CM207="","",INDEX(INDIRECT("$CM$9:$CM$" &amp; ROW(GuyAnchorReactionCount) + GuyAnchorReactionCount),ROWS($CM207:INDIRECT("$CM$" &amp; ROW(GuyAnchorReactionCount) + GuyAnchorReactionCount))))</f>
        <v/>
      </c>
      <c r="CP207" s="145" t="str">
        <f t="shared" ca="1" si="1708"/>
        <v/>
      </c>
      <c r="CQ207" s="145" t="str">
        <f t="shared" ca="1" si="1709"/>
        <v/>
      </c>
      <c r="CR207" s="145" t="str">
        <f t="shared" ca="1" si="1710"/>
        <v/>
      </c>
      <c r="CS207" s="145" t="str">
        <f t="shared" ca="1" si="1711"/>
        <v/>
      </c>
    </row>
    <row r="208" spans="3:97" x14ac:dyDescent="0.2">
      <c r="C208" s="142">
        <f t="shared" si="1635"/>
        <v>206</v>
      </c>
      <c r="D208" s="142" t="e">
        <f t="shared" ca="1" si="1615"/>
        <v>#N/A</v>
      </c>
      <c r="E208" s="142" t="e">
        <f t="shared" ca="1" si="1615"/>
        <v>#N/A</v>
      </c>
      <c r="F208" s="142" t="e">
        <f t="shared" ca="1" si="1615"/>
        <v>#N/A</v>
      </c>
      <c r="G208" s="142" t="e">
        <f t="shared" ca="1" si="1615"/>
        <v>#N/A</v>
      </c>
      <c r="H208" s="142" t="e">
        <f t="shared" ca="1" si="1615"/>
        <v>#N/A</v>
      </c>
      <c r="I208" s="142" t="e">
        <f t="shared" ca="1" si="1615"/>
        <v>#N/A</v>
      </c>
      <c r="J208" s="142" t="e">
        <f t="shared" ca="1" si="1615"/>
        <v>#N/A</v>
      </c>
      <c r="K208" s="142" t="e">
        <f t="shared" ca="1" si="1615"/>
        <v>#N/A</v>
      </c>
      <c r="L208" s="142" t="e">
        <f t="shared" ca="1" si="1615"/>
        <v>#N/A</v>
      </c>
      <c r="M208" s="142" t="e">
        <f t="shared" ca="1" si="1615"/>
        <v>#N/A</v>
      </c>
      <c r="N208" s="142" t="e">
        <f t="shared" ca="1" si="1615"/>
        <v>#N/A</v>
      </c>
      <c r="O208" s="142" t="e">
        <f t="shared" ca="1" si="1615"/>
        <v>#N/A</v>
      </c>
      <c r="P208" s="142" t="e">
        <f t="shared" ca="1" si="1615"/>
        <v>#N/A</v>
      </c>
      <c r="Q208" s="142" t="e">
        <f t="shared" ca="1" si="1615"/>
        <v>#N/A</v>
      </c>
      <c r="R208" s="142" t="e">
        <f t="shared" ca="1" si="1615"/>
        <v>#N/A</v>
      </c>
      <c r="S208" s="142" t="e">
        <f t="shared" ca="1" si="1615"/>
        <v>#N/A</v>
      </c>
      <c r="T208" s="142" t="e">
        <f t="shared" ca="1" si="1605"/>
        <v>#N/A</v>
      </c>
      <c r="U208" s="142" t="e">
        <f t="shared" ca="1" si="1605"/>
        <v>#N/A</v>
      </c>
      <c r="V208" s="142" t="e">
        <f t="shared" ca="1" si="1605"/>
        <v>#N/A</v>
      </c>
      <c r="W208" s="142" t="e">
        <f t="shared" ca="1" si="1605"/>
        <v>#N/A</v>
      </c>
      <c r="X208" s="142" t="e">
        <f t="shared" ca="1" si="1605"/>
        <v>#N/A</v>
      </c>
      <c r="Y208" s="142" t="e">
        <f t="shared" ca="1" si="1605"/>
        <v>#N/A</v>
      </c>
      <c r="Z208" s="142" t="e">
        <f t="shared" ca="1" si="1605"/>
        <v>#N/A</v>
      </c>
      <c r="AA208" s="142" t="e">
        <f t="shared" ca="1" si="1605"/>
        <v>#N/A</v>
      </c>
      <c r="AB208" s="142" t="e">
        <f t="shared" ca="1" si="1605"/>
        <v>#N/A</v>
      </c>
      <c r="AC208" s="142" t="e">
        <f t="shared" ca="1" si="1605"/>
        <v>#N/A</v>
      </c>
      <c r="AD208" s="142" t="e">
        <f t="shared" ca="1" si="1605"/>
        <v>#N/A</v>
      </c>
      <c r="AE208" s="142" t="e">
        <f t="shared" ca="1" si="1605"/>
        <v>#N/A</v>
      </c>
      <c r="AF208" s="142" t="e">
        <f t="shared" ca="1" si="1605"/>
        <v>#N/A</v>
      </c>
      <c r="AG208" s="142" t="e">
        <f t="shared" ca="1" si="1605"/>
        <v>#N/A</v>
      </c>
      <c r="AH208" s="142" t="e">
        <f t="shared" ca="1" si="1605"/>
        <v>#N/A</v>
      </c>
      <c r="AI208" s="142" t="e">
        <f t="shared" ca="1" si="1616"/>
        <v>#N/A</v>
      </c>
      <c r="AJ208" s="142" t="e">
        <f t="shared" ca="1" si="1616"/>
        <v>#N/A</v>
      </c>
      <c r="AK208" s="142" t="e">
        <f t="shared" ca="1" si="1616"/>
        <v>#N/A</v>
      </c>
      <c r="AL208" s="142" t="e">
        <f t="shared" ca="1" si="1616"/>
        <v>#N/A</v>
      </c>
      <c r="AM208" s="142" t="e">
        <f t="shared" ca="1" si="1616"/>
        <v>#N/A</v>
      </c>
      <c r="AN208" s="142" t="e">
        <f t="shared" ca="1" si="1616"/>
        <v>#N/A</v>
      </c>
      <c r="AO208" s="142" t="e">
        <f t="shared" ca="1" si="1616"/>
        <v>#N/A</v>
      </c>
      <c r="AP208" s="142" t="e">
        <f t="shared" ca="1" si="1616"/>
        <v>#N/A</v>
      </c>
      <c r="AQ208" s="142" t="e">
        <f t="shared" ca="1" si="1616"/>
        <v>#N/A</v>
      </c>
      <c r="AR208" s="142" t="e">
        <f t="shared" ca="1" si="1616"/>
        <v>#N/A</v>
      </c>
      <c r="AS208" s="142" t="e">
        <f t="shared" ca="1" si="1616"/>
        <v>#N/A</v>
      </c>
      <c r="AT208" s="142" t="e">
        <f t="shared" ca="1" si="1616"/>
        <v>#N/A</v>
      </c>
      <c r="AU208" s="142" t="e">
        <f t="shared" ca="1" si="1616"/>
        <v>#N/A</v>
      </c>
      <c r="AV208" s="142" t="e">
        <f t="shared" ca="1" si="1616"/>
        <v>#N/A</v>
      </c>
      <c r="AW208" s="142" t="e">
        <f t="shared" ca="1" si="1616"/>
        <v>#N/A</v>
      </c>
      <c r="AX208" s="142" t="e">
        <f t="shared" ca="1" si="1616"/>
        <v>#N/A</v>
      </c>
      <c r="AY208" s="142" t="e">
        <f t="shared" ca="1" si="1606"/>
        <v>#N/A</v>
      </c>
      <c r="AZ208" s="142" t="e">
        <f t="shared" ca="1" si="1606"/>
        <v>#N/A</v>
      </c>
      <c r="BA208" s="142" t="e">
        <f t="shared" ca="1" si="1606"/>
        <v>#N/A</v>
      </c>
      <c r="BB208" s="142" t="str">
        <f t="shared" ca="1" si="1625"/>
        <v/>
      </c>
      <c r="BC208" s="142" t="str">
        <f t="shared" ref="BC208" ca="1" si="1756">IFERROR(VALUE(G208)*IF(RTF_unit="K",1,IF(RTF_unit="lb",1/1000,IF(RTF_unit="T",2,1))),"")</f>
        <v/>
      </c>
      <c r="BD208" s="142" t="str">
        <f t="shared" ref="BD208" ca="1" si="1757">IFERROR(VALUE(H208)*IF(RTF_unit="K",1,IF(RTF_unit="lb",1/1000,IF(RTF_unit="T",2,1))),"")</f>
        <v/>
      </c>
      <c r="BE208" s="142" t="str">
        <f t="shared" ref="BE208" ca="1" si="1758">IFERROR(VALUE(I208)*IF(RTF_unit="K",1,IF(RTF_unit="lb",1/1000,IF(RTF_unit="T",2,1))),"")</f>
        <v/>
      </c>
      <c r="BF208" s="20" t="str">
        <f t="shared" ca="1" si="1629"/>
        <v/>
      </c>
      <c r="BG208" s="142" t="str">
        <f t="shared" ca="1" si="1671"/>
        <v/>
      </c>
      <c r="BH208" s="20"/>
      <c r="BI208" s="158" t="str">
        <f t="shared" ca="1" si="1715"/>
        <v/>
      </c>
      <c r="BJ208" s="142" t="str">
        <f t="shared" ca="1" si="1690"/>
        <v/>
      </c>
      <c r="BK208" s="142" t="str">
        <f t="shared" ca="1" si="1716"/>
        <v/>
      </c>
      <c r="BL208" s="142" t="str">
        <f t="shared" ref="BL208" ca="1" si="1759">IFERROR(INDEX($D$2:$BA$203,$A$41-1+$BI208,$A$27-3)*IF(RTF_unit="K",1,IF(RTF_unit="lb",1/1000,IF(RTF_unit="T",2,1))),"")</f>
        <v/>
      </c>
      <c r="BM208" s="142" t="str">
        <f t="shared" ref="BM208" ca="1" si="1760">IFERROR(INDEX($D$2:$BA$203,$A$41-1+$BI208,$A$27-1)*IF(RTF_unit="K",1,IF(RTF_unit="lb",1/1000,IF(RTF_unit="T",2,1))),"")</f>
        <v/>
      </c>
      <c r="BN208" s="142" t="str">
        <f t="shared" ref="BN208" ca="1" si="1761">IFERROR(INDEX($D$2:$BA$203,$A$41-1+$BI208,$A$27-2)*IF(RTF_unit="K",1,IF(RTF_unit="lb",1/1000,IF(RTF_unit="T",2,1))),"")</f>
        <v/>
      </c>
      <c r="BO208" s="142" t="str">
        <f t="shared" ref="BO208" ca="1" si="1762">IFERROR(INDEX($D$2:$BA$203,$A$41-1+$BI208,$A$27)*IF(RTF_unit_Moment="kip-ft",1,IF(RTF_unit_Moment="kip-in",1/12,IF(RTF_unit_Moment="lb-ft",1/1000,IF(RTF_unit_Moment="lb-in",1/12000,1)))),"")</f>
        <v/>
      </c>
      <c r="BP208" s="142" t="str">
        <f t="shared" ref="BP208" ca="1" si="1763">IFERROR(INDEX($D$2:$BA$203,$A$41-1+$BI208,$A$30)*IF(RTF_unit_Moment="kip-ft",1,IF(RTF_unit_Moment="kip-in",1/12,IF(RTF_unit_Moment="lb-ft",1/1000,IF(RTF_unit_Moment="lb-in",1/12000,1)))),"")</f>
        <v/>
      </c>
      <c r="BQ208" s="142" t="str">
        <f t="shared" ca="1" si="1722"/>
        <v/>
      </c>
      <c r="BR208" s="142" t="str">
        <f t="shared" ca="1" si="1723"/>
        <v/>
      </c>
      <c r="BT208" s="142" t="str">
        <f t="array" aca="1" ref="BT208" ca="1">IFERROR(INDEX($BB$1:$BB$502,SMALL(IF($BB$1:$BB$502&lt;&gt;"",ROW($BB$1:$BB$502)),ROW(201:201))),"")</f>
        <v/>
      </c>
      <c r="BU208" s="156" t="str">
        <f t="shared" ca="1" si="1685"/>
        <v/>
      </c>
      <c r="BV208" s="142" t="str">
        <f t="shared" ca="1" si="1696"/>
        <v/>
      </c>
      <c r="BW208" s="142" t="str">
        <f t="shared" ca="1" si="1696"/>
        <v/>
      </c>
      <c r="BX208" s="142" t="str">
        <f t="shared" ca="1" si="1696"/>
        <v/>
      </c>
      <c r="BY208" s="142" t="str">
        <f t="shared" ca="1" si="1697"/>
        <v/>
      </c>
      <c r="BZ208" s="142" t="str">
        <f t="shared" ca="1" si="1686"/>
        <v/>
      </c>
      <c r="CA208" s="142" t="str">
        <f t="shared" ca="1" si="1698"/>
        <v/>
      </c>
      <c r="CB208" s="142" t="str">
        <f t="shared" ca="1" si="1699"/>
        <v/>
      </c>
      <c r="CC208" s="142" t="str">
        <f t="shared" ca="1" si="1700"/>
        <v/>
      </c>
      <c r="CD208" s="142" t="str">
        <f t="shared" ca="1" si="1701"/>
        <v/>
      </c>
      <c r="CE208" s="142" t="str">
        <f t="shared" ca="1" si="1702"/>
        <v/>
      </c>
      <c r="CF208" s="142" t="str">
        <f t="shared" ca="1" si="1703"/>
        <v/>
      </c>
      <c r="CG208" s="142" t="str">
        <f t="shared" ca="1" si="1704"/>
        <v/>
      </c>
      <c r="CH208" s="142" t="str">
        <f ca="1">IFERROR(TRIM(IFERROR(IF(ISNUMBER(MATCH(IF($CF207="Radius",LEFT($CF208,FIND(" (",$CF208,1)),IF(LEFT($CF208,FIND(" (",$CF208,1))=LEFT($CF207,FIND(" (",$CF207,1)),"",LEFT($CF208,FIND(" (",$CF208,1)))),$CH$8:$CH207,0))=FALSE,IF($CF207="Radius",LEFT($CF208,FIND(" (",$CF208,1)),IF(LEFT($CF208,FIND(" (",$CF208,1))=LEFT($CF207,FIND(" (",$CF207,1)),"",LEFT($CF208,FIND(" (",$CF208,1)))),""),"")),"")</f>
        <v/>
      </c>
      <c r="CI208" s="142" t="str">
        <f t="array" aca="1" ref="CI208" ca="1">IFERROR(IF($CH208="","",IF(MAX((Selection_Radius=$CH208)*Selection_Resultant)=0,"",MAX((Selection_Radius=$CH208)*Selection_Resultant))),"")</f>
        <v/>
      </c>
      <c r="CJ208" s="142" t="str">
        <f t="shared" ca="1" si="1705"/>
        <v/>
      </c>
      <c r="CK208" s="142" t="str">
        <f t="array" aca="1" ref="CK208" ca="1">IFERROR(INDEX($CJ$1:$CJ$502,SMALL(IF($CJ$1:$CJ$502&lt;&gt;"",ROW($CJ$1:$CJ$502)),ROW(201:201))),"")</f>
        <v/>
      </c>
      <c r="CL208" s="142" t="str">
        <f t="shared" ca="1" si="1706"/>
        <v/>
      </c>
      <c r="CM208" s="142" t="str">
        <f t="shared" ca="1" si="1707"/>
        <v/>
      </c>
      <c r="CN208" s="142" t="str" cm="1">
        <f t="array" aca="1" ref="CN208" ca="1">IF(CM208="","",INDEX(INDIRECT("$CM$9:$CM$" &amp; ROW(GuyAnchorReactionCount) + GuyAnchorReactionCount),ROWS($CM208:INDIRECT("$CM$" &amp; ROW(GuyAnchorReactionCount) + GuyAnchorReactionCount))))</f>
        <v/>
      </c>
      <c r="CP208" s="145" t="str">
        <f t="shared" ca="1" si="1708"/>
        <v/>
      </c>
      <c r="CQ208" s="145" t="str">
        <f t="shared" ca="1" si="1709"/>
        <v/>
      </c>
      <c r="CR208" s="145" t="str">
        <f t="shared" ca="1" si="1710"/>
        <v/>
      </c>
      <c r="CS208" s="145" t="str">
        <f t="shared" ca="1" si="1711"/>
        <v/>
      </c>
    </row>
    <row r="209" spans="3:97" x14ac:dyDescent="0.2">
      <c r="C209" s="142">
        <f t="shared" si="1635"/>
        <v>207</v>
      </c>
      <c r="D209" s="142" t="e">
        <f t="shared" ca="1" si="1615"/>
        <v>#N/A</v>
      </c>
      <c r="E209" s="142" t="e">
        <f t="shared" ca="1" si="1615"/>
        <v>#N/A</v>
      </c>
      <c r="F209" s="142" t="e">
        <f t="shared" ca="1" si="1615"/>
        <v>#N/A</v>
      </c>
      <c r="G209" s="142" t="e">
        <f t="shared" ca="1" si="1615"/>
        <v>#N/A</v>
      </c>
      <c r="H209" s="142" t="e">
        <f t="shared" ca="1" si="1615"/>
        <v>#N/A</v>
      </c>
      <c r="I209" s="142" t="e">
        <f t="shared" ca="1" si="1615"/>
        <v>#N/A</v>
      </c>
      <c r="J209" s="142" t="e">
        <f t="shared" ca="1" si="1615"/>
        <v>#N/A</v>
      </c>
      <c r="K209" s="142" t="e">
        <f t="shared" ca="1" si="1615"/>
        <v>#N/A</v>
      </c>
      <c r="L209" s="142" t="e">
        <f t="shared" ca="1" si="1615"/>
        <v>#N/A</v>
      </c>
      <c r="M209" s="142" t="e">
        <f t="shared" ca="1" si="1615"/>
        <v>#N/A</v>
      </c>
      <c r="N209" s="142" t="e">
        <f t="shared" ca="1" si="1615"/>
        <v>#N/A</v>
      </c>
      <c r="O209" s="142" t="e">
        <f t="shared" ca="1" si="1615"/>
        <v>#N/A</v>
      </c>
      <c r="P209" s="142" t="e">
        <f t="shared" ca="1" si="1615"/>
        <v>#N/A</v>
      </c>
      <c r="Q209" s="142" t="e">
        <f t="shared" ca="1" si="1615"/>
        <v>#N/A</v>
      </c>
      <c r="R209" s="142" t="e">
        <f t="shared" ca="1" si="1615"/>
        <v>#N/A</v>
      </c>
      <c r="S209" s="142" t="e">
        <f t="shared" ref="S209:AH224" ca="1" si="1764">TRIM(INDIRECT("'" &amp; "TNX Report" &amp; "'!" &amp; ADDRESS($A$9+$C209,S$1)))</f>
        <v>#N/A</v>
      </c>
      <c r="T209" s="142" t="e">
        <f t="shared" ca="1" si="1764"/>
        <v>#N/A</v>
      </c>
      <c r="U209" s="142" t="e">
        <f t="shared" ca="1" si="1764"/>
        <v>#N/A</v>
      </c>
      <c r="V209" s="142" t="e">
        <f t="shared" ca="1" si="1764"/>
        <v>#N/A</v>
      </c>
      <c r="W209" s="142" t="e">
        <f t="shared" ca="1" si="1764"/>
        <v>#N/A</v>
      </c>
      <c r="X209" s="142" t="e">
        <f t="shared" ca="1" si="1764"/>
        <v>#N/A</v>
      </c>
      <c r="Y209" s="142" t="e">
        <f t="shared" ca="1" si="1764"/>
        <v>#N/A</v>
      </c>
      <c r="Z209" s="142" t="e">
        <f t="shared" ca="1" si="1764"/>
        <v>#N/A</v>
      </c>
      <c r="AA209" s="142" t="e">
        <f t="shared" ca="1" si="1764"/>
        <v>#N/A</v>
      </c>
      <c r="AB209" s="142" t="e">
        <f t="shared" ca="1" si="1764"/>
        <v>#N/A</v>
      </c>
      <c r="AC209" s="142" t="e">
        <f t="shared" ca="1" si="1764"/>
        <v>#N/A</v>
      </c>
      <c r="AD209" s="142" t="e">
        <f t="shared" ca="1" si="1764"/>
        <v>#N/A</v>
      </c>
      <c r="AE209" s="142" t="e">
        <f t="shared" ca="1" si="1764"/>
        <v>#N/A</v>
      </c>
      <c r="AF209" s="142" t="e">
        <f t="shared" ca="1" si="1764"/>
        <v>#N/A</v>
      </c>
      <c r="AG209" s="142" t="e">
        <f t="shared" ca="1" si="1764"/>
        <v>#N/A</v>
      </c>
      <c r="AH209" s="142" t="e">
        <f t="shared" ca="1" si="1764"/>
        <v>#N/A</v>
      </c>
      <c r="AI209" s="142" t="e">
        <f t="shared" ca="1" si="1616"/>
        <v>#N/A</v>
      </c>
      <c r="AJ209" s="142" t="e">
        <f t="shared" ca="1" si="1616"/>
        <v>#N/A</v>
      </c>
      <c r="AK209" s="142" t="e">
        <f t="shared" ca="1" si="1616"/>
        <v>#N/A</v>
      </c>
      <c r="AL209" s="142" t="e">
        <f t="shared" ca="1" si="1616"/>
        <v>#N/A</v>
      </c>
      <c r="AM209" s="142" t="e">
        <f t="shared" ca="1" si="1616"/>
        <v>#N/A</v>
      </c>
      <c r="AN209" s="142" t="e">
        <f t="shared" ca="1" si="1616"/>
        <v>#N/A</v>
      </c>
      <c r="AO209" s="142" t="e">
        <f t="shared" ca="1" si="1616"/>
        <v>#N/A</v>
      </c>
      <c r="AP209" s="142" t="e">
        <f t="shared" ca="1" si="1616"/>
        <v>#N/A</v>
      </c>
      <c r="AQ209" s="142" t="e">
        <f t="shared" ca="1" si="1616"/>
        <v>#N/A</v>
      </c>
      <c r="AR209" s="142" t="e">
        <f t="shared" ca="1" si="1616"/>
        <v>#N/A</v>
      </c>
      <c r="AS209" s="142" t="e">
        <f t="shared" ca="1" si="1616"/>
        <v>#N/A</v>
      </c>
      <c r="AT209" s="142" t="e">
        <f t="shared" ca="1" si="1616"/>
        <v>#N/A</v>
      </c>
      <c r="AU209" s="142" t="e">
        <f t="shared" ca="1" si="1616"/>
        <v>#N/A</v>
      </c>
      <c r="AV209" s="142" t="e">
        <f t="shared" ca="1" si="1616"/>
        <v>#N/A</v>
      </c>
      <c r="AW209" s="142" t="e">
        <f t="shared" ca="1" si="1616"/>
        <v>#N/A</v>
      </c>
      <c r="AX209" s="142" t="e">
        <f t="shared" ref="AX209:BA224" ca="1" si="1765">TRIM(INDIRECT("'" &amp; "TNX Report" &amp; "'!" &amp; ADDRESS($A$9+$C209,AX$1)))</f>
        <v>#N/A</v>
      </c>
      <c r="AY209" s="142" t="e">
        <f t="shared" ca="1" si="1765"/>
        <v>#N/A</v>
      </c>
      <c r="AZ209" s="142" t="e">
        <f t="shared" ca="1" si="1765"/>
        <v>#N/A</v>
      </c>
      <c r="BA209" s="142" t="e">
        <f t="shared" ca="1" si="1765"/>
        <v>#N/A</v>
      </c>
      <c r="BB209" s="142" t="str">
        <f t="shared" ca="1" si="1625"/>
        <v/>
      </c>
      <c r="BC209" s="142" t="str">
        <f t="shared" ref="BC209" ca="1" si="1766">IFERROR(VALUE(G209)*IF(RTF_unit="K",1,IF(RTF_unit="lb",1/1000,IF(RTF_unit="T",2,1))),"")</f>
        <v/>
      </c>
      <c r="BD209" s="142" t="str">
        <f t="shared" ref="BD209" ca="1" si="1767">IFERROR(VALUE(H209)*IF(RTF_unit="K",1,IF(RTF_unit="lb",1/1000,IF(RTF_unit="T",2,1))),"")</f>
        <v/>
      </c>
      <c r="BE209" s="142" t="str">
        <f t="shared" ref="BE209" ca="1" si="1768">IFERROR(VALUE(I209)*IF(RTF_unit="K",1,IF(RTF_unit="lb",1/1000,IF(RTF_unit="T",2,1))),"")</f>
        <v/>
      </c>
      <c r="BF209" s="20" t="str">
        <f t="shared" ca="1" si="1629"/>
        <v/>
      </c>
      <c r="BG209" s="142" t="str">
        <f t="shared" ca="1" si="1671"/>
        <v/>
      </c>
      <c r="BH209" s="20"/>
      <c r="BI209" s="158" t="str">
        <f t="shared" ca="1" si="1715"/>
        <v/>
      </c>
      <c r="BJ209" s="142" t="str">
        <f t="shared" ca="1" si="1690"/>
        <v/>
      </c>
      <c r="BK209" s="142" t="str">
        <f t="shared" ca="1" si="1716"/>
        <v/>
      </c>
      <c r="BL209" s="142" t="str">
        <f t="shared" ref="BL209" ca="1" si="1769">IFERROR(INDEX($D$2:$BA$203,$A$41-1+$BI209,$A$27-3)*IF(RTF_unit="K",1,IF(RTF_unit="lb",1/1000,IF(RTF_unit="T",2,1))),"")</f>
        <v/>
      </c>
      <c r="BM209" s="142" t="str">
        <f t="shared" ref="BM209" ca="1" si="1770">IFERROR(INDEX($D$2:$BA$203,$A$41-1+$BI209,$A$27-1)*IF(RTF_unit="K",1,IF(RTF_unit="lb",1/1000,IF(RTF_unit="T",2,1))),"")</f>
        <v/>
      </c>
      <c r="BN209" s="142" t="str">
        <f t="shared" ref="BN209" ca="1" si="1771">IFERROR(INDEX($D$2:$BA$203,$A$41-1+$BI209,$A$27-2)*IF(RTF_unit="K",1,IF(RTF_unit="lb",1/1000,IF(RTF_unit="T",2,1))),"")</f>
        <v/>
      </c>
      <c r="BO209" s="142" t="str">
        <f t="shared" ref="BO209" ca="1" si="1772">IFERROR(INDEX($D$2:$BA$203,$A$41-1+$BI209,$A$27)*IF(RTF_unit_Moment="kip-ft",1,IF(RTF_unit_Moment="kip-in",1/12,IF(RTF_unit_Moment="lb-ft",1/1000,IF(RTF_unit_Moment="lb-in",1/12000,1)))),"")</f>
        <v/>
      </c>
      <c r="BP209" s="142" t="str">
        <f t="shared" ref="BP209" ca="1" si="1773">IFERROR(INDEX($D$2:$BA$203,$A$41-1+$BI209,$A$30)*IF(RTF_unit_Moment="kip-ft",1,IF(RTF_unit_Moment="kip-in",1/12,IF(RTF_unit_Moment="lb-ft",1/1000,IF(RTF_unit_Moment="lb-in",1/12000,1)))),"")</f>
        <v/>
      </c>
      <c r="BQ209" s="142" t="str">
        <f t="shared" ca="1" si="1722"/>
        <v/>
      </c>
      <c r="BR209" s="142" t="str">
        <f t="shared" ca="1" si="1723"/>
        <v/>
      </c>
      <c r="BT209" s="142" t="str">
        <f t="array" aca="1" ref="BT209" ca="1">IFERROR(INDEX($BB$1:$BB$502,SMALL(IF($BB$1:$BB$502&lt;&gt;"",ROW($BB$1:$BB$502)),ROW(202:202))),"")</f>
        <v/>
      </c>
      <c r="BU209" s="156" t="str">
        <f t="shared" ca="1" si="1685"/>
        <v/>
      </c>
      <c r="BV209" s="142" t="str">
        <f t="shared" ca="1" si="1696"/>
        <v/>
      </c>
      <c r="BW209" s="142" t="str">
        <f t="shared" ca="1" si="1696"/>
        <v/>
      </c>
      <c r="BX209" s="142" t="str">
        <f t="shared" ca="1" si="1696"/>
        <v/>
      </c>
      <c r="BY209" s="142" t="str">
        <f t="shared" ca="1" si="1697"/>
        <v/>
      </c>
      <c r="BZ209" s="142" t="str">
        <f t="shared" ca="1" si="1686"/>
        <v/>
      </c>
      <c r="CA209" s="142" t="str">
        <f t="shared" ca="1" si="1698"/>
        <v/>
      </c>
      <c r="CB209" s="142" t="str">
        <f t="shared" ca="1" si="1699"/>
        <v/>
      </c>
      <c r="CC209" s="142" t="str">
        <f t="shared" ca="1" si="1700"/>
        <v/>
      </c>
      <c r="CD209" s="142" t="str">
        <f t="shared" ca="1" si="1701"/>
        <v/>
      </c>
      <c r="CE209" s="142" t="str">
        <f t="shared" ca="1" si="1702"/>
        <v/>
      </c>
      <c r="CF209" s="142" t="str">
        <f t="shared" ca="1" si="1703"/>
        <v/>
      </c>
      <c r="CG209" s="142" t="str">
        <f t="shared" ca="1" si="1704"/>
        <v/>
      </c>
      <c r="CH209" s="142" t="str">
        <f ca="1">IFERROR(TRIM(IFERROR(IF(ISNUMBER(MATCH(IF($CF208="Radius",LEFT($CF209,FIND(" (",$CF209,1)),IF(LEFT($CF209,FIND(" (",$CF209,1))=LEFT($CF208,FIND(" (",$CF208,1)),"",LEFT($CF209,FIND(" (",$CF209,1)))),$CH$8:$CH208,0))=FALSE,IF($CF208="Radius",LEFT($CF209,FIND(" (",$CF209,1)),IF(LEFT($CF209,FIND(" (",$CF209,1))=LEFT($CF208,FIND(" (",$CF208,1)),"",LEFT($CF209,FIND(" (",$CF209,1)))),""),"")),"")</f>
        <v/>
      </c>
      <c r="CI209" s="142" t="str">
        <f t="array" aca="1" ref="CI209" ca="1">IFERROR(IF($CH209="","",IF(MAX((Selection_Radius=$CH209)*Selection_Resultant)=0,"",MAX((Selection_Radius=$CH209)*Selection_Resultant))),"")</f>
        <v/>
      </c>
      <c r="CJ209" s="142" t="str">
        <f t="shared" ca="1" si="1705"/>
        <v/>
      </c>
      <c r="CK209" s="142" t="str">
        <f t="array" aca="1" ref="CK209" ca="1">IFERROR(INDEX($CJ$1:$CJ$502,SMALL(IF($CJ$1:$CJ$502&lt;&gt;"",ROW($CJ$1:$CJ$502)),ROW(202:202))),"")</f>
        <v/>
      </c>
      <c r="CL209" s="142" t="str">
        <f t="shared" ca="1" si="1706"/>
        <v/>
      </c>
      <c r="CM209" s="142" t="str">
        <f t="shared" ca="1" si="1707"/>
        <v/>
      </c>
      <c r="CN209" s="142" t="str" cm="1">
        <f t="array" aca="1" ref="CN209" ca="1">IF(CM209="","",INDEX(INDIRECT("$CM$9:$CM$" &amp; ROW(GuyAnchorReactionCount) + GuyAnchorReactionCount),ROWS($CM209:INDIRECT("$CM$" &amp; ROW(GuyAnchorReactionCount) + GuyAnchorReactionCount))))</f>
        <v/>
      </c>
      <c r="CP209" s="145" t="str">
        <f t="shared" ca="1" si="1708"/>
        <v/>
      </c>
      <c r="CQ209" s="145" t="str">
        <f t="shared" ca="1" si="1709"/>
        <v/>
      </c>
      <c r="CR209" s="145" t="str">
        <f t="shared" ca="1" si="1710"/>
        <v/>
      </c>
      <c r="CS209" s="145" t="str">
        <f t="shared" ca="1" si="1711"/>
        <v/>
      </c>
    </row>
    <row r="210" spans="3:97" x14ac:dyDescent="0.2">
      <c r="C210" s="142">
        <f t="shared" si="1635"/>
        <v>208</v>
      </c>
      <c r="D210" s="142" t="e">
        <f t="shared" ref="D210:S225" ca="1" si="1774">TRIM(INDIRECT("'" &amp; "TNX Report" &amp; "'!" &amp; ADDRESS($A$9+$C210,D$1)))</f>
        <v>#N/A</v>
      </c>
      <c r="E210" s="142" t="e">
        <f t="shared" ca="1" si="1774"/>
        <v>#N/A</v>
      </c>
      <c r="F210" s="142" t="e">
        <f t="shared" ca="1" si="1774"/>
        <v>#N/A</v>
      </c>
      <c r="G210" s="142" t="e">
        <f t="shared" ca="1" si="1774"/>
        <v>#N/A</v>
      </c>
      <c r="H210" s="142" t="e">
        <f t="shared" ca="1" si="1774"/>
        <v>#N/A</v>
      </c>
      <c r="I210" s="142" t="e">
        <f t="shared" ca="1" si="1774"/>
        <v>#N/A</v>
      </c>
      <c r="J210" s="142" t="e">
        <f t="shared" ca="1" si="1774"/>
        <v>#N/A</v>
      </c>
      <c r="K210" s="142" t="e">
        <f t="shared" ca="1" si="1774"/>
        <v>#N/A</v>
      </c>
      <c r="L210" s="142" t="e">
        <f t="shared" ca="1" si="1774"/>
        <v>#N/A</v>
      </c>
      <c r="M210" s="142" t="e">
        <f t="shared" ca="1" si="1774"/>
        <v>#N/A</v>
      </c>
      <c r="N210" s="142" t="e">
        <f t="shared" ca="1" si="1774"/>
        <v>#N/A</v>
      </c>
      <c r="O210" s="142" t="e">
        <f t="shared" ca="1" si="1774"/>
        <v>#N/A</v>
      </c>
      <c r="P210" s="142" t="e">
        <f t="shared" ca="1" si="1774"/>
        <v>#N/A</v>
      </c>
      <c r="Q210" s="142" t="e">
        <f t="shared" ca="1" si="1774"/>
        <v>#N/A</v>
      </c>
      <c r="R210" s="142" t="e">
        <f t="shared" ca="1" si="1774"/>
        <v>#N/A</v>
      </c>
      <c r="S210" s="142" t="e">
        <f t="shared" ca="1" si="1774"/>
        <v>#N/A</v>
      </c>
      <c r="T210" s="142" t="e">
        <f t="shared" ca="1" si="1764"/>
        <v>#N/A</v>
      </c>
      <c r="U210" s="142" t="e">
        <f t="shared" ca="1" si="1764"/>
        <v>#N/A</v>
      </c>
      <c r="V210" s="142" t="e">
        <f t="shared" ca="1" si="1764"/>
        <v>#N/A</v>
      </c>
      <c r="W210" s="142" t="e">
        <f t="shared" ca="1" si="1764"/>
        <v>#N/A</v>
      </c>
      <c r="X210" s="142" t="e">
        <f t="shared" ca="1" si="1764"/>
        <v>#N/A</v>
      </c>
      <c r="Y210" s="142" t="e">
        <f t="shared" ca="1" si="1764"/>
        <v>#N/A</v>
      </c>
      <c r="Z210" s="142" t="e">
        <f t="shared" ca="1" si="1764"/>
        <v>#N/A</v>
      </c>
      <c r="AA210" s="142" t="e">
        <f t="shared" ca="1" si="1764"/>
        <v>#N/A</v>
      </c>
      <c r="AB210" s="142" t="e">
        <f t="shared" ca="1" si="1764"/>
        <v>#N/A</v>
      </c>
      <c r="AC210" s="142" t="e">
        <f t="shared" ca="1" si="1764"/>
        <v>#N/A</v>
      </c>
      <c r="AD210" s="142" t="e">
        <f t="shared" ca="1" si="1764"/>
        <v>#N/A</v>
      </c>
      <c r="AE210" s="142" t="e">
        <f t="shared" ca="1" si="1764"/>
        <v>#N/A</v>
      </c>
      <c r="AF210" s="142" t="e">
        <f t="shared" ca="1" si="1764"/>
        <v>#N/A</v>
      </c>
      <c r="AG210" s="142" t="e">
        <f t="shared" ca="1" si="1764"/>
        <v>#N/A</v>
      </c>
      <c r="AH210" s="142" t="e">
        <f t="shared" ca="1" si="1764"/>
        <v>#N/A</v>
      </c>
      <c r="AI210" s="142" t="e">
        <f t="shared" ref="AI210:AX225" ca="1" si="1775">TRIM(INDIRECT("'" &amp; "TNX Report" &amp; "'!" &amp; ADDRESS($A$9+$C210,AI$1)))</f>
        <v>#N/A</v>
      </c>
      <c r="AJ210" s="142" t="e">
        <f t="shared" ca="1" si="1775"/>
        <v>#N/A</v>
      </c>
      <c r="AK210" s="142" t="e">
        <f t="shared" ca="1" si="1775"/>
        <v>#N/A</v>
      </c>
      <c r="AL210" s="142" t="e">
        <f t="shared" ca="1" si="1775"/>
        <v>#N/A</v>
      </c>
      <c r="AM210" s="142" t="e">
        <f t="shared" ca="1" si="1775"/>
        <v>#N/A</v>
      </c>
      <c r="AN210" s="142" t="e">
        <f t="shared" ca="1" si="1775"/>
        <v>#N/A</v>
      </c>
      <c r="AO210" s="142" t="e">
        <f t="shared" ca="1" si="1775"/>
        <v>#N/A</v>
      </c>
      <c r="AP210" s="142" t="e">
        <f t="shared" ca="1" si="1775"/>
        <v>#N/A</v>
      </c>
      <c r="AQ210" s="142" t="e">
        <f t="shared" ca="1" si="1775"/>
        <v>#N/A</v>
      </c>
      <c r="AR210" s="142" t="e">
        <f t="shared" ca="1" si="1775"/>
        <v>#N/A</v>
      </c>
      <c r="AS210" s="142" t="e">
        <f t="shared" ca="1" si="1775"/>
        <v>#N/A</v>
      </c>
      <c r="AT210" s="142" t="e">
        <f t="shared" ca="1" si="1775"/>
        <v>#N/A</v>
      </c>
      <c r="AU210" s="142" t="e">
        <f t="shared" ca="1" si="1775"/>
        <v>#N/A</v>
      </c>
      <c r="AV210" s="142" t="e">
        <f t="shared" ca="1" si="1775"/>
        <v>#N/A</v>
      </c>
      <c r="AW210" s="142" t="e">
        <f t="shared" ca="1" si="1775"/>
        <v>#N/A</v>
      </c>
      <c r="AX210" s="142" t="e">
        <f t="shared" ca="1" si="1775"/>
        <v>#N/A</v>
      </c>
      <c r="AY210" s="142" t="e">
        <f t="shared" ca="1" si="1765"/>
        <v>#N/A</v>
      </c>
      <c r="AZ210" s="142" t="e">
        <f t="shared" ca="1" si="1765"/>
        <v>#N/A</v>
      </c>
      <c r="BA210" s="142" t="e">
        <f t="shared" ca="1" si="1765"/>
        <v>#N/A</v>
      </c>
      <c r="BB210" s="142" t="str">
        <f t="shared" ca="1" si="1625"/>
        <v/>
      </c>
      <c r="BC210" s="142" t="str">
        <f t="shared" ref="BC210" ca="1" si="1776">IFERROR(VALUE(G210)*IF(RTF_unit="K",1,IF(RTF_unit="lb",1/1000,IF(RTF_unit="T",2,1))),"")</f>
        <v/>
      </c>
      <c r="BD210" s="142" t="str">
        <f t="shared" ref="BD210" ca="1" si="1777">IFERROR(VALUE(H210)*IF(RTF_unit="K",1,IF(RTF_unit="lb",1/1000,IF(RTF_unit="T",2,1))),"")</f>
        <v/>
      </c>
      <c r="BE210" s="142" t="str">
        <f t="shared" ref="BE210" ca="1" si="1778">IFERROR(VALUE(I210)*IF(RTF_unit="K",1,IF(RTF_unit="lb",1/1000,IF(RTF_unit="T",2,1))),"")</f>
        <v/>
      </c>
      <c r="BF210" s="20" t="str">
        <f t="shared" ca="1" si="1629"/>
        <v/>
      </c>
      <c r="BG210" s="142" t="str">
        <f t="shared" ca="1" si="1671"/>
        <v/>
      </c>
      <c r="BH210" s="20"/>
      <c r="BI210" s="158" t="str">
        <f t="shared" ca="1" si="1715"/>
        <v/>
      </c>
      <c r="BJ210" s="142" t="str">
        <f t="shared" ca="1" si="1690"/>
        <v/>
      </c>
      <c r="BK210" s="142" t="str">
        <f t="shared" ca="1" si="1716"/>
        <v/>
      </c>
      <c r="BL210" s="142" t="str">
        <f t="shared" ref="BL210" ca="1" si="1779">IFERROR(INDEX($D$2:$BA$203,$A$41-1+$BI210,$A$27-3)*IF(RTF_unit="K",1,IF(RTF_unit="lb",1/1000,IF(RTF_unit="T",2,1))),"")</f>
        <v/>
      </c>
      <c r="BM210" s="142" t="str">
        <f t="shared" ref="BM210" ca="1" si="1780">IFERROR(INDEX($D$2:$BA$203,$A$41-1+$BI210,$A$27-1)*IF(RTF_unit="K",1,IF(RTF_unit="lb",1/1000,IF(RTF_unit="T",2,1))),"")</f>
        <v/>
      </c>
      <c r="BN210" s="142" t="str">
        <f t="shared" ref="BN210" ca="1" si="1781">IFERROR(INDEX($D$2:$BA$203,$A$41-1+$BI210,$A$27-2)*IF(RTF_unit="K",1,IF(RTF_unit="lb",1/1000,IF(RTF_unit="T",2,1))),"")</f>
        <v/>
      </c>
      <c r="BO210" s="142" t="str">
        <f t="shared" ref="BO210" ca="1" si="1782">IFERROR(INDEX($D$2:$BA$203,$A$41-1+$BI210,$A$27)*IF(RTF_unit_Moment="kip-ft",1,IF(RTF_unit_Moment="kip-in",1/12,IF(RTF_unit_Moment="lb-ft",1/1000,IF(RTF_unit_Moment="lb-in",1/12000,1)))),"")</f>
        <v/>
      </c>
      <c r="BP210" s="142" t="str">
        <f t="shared" ref="BP210" ca="1" si="1783">IFERROR(INDEX($D$2:$BA$203,$A$41-1+$BI210,$A$30)*IF(RTF_unit_Moment="kip-ft",1,IF(RTF_unit_Moment="kip-in",1/12,IF(RTF_unit_Moment="lb-ft",1/1000,IF(RTF_unit_Moment="lb-in",1/12000,1)))),"")</f>
        <v/>
      </c>
      <c r="BQ210" s="142" t="str">
        <f t="shared" ca="1" si="1722"/>
        <v/>
      </c>
      <c r="BR210" s="142" t="str">
        <f t="shared" ca="1" si="1723"/>
        <v/>
      </c>
      <c r="BT210" s="142" t="str">
        <f t="array" aca="1" ref="BT210" ca="1">IFERROR(INDEX($BB$1:$BB$502,SMALL(IF($BB$1:$BB$502&lt;&gt;"",ROW($BB$1:$BB$502)),ROW(203:203))),"")</f>
        <v/>
      </c>
      <c r="BU210" s="156" t="str">
        <f t="shared" ca="1" si="1685"/>
        <v/>
      </c>
      <c r="BV210" s="142" t="str">
        <f t="shared" ca="1" si="1696"/>
        <v/>
      </c>
      <c r="BW210" s="142" t="str">
        <f t="shared" ca="1" si="1696"/>
        <v/>
      </c>
      <c r="BX210" s="142" t="str">
        <f t="shared" ca="1" si="1696"/>
        <v/>
      </c>
      <c r="BY210" s="142" t="str">
        <f t="shared" ca="1" si="1697"/>
        <v/>
      </c>
      <c r="BZ210" s="142" t="str">
        <f t="shared" ca="1" si="1686"/>
        <v/>
      </c>
      <c r="CA210" s="142" t="str">
        <f t="shared" ca="1" si="1698"/>
        <v/>
      </c>
      <c r="CB210" s="142" t="str">
        <f t="shared" ca="1" si="1699"/>
        <v/>
      </c>
      <c r="CC210" s="142" t="str">
        <f t="shared" ca="1" si="1700"/>
        <v/>
      </c>
      <c r="CD210" s="142" t="str">
        <f t="shared" ca="1" si="1701"/>
        <v/>
      </c>
      <c r="CE210" s="142" t="str">
        <f t="shared" ca="1" si="1702"/>
        <v/>
      </c>
      <c r="CF210" s="142" t="str">
        <f t="shared" ca="1" si="1703"/>
        <v/>
      </c>
      <c r="CG210" s="142" t="str">
        <f t="shared" ca="1" si="1704"/>
        <v/>
      </c>
      <c r="CH210" s="142" t="str">
        <f ca="1">IFERROR(TRIM(IFERROR(IF(ISNUMBER(MATCH(IF($CF209="Radius",LEFT($CF210,FIND(" (",$CF210,1)),IF(LEFT($CF210,FIND(" (",$CF210,1))=LEFT($CF209,FIND(" (",$CF209,1)),"",LEFT($CF210,FIND(" (",$CF210,1)))),$CH$8:$CH209,0))=FALSE,IF($CF209="Radius",LEFT($CF210,FIND(" (",$CF210,1)),IF(LEFT($CF210,FIND(" (",$CF210,1))=LEFT($CF209,FIND(" (",$CF209,1)),"",LEFT($CF210,FIND(" (",$CF210,1)))),""),"")),"")</f>
        <v/>
      </c>
      <c r="CI210" s="142" t="str">
        <f t="array" aca="1" ref="CI210" ca="1">IFERROR(IF($CH210="","",IF(MAX((Selection_Radius=$CH210)*Selection_Resultant)=0,"",MAX((Selection_Radius=$CH210)*Selection_Resultant))),"")</f>
        <v/>
      </c>
      <c r="CJ210" s="142" t="str">
        <f t="shared" ca="1" si="1705"/>
        <v/>
      </c>
      <c r="CK210" s="142" t="str">
        <f t="array" aca="1" ref="CK210" ca="1">IFERROR(INDEX($CJ$1:$CJ$502,SMALL(IF($CJ$1:$CJ$502&lt;&gt;"",ROW($CJ$1:$CJ$502)),ROW(203:203))),"")</f>
        <v/>
      </c>
      <c r="CL210" s="142" t="str">
        <f t="shared" ca="1" si="1706"/>
        <v/>
      </c>
      <c r="CM210" s="142" t="str">
        <f t="shared" ca="1" si="1707"/>
        <v/>
      </c>
      <c r="CN210" s="142" t="str" cm="1">
        <f t="array" aca="1" ref="CN210" ca="1">IF(CM210="","",INDEX(INDIRECT("$CM$9:$CM$" &amp; ROW(GuyAnchorReactionCount) + GuyAnchorReactionCount),ROWS($CM210:INDIRECT("$CM$" &amp; ROW(GuyAnchorReactionCount) + GuyAnchorReactionCount))))</f>
        <v/>
      </c>
      <c r="CP210" s="145" t="str">
        <f t="shared" ca="1" si="1708"/>
        <v/>
      </c>
      <c r="CQ210" s="145" t="str">
        <f t="shared" ca="1" si="1709"/>
        <v/>
      </c>
      <c r="CR210" s="145" t="str">
        <f t="shared" ca="1" si="1710"/>
        <v/>
      </c>
      <c r="CS210" s="145" t="str">
        <f t="shared" ca="1" si="1711"/>
        <v/>
      </c>
    </row>
    <row r="211" spans="3:97" x14ac:dyDescent="0.2">
      <c r="C211" s="142">
        <f t="shared" si="1635"/>
        <v>209</v>
      </c>
      <c r="D211" s="142" t="e">
        <f t="shared" ca="1" si="1774"/>
        <v>#N/A</v>
      </c>
      <c r="E211" s="142" t="e">
        <f t="shared" ca="1" si="1774"/>
        <v>#N/A</v>
      </c>
      <c r="F211" s="142" t="e">
        <f t="shared" ca="1" si="1774"/>
        <v>#N/A</v>
      </c>
      <c r="G211" s="142" t="e">
        <f t="shared" ca="1" si="1774"/>
        <v>#N/A</v>
      </c>
      <c r="H211" s="142" t="e">
        <f t="shared" ca="1" si="1774"/>
        <v>#N/A</v>
      </c>
      <c r="I211" s="142" t="e">
        <f t="shared" ca="1" si="1774"/>
        <v>#N/A</v>
      </c>
      <c r="J211" s="142" t="e">
        <f t="shared" ca="1" si="1774"/>
        <v>#N/A</v>
      </c>
      <c r="K211" s="142" t="e">
        <f t="shared" ca="1" si="1774"/>
        <v>#N/A</v>
      </c>
      <c r="L211" s="142" t="e">
        <f t="shared" ca="1" si="1774"/>
        <v>#N/A</v>
      </c>
      <c r="M211" s="142" t="e">
        <f t="shared" ca="1" si="1774"/>
        <v>#N/A</v>
      </c>
      <c r="N211" s="142" t="e">
        <f t="shared" ca="1" si="1774"/>
        <v>#N/A</v>
      </c>
      <c r="O211" s="142" t="e">
        <f t="shared" ca="1" si="1774"/>
        <v>#N/A</v>
      </c>
      <c r="P211" s="142" t="e">
        <f t="shared" ca="1" si="1774"/>
        <v>#N/A</v>
      </c>
      <c r="Q211" s="142" t="e">
        <f t="shared" ca="1" si="1774"/>
        <v>#N/A</v>
      </c>
      <c r="R211" s="142" t="e">
        <f t="shared" ca="1" si="1774"/>
        <v>#N/A</v>
      </c>
      <c r="S211" s="142" t="e">
        <f t="shared" ca="1" si="1774"/>
        <v>#N/A</v>
      </c>
      <c r="T211" s="142" t="e">
        <f t="shared" ca="1" si="1764"/>
        <v>#N/A</v>
      </c>
      <c r="U211" s="142" t="e">
        <f t="shared" ca="1" si="1764"/>
        <v>#N/A</v>
      </c>
      <c r="V211" s="142" t="e">
        <f t="shared" ca="1" si="1764"/>
        <v>#N/A</v>
      </c>
      <c r="W211" s="142" t="e">
        <f t="shared" ca="1" si="1764"/>
        <v>#N/A</v>
      </c>
      <c r="X211" s="142" t="e">
        <f t="shared" ca="1" si="1764"/>
        <v>#N/A</v>
      </c>
      <c r="Y211" s="142" t="e">
        <f t="shared" ca="1" si="1764"/>
        <v>#N/A</v>
      </c>
      <c r="Z211" s="142" t="e">
        <f t="shared" ca="1" si="1764"/>
        <v>#N/A</v>
      </c>
      <c r="AA211" s="142" t="e">
        <f t="shared" ca="1" si="1764"/>
        <v>#N/A</v>
      </c>
      <c r="AB211" s="142" t="e">
        <f t="shared" ca="1" si="1764"/>
        <v>#N/A</v>
      </c>
      <c r="AC211" s="142" t="e">
        <f t="shared" ca="1" si="1764"/>
        <v>#N/A</v>
      </c>
      <c r="AD211" s="142" t="e">
        <f t="shared" ca="1" si="1764"/>
        <v>#N/A</v>
      </c>
      <c r="AE211" s="142" t="e">
        <f t="shared" ca="1" si="1764"/>
        <v>#N/A</v>
      </c>
      <c r="AF211" s="142" t="e">
        <f t="shared" ca="1" si="1764"/>
        <v>#N/A</v>
      </c>
      <c r="AG211" s="142" t="e">
        <f t="shared" ca="1" si="1764"/>
        <v>#N/A</v>
      </c>
      <c r="AH211" s="142" t="e">
        <f t="shared" ca="1" si="1764"/>
        <v>#N/A</v>
      </c>
      <c r="AI211" s="142" t="e">
        <f t="shared" ca="1" si="1775"/>
        <v>#N/A</v>
      </c>
      <c r="AJ211" s="142" t="e">
        <f t="shared" ca="1" si="1775"/>
        <v>#N/A</v>
      </c>
      <c r="AK211" s="142" t="e">
        <f t="shared" ca="1" si="1775"/>
        <v>#N/A</v>
      </c>
      <c r="AL211" s="142" t="e">
        <f t="shared" ca="1" si="1775"/>
        <v>#N/A</v>
      </c>
      <c r="AM211" s="142" t="e">
        <f t="shared" ca="1" si="1775"/>
        <v>#N/A</v>
      </c>
      <c r="AN211" s="142" t="e">
        <f t="shared" ca="1" si="1775"/>
        <v>#N/A</v>
      </c>
      <c r="AO211" s="142" t="e">
        <f t="shared" ca="1" si="1775"/>
        <v>#N/A</v>
      </c>
      <c r="AP211" s="142" t="e">
        <f t="shared" ca="1" si="1775"/>
        <v>#N/A</v>
      </c>
      <c r="AQ211" s="142" t="e">
        <f t="shared" ca="1" si="1775"/>
        <v>#N/A</v>
      </c>
      <c r="AR211" s="142" t="e">
        <f t="shared" ca="1" si="1775"/>
        <v>#N/A</v>
      </c>
      <c r="AS211" s="142" t="e">
        <f t="shared" ca="1" si="1775"/>
        <v>#N/A</v>
      </c>
      <c r="AT211" s="142" t="e">
        <f t="shared" ca="1" si="1775"/>
        <v>#N/A</v>
      </c>
      <c r="AU211" s="142" t="e">
        <f t="shared" ca="1" si="1775"/>
        <v>#N/A</v>
      </c>
      <c r="AV211" s="142" t="e">
        <f t="shared" ca="1" si="1775"/>
        <v>#N/A</v>
      </c>
      <c r="AW211" s="142" t="e">
        <f t="shared" ca="1" si="1775"/>
        <v>#N/A</v>
      </c>
      <c r="AX211" s="142" t="e">
        <f t="shared" ca="1" si="1775"/>
        <v>#N/A</v>
      </c>
      <c r="AY211" s="142" t="e">
        <f t="shared" ca="1" si="1765"/>
        <v>#N/A</v>
      </c>
      <c r="AZ211" s="142" t="e">
        <f t="shared" ca="1" si="1765"/>
        <v>#N/A</v>
      </c>
      <c r="BA211" s="142" t="e">
        <f t="shared" ca="1" si="1765"/>
        <v>#N/A</v>
      </c>
      <c r="BB211" s="142" t="str">
        <f t="shared" ca="1" si="1625"/>
        <v/>
      </c>
      <c r="BC211" s="142" t="str">
        <f t="shared" ref="BC211" ca="1" si="1784">IFERROR(VALUE(G211)*IF(RTF_unit="K",1,IF(RTF_unit="lb",1/1000,IF(RTF_unit="T",2,1))),"")</f>
        <v/>
      </c>
      <c r="BD211" s="142" t="str">
        <f t="shared" ref="BD211" ca="1" si="1785">IFERROR(VALUE(H211)*IF(RTF_unit="K",1,IF(RTF_unit="lb",1/1000,IF(RTF_unit="T",2,1))),"")</f>
        <v/>
      </c>
      <c r="BE211" s="142" t="str">
        <f t="shared" ref="BE211" ca="1" si="1786">IFERROR(VALUE(I211)*IF(RTF_unit="K",1,IF(RTF_unit="lb",1/1000,IF(RTF_unit="T",2,1))),"")</f>
        <v/>
      </c>
      <c r="BF211" s="20" t="str">
        <f t="shared" ca="1" si="1629"/>
        <v/>
      </c>
      <c r="BG211" s="142" t="str">
        <f t="shared" ca="1" si="1671"/>
        <v/>
      </c>
      <c r="BH211" s="20"/>
      <c r="BI211" s="158" t="str">
        <f t="shared" ca="1" si="1715"/>
        <v/>
      </c>
      <c r="BJ211" s="142" t="str">
        <f t="shared" ca="1" si="1690"/>
        <v/>
      </c>
      <c r="BK211" s="142" t="str">
        <f t="shared" ca="1" si="1716"/>
        <v/>
      </c>
      <c r="BL211" s="142" t="str">
        <f t="shared" ref="BL211" ca="1" si="1787">IFERROR(INDEX($D$2:$BA$203,$A$41-1+$BI211,$A$27-3)*IF(RTF_unit="K",1,IF(RTF_unit="lb",1/1000,IF(RTF_unit="T",2,1))),"")</f>
        <v/>
      </c>
      <c r="BM211" s="142" t="str">
        <f t="shared" ref="BM211" ca="1" si="1788">IFERROR(INDEX($D$2:$BA$203,$A$41-1+$BI211,$A$27-1)*IF(RTF_unit="K",1,IF(RTF_unit="lb",1/1000,IF(RTF_unit="T",2,1))),"")</f>
        <v/>
      </c>
      <c r="BN211" s="142" t="str">
        <f t="shared" ref="BN211" ca="1" si="1789">IFERROR(INDEX($D$2:$BA$203,$A$41-1+$BI211,$A$27-2)*IF(RTF_unit="K",1,IF(RTF_unit="lb",1/1000,IF(RTF_unit="T",2,1))),"")</f>
        <v/>
      </c>
      <c r="BO211" s="142" t="str">
        <f t="shared" ref="BO211" ca="1" si="1790">IFERROR(INDEX($D$2:$BA$203,$A$41-1+$BI211,$A$27)*IF(RTF_unit_Moment="kip-ft",1,IF(RTF_unit_Moment="kip-in",1/12,IF(RTF_unit_Moment="lb-ft",1/1000,IF(RTF_unit_Moment="lb-in",1/12000,1)))),"")</f>
        <v/>
      </c>
      <c r="BP211" s="142" t="str">
        <f t="shared" ref="BP211" ca="1" si="1791">IFERROR(INDEX($D$2:$BA$203,$A$41-1+$BI211,$A$30)*IF(RTF_unit_Moment="kip-ft",1,IF(RTF_unit_Moment="kip-in",1/12,IF(RTF_unit_Moment="lb-ft",1/1000,IF(RTF_unit_Moment="lb-in",1/12000,1)))),"")</f>
        <v/>
      </c>
      <c r="BQ211" s="142" t="str">
        <f t="shared" ca="1" si="1722"/>
        <v/>
      </c>
      <c r="BR211" s="142" t="str">
        <f t="shared" ca="1" si="1723"/>
        <v/>
      </c>
      <c r="BT211" s="142" t="str">
        <f t="array" aca="1" ref="BT211" ca="1">IFERROR(INDEX($BB$1:$BB$502,SMALL(IF($BB$1:$BB$502&lt;&gt;"",ROW($BB$1:$BB$502)),ROW(204:204))),"")</f>
        <v/>
      </c>
      <c r="BU211" s="156" t="str">
        <f t="shared" ca="1" si="1685"/>
        <v/>
      </c>
      <c r="BV211" s="142" t="str">
        <f t="shared" ca="1" si="1696"/>
        <v/>
      </c>
      <c r="BW211" s="142" t="str">
        <f t="shared" ca="1" si="1696"/>
        <v/>
      </c>
      <c r="BX211" s="142" t="str">
        <f t="shared" ca="1" si="1696"/>
        <v/>
      </c>
      <c r="BY211" s="142" t="str">
        <f t="shared" ca="1" si="1697"/>
        <v/>
      </c>
      <c r="BZ211" s="142" t="str">
        <f t="shared" ca="1" si="1686"/>
        <v/>
      </c>
      <c r="CA211" s="142" t="str">
        <f t="shared" ca="1" si="1698"/>
        <v/>
      </c>
      <c r="CB211" s="142" t="str">
        <f t="shared" ca="1" si="1699"/>
        <v/>
      </c>
      <c r="CC211" s="142" t="str">
        <f t="shared" ca="1" si="1700"/>
        <v/>
      </c>
      <c r="CD211" s="142" t="str">
        <f t="shared" ca="1" si="1701"/>
        <v/>
      </c>
      <c r="CE211" s="142" t="str">
        <f t="shared" ca="1" si="1702"/>
        <v/>
      </c>
      <c r="CF211" s="142" t="str">
        <f t="shared" ca="1" si="1703"/>
        <v/>
      </c>
      <c r="CG211" s="142" t="str">
        <f t="shared" ca="1" si="1704"/>
        <v/>
      </c>
      <c r="CH211" s="142" t="str">
        <f ca="1">IFERROR(TRIM(IFERROR(IF(ISNUMBER(MATCH(IF($CF210="Radius",LEFT($CF211,FIND(" (",$CF211,1)),IF(LEFT($CF211,FIND(" (",$CF211,1))=LEFT($CF210,FIND(" (",$CF210,1)),"",LEFT($CF211,FIND(" (",$CF211,1)))),$CH$8:$CH210,0))=FALSE,IF($CF210="Radius",LEFT($CF211,FIND(" (",$CF211,1)),IF(LEFT($CF211,FIND(" (",$CF211,1))=LEFT($CF210,FIND(" (",$CF210,1)),"",LEFT($CF211,FIND(" (",$CF211,1)))),""),"")),"")</f>
        <v/>
      </c>
      <c r="CI211" s="142" t="str">
        <f t="array" aca="1" ref="CI211" ca="1">IFERROR(IF($CH211="","",IF(MAX((Selection_Radius=$CH211)*Selection_Resultant)=0,"",MAX((Selection_Radius=$CH211)*Selection_Resultant))),"")</f>
        <v/>
      </c>
      <c r="CJ211" s="142" t="str">
        <f t="shared" ca="1" si="1705"/>
        <v/>
      </c>
      <c r="CK211" s="142" t="str">
        <f t="array" aca="1" ref="CK211" ca="1">IFERROR(INDEX($CJ$1:$CJ$502,SMALL(IF($CJ$1:$CJ$502&lt;&gt;"",ROW($CJ$1:$CJ$502)),ROW(204:204))),"")</f>
        <v/>
      </c>
      <c r="CL211" s="142" t="str">
        <f t="shared" ca="1" si="1706"/>
        <v/>
      </c>
      <c r="CM211" s="142" t="str">
        <f t="shared" ca="1" si="1707"/>
        <v/>
      </c>
      <c r="CN211" s="142" t="str" cm="1">
        <f t="array" aca="1" ref="CN211" ca="1">IF(CM211="","",INDEX(INDIRECT("$CM$9:$CM$" &amp; ROW(GuyAnchorReactionCount) + GuyAnchorReactionCount),ROWS($CM211:INDIRECT("$CM$" &amp; ROW(GuyAnchorReactionCount) + GuyAnchorReactionCount))))</f>
        <v/>
      </c>
      <c r="CP211" s="145" t="str">
        <f t="shared" ca="1" si="1708"/>
        <v/>
      </c>
      <c r="CQ211" s="145" t="str">
        <f t="shared" ca="1" si="1709"/>
        <v/>
      </c>
      <c r="CR211" s="145" t="str">
        <f t="shared" ca="1" si="1710"/>
        <v/>
      </c>
      <c r="CS211" s="145" t="str">
        <f t="shared" ca="1" si="1711"/>
        <v/>
      </c>
    </row>
    <row r="212" spans="3:97" x14ac:dyDescent="0.2">
      <c r="C212" s="142">
        <f t="shared" si="1635"/>
        <v>210</v>
      </c>
      <c r="D212" s="142" t="e">
        <f t="shared" ca="1" si="1774"/>
        <v>#N/A</v>
      </c>
      <c r="E212" s="142" t="e">
        <f t="shared" ca="1" si="1774"/>
        <v>#N/A</v>
      </c>
      <c r="F212" s="142" t="e">
        <f t="shared" ca="1" si="1774"/>
        <v>#N/A</v>
      </c>
      <c r="G212" s="142" t="e">
        <f t="shared" ca="1" si="1774"/>
        <v>#N/A</v>
      </c>
      <c r="H212" s="142" t="e">
        <f t="shared" ca="1" si="1774"/>
        <v>#N/A</v>
      </c>
      <c r="I212" s="142" t="e">
        <f t="shared" ca="1" si="1774"/>
        <v>#N/A</v>
      </c>
      <c r="J212" s="142" t="e">
        <f t="shared" ca="1" si="1774"/>
        <v>#N/A</v>
      </c>
      <c r="K212" s="142" t="e">
        <f t="shared" ca="1" si="1774"/>
        <v>#N/A</v>
      </c>
      <c r="L212" s="142" t="e">
        <f t="shared" ca="1" si="1774"/>
        <v>#N/A</v>
      </c>
      <c r="M212" s="142" t="e">
        <f t="shared" ca="1" si="1774"/>
        <v>#N/A</v>
      </c>
      <c r="N212" s="142" t="e">
        <f t="shared" ca="1" si="1774"/>
        <v>#N/A</v>
      </c>
      <c r="O212" s="142" t="e">
        <f t="shared" ca="1" si="1774"/>
        <v>#N/A</v>
      </c>
      <c r="P212" s="142" t="e">
        <f t="shared" ca="1" si="1774"/>
        <v>#N/A</v>
      </c>
      <c r="Q212" s="142" t="e">
        <f t="shared" ca="1" si="1774"/>
        <v>#N/A</v>
      </c>
      <c r="R212" s="142" t="e">
        <f t="shared" ca="1" si="1774"/>
        <v>#N/A</v>
      </c>
      <c r="S212" s="142" t="e">
        <f t="shared" ca="1" si="1774"/>
        <v>#N/A</v>
      </c>
      <c r="T212" s="142" t="e">
        <f t="shared" ca="1" si="1764"/>
        <v>#N/A</v>
      </c>
      <c r="U212" s="142" t="e">
        <f t="shared" ca="1" si="1764"/>
        <v>#N/A</v>
      </c>
      <c r="V212" s="142" t="e">
        <f t="shared" ca="1" si="1764"/>
        <v>#N/A</v>
      </c>
      <c r="W212" s="142" t="e">
        <f t="shared" ca="1" si="1764"/>
        <v>#N/A</v>
      </c>
      <c r="X212" s="142" t="e">
        <f t="shared" ca="1" si="1764"/>
        <v>#N/A</v>
      </c>
      <c r="Y212" s="142" t="e">
        <f t="shared" ca="1" si="1764"/>
        <v>#N/A</v>
      </c>
      <c r="Z212" s="142" t="e">
        <f t="shared" ca="1" si="1764"/>
        <v>#N/A</v>
      </c>
      <c r="AA212" s="142" t="e">
        <f t="shared" ca="1" si="1764"/>
        <v>#N/A</v>
      </c>
      <c r="AB212" s="142" t="e">
        <f t="shared" ca="1" si="1764"/>
        <v>#N/A</v>
      </c>
      <c r="AC212" s="142" t="e">
        <f t="shared" ca="1" si="1764"/>
        <v>#N/A</v>
      </c>
      <c r="AD212" s="142" t="e">
        <f t="shared" ca="1" si="1764"/>
        <v>#N/A</v>
      </c>
      <c r="AE212" s="142" t="e">
        <f t="shared" ca="1" si="1764"/>
        <v>#N/A</v>
      </c>
      <c r="AF212" s="142" t="e">
        <f t="shared" ca="1" si="1764"/>
        <v>#N/A</v>
      </c>
      <c r="AG212" s="142" t="e">
        <f t="shared" ca="1" si="1764"/>
        <v>#N/A</v>
      </c>
      <c r="AH212" s="142" t="e">
        <f t="shared" ca="1" si="1764"/>
        <v>#N/A</v>
      </c>
      <c r="AI212" s="142" t="e">
        <f t="shared" ca="1" si="1775"/>
        <v>#N/A</v>
      </c>
      <c r="AJ212" s="142" t="e">
        <f t="shared" ca="1" si="1775"/>
        <v>#N/A</v>
      </c>
      <c r="AK212" s="142" t="e">
        <f t="shared" ca="1" si="1775"/>
        <v>#N/A</v>
      </c>
      <c r="AL212" s="142" t="e">
        <f t="shared" ca="1" si="1775"/>
        <v>#N/A</v>
      </c>
      <c r="AM212" s="142" t="e">
        <f t="shared" ca="1" si="1775"/>
        <v>#N/A</v>
      </c>
      <c r="AN212" s="142" t="e">
        <f t="shared" ca="1" si="1775"/>
        <v>#N/A</v>
      </c>
      <c r="AO212" s="142" t="e">
        <f t="shared" ca="1" si="1775"/>
        <v>#N/A</v>
      </c>
      <c r="AP212" s="142" t="e">
        <f t="shared" ca="1" si="1775"/>
        <v>#N/A</v>
      </c>
      <c r="AQ212" s="142" t="e">
        <f t="shared" ca="1" si="1775"/>
        <v>#N/A</v>
      </c>
      <c r="AR212" s="142" t="e">
        <f t="shared" ca="1" si="1775"/>
        <v>#N/A</v>
      </c>
      <c r="AS212" s="142" t="e">
        <f t="shared" ca="1" si="1775"/>
        <v>#N/A</v>
      </c>
      <c r="AT212" s="142" t="e">
        <f t="shared" ca="1" si="1775"/>
        <v>#N/A</v>
      </c>
      <c r="AU212" s="142" t="e">
        <f t="shared" ca="1" si="1775"/>
        <v>#N/A</v>
      </c>
      <c r="AV212" s="142" t="e">
        <f t="shared" ca="1" si="1775"/>
        <v>#N/A</v>
      </c>
      <c r="AW212" s="142" t="e">
        <f t="shared" ca="1" si="1775"/>
        <v>#N/A</v>
      </c>
      <c r="AX212" s="142" t="e">
        <f t="shared" ca="1" si="1775"/>
        <v>#N/A</v>
      </c>
      <c r="AY212" s="142" t="e">
        <f t="shared" ca="1" si="1765"/>
        <v>#N/A</v>
      </c>
      <c r="AZ212" s="142" t="e">
        <f t="shared" ca="1" si="1765"/>
        <v>#N/A</v>
      </c>
      <c r="BA212" s="142" t="e">
        <f t="shared" ca="1" si="1765"/>
        <v>#N/A</v>
      </c>
      <c r="BB212" s="142" t="str">
        <f t="shared" ca="1" si="1625"/>
        <v/>
      </c>
      <c r="BC212" s="142" t="str">
        <f t="shared" ref="BC212" ca="1" si="1792">IFERROR(VALUE(G212)*IF(RTF_unit="K",1,IF(RTF_unit="lb",1/1000,IF(RTF_unit="T",2,1))),"")</f>
        <v/>
      </c>
      <c r="BD212" s="142" t="str">
        <f t="shared" ref="BD212" ca="1" si="1793">IFERROR(VALUE(H212)*IF(RTF_unit="K",1,IF(RTF_unit="lb",1/1000,IF(RTF_unit="T",2,1))),"")</f>
        <v/>
      </c>
      <c r="BE212" s="142" t="str">
        <f t="shared" ref="BE212" ca="1" si="1794">IFERROR(VALUE(I212)*IF(RTF_unit="K",1,IF(RTF_unit="lb",1/1000,IF(RTF_unit="T",2,1))),"")</f>
        <v/>
      </c>
      <c r="BF212" s="20" t="str">
        <f t="shared" ca="1" si="1629"/>
        <v/>
      </c>
      <c r="BG212" s="142" t="str">
        <f t="shared" ca="1" si="1671"/>
        <v/>
      </c>
      <c r="BH212" s="20"/>
      <c r="BI212" s="158" t="str">
        <f t="shared" ca="1" si="1715"/>
        <v/>
      </c>
      <c r="BJ212" s="142" t="str">
        <f t="shared" ca="1" si="1690"/>
        <v/>
      </c>
      <c r="BK212" s="142" t="str">
        <f t="shared" ca="1" si="1716"/>
        <v/>
      </c>
      <c r="BL212" s="142" t="str">
        <f t="shared" ref="BL212" ca="1" si="1795">IFERROR(INDEX($D$2:$BA$203,$A$41-1+$BI212,$A$27-3)*IF(RTF_unit="K",1,IF(RTF_unit="lb",1/1000,IF(RTF_unit="T",2,1))),"")</f>
        <v/>
      </c>
      <c r="BM212" s="142" t="str">
        <f t="shared" ref="BM212" ca="1" si="1796">IFERROR(INDEX($D$2:$BA$203,$A$41-1+$BI212,$A$27-1)*IF(RTF_unit="K",1,IF(RTF_unit="lb",1/1000,IF(RTF_unit="T",2,1))),"")</f>
        <v/>
      </c>
      <c r="BN212" s="142" t="str">
        <f t="shared" ref="BN212" ca="1" si="1797">IFERROR(INDEX($D$2:$BA$203,$A$41-1+$BI212,$A$27-2)*IF(RTF_unit="K",1,IF(RTF_unit="lb",1/1000,IF(RTF_unit="T",2,1))),"")</f>
        <v/>
      </c>
      <c r="BO212" s="142" t="str">
        <f t="shared" ref="BO212" ca="1" si="1798">IFERROR(INDEX($D$2:$BA$203,$A$41-1+$BI212,$A$27)*IF(RTF_unit_Moment="kip-ft",1,IF(RTF_unit_Moment="kip-in",1/12,IF(RTF_unit_Moment="lb-ft",1/1000,IF(RTF_unit_Moment="lb-in",1/12000,1)))),"")</f>
        <v/>
      </c>
      <c r="BP212" s="142" t="str">
        <f t="shared" ref="BP212" ca="1" si="1799">IFERROR(INDEX($D$2:$BA$203,$A$41-1+$BI212,$A$30)*IF(RTF_unit_Moment="kip-ft",1,IF(RTF_unit_Moment="kip-in",1/12,IF(RTF_unit_Moment="lb-ft",1/1000,IF(RTF_unit_Moment="lb-in",1/12000,1)))),"")</f>
        <v/>
      </c>
      <c r="BQ212" s="142" t="str">
        <f t="shared" ca="1" si="1722"/>
        <v/>
      </c>
      <c r="BR212" s="142" t="str">
        <f t="shared" ca="1" si="1723"/>
        <v/>
      </c>
      <c r="BT212" s="142" t="str">
        <f t="array" aca="1" ref="BT212" ca="1">IFERROR(INDEX($BB$1:$BB$502,SMALL(IF($BB$1:$BB$502&lt;&gt;"",ROW($BB$1:$BB$502)),ROW(205:205))),"")</f>
        <v/>
      </c>
      <c r="BU212" s="156" t="str">
        <f t="shared" ca="1" si="1685"/>
        <v/>
      </c>
      <c r="BV212" s="142" t="str">
        <f t="shared" ca="1" si="1696"/>
        <v/>
      </c>
      <c r="BW212" s="142" t="str">
        <f t="shared" ca="1" si="1696"/>
        <v/>
      </c>
      <c r="BX212" s="142" t="str">
        <f t="shared" ca="1" si="1696"/>
        <v/>
      </c>
      <c r="BY212" s="142" t="str">
        <f t="shared" ca="1" si="1697"/>
        <v/>
      </c>
      <c r="BZ212" s="142" t="str">
        <f t="shared" ca="1" si="1686"/>
        <v/>
      </c>
      <c r="CA212" s="142" t="str">
        <f t="shared" ca="1" si="1698"/>
        <v/>
      </c>
      <c r="CB212" s="142" t="str">
        <f t="shared" ca="1" si="1699"/>
        <v/>
      </c>
      <c r="CC212" s="142" t="str">
        <f t="shared" ca="1" si="1700"/>
        <v/>
      </c>
      <c r="CD212" s="142" t="str">
        <f t="shared" ca="1" si="1701"/>
        <v/>
      </c>
      <c r="CE212" s="142" t="str">
        <f t="shared" ca="1" si="1702"/>
        <v/>
      </c>
      <c r="CF212" s="142" t="str">
        <f t="shared" ca="1" si="1703"/>
        <v/>
      </c>
      <c r="CG212" s="142" t="str">
        <f t="shared" ca="1" si="1704"/>
        <v/>
      </c>
      <c r="CH212" s="142" t="str">
        <f ca="1">IFERROR(TRIM(IFERROR(IF(ISNUMBER(MATCH(IF($CF211="Radius",LEFT($CF212,FIND(" (",$CF212,1)),IF(LEFT($CF212,FIND(" (",$CF212,1))=LEFT($CF211,FIND(" (",$CF211,1)),"",LEFT($CF212,FIND(" (",$CF212,1)))),$CH$8:$CH211,0))=FALSE,IF($CF211="Radius",LEFT($CF212,FIND(" (",$CF212,1)),IF(LEFT($CF212,FIND(" (",$CF212,1))=LEFT($CF211,FIND(" (",$CF211,1)),"",LEFT($CF212,FIND(" (",$CF212,1)))),""),"")),"")</f>
        <v/>
      </c>
      <c r="CI212" s="142" t="str">
        <f t="array" aca="1" ref="CI212" ca="1">IFERROR(IF($CH212="","",IF(MAX((Selection_Radius=$CH212)*Selection_Resultant)=0,"",MAX((Selection_Radius=$CH212)*Selection_Resultant))),"")</f>
        <v/>
      </c>
      <c r="CJ212" s="142" t="str">
        <f t="shared" ca="1" si="1705"/>
        <v/>
      </c>
      <c r="CK212" s="142" t="str">
        <f t="array" aca="1" ref="CK212" ca="1">IFERROR(INDEX($CJ$1:$CJ$502,SMALL(IF($CJ$1:$CJ$502&lt;&gt;"",ROW($CJ$1:$CJ$502)),ROW(205:205))),"")</f>
        <v/>
      </c>
      <c r="CL212" s="142" t="str">
        <f t="shared" ca="1" si="1706"/>
        <v/>
      </c>
      <c r="CM212" s="142" t="str">
        <f t="shared" ca="1" si="1707"/>
        <v/>
      </c>
      <c r="CN212" s="142" t="str" cm="1">
        <f t="array" aca="1" ref="CN212" ca="1">IF(CM212="","",INDEX(INDIRECT("$CM$9:$CM$" &amp; ROW(GuyAnchorReactionCount) + GuyAnchorReactionCount),ROWS($CM212:INDIRECT("$CM$" &amp; ROW(GuyAnchorReactionCount) + GuyAnchorReactionCount))))</f>
        <v/>
      </c>
      <c r="CP212" s="145" t="str">
        <f t="shared" ca="1" si="1708"/>
        <v/>
      </c>
      <c r="CQ212" s="145" t="str">
        <f t="shared" ca="1" si="1709"/>
        <v/>
      </c>
      <c r="CR212" s="145" t="str">
        <f t="shared" ca="1" si="1710"/>
        <v/>
      </c>
      <c r="CS212" s="145" t="str">
        <f t="shared" ca="1" si="1711"/>
        <v/>
      </c>
    </row>
    <row r="213" spans="3:97" x14ac:dyDescent="0.2">
      <c r="C213" s="142">
        <f t="shared" si="1635"/>
        <v>211</v>
      </c>
      <c r="D213" s="142" t="e">
        <f t="shared" ca="1" si="1774"/>
        <v>#N/A</v>
      </c>
      <c r="E213" s="142" t="e">
        <f t="shared" ca="1" si="1774"/>
        <v>#N/A</v>
      </c>
      <c r="F213" s="142" t="e">
        <f t="shared" ca="1" si="1774"/>
        <v>#N/A</v>
      </c>
      <c r="G213" s="142" t="e">
        <f t="shared" ca="1" si="1774"/>
        <v>#N/A</v>
      </c>
      <c r="H213" s="142" t="e">
        <f t="shared" ca="1" si="1774"/>
        <v>#N/A</v>
      </c>
      <c r="I213" s="142" t="e">
        <f t="shared" ca="1" si="1774"/>
        <v>#N/A</v>
      </c>
      <c r="J213" s="142" t="e">
        <f t="shared" ca="1" si="1774"/>
        <v>#N/A</v>
      </c>
      <c r="K213" s="142" t="e">
        <f t="shared" ca="1" si="1774"/>
        <v>#N/A</v>
      </c>
      <c r="L213" s="142" t="e">
        <f t="shared" ca="1" si="1774"/>
        <v>#N/A</v>
      </c>
      <c r="M213" s="142" t="e">
        <f t="shared" ca="1" si="1774"/>
        <v>#N/A</v>
      </c>
      <c r="N213" s="142" t="e">
        <f t="shared" ca="1" si="1774"/>
        <v>#N/A</v>
      </c>
      <c r="O213" s="142" t="e">
        <f t="shared" ca="1" si="1774"/>
        <v>#N/A</v>
      </c>
      <c r="P213" s="142" t="e">
        <f t="shared" ca="1" si="1774"/>
        <v>#N/A</v>
      </c>
      <c r="Q213" s="142" t="e">
        <f t="shared" ca="1" si="1774"/>
        <v>#N/A</v>
      </c>
      <c r="R213" s="142" t="e">
        <f t="shared" ca="1" si="1774"/>
        <v>#N/A</v>
      </c>
      <c r="S213" s="142" t="e">
        <f t="shared" ca="1" si="1774"/>
        <v>#N/A</v>
      </c>
      <c r="T213" s="142" t="e">
        <f t="shared" ca="1" si="1764"/>
        <v>#N/A</v>
      </c>
      <c r="U213" s="142" t="e">
        <f t="shared" ca="1" si="1764"/>
        <v>#N/A</v>
      </c>
      <c r="V213" s="142" t="e">
        <f t="shared" ca="1" si="1764"/>
        <v>#N/A</v>
      </c>
      <c r="W213" s="142" t="e">
        <f t="shared" ca="1" si="1764"/>
        <v>#N/A</v>
      </c>
      <c r="X213" s="142" t="e">
        <f t="shared" ca="1" si="1764"/>
        <v>#N/A</v>
      </c>
      <c r="Y213" s="142" t="e">
        <f t="shared" ca="1" si="1764"/>
        <v>#N/A</v>
      </c>
      <c r="Z213" s="142" t="e">
        <f t="shared" ca="1" si="1764"/>
        <v>#N/A</v>
      </c>
      <c r="AA213" s="142" t="e">
        <f t="shared" ca="1" si="1764"/>
        <v>#N/A</v>
      </c>
      <c r="AB213" s="142" t="e">
        <f t="shared" ca="1" si="1764"/>
        <v>#N/A</v>
      </c>
      <c r="AC213" s="142" t="e">
        <f t="shared" ca="1" si="1764"/>
        <v>#N/A</v>
      </c>
      <c r="AD213" s="142" t="e">
        <f t="shared" ca="1" si="1764"/>
        <v>#N/A</v>
      </c>
      <c r="AE213" s="142" t="e">
        <f t="shared" ca="1" si="1764"/>
        <v>#N/A</v>
      </c>
      <c r="AF213" s="142" t="e">
        <f t="shared" ca="1" si="1764"/>
        <v>#N/A</v>
      </c>
      <c r="AG213" s="142" t="e">
        <f t="shared" ca="1" si="1764"/>
        <v>#N/A</v>
      </c>
      <c r="AH213" s="142" t="e">
        <f t="shared" ca="1" si="1764"/>
        <v>#N/A</v>
      </c>
      <c r="AI213" s="142" t="e">
        <f t="shared" ca="1" si="1775"/>
        <v>#N/A</v>
      </c>
      <c r="AJ213" s="142" t="e">
        <f t="shared" ca="1" si="1775"/>
        <v>#N/A</v>
      </c>
      <c r="AK213" s="142" t="e">
        <f t="shared" ca="1" si="1775"/>
        <v>#N/A</v>
      </c>
      <c r="AL213" s="142" t="e">
        <f t="shared" ca="1" si="1775"/>
        <v>#N/A</v>
      </c>
      <c r="AM213" s="142" t="e">
        <f t="shared" ca="1" si="1775"/>
        <v>#N/A</v>
      </c>
      <c r="AN213" s="142" t="e">
        <f t="shared" ca="1" si="1775"/>
        <v>#N/A</v>
      </c>
      <c r="AO213" s="142" t="e">
        <f t="shared" ca="1" si="1775"/>
        <v>#N/A</v>
      </c>
      <c r="AP213" s="142" t="e">
        <f t="shared" ca="1" si="1775"/>
        <v>#N/A</v>
      </c>
      <c r="AQ213" s="142" t="e">
        <f t="shared" ca="1" si="1775"/>
        <v>#N/A</v>
      </c>
      <c r="AR213" s="142" t="e">
        <f t="shared" ca="1" si="1775"/>
        <v>#N/A</v>
      </c>
      <c r="AS213" s="142" t="e">
        <f t="shared" ca="1" si="1775"/>
        <v>#N/A</v>
      </c>
      <c r="AT213" s="142" t="e">
        <f t="shared" ca="1" si="1775"/>
        <v>#N/A</v>
      </c>
      <c r="AU213" s="142" t="e">
        <f t="shared" ca="1" si="1775"/>
        <v>#N/A</v>
      </c>
      <c r="AV213" s="142" t="e">
        <f t="shared" ca="1" si="1775"/>
        <v>#N/A</v>
      </c>
      <c r="AW213" s="142" t="e">
        <f t="shared" ca="1" si="1775"/>
        <v>#N/A</v>
      </c>
      <c r="AX213" s="142" t="e">
        <f t="shared" ca="1" si="1775"/>
        <v>#N/A</v>
      </c>
      <c r="AY213" s="142" t="e">
        <f t="shared" ca="1" si="1765"/>
        <v>#N/A</v>
      </c>
      <c r="AZ213" s="142" t="e">
        <f t="shared" ca="1" si="1765"/>
        <v>#N/A</v>
      </c>
      <c r="BA213" s="142" t="e">
        <f t="shared" ca="1" si="1765"/>
        <v>#N/A</v>
      </c>
      <c r="BB213" s="142" t="str">
        <f t="shared" ca="1" si="1625"/>
        <v/>
      </c>
      <c r="BC213" s="142" t="str">
        <f t="shared" ref="BC213" ca="1" si="1800">IFERROR(VALUE(G213)*IF(RTF_unit="K",1,IF(RTF_unit="lb",1/1000,IF(RTF_unit="T",2,1))),"")</f>
        <v/>
      </c>
      <c r="BD213" s="142" t="str">
        <f t="shared" ref="BD213" ca="1" si="1801">IFERROR(VALUE(H213)*IF(RTF_unit="K",1,IF(RTF_unit="lb",1/1000,IF(RTF_unit="T",2,1))),"")</f>
        <v/>
      </c>
      <c r="BE213" s="142" t="str">
        <f t="shared" ref="BE213" ca="1" si="1802">IFERROR(VALUE(I213)*IF(RTF_unit="K",1,IF(RTF_unit="lb",1/1000,IF(RTF_unit="T",2,1))),"")</f>
        <v/>
      </c>
      <c r="BF213" s="20" t="str">
        <f t="shared" ca="1" si="1629"/>
        <v/>
      </c>
      <c r="BG213" s="142" t="str">
        <f t="shared" ca="1" si="1671"/>
        <v/>
      </c>
      <c r="BH213" s="20"/>
      <c r="BI213" s="158" t="str">
        <f t="shared" ca="1" si="1715"/>
        <v/>
      </c>
      <c r="BJ213" s="142" t="str">
        <f t="shared" ca="1" si="1690"/>
        <v/>
      </c>
      <c r="BK213" s="142" t="str">
        <f t="shared" ca="1" si="1716"/>
        <v/>
      </c>
      <c r="BL213" s="142" t="str">
        <f t="shared" ref="BL213" ca="1" si="1803">IFERROR(INDEX($D$2:$BA$203,$A$41-1+$BI213,$A$27-3)*IF(RTF_unit="K",1,IF(RTF_unit="lb",1/1000,IF(RTF_unit="T",2,1))),"")</f>
        <v/>
      </c>
      <c r="BM213" s="142" t="str">
        <f t="shared" ref="BM213" ca="1" si="1804">IFERROR(INDEX($D$2:$BA$203,$A$41-1+$BI213,$A$27-1)*IF(RTF_unit="K",1,IF(RTF_unit="lb",1/1000,IF(RTF_unit="T",2,1))),"")</f>
        <v/>
      </c>
      <c r="BN213" s="142" t="str">
        <f t="shared" ref="BN213" ca="1" si="1805">IFERROR(INDEX($D$2:$BA$203,$A$41-1+$BI213,$A$27-2)*IF(RTF_unit="K",1,IF(RTF_unit="lb",1/1000,IF(RTF_unit="T",2,1))),"")</f>
        <v/>
      </c>
      <c r="BO213" s="142" t="str">
        <f t="shared" ref="BO213" ca="1" si="1806">IFERROR(INDEX($D$2:$BA$203,$A$41-1+$BI213,$A$27)*IF(RTF_unit_Moment="kip-ft",1,IF(RTF_unit_Moment="kip-in",1/12,IF(RTF_unit_Moment="lb-ft",1/1000,IF(RTF_unit_Moment="lb-in",1/12000,1)))),"")</f>
        <v/>
      </c>
      <c r="BP213" s="142" t="str">
        <f t="shared" ref="BP213" ca="1" si="1807">IFERROR(INDEX($D$2:$BA$203,$A$41-1+$BI213,$A$30)*IF(RTF_unit_Moment="kip-ft",1,IF(RTF_unit_Moment="kip-in",1/12,IF(RTF_unit_Moment="lb-ft",1/1000,IF(RTF_unit_Moment="lb-in",1/12000,1)))),"")</f>
        <v/>
      </c>
      <c r="BQ213" s="142" t="str">
        <f t="shared" ca="1" si="1722"/>
        <v/>
      </c>
      <c r="BR213" s="142" t="str">
        <f t="shared" ca="1" si="1723"/>
        <v/>
      </c>
      <c r="BT213" s="142" t="str">
        <f t="array" aca="1" ref="BT213" ca="1">IFERROR(INDEX($BB$1:$BB$502,SMALL(IF($BB$1:$BB$502&lt;&gt;"",ROW($BB$1:$BB$502)),ROW(206:206))),"")</f>
        <v/>
      </c>
      <c r="BU213" s="156" t="str">
        <f t="shared" ca="1" si="1685"/>
        <v/>
      </c>
      <c r="BV213" s="142" t="str">
        <f t="shared" ca="1" si="1696"/>
        <v/>
      </c>
      <c r="BW213" s="142" t="str">
        <f t="shared" ca="1" si="1696"/>
        <v/>
      </c>
      <c r="BX213" s="142" t="str">
        <f t="shared" ca="1" si="1696"/>
        <v/>
      </c>
      <c r="BY213" s="142" t="str">
        <f t="shared" ca="1" si="1697"/>
        <v/>
      </c>
      <c r="BZ213" s="142" t="str">
        <f t="shared" ca="1" si="1686"/>
        <v/>
      </c>
      <c r="CA213" s="142" t="str">
        <f t="shared" ca="1" si="1698"/>
        <v/>
      </c>
      <c r="CB213" s="142" t="str">
        <f t="shared" ca="1" si="1699"/>
        <v/>
      </c>
      <c r="CC213" s="142" t="str">
        <f t="shared" ca="1" si="1700"/>
        <v/>
      </c>
      <c r="CD213" s="142" t="str">
        <f t="shared" ca="1" si="1701"/>
        <v/>
      </c>
      <c r="CE213" s="142" t="str">
        <f t="shared" ca="1" si="1702"/>
        <v/>
      </c>
      <c r="CF213" s="142" t="str">
        <f t="shared" ca="1" si="1703"/>
        <v/>
      </c>
      <c r="CG213" s="142" t="str">
        <f t="shared" ca="1" si="1704"/>
        <v/>
      </c>
      <c r="CH213" s="142" t="str">
        <f ca="1">IFERROR(TRIM(IFERROR(IF(ISNUMBER(MATCH(IF($CF212="Radius",LEFT($CF213,FIND(" (",$CF213,1)),IF(LEFT($CF213,FIND(" (",$CF213,1))=LEFT($CF212,FIND(" (",$CF212,1)),"",LEFT($CF213,FIND(" (",$CF213,1)))),$CH$8:$CH212,0))=FALSE,IF($CF212="Radius",LEFT($CF213,FIND(" (",$CF213,1)),IF(LEFT($CF213,FIND(" (",$CF213,1))=LEFT($CF212,FIND(" (",$CF212,1)),"",LEFT($CF213,FIND(" (",$CF213,1)))),""),"")),"")</f>
        <v/>
      </c>
      <c r="CI213" s="142" t="str">
        <f t="array" aca="1" ref="CI213" ca="1">IFERROR(IF($CH213="","",IF(MAX((Selection_Radius=$CH213)*Selection_Resultant)=0,"",MAX((Selection_Radius=$CH213)*Selection_Resultant))),"")</f>
        <v/>
      </c>
      <c r="CJ213" s="142" t="str">
        <f t="shared" ca="1" si="1705"/>
        <v/>
      </c>
      <c r="CK213" s="142" t="str">
        <f t="array" aca="1" ref="CK213" ca="1">IFERROR(INDEX($CJ$1:$CJ$502,SMALL(IF($CJ$1:$CJ$502&lt;&gt;"",ROW($CJ$1:$CJ$502)),ROW(206:206))),"")</f>
        <v/>
      </c>
      <c r="CL213" s="142" t="str">
        <f t="shared" ca="1" si="1706"/>
        <v/>
      </c>
      <c r="CM213" s="142" t="str">
        <f t="shared" ca="1" si="1707"/>
        <v/>
      </c>
      <c r="CN213" s="142" t="str" cm="1">
        <f t="array" aca="1" ref="CN213" ca="1">IF(CM213="","",INDEX(INDIRECT("$CM$9:$CM$" &amp; ROW(GuyAnchorReactionCount) + GuyAnchorReactionCount),ROWS($CM213:INDIRECT("$CM$" &amp; ROW(GuyAnchorReactionCount) + GuyAnchorReactionCount))))</f>
        <v/>
      </c>
      <c r="CP213" s="145" t="str">
        <f t="shared" ca="1" si="1708"/>
        <v/>
      </c>
      <c r="CQ213" s="145" t="str">
        <f t="shared" ca="1" si="1709"/>
        <v/>
      </c>
      <c r="CR213" s="145" t="str">
        <f t="shared" ca="1" si="1710"/>
        <v/>
      </c>
      <c r="CS213" s="145" t="str">
        <f t="shared" ca="1" si="1711"/>
        <v/>
      </c>
    </row>
    <row r="214" spans="3:97" x14ac:dyDescent="0.2">
      <c r="C214" s="142">
        <f t="shared" si="1635"/>
        <v>212</v>
      </c>
      <c r="D214" s="142" t="e">
        <f t="shared" ca="1" si="1774"/>
        <v>#N/A</v>
      </c>
      <c r="E214" s="142" t="e">
        <f t="shared" ca="1" si="1774"/>
        <v>#N/A</v>
      </c>
      <c r="F214" s="142" t="e">
        <f t="shared" ca="1" si="1774"/>
        <v>#N/A</v>
      </c>
      <c r="G214" s="142" t="e">
        <f t="shared" ca="1" si="1774"/>
        <v>#N/A</v>
      </c>
      <c r="H214" s="142" t="e">
        <f t="shared" ca="1" si="1774"/>
        <v>#N/A</v>
      </c>
      <c r="I214" s="142" t="e">
        <f t="shared" ca="1" si="1774"/>
        <v>#N/A</v>
      </c>
      <c r="J214" s="142" t="e">
        <f t="shared" ca="1" si="1774"/>
        <v>#N/A</v>
      </c>
      <c r="K214" s="142" t="e">
        <f t="shared" ca="1" si="1774"/>
        <v>#N/A</v>
      </c>
      <c r="L214" s="142" t="e">
        <f t="shared" ca="1" si="1774"/>
        <v>#N/A</v>
      </c>
      <c r="M214" s="142" t="e">
        <f t="shared" ca="1" si="1774"/>
        <v>#N/A</v>
      </c>
      <c r="N214" s="142" t="e">
        <f t="shared" ca="1" si="1774"/>
        <v>#N/A</v>
      </c>
      <c r="O214" s="142" t="e">
        <f t="shared" ca="1" si="1774"/>
        <v>#N/A</v>
      </c>
      <c r="P214" s="142" t="e">
        <f t="shared" ca="1" si="1774"/>
        <v>#N/A</v>
      </c>
      <c r="Q214" s="142" t="e">
        <f t="shared" ca="1" si="1774"/>
        <v>#N/A</v>
      </c>
      <c r="R214" s="142" t="e">
        <f t="shared" ca="1" si="1774"/>
        <v>#N/A</v>
      </c>
      <c r="S214" s="142" t="e">
        <f t="shared" ca="1" si="1774"/>
        <v>#N/A</v>
      </c>
      <c r="T214" s="142" t="e">
        <f t="shared" ca="1" si="1764"/>
        <v>#N/A</v>
      </c>
      <c r="U214" s="142" t="e">
        <f t="shared" ca="1" si="1764"/>
        <v>#N/A</v>
      </c>
      <c r="V214" s="142" t="e">
        <f t="shared" ca="1" si="1764"/>
        <v>#N/A</v>
      </c>
      <c r="W214" s="142" t="e">
        <f t="shared" ca="1" si="1764"/>
        <v>#N/A</v>
      </c>
      <c r="X214" s="142" t="e">
        <f t="shared" ca="1" si="1764"/>
        <v>#N/A</v>
      </c>
      <c r="Y214" s="142" t="e">
        <f t="shared" ca="1" si="1764"/>
        <v>#N/A</v>
      </c>
      <c r="Z214" s="142" t="e">
        <f t="shared" ca="1" si="1764"/>
        <v>#N/A</v>
      </c>
      <c r="AA214" s="142" t="e">
        <f t="shared" ca="1" si="1764"/>
        <v>#N/A</v>
      </c>
      <c r="AB214" s="142" t="e">
        <f t="shared" ca="1" si="1764"/>
        <v>#N/A</v>
      </c>
      <c r="AC214" s="142" t="e">
        <f t="shared" ca="1" si="1764"/>
        <v>#N/A</v>
      </c>
      <c r="AD214" s="142" t="e">
        <f t="shared" ca="1" si="1764"/>
        <v>#N/A</v>
      </c>
      <c r="AE214" s="142" t="e">
        <f t="shared" ca="1" si="1764"/>
        <v>#N/A</v>
      </c>
      <c r="AF214" s="142" t="e">
        <f t="shared" ca="1" si="1764"/>
        <v>#N/A</v>
      </c>
      <c r="AG214" s="142" t="e">
        <f t="shared" ca="1" si="1764"/>
        <v>#N/A</v>
      </c>
      <c r="AH214" s="142" t="e">
        <f t="shared" ca="1" si="1764"/>
        <v>#N/A</v>
      </c>
      <c r="AI214" s="142" t="e">
        <f t="shared" ca="1" si="1775"/>
        <v>#N/A</v>
      </c>
      <c r="AJ214" s="142" t="e">
        <f t="shared" ca="1" si="1775"/>
        <v>#N/A</v>
      </c>
      <c r="AK214" s="142" t="e">
        <f t="shared" ca="1" si="1775"/>
        <v>#N/A</v>
      </c>
      <c r="AL214" s="142" t="e">
        <f t="shared" ca="1" si="1775"/>
        <v>#N/A</v>
      </c>
      <c r="AM214" s="142" t="e">
        <f t="shared" ca="1" si="1775"/>
        <v>#N/A</v>
      </c>
      <c r="AN214" s="142" t="e">
        <f t="shared" ca="1" si="1775"/>
        <v>#N/A</v>
      </c>
      <c r="AO214" s="142" t="e">
        <f t="shared" ca="1" si="1775"/>
        <v>#N/A</v>
      </c>
      <c r="AP214" s="142" t="e">
        <f t="shared" ca="1" si="1775"/>
        <v>#N/A</v>
      </c>
      <c r="AQ214" s="142" t="e">
        <f t="shared" ca="1" si="1775"/>
        <v>#N/A</v>
      </c>
      <c r="AR214" s="142" t="e">
        <f t="shared" ca="1" si="1775"/>
        <v>#N/A</v>
      </c>
      <c r="AS214" s="142" t="e">
        <f t="shared" ca="1" si="1775"/>
        <v>#N/A</v>
      </c>
      <c r="AT214" s="142" t="e">
        <f t="shared" ca="1" si="1775"/>
        <v>#N/A</v>
      </c>
      <c r="AU214" s="142" t="e">
        <f t="shared" ca="1" si="1775"/>
        <v>#N/A</v>
      </c>
      <c r="AV214" s="142" t="e">
        <f t="shared" ca="1" si="1775"/>
        <v>#N/A</v>
      </c>
      <c r="AW214" s="142" t="e">
        <f t="shared" ca="1" si="1775"/>
        <v>#N/A</v>
      </c>
      <c r="AX214" s="142" t="e">
        <f t="shared" ca="1" si="1775"/>
        <v>#N/A</v>
      </c>
      <c r="AY214" s="142" t="e">
        <f t="shared" ca="1" si="1765"/>
        <v>#N/A</v>
      </c>
      <c r="AZ214" s="142" t="e">
        <f t="shared" ca="1" si="1765"/>
        <v>#N/A</v>
      </c>
      <c r="BA214" s="142" t="e">
        <f t="shared" ca="1" si="1765"/>
        <v>#N/A</v>
      </c>
      <c r="BB214" s="142" t="str">
        <f t="shared" ca="1" si="1625"/>
        <v/>
      </c>
      <c r="BC214" s="142" t="str">
        <f t="shared" ref="BC214" ca="1" si="1808">IFERROR(VALUE(G214)*IF(RTF_unit="K",1,IF(RTF_unit="lb",1/1000,IF(RTF_unit="T",2,1))),"")</f>
        <v/>
      </c>
      <c r="BD214" s="142" t="str">
        <f t="shared" ref="BD214" ca="1" si="1809">IFERROR(VALUE(H214)*IF(RTF_unit="K",1,IF(RTF_unit="lb",1/1000,IF(RTF_unit="T",2,1))),"")</f>
        <v/>
      </c>
      <c r="BE214" s="142" t="str">
        <f t="shared" ref="BE214" ca="1" si="1810">IFERROR(VALUE(I214)*IF(RTF_unit="K",1,IF(RTF_unit="lb",1/1000,IF(RTF_unit="T",2,1))),"")</f>
        <v/>
      </c>
      <c r="BF214" s="20" t="str">
        <f t="shared" ca="1" si="1629"/>
        <v/>
      </c>
      <c r="BG214" s="142" t="str">
        <f t="shared" ca="1" si="1671"/>
        <v/>
      </c>
      <c r="BH214" s="20"/>
      <c r="BI214" s="158" t="str">
        <f t="shared" ca="1" si="1715"/>
        <v/>
      </c>
      <c r="BJ214" s="142" t="str">
        <f t="shared" ca="1" si="1690"/>
        <v/>
      </c>
      <c r="BK214" s="142" t="str">
        <f t="shared" ca="1" si="1716"/>
        <v/>
      </c>
      <c r="BL214" s="142" t="str">
        <f t="shared" ref="BL214" ca="1" si="1811">IFERROR(INDEX($D$2:$BA$203,$A$41-1+$BI214,$A$27-3)*IF(RTF_unit="K",1,IF(RTF_unit="lb",1/1000,IF(RTF_unit="T",2,1))),"")</f>
        <v/>
      </c>
      <c r="BM214" s="142" t="str">
        <f t="shared" ref="BM214" ca="1" si="1812">IFERROR(INDEX($D$2:$BA$203,$A$41-1+$BI214,$A$27-1)*IF(RTF_unit="K",1,IF(RTF_unit="lb",1/1000,IF(RTF_unit="T",2,1))),"")</f>
        <v/>
      </c>
      <c r="BN214" s="142" t="str">
        <f t="shared" ref="BN214" ca="1" si="1813">IFERROR(INDEX($D$2:$BA$203,$A$41-1+$BI214,$A$27-2)*IF(RTF_unit="K",1,IF(RTF_unit="lb",1/1000,IF(RTF_unit="T",2,1))),"")</f>
        <v/>
      </c>
      <c r="BO214" s="142" t="str">
        <f t="shared" ref="BO214" ca="1" si="1814">IFERROR(INDEX($D$2:$BA$203,$A$41-1+$BI214,$A$27)*IF(RTF_unit_Moment="kip-ft",1,IF(RTF_unit_Moment="kip-in",1/12,IF(RTF_unit_Moment="lb-ft",1/1000,IF(RTF_unit_Moment="lb-in",1/12000,1)))),"")</f>
        <v/>
      </c>
      <c r="BP214" s="142" t="str">
        <f t="shared" ref="BP214" ca="1" si="1815">IFERROR(INDEX($D$2:$BA$203,$A$41-1+$BI214,$A$30)*IF(RTF_unit_Moment="kip-ft",1,IF(RTF_unit_Moment="kip-in",1/12,IF(RTF_unit_Moment="lb-ft",1/1000,IF(RTF_unit_Moment="lb-in",1/12000,1)))),"")</f>
        <v/>
      </c>
      <c r="BQ214" s="142" t="str">
        <f t="shared" ca="1" si="1722"/>
        <v/>
      </c>
      <c r="BR214" s="142" t="str">
        <f t="shared" ca="1" si="1723"/>
        <v/>
      </c>
      <c r="BT214" s="142" t="str">
        <f t="array" aca="1" ref="BT214" ca="1">IFERROR(INDEX($BB$1:$BB$502,SMALL(IF($BB$1:$BB$502&lt;&gt;"",ROW($BB$1:$BB$502)),ROW(207:207))),"")</f>
        <v/>
      </c>
      <c r="BU214" s="156" t="str">
        <f t="shared" ca="1" si="1685"/>
        <v/>
      </c>
      <c r="BV214" s="142" t="str">
        <f t="shared" ca="1" si="1696"/>
        <v/>
      </c>
      <c r="BW214" s="142" t="str">
        <f t="shared" ca="1" si="1696"/>
        <v/>
      </c>
      <c r="BX214" s="142" t="str">
        <f t="shared" ca="1" si="1696"/>
        <v/>
      </c>
      <c r="BY214" s="142" t="str">
        <f t="shared" ca="1" si="1697"/>
        <v/>
      </c>
      <c r="BZ214" s="142" t="str">
        <f t="shared" ca="1" si="1686"/>
        <v/>
      </c>
      <c r="CA214" s="142" t="str">
        <f t="shared" ca="1" si="1698"/>
        <v/>
      </c>
      <c r="CB214" s="142" t="str">
        <f t="shared" ca="1" si="1699"/>
        <v/>
      </c>
      <c r="CC214" s="142" t="str">
        <f t="shared" ca="1" si="1700"/>
        <v/>
      </c>
      <c r="CD214" s="142" t="str">
        <f t="shared" ca="1" si="1701"/>
        <v/>
      </c>
      <c r="CE214" s="142" t="str">
        <f t="shared" ca="1" si="1702"/>
        <v/>
      </c>
      <c r="CF214" s="142" t="str">
        <f t="shared" ca="1" si="1703"/>
        <v/>
      </c>
      <c r="CG214" s="142" t="str">
        <f t="shared" ca="1" si="1704"/>
        <v/>
      </c>
      <c r="CH214" s="142" t="str">
        <f ca="1">IFERROR(TRIM(IFERROR(IF(ISNUMBER(MATCH(IF($CF213="Radius",LEFT($CF214,FIND(" (",$CF214,1)),IF(LEFT($CF214,FIND(" (",$CF214,1))=LEFT($CF213,FIND(" (",$CF213,1)),"",LEFT($CF214,FIND(" (",$CF214,1)))),$CH$8:$CH213,0))=FALSE,IF($CF213="Radius",LEFT($CF214,FIND(" (",$CF214,1)),IF(LEFT($CF214,FIND(" (",$CF214,1))=LEFT($CF213,FIND(" (",$CF213,1)),"",LEFT($CF214,FIND(" (",$CF214,1)))),""),"")),"")</f>
        <v/>
      </c>
      <c r="CI214" s="142" t="str">
        <f t="array" aca="1" ref="CI214" ca="1">IFERROR(IF($CH214="","",IF(MAX((Selection_Radius=$CH214)*Selection_Resultant)=0,"",MAX((Selection_Radius=$CH214)*Selection_Resultant))),"")</f>
        <v/>
      </c>
      <c r="CJ214" s="142" t="str">
        <f t="shared" ca="1" si="1705"/>
        <v/>
      </c>
      <c r="CK214" s="142" t="str">
        <f t="array" aca="1" ref="CK214" ca="1">IFERROR(INDEX($CJ$1:$CJ$502,SMALL(IF($CJ$1:$CJ$502&lt;&gt;"",ROW($CJ$1:$CJ$502)),ROW(207:207))),"")</f>
        <v/>
      </c>
      <c r="CL214" s="142" t="str">
        <f t="shared" ca="1" si="1706"/>
        <v/>
      </c>
      <c r="CM214" s="142" t="str">
        <f t="shared" ca="1" si="1707"/>
        <v/>
      </c>
      <c r="CN214" s="142" t="str" cm="1">
        <f t="array" aca="1" ref="CN214" ca="1">IF(CM214="","",INDEX(INDIRECT("$CM$9:$CM$" &amp; ROW(GuyAnchorReactionCount) + GuyAnchorReactionCount),ROWS($CM214:INDIRECT("$CM$" &amp; ROW(GuyAnchorReactionCount) + GuyAnchorReactionCount))))</f>
        <v/>
      </c>
      <c r="CP214" s="145" t="str">
        <f t="shared" ca="1" si="1708"/>
        <v/>
      </c>
      <c r="CQ214" s="145" t="str">
        <f t="shared" ca="1" si="1709"/>
        <v/>
      </c>
      <c r="CR214" s="145" t="str">
        <f t="shared" ca="1" si="1710"/>
        <v/>
      </c>
      <c r="CS214" s="145" t="str">
        <f t="shared" ca="1" si="1711"/>
        <v/>
      </c>
    </row>
    <row r="215" spans="3:97" x14ac:dyDescent="0.2">
      <c r="C215" s="142">
        <f t="shared" si="1635"/>
        <v>213</v>
      </c>
      <c r="D215" s="142" t="e">
        <f t="shared" ca="1" si="1774"/>
        <v>#N/A</v>
      </c>
      <c r="E215" s="142" t="e">
        <f t="shared" ca="1" si="1774"/>
        <v>#N/A</v>
      </c>
      <c r="F215" s="142" t="e">
        <f t="shared" ca="1" si="1774"/>
        <v>#N/A</v>
      </c>
      <c r="G215" s="142" t="e">
        <f t="shared" ca="1" si="1774"/>
        <v>#N/A</v>
      </c>
      <c r="H215" s="142" t="e">
        <f t="shared" ca="1" si="1774"/>
        <v>#N/A</v>
      </c>
      <c r="I215" s="142" t="e">
        <f t="shared" ca="1" si="1774"/>
        <v>#N/A</v>
      </c>
      <c r="J215" s="142" t="e">
        <f t="shared" ca="1" si="1774"/>
        <v>#N/A</v>
      </c>
      <c r="K215" s="142" t="e">
        <f t="shared" ca="1" si="1774"/>
        <v>#N/A</v>
      </c>
      <c r="L215" s="142" t="e">
        <f t="shared" ca="1" si="1774"/>
        <v>#N/A</v>
      </c>
      <c r="M215" s="142" t="e">
        <f t="shared" ca="1" si="1774"/>
        <v>#N/A</v>
      </c>
      <c r="N215" s="142" t="e">
        <f t="shared" ca="1" si="1774"/>
        <v>#N/A</v>
      </c>
      <c r="O215" s="142" t="e">
        <f t="shared" ca="1" si="1774"/>
        <v>#N/A</v>
      </c>
      <c r="P215" s="142" t="e">
        <f t="shared" ca="1" si="1774"/>
        <v>#N/A</v>
      </c>
      <c r="Q215" s="142" t="e">
        <f t="shared" ca="1" si="1774"/>
        <v>#N/A</v>
      </c>
      <c r="R215" s="142" t="e">
        <f t="shared" ca="1" si="1774"/>
        <v>#N/A</v>
      </c>
      <c r="S215" s="142" t="e">
        <f t="shared" ca="1" si="1774"/>
        <v>#N/A</v>
      </c>
      <c r="T215" s="142" t="e">
        <f t="shared" ca="1" si="1764"/>
        <v>#N/A</v>
      </c>
      <c r="U215" s="142" t="e">
        <f t="shared" ca="1" si="1764"/>
        <v>#N/A</v>
      </c>
      <c r="V215" s="142" t="e">
        <f t="shared" ca="1" si="1764"/>
        <v>#N/A</v>
      </c>
      <c r="W215" s="142" t="e">
        <f t="shared" ca="1" si="1764"/>
        <v>#N/A</v>
      </c>
      <c r="X215" s="142" t="e">
        <f t="shared" ca="1" si="1764"/>
        <v>#N/A</v>
      </c>
      <c r="Y215" s="142" t="e">
        <f t="shared" ca="1" si="1764"/>
        <v>#N/A</v>
      </c>
      <c r="Z215" s="142" t="e">
        <f t="shared" ca="1" si="1764"/>
        <v>#N/A</v>
      </c>
      <c r="AA215" s="142" t="e">
        <f t="shared" ca="1" si="1764"/>
        <v>#N/A</v>
      </c>
      <c r="AB215" s="142" t="e">
        <f t="shared" ca="1" si="1764"/>
        <v>#N/A</v>
      </c>
      <c r="AC215" s="142" t="e">
        <f t="shared" ca="1" si="1764"/>
        <v>#N/A</v>
      </c>
      <c r="AD215" s="142" t="e">
        <f t="shared" ca="1" si="1764"/>
        <v>#N/A</v>
      </c>
      <c r="AE215" s="142" t="e">
        <f t="shared" ca="1" si="1764"/>
        <v>#N/A</v>
      </c>
      <c r="AF215" s="142" t="e">
        <f t="shared" ca="1" si="1764"/>
        <v>#N/A</v>
      </c>
      <c r="AG215" s="142" t="e">
        <f t="shared" ca="1" si="1764"/>
        <v>#N/A</v>
      </c>
      <c r="AH215" s="142" t="e">
        <f t="shared" ca="1" si="1764"/>
        <v>#N/A</v>
      </c>
      <c r="AI215" s="142" t="e">
        <f t="shared" ca="1" si="1775"/>
        <v>#N/A</v>
      </c>
      <c r="AJ215" s="142" t="e">
        <f t="shared" ca="1" si="1775"/>
        <v>#N/A</v>
      </c>
      <c r="AK215" s="142" t="e">
        <f t="shared" ca="1" si="1775"/>
        <v>#N/A</v>
      </c>
      <c r="AL215" s="142" t="e">
        <f t="shared" ca="1" si="1775"/>
        <v>#N/A</v>
      </c>
      <c r="AM215" s="142" t="e">
        <f t="shared" ca="1" si="1775"/>
        <v>#N/A</v>
      </c>
      <c r="AN215" s="142" t="e">
        <f t="shared" ca="1" si="1775"/>
        <v>#N/A</v>
      </c>
      <c r="AO215" s="142" t="e">
        <f t="shared" ca="1" si="1775"/>
        <v>#N/A</v>
      </c>
      <c r="AP215" s="142" t="e">
        <f t="shared" ca="1" si="1775"/>
        <v>#N/A</v>
      </c>
      <c r="AQ215" s="142" t="e">
        <f t="shared" ca="1" si="1775"/>
        <v>#N/A</v>
      </c>
      <c r="AR215" s="142" t="e">
        <f t="shared" ca="1" si="1775"/>
        <v>#N/A</v>
      </c>
      <c r="AS215" s="142" t="e">
        <f t="shared" ca="1" si="1775"/>
        <v>#N/A</v>
      </c>
      <c r="AT215" s="142" t="e">
        <f t="shared" ca="1" si="1775"/>
        <v>#N/A</v>
      </c>
      <c r="AU215" s="142" t="e">
        <f t="shared" ca="1" si="1775"/>
        <v>#N/A</v>
      </c>
      <c r="AV215" s="142" t="e">
        <f t="shared" ca="1" si="1775"/>
        <v>#N/A</v>
      </c>
      <c r="AW215" s="142" t="e">
        <f t="shared" ca="1" si="1775"/>
        <v>#N/A</v>
      </c>
      <c r="AX215" s="142" t="e">
        <f t="shared" ca="1" si="1775"/>
        <v>#N/A</v>
      </c>
      <c r="AY215" s="142" t="e">
        <f t="shared" ca="1" si="1765"/>
        <v>#N/A</v>
      </c>
      <c r="AZ215" s="142" t="e">
        <f t="shared" ca="1" si="1765"/>
        <v>#N/A</v>
      </c>
      <c r="BA215" s="142" t="e">
        <f t="shared" ca="1" si="1765"/>
        <v>#N/A</v>
      </c>
      <c r="BB215" s="142" t="str">
        <f t="shared" ca="1" si="1625"/>
        <v/>
      </c>
      <c r="BC215" s="142" t="str">
        <f t="shared" ref="BC215" ca="1" si="1816">IFERROR(VALUE(G215)*IF(RTF_unit="K",1,IF(RTF_unit="lb",1/1000,IF(RTF_unit="T",2,1))),"")</f>
        <v/>
      </c>
      <c r="BD215" s="142" t="str">
        <f t="shared" ref="BD215" ca="1" si="1817">IFERROR(VALUE(H215)*IF(RTF_unit="K",1,IF(RTF_unit="lb",1/1000,IF(RTF_unit="T",2,1))),"")</f>
        <v/>
      </c>
      <c r="BE215" s="142" t="str">
        <f t="shared" ref="BE215" ca="1" si="1818">IFERROR(VALUE(I215)*IF(RTF_unit="K",1,IF(RTF_unit="lb",1/1000,IF(RTF_unit="T",2,1))),"")</f>
        <v/>
      </c>
      <c r="BF215" s="20" t="str">
        <f t="shared" ca="1" si="1629"/>
        <v/>
      </c>
      <c r="BG215" s="142" t="str">
        <f t="shared" ca="1" si="1671"/>
        <v/>
      </c>
      <c r="BH215" s="20"/>
      <c r="BI215" s="158" t="str">
        <f t="shared" ca="1" si="1715"/>
        <v/>
      </c>
      <c r="BJ215" s="142" t="str">
        <f t="shared" ca="1" si="1690"/>
        <v/>
      </c>
      <c r="BK215" s="142" t="str">
        <f t="shared" ca="1" si="1716"/>
        <v/>
      </c>
      <c r="BL215" s="142" t="str">
        <f t="shared" ref="BL215" ca="1" si="1819">IFERROR(INDEX($D$2:$BA$203,$A$41-1+$BI215,$A$27-3)*IF(RTF_unit="K",1,IF(RTF_unit="lb",1/1000,IF(RTF_unit="T",2,1))),"")</f>
        <v/>
      </c>
      <c r="BM215" s="142" t="str">
        <f t="shared" ref="BM215" ca="1" si="1820">IFERROR(INDEX($D$2:$BA$203,$A$41-1+$BI215,$A$27-1)*IF(RTF_unit="K",1,IF(RTF_unit="lb",1/1000,IF(RTF_unit="T",2,1))),"")</f>
        <v/>
      </c>
      <c r="BN215" s="142" t="str">
        <f t="shared" ref="BN215" ca="1" si="1821">IFERROR(INDEX($D$2:$BA$203,$A$41-1+$BI215,$A$27-2)*IF(RTF_unit="K",1,IF(RTF_unit="lb",1/1000,IF(RTF_unit="T",2,1))),"")</f>
        <v/>
      </c>
      <c r="BO215" s="142" t="str">
        <f t="shared" ref="BO215" ca="1" si="1822">IFERROR(INDEX($D$2:$BA$203,$A$41-1+$BI215,$A$27)*IF(RTF_unit_Moment="kip-ft",1,IF(RTF_unit_Moment="kip-in",1/12,IF(RTF_unit_Moment="lb-ft",1/1000,IF(RTF_unit_Moment="lb-in",1/12000,1)))),"")</f>
        <v/>
      </c>
      <c r="BP215" s="142" t="str">
        <f t="shared" ref="BP215" ca="1" si="1823">IFERROR(INDEX($D$2:$BA$203,$A$41-1+$BI215,$A$30)*IF(RTF_unit_Moment="kip-ft",1,IF(RTF_unit_Moment="kip-in",1/12,IF(RTF_unit_Moment="lb-ft",1/1000,IF(RTF_unit_Moment="lb-in",1/12000,1)))),"")</f>
        <v/>
      </c>
      <c r="BQ215" s="142" t="str">
        <f t="shared" ca="1" si="1722"/>
        <v/>
      </c>
      <c r="BR215" s="142" t="str">
        <f t="shared" ca="1" si="1723"/>
        <v/>
      </c>
      <c r="BT215" s="142" t="str">
        <f t="array" aca="1" ref="BT215" ca="1">IFERROR(INDEX($BB$1:$BB$502,SMALL(IF($BB$1:$BB$502&lt;&gt;"",ROW($BB$1:$BB$502)),ROW(208:208))),"")</f>
        <v/>
      </c>
      <c r="BU215" s="156" t="str">
        <f t="shared" ca="1" si="1685"/>
        <v/>
      </c>
      <c r="BV215" s="142" t="str">
        <f t="shared" ca="1" si="1696"/>
        <v/>
      </c>
      <c r="BW215" s="142" t="str">
        <f t="shared" ca="1" si="1696"/>
        <v/>
      </c>
      <c r="BX215" s="142" t="str">
        <f t="shared" ca="1" si="1696"/>
        <v/>
      </c>
      <c r="BY215" s="142" t="str">
        <f t="shared" ca="1" si="1697"/>
        <v/>
      </c>
      <c r="BZ215" s="142" t="str">
        <f t="shared" ca="1" si="1686"/>
        <v/>
      </c>
      <c r="CA215" s="142" t="str">
        <f t="shared" ca="1" si="1698"/>
        <v/>
      </c>
      <c r="CB215" s="142" t="str">
        <f t="shared" ca="1" si="1699"/>
        <v/>
      </c>
      <c r="CC215" s="142" t="str">
        <f t="shared" ca="1" si="1700"/>
        <v/>
      </c>
      <c r="CD215" s="142" t="str">
        <f t="shared" ca="1" si="1701"/>
        <v/>
      </c>
      <c r="CE215" s="142" t="str">
        <f t="shared" ca="1" si="1702"/>
        <v/>
      </c>
      <c r="CF215" s="142" t="str">
        <f t="shared" ca="1" si="1703"/>
        <v/>
      </c>
      <c r="CG215" s="142" t="str">
        <f t="shared" ca="1" si="1704"/>
        <v/>
      </c>
      <c r="CH215" s="142" t="str">
        <f ca="1">IFERROR(TRIM(IFERROR(IF(ISNUMBER(MATCH(IF($CF214="Radius",LEFT($CF215,FIND(" (",$CF215,1)),IF(LEFT($CF215,FIND(" (",$CF215,1))=LEFT($CF214,FIND(" (",$CF214,1)),"",LEFT($CF215,FIND(" (",$CF215,1)))),$CH$8:$CH214,0))=FALSE,IF($CF214="Radius",LEFT($CF215,FIND(" (",$CF215,1)),IF(LEFT($CF215,FIND(" (",$CF215,1))=LEFT($CF214,FIND(" (",$CF214,1)),"",LEFT($CF215,FIND(" (",$CF215,1)))),""),"")),"")</f>
        <v/>
      </c>
      <c r="CI215" s="142" t="str">
        <f t="array" aca="1" ref="CI215" ca="1">IFERROR(IF($CH215="","",IF(MAX((Selection_Radius=$CH215)*Selection_Resultant)=0,"",MAX((Selection_Radius=$CH215)*Selection_Resultant))),"")</f>
        <v/>
      </c>
      <c r="CJ215" s="142" t="str">
        <f t="shared" ca="1" si="1705"/>
        <v/>
      </c>
      <c r="CK215" s="142" t="str">
        <f t="array" aca="1" ref="CK215" ca="1">IFERROR(INDEX($CJ$1:$CJ$502,SMALL(IF($CJ$1:$CJ$502&lt;&gt;"",ROW($CJ$1:$CJ$502)),ROW(208:208))),"")</f>
        <v/>
      </c>
      <c r="CL215" s="142" t="str">
        <f t="shared" ca="1" si="1706"/>
        <v/>
      </c>
      <c r="CM215" s="142" t="str">
        <f t="shared" ca="1" si="1707"/>
        <v/>
      </c>
      <c r="CN215" s="142" t="str" cm="1">
        <f t="array" aca="1" ref="CN215" ca="1">IF(CM215="","",INDEX(INDIRECT("$CM$9:$CM$" &amp; ROW(GuyAnchorReactionCount) + GuyAnchorReactionCount),ROWS($CM215:INDIRECT("$CM$" &amp; ROW(GuyAnchorReactionCount) + GuyAnchorReactionCount))))</f>
        <v/>
      </c>
      <c r="CP215" s="145" t="str">
        <f t="shared" ca="1" si="1708"/>
        <v/>
      </c>
      <c r="CQ215" s="145" t="str">
        <f t="shared" ca="1" si="1709"/>
        <v/>
      </c>
      <c r="CR215" s="145" t="str">
        <f t="shared" ca="1" si="1710"/>
        <v/>
      </c>
      <c r="CS215" s="145" t="str">
        <f t="shared" ca="1" si="1711"/>
        <v/>
      </c>
    </row>
    <row r="216" spans="3:97" x14ac:dyDescent="0.2">
      <c r="C216" s="142">
        <f t="shared" si="1635"/>
        <v>214</v>
      </c>
      <c r="D216" s="142" t="e">
        <f t="shared" ca="1" si="1774"/>
        <v>#N/A</v>
      </c>
      <c r="E216" s="142" t="e">
        <f t="shared" ca="1" si="1774"/>
        <v>#N/A</v>
      </c>
      <c r="F216" s="142" t="e">
        <f t="shared" ca="1" si="1774"/>
        <v>#N/A</v>
      </c>
      <c r="G216" s="142" t="e">
        <f t="shared" ca="1" si="1774"/>
        <v>#N/A</v>
      </c>
      <c r="H216" s="142" t="e">
        <f t="shared" ca="1" si="1774"/>
        <v>#N/A</v>
      </c>
      <c r="I216" s="142" t="e">
        <f t="shared" ca="1" si="1774"/>
        <v>#N/A</v>
      </c>
      <c r="J216" s="142" t="e">
        <f t="shared" ca="1" si="1774"/>
        <v>#N/A</v>
      </c>
      <c r="K216" s="142" t="e">
        <f t="shared" ca="1" si="1774"/>
        <v>#N/A</v>
      </c>
      <c r="L216" s="142" t="e">
        <f t="shared" ca="1" si="1774"/>
        <v>#N/A</v>
      </c>
      <c r="M216" s="142" t="e">
        <f t="shared" ca="1" si="1774"/>
        <v>#N/A</v>
      </c>
      <c r="N216" s="142" t="e">
        <f t="shared" ca="1" si="1774"/>
        <v>#N/A</v>
      </c>
      <c r="O216" s="142" t="e">
        <f t="shared" ca="1" si="1774"/>
        <v>#N/A</v>
      </c>
      <c r="P216" s="142" t="e">
        <f t="shared" ca="1" si="1774"/>
        <v>#N/A</v>
      </c>
      <c r="Q216" s="142" t="e">
        <f t="shared" ca="1" si="1774"/>
        <v>#N/A</v>
      </c>
      <c r="R216" s="142" t="e">
        <f t="shared" ca="1" si="1774"/>
        <v>#N/A</v>
      </c>
      <c r="S216" s="142" t="e">
        <f t="shared" ca="1" si="1774"/>
        <v>#N/A</v>
      </c>
      <c r="T216" s="142" t="e">
        <f t="shared" ca="1" si="1764"/>
        <v>#N/A</v>
      </c>
      <c r="U216" s="142" t="e">
        <f t="shared" ca="1" si="1764"/>
        <v>#N/A</v>
      </c>
      <c r="V216" s="142" t="e">
        <f t="shared" ca="1" si="1764"/>
        <v>#N/A</v>
      </c>
      <c r="W216" s="142" t="e">
        <f t="shared" ca="1" si="1764"/>
        <v>#N/A</v>
      </c>
      <c r="X216" s="142" t="e">
        <f t="shared" ca="1" si="1764"/>
        <v>#N/A</v>
      </c>
      <c r="Y216" s="142" t="e">
        <f t="shared" ca="1" si="1764"/>
        <v>#N/A</v>
      </c>
      <c r="Z216" s="142" t="e">
        <f t="shared" ca="1" si="1764"/>
        <v>#N/A</v>
      </c>
      <c r="AA216" s="142" t="e">
        <f t="shared" ca="1" si="1764"/>
        <v>#N/A</v>
      </c>
      <c r="AB216" s="142" t="e">
        <f t="shared" ca="1" si="1764"/>
        <v>#N/A</v>
      </c>
      <c r="AC216" s="142" t="e">
        <f t="shared" ca="1" si="1764"/>
        <v>#N/A</v>
      </c>
      <c r="AD216" s="142" t="e">
        <f t="shared" ca="1" si="1764"/>
        <v>#N/A</v>
      </c>
      <c r="AE216" s="142" t="e">
        <f t="shared" ca="1" si="1764"/>
        <v>#N/A</v>
      </c>
      <c r="AF216" s="142" t="e">
        <f t="shared" ca="1" si="1764"/>
        <v>#N/A</v>
      </c>
      <c r="AG216" s="142" t="e">
        <f t="shared" ca="1" si="1764"/>
        <v>#N/A</v>
      </c>
      <c r="AH216" s="142" t="e">
        <f t="shared" ca="1" si="1764"/>
        <v>#N/A</v>
      </c>
      <c r="AI216" s="142" t="e">
        <f t="shared" ca="1" si="1775"/>
        <v>#N/A</v>
      </c>
      <c r="AJ216" s="142" t="e">
        <f t="shared" ca="1" si="1775"/>
        <v>#N/A</v>
      </c>
      <c r="AK216" s="142" t="e">
        <f t="shared" ca="1" si="1775"/>
        <v>#N/A</v>
      </c>
      <c r="AL216" s="142" t="e">
        <f t="shared" ca="1" si="1775"/>
        <v>#N/A</v>
      </c>
      <c r="AM216" s="142" t="e">
        <f t="shared" ca="1" si="1775"/>
        <v>#N/A</v>
      </c>
      <c r="AN216" s="142" t="e">
        <f t="shared" ca="1" si="1775"/>
        <v>#N/A</v>
      </c>
      <c r="AO216" s="142" t="e">
        <f t="shared" ca="1" si="1775"/>
        <v>#N/A</v>
      </c>
      <c r="AP216" s="142" t="e">
        <f t="shared" ca="1" si="1775"/>
        <v>#N/A</v>
      </c>
      <c r="AQ216" s="142" t="e">
        <f t="shared" ca="1" si="1775"/>
        <v>#N/A</v>
      </c>
      <c r="AR216" s="142" t="e">
        <f t="shared" ca="1" si="1775"/>
        <v>#N/A</v>
      </c>
      <c r="AS216" s="142" t="e">
        <f t="shared" ca="1" si="1775"/>
        <v>#N/A</v>
      </c>
      <c r="AT216" s="142" t="e">
        <f t="shared" ca="1" si="1775"/>
        <v>#N/A</v>
      </c>
      <c r="AU216" s="142" t="e">
        <f t="shared" ca="1" si="1775"/>
        <v>#N/A</v>
      </c>
      <c r="AV216" s="142" t="e">
        <f t="shared" ca="1" si="1775"/>
        <v>#N/A</v>
      </c>
      <c r="AW216" s="142" t="e">
        <f t="shared" ca="1" si="1775"/>
        <v>#N/A</v>
      </c>
      <c r="AX216" s="142" t="e">
        <f t="shared" ca="1" si="1775"/>
        <v>#N/A</v>
      </c>
      <c r="AY216" s="142" t="e">
        <f t="shared" ca="1" si="1765"/>
        <v>#N/A</v>
      </c>
      <c r="AZ216" s="142" t="e">
        <f t="shared" ca="1" si="1765"/>
        <v>#N/A</v>
      </c>
      <c r="BA216" s="142" t="e">
        <f t="shared" ca="1" si="1765"/>
        <v>#N/A</v>
      </c>
      <c r="BB216" s="142" t="str">
        <f t="shared" ca="1" si="1625"/>
        <v/>
      </c>
      <c r="BC216" s="142" t="str">
        <f t="shared" ref="BC216" ca="1" si="1824">IFERROR(VALUE(G216)*IF(RTF_unit="K",1,IF(RTF_unit="lb",1/1000,IF(RTF_unit="T",2,1))),"")</f>
        <v/>
      </c>
      <c r="BD216" s="142" t="str">
        <f t="shared" ref="BD216" ca="1" si="1825">IFERROR(VALUE(H216)*IF(RTF_unit="K",1,IF(RTF_unit="lb",1/1000,IF(RTF_unit="T",2,1))),"")</f>
        <v/>
      </c>
      <c r="BE216" s="142" t="str">
        <f t="shared" ref="BE216" ca="1" si="1826">IFERROR(VALUE(I216)*IF(RTF_unit="K",1,IF(RTF_unit="lb",1/1000,IF(RTF_unit="T",2,1))),"")</f>
        <v/>
      </c>
      <c r="BF216" s="20" t="str">
        <f t="shared" ca="1" si="1629"/>
        <v/>
      </c>
      <c r="BG216" s="142" t="str">
        <f t="shared" ca="1" si="1671"/>
        <v/>
      </c>
      <c r="BH216" s="20"/>
      <c r="BI216" s="158" t="str">
        <f t="shared" ca="1" si="1715"/>
        <v/>
      </c>
      <c r="BJ216" s="142" t="str">
        <f t="shared" ca="1" si="1690"/>
        <v/>
      </c>
      <c r="BK216" s="142" t="str">
        <f t="shared" ca="1" si="1716"/>
        <v/>
      </c>
      <c r="BL216" s="142" t="str">
        <f t="shared" ref="BL216" ca="1" si="1827">IFERROR(INDEX($D$2:$BA$203,$A$41-1+$BI216,$A$27-3)*IF(RTF_unit="K",1,IF(RTF_unit="lb",1/1000,IF(RTF_unit="T",2,1))),"")</f>
        <v/>
      </c>
      <c r="BM216" s="142" t="str">
        <f t="shared" ref="BM216" ca="1" si="1828">IFERROR(INDEX($D$2:$BA$203,$A$41-1+$BI216,$A$27-1)*IF(RTF_unit="K",1,IF(RTF_unit="lb",1/1000,IF(RTF_unit="T",2,1))),"")</f>
        <v/>
      </c>
      <c r="BN216" s="142" t="str">
        <f t="shared" ref="BN216" ca="1" si="1829">IFERROR(INDEX($D$2:$BA$203,$A$41-1+$BI216,$A$27-2)*IF(RTF_unit="K",1,IF(RTF_unit="lb",1/1000,IF(RTF_unit="T",2,1))),"")</f>
        <v/>
      </c>
      <c r="BO216" s="142" t="str">
        <f t="shared" ref="BO216" ca="1" si="1830">IFERROR(INDEX($D$2:$BA$203,$A$41-1+$BI216,$A$27)*IF(RTF_unit_Moment="kip-ft",1,IF(RTF_unit_Moment="kip-in",1/12,IF(RTF_unit_Moment="lb-ft",1/1000,IF(RTF_unit_Moment="lb-in",1/12000,1)))),"")</f>
        <v/>
      </c>
      <c r="BP216" s="142" t="str">
        <f t="shared" ref="BP216" ca="1" si="1831">IFERROR(INDEX($D$2:$BA$203,$A$41-1+$BI216,$A$30)*IF(RTF_unit_Moment="kip-ft",1,IF(RTF_unit_Moment="kip-in",1/12,IF(RTF_unit_Moment="lb-ft",1/1000,IF(RTF_unit_Moment="lb-in",1/12000,1)))),"")</f>
        <v/>
      </c>
      <c r="BQ216" s="142" t="str">
        <f t="shared" ca="1" si="1722"/>
        <v/>
      </c>
      <c r="BR216" s="142" t="str">
        <f t="shared" ca="1" si="1723"/>
        <v/>
      </c>
      <c r="BT216" s="142" t="str">
        <f t="array" aca="1" ref="BT216" ca="1">IFERROR(INDEX($BB$1:$BB$502,SMALL(IF($BB$1:$BB$502&lt;&gt;"",ROW($BB$1:$BB$502)),ROW(209:209))),"")</f>
        <v/>
      </c>
      <c r="BU216" s="156" t="str">
        <f t="shared" ca="1" si="1685"/>
        <v/>
      </c>
      <c r="BV216" s="142" t="str">
        <f t="shared" ca="1" si="1696"/>
        <v/>
      </c>
      <c r="BW216" s="142" t="str">
        <f t="shared" ca="1" si="1696"/>
        <v/>
      </c>
      <c r="BX216" s="142" t="str">
        <f t="shared" ca="1" si="1696"/>
        <v/>
      </c>
      <c r="BY216" s="142" t="str">
        <f t="shared" ca="1" si="1697"/>
        <v/>
      </c>
      <c r="BZ216" s="142" t="str">
        <f t="shared" ca="1" si="1686"/>
        <v/>
      </c>
      <c r="CA216" s="142" t="str">
        <f t="shared" ca="1" si="1698"/>
        <v/>
      </c>
      <c r="CB216" s="142" t="str">
        <f t="shared" ca="1" si="1699"/>
        <v/>
      </c>
      <c r="CC216" s="142" t="str">
        <f t="shared" ca="1" si="1700"/>
        <v/>
      </c>
      <c r="CD216" s="142" t="str">
        <f t="shared" ca="1" si="1701"/>
        <v/>
      </c>
      <c r="CE216" s="142" t="str">
        <f t="shared" ca="1" si="1702"/>
        <v/>
      </c>
      <c r="CF216" s="142" t="str">
        <f t="shared" ca="1" si="1703"/>
        <v/>
      </c>
      <c r="CG216" s="142" t="str">
        <f t="shared" ca="1" si="1704"/>
        <v/>
      </c>
      <c r="CH216" s="142" t="str">
        <f ca="1">IFERROR(TRIM(IFERROR(IF(ISNUMBER(MATCH(IF($CF215="Radius",LEFT($CF216,FIND(" (",$CF216,1)),IF(LEFT($CF216,FIND(" (",$CF216,1))=LEFT($CF215,FIND(" (",$CF215,1)),"",LEFT($CF216,FIND(" (",$CF216,1)))),$CH$8:$CH215,0))=FALSE,IF($CF215="Radius",LEFT($CF216,FIND(" (",$CF216,1)),IF(LEFT($CF216,FIND(" (",$CF216,1))=LEFT($CF215,FIND(" (",$CF215,1)),"",LEFT($CF216,FIND(" (",$CF216,1)))),""),"")),"")</f>
        <v/>
      </c>
      <c r="CI216" s="142" t="str">
        <f t="array" aca="1" ref="CI216" ca="1">IFERROR(IF($CH216="","",IF(MAX((Selection_Radius=$CH216)*Selection_Resultant)=0,"",MAX((Selection_Radius=$CH216)*Selection_Resultant))),"")</f>
        <v/>
      </c>
      <c r="CJ216" s="142" t="str">
        <f t="shared" ca="1" si="1705"/>
        <v/>
      </c>
      <c r="CK216" s="142" t="str">
        <f t="array" aca="1" ref="CK216" ca="1">IFERROR(INDEX($CJ$1:$CJ$502,SMALL(IF($CJ$1:$CJ$502&lt;&gt;"",ROW($CJ$1:$CJ$502)),ROW(209:209))),"")</f>
        <v/>
      </c>
      <c r="CL216" s="142" t="str">
        <f t="shared" ca="1" si="1706"/>
        <v/>
      </c>
      <c r="CM216" s="142" t="str">
        <f t="shared" ca="1" si="1707"/>
        <v/>
      </c>
      <c r="CN216" s="142" t="str" cm="1">
        <f t="array" aca="1" ref="CN216" ca="1">IF(CM216="","",INDEX(INDIRECT("$CM$9:$CM$" &amp; ROW(GuyAnchorReactionCount) + GuyAnchorReactionCount),ROWS($CM216:INDIRECT("$CM$" &amp; ROW(GuyAnchorReactionCount) + GuyAnchorReactionCount))))</f>
        <v/>
      </c>
      <c r="CP216" s="145" t="str">
        <f t="shared" ca="1" si="1708"/>
        <v/>
      </c>
      <c r="CQ216" s="145" t="str">
        <f t="shared" ca="1" si="1709"/>
        <v/>
      </c>
      <c r="CR216" s="145" t="str">
        <f t="shared" ca="1" si="1710"/>
        <v/>
      </c>
      <c r="CS216" s="145" t="str">
        <f t="shared" ca="1" si="1711"/>
        <v/>
      </c>
    </row>
    <row r="217" spans="3:97" x14ac:dyDescent="0.2">
      <c r="C217" s="142">
        <f t="shared" si="1635"/>
        <v>215</v>
      </c>
      <c r="D217" s="142" t="e">
        <f t="shared" ca="1" si="1774"/>
        <v>#N/A</v>
      </c>
      <c r="E217" s="142" t="e">
        <f t="shared" ca="1" si="1774"/>
        <v>#N/A</v>
      </c>
      <c r="F217" s="142" t="e">
        <f t="shared" ca="1" si="1774"/>
        <v>#N/A</v>
      </c>
      <c r="G217" s="142" t="e">
        <f t="shared" ca="1" si="1774"/>
        <v>#N/A</v>
      </c>
      <c r="H217" s="142" t="e">
        <f t="shared" ca="1" si="1774"/>
        <v>#N/A</v>
      </c>
      <c r="I217" s="142" t="e">
        <f t="shared" ca="1" si="1774"/>
        <v>#N/A</v>
      </c>
      <c r="J217" s="142" t="e">
        <f t="shared" ca="1" si="1774"/>
        <v>#N/A</v>
      </c>
      <c r="K217" s="142" t="e">
        <f t="shared" ca="1" si="1774"/>
        <v>#N/A</v>
      </c>
      <c r="L217" s="142" t="e">
        <f t="shared" ca="1" si="1774"/>
        <v>#N/A</v>
      </c>
      <c r="M217" s="142" t="e">
        <f t="shared" ca="1" si="1774"/>
        <v>#N/A</v>
      </c>
      <c r="N217" s="142" t="e">
        <f t="shared" ca="1" si="1774"/>
        <v>#N/A</v>
      </c>
      <c r="O217" s="142" t="e">
        <f t="shared" ca="1" si="1774"/>
        <v>#N/A</v>
      </c>
      <c r="P217" s="142" t="e">
        <f t="shared" ca="1" si="1774"/>
        <v>#N/A</v>
      </c>
      <c r="Q217" s="142" t="e">
        <f t="shared" ca="1" si="1774"/>
        <v>#N/A</v>
      </c>
      <c r="R217" s="142" t="e">
        <f t="shared" ca="1" si="1774"/>
        <v>#N/A</v>
      </c>
      <c r="S217" s="142" t="e">
        <f t="shared" ca="1" si="1774"/>
        <v>#N/A</v>
      </c>
      <c r="T217" s="142" t="e">
        <f t="shared" ca="1" si="1764"/>
        <v>#N/A</v>
      </c>
      <c r="U217" s="142" t="e">
        <f t="shared" ca="1" si="1764"/>
        <v>#N/A</v>
      </c>
      <c r="V217" s="142" t="e">
        <f t="shared" ca="1" si="1764"/>
        <v>#N/A</v>
      </c>
      <c r="W217" s="142" t="e">
        <f t="shared" ca="1" si="1764"/>
        <v>#N/A</v>
      </c>
      <c r="X217" s="142" t="e">
        <f t="shared" ca="1" si="1764"/>
        <v>#N/A</v>
      </c>
      <c r="Y217" s="142" t="e">
        <f t="shared" ca="1" si="1764"/>
        <v>#N/A</v>
      </c>
      <c r="Z217" s="142" t="e">
        <f t="shared" ca="1" si="1764"/>
        <v>#N/A</v>
      </c>
      <c r="AA217" s="142" t="e">
        <f t="shared" ca="1" si="1764"/>
        <v>#N/A</v>
      </c>
      <c r="AB217" s="142" t="e">
        <f t="shared" ca="1" si="1764"/>
        <v>#N/A</v>
      </c>
      <c r="AC217" s="142" t="e">
        <f t="shared" ca="1" si="1764"/>
        <v>#N/A</v>
      </c>
      <c r="AD217" s="142" t="e">
        <f t="shared" ca="1" si="1764"/>
        <v>#N/A</v>
      </c>
      <c r="AE217" s="142" t="e">
        <f t="shared" ca="1" si="1764"/>
        <v>#N/A</v>
      </c>
      <c r="AF217" s="142" t="e">
        <f t="shared" ca="1" si="1764"/>
        <v>#N/A</v>
      </c>
      <c r="AG217" s="142" t="e">
        <f t="shared" ca="1" si="1764"/>
        <v>#N/A</v>
      </c>
      <c r="AH217" s="142" t="e">
        <f t="shared" ca="1" si="1764"/>
        <v>#N/A</v>
      </c>
      <c r="AI217" s="142" t="e">
        <f t="shared" ca="1" si="1775"/>
        <v>#N/A</v>
      </c>
      <c r="AJ217" s="142" t="e">
        <f t="shared" ca="1" si="1775"/>
        <v>#N/A</v>
      </c>
      <c r="AK217" s="142" t="e">
        <f t="shared" ca="1" si="1775"/>
        <v>#N/A</v>
      </c>
      <c r="AL217" s="142" t="e">
        <f t="shared" ca="1" si="1775"/>
        <v>#N/A</v>
      </c>
      <c r="AM217" s="142" t="e">
        <f t="shared" ca="1" si="1775"/>
        <v>#N/A</v>
      </c>
      <c r="AN217" s="142" t="e">
        <f t="shared" ca="1" si="1775"/>
        <v>#N/A</v>
      </c>
      <c r="AO217" s="142" t="e">
        <f t="shared" ca="1" si="1775"/>
        <v>#N/A</v>
      </c>
      <c r="AP217" s="142" t="e">
        <f t="shared" ca="1" si="1775"/>
        <v>#N/A</v>
      </c>
      <c r="AQ217" s="142" t="e">
        <f t="shared" ca="1" si="1775"/>
        <v>#N/A</v>
      </c>
      <c r="AR217" s="142" t="e">
        <f t="shared" ca="1" si="1775"/>
        <v>#N/A</v>
      </c>
      <c r="AS217" s="142" t="e">
        <f t="shared" ca="1" si="1775"/>
        <v>#N/A</v>
      </c>
      <c r="AT217" s="142" t="e">
        <f t="shared" ca="1" si="1775"/>
        <v>#N/A</v>
      </c>
      <c r="AU217" s="142" t="e">
        <f t="shared" ca="1" si="1775"/>
        <v>#N/A</v>
      </c>
      <c r="AV217" s="142" t="e">
        <f t="shared" ca="1" si="1775"/>
        <v>#N/A</v>
      </c>
      <c r="AW217" s="142" t="e">
        <f t="shared" ca="1" si="1775"/>
        <v>#N/A</v>
      </c>
      <c r="AX217" s="142" t="e">
        <f t="shared" ca="1" si="1775"/>
        <v>#N/A</v>
      </c>
      <c r="AY217" s="142" t="e">
        <f t="shared" ca="1" si="1765"/>
        <v>#N/A</v>
      </c>
      <c r="AZ217" s="142" t="e">
        <f t="shared" ca="1" si="1765"/>
        <v>#N/A</v>
      </c>
      <c r="BA217" s="142" t="e">
        <f t="shared" ca="1" si="1765"/>
        <v>#N/A</v>
      </c>
      <c r="BB217" s="142" t="str">
        <f t="shared" ca="1" si="1625"/>
        <v/>
      </c>
      <c r="BC217" s="142" t="str">
        <f t="shared" ref="BC217" ca="1" si="1832">IFERROR(VALUE(G217)*IF(RTF_unit="K",1,IF(RTF_unit="lb",1/1000,IF(RTF_unit="T",2,1))),"")</f>
        <v/>
      </c>
      <c r="BD217" s="142" t="str">
        <f t="shared" ref="BD217" ca="1" si="1833">IFERROR(VALUE(H217)*IF(RTF_unit="K",1,IF(RTF_unit="lb",1/1000,IF(RTF_unit="T",2,1))),"")</f>
        <v/>
      </c>
      <c r="BE217" s="142" t="str">
        <f t="shared" ref="BE217" ca="1" si="1834">IFERROR(VALUE(I217)*IF(RTF_unit="K",1,IF(RTF_unit="lb",1/1000,IF(RTF_unit="T",2,1))),"")</f>
        <v/>
      </c>
      <c r="BF217" s="20" t="str">
        <f t="shared" ca="1" si="1629"/>
        <v/>
      </c>
      <c r="BG217" s="142" t="str">
        <f t="shared" ca="1" si="1671"/>
        <v/>
      </c>
      <c r="BH217" s="20"/>
      <c r="BI217" s="158" t="str">
        <f t="shared" ca="1" si="1715"/>
        <v/>
      </c>
      <c r="BJ217" s="142" t="str">
        <f t="shared" ca="1" si="1690"/>
        <v/>
      </c>
      <c r="BK217" s="142" t="str">
        <f t="shared" ca="1" si="1716"/>
        <v/>
      </c>
      <c r="BL217" s="142" t="str">
        <f t="shared" ref="BL217" ca="1" si="1835">IFERROR(INDEX($D$2:$BA$203,$A$41-1+$BI217,$A$27-3)*IF(RTF_unit="K",1,IF(RTF_unit="lb",1/1000,IF(RTF_unit="T",2,1))),"")</f>
        <v/>
      </c>
      <c r="BM217" s="142" t="str">
        <f t="shared" ref="BM217" ca="1" si="1836">IFERROR(INDEX($D$2:$BA$203,$A$41-1+$BI217,$A$27-1)*IF(RTF_unit="K",1,IF(RTF_unit="lb",1/1000,IF(RTF_unit="T",2,1))),"")</f>
        <v/>
      </c>
      <c r="BN217" s="142" t="str">
        <f t="shared" ref="BN217" ca="1" si="1837">IFERROR(INDEX($D$2:$BA$203,$A$41-1+$BI217,$A$27-2)*IF(RTF_unit="K",1,IF(RTF_unit="lb",1/1000,IF(RTF_unit="T",2,1))),"")</f>
        <v/>
      </c>
      <c r="BO217" s="142" t="str">
        <f t="shared" ref="BO217" ca="1" si="1838">IFERROR(INDEX($D$2:$BA$203,$A$41-1+$BI217,$A$27)*IF(RTF_unit_Moment="kip-ft",1,IF(RTF_unit_Moment="kip-in",1/12,IF(RTF_unit_Moment="lb-ft",1/1000,IF(RTF_unit_Moment="lb-in",1/12000,1)))),"")</f>
        <v/>
      </c>
      <c r="BP217" s="142" t="str">
        <f t="shared" ref="BP217" ca="1" si="1839">IFERROR(INDEX($D$2:$BA$203,$A$41-1+$BI217,$A$30)*IF(RTF_unit_Moment="kip-ft",1,IF(RTF_unit_Moment="kip-in",1/12,IF(RTF_unit_Moment="lb-ft",1/1000,IF(RTF_unit_Moment="lb-in",1/12000,1)))),"")</f>
        <v/>
      </c>
      <c r="BQ217" s="142" t="str">
        <f t="shared" ca="1" si="1722"/>
        <v/>
      </c>
      <c r="BR217" s="142" t="str">
        <f t="shared" ca="1" si="1723"/>
        <v/>
      </c>
      <c r="BT217" s="142" t="str">
        <f t="array" aca="1" ref="BT217" ca="1">IFERROR(INDEX($BB$1:$BB$502,SMALL(IF($BB$1:$BB$502&lt;&gt;"",ROW($BB$1:$BB$502)),ROW(210:210))),"")</f>
        <v/>
      </c>
      <c r="BU217" s="156" t="str">
        <f t="shared" ca="1" si="1685"/>
        <v/>
      </c>
      <c r="BV217" s="142" t="str">
        <f t="shared" ca="1" si="1696"/>
        <v/>
      </c>
      <c r="BW217" s="142" t="str">
        <f t="shared" ca="1" si="1696"/>
        <v/>
      </c>
      <c r="BX217" s="142" t="str">
        <f t="shared" ca="1" si="1696"/>
        <v/>
      </c>
      <c r="BY217" s="142" t="str">
        <f t="shared" ca="1" si="1697"/>
        <v/>
      </c>
      <c r="BZ217" s="142" t="str">
        <f t="shared" ca="1" si="1686"/>
        <v/>
      </c>
      <c r="CA217" s="142" t="str">
        <f t="shared" ca="1" si="1698"/>
        <v/>
      </c>
      <c r="CB217" s="142" t="str">
        <f t="shared" ca="1" si="1699"/>
        <v/>
      </c>
      <c r="CC217" s="142" t="str">
        <f t="shared" ca="1" si="1700"/>
        <v/>
      </c>
      <c r="CD217" s="142" t="str">
        <f t="shared" ca="1" si="1701"/>
        <v/>
      </c>
      <c r="CE217" s="142" t="str">
        <f t="shared" ca="1" si="1702"/>
        <v/>
      </c>
      <c r="CF217" s="142" t="str">
        <f t="shared" ca="1" si="1703"/>
        <v/>
      </c>
      <c r="CG217" s="142" t="str">
        <f t="shared" ca="1" si="1704"/>
        <v/>
      </c>
      <c r="CH217" s="142" t="str">
        <f ca="1">IFERROR(TRIM(IFERROR(IF(ISNUMBER(MATCH(IF($CF216="Radius",LEFT($CF217,FIND(" (",$CF217,1)),IF(LEFT($CF217,FIND(" (",$CF217,1))=LEFT($CF216,FIND(" (",$CF216,1)),"",LEFT($CF217,FIND(" (",$CF217,1)))),$CH$8:$CH216,0))=FALSE,IF($CF216="Radius",LEFT($CF217,FIND(" (",$CF217,1)),IF(LEFT($CF217,FIND(" (",$CF217,1))=LEFT($CF216,FIND(" (",$CF216,1)),"",LEFT($CF217,FIND(" (",$CF217,1)))),""),"")),"")</f>
        <v/>
      </c>
      <c r="CI217" s="142" t="str">
        <f t="array" aca="1" ref="CI217" ca="1">IFERROR(IF($CH217="","",IF(MAX((Selection_Radius=$CH217)*Selection_Resultant)=0,"",MAX((Selection_Radius=$CH217)*Selection_Resultant))),"")</f>
        <v/>
      </c>
      <c r="CJ217" s="142" t="str">
        <f t="shared" ca="1" si="1705"/>
        <v/>
      </c>
      <c r="CK217" s="142" t="str">
        <f t="array" aca="1" ref="CK217" ca="1">IFERROR(INDEX($CJ$1:$CJ$502,SMALL(IF($CJ$1:$CJ$502&lt;&gt;"",ROW($CJ$1:$CJ$502)),ROW(210:210))),"")</f>
        <v/>
      </c>
      <c r="CL217" s="142" t="str">
        <f t="shared" ca="1" si="1706"/>
        <v/>
      </c>
      <c r="CM217" s="142" t="str">
        <f t="shared" ca="1" si="1707"/>
        <v/>
      </c>
      <c r="CN217" s="142" t="str" cm="1">
        <f t="array" aca="1" ref="CN217" ca="1">IF(CM217="","",INDEX(INDIRECT("$CM$9:$CM$" &amp; ROW(GuyAnchorReactionCount) + GuyAnchorReactionCount),ROWS($CM217:INDIRECT("$CM$" &amp; ROW(GuyAnchorReactionCount) + GuyAnchorReactionCount))))</f>
        <v/>
      </c>
      <c r="CP217" s="145" t="str">
        <f t="shared" ca="1" si="1708"/>
        <v/>
      </c>
      <c r="CQ217" s="145" t="str">
        <f t="shared" ca="1" si="1709"/>
        <v/>
      </c>
      <c r="CR217" s="145" t="str">
        <f t="shared" ca="1" si="1710"/>
        <v/>
      </c>
      <c r="CS217" s="145" t="str">
        <f t="shared" ca="1" si="1711"/>
        <v/>
      </c>
    </row>
    <row r="218" spans="3:97" ht="16.5" customHeight="1" x14ac:dyDescent="0.2">
      <c r="C218" s="142">
        <f t="shared" si="1635"/>
        <v>216</v>
      </c>
      <c r="D218" s="142" t="e">
        <f t="shared" ca="1" si="1774"/>
        <v>#N/A</v>
      </c>
      <c r="E218" s="142" t="e">
        <f t="shared" ca="1" si="1774"/>
        <v>#N/A</v>
      </c>
      <c r="F218" s="142" t="e">
        <f t="shared" ca="1" si="1774"/>
        <v>#N/A</v>
      </c>
      <c r="G218" s="142" t="e">
        <f t="shared" ca="1" si="1774"/>
        <v>#N/A</v>
      </c>
      <c r="H218" s="142" t="e">
        <f t="shared" ca="1" si="1774"/>
        <v>#N/A</v>
      </c>
      <c r="I218" s="142" t="e">
        <f t="shared" ca="1" si="1774"/>
        <v>#N/A</v>
      </c>
      <c r="J218" s="142" t="e">
        <f t="shared" ca="1" si="1774"/>
        <v>#N/A</v>
      </c>
      <c r="K218" s="142" t="e">
        <f t="shared" ca="1" si="1774"/>
        <v>#N/A</v>
      </c>
      <c r="L218" s="142" t="e">
        <f t="shared" ca="1" si="1774"/>
        <v>#N/A</v>
      </c>
      <c r="M218" s="142" t="e">
        <f t="shared" ca="1" si="1774"/>
        <v>#N/A</v>
      </c>
      <c r="N218" s="142" t="e">
        <f t="shared" ca="1" si="1774"/>
        <v>#N/A</v>
      </c>
      <c r="O218" s="142" t="e">
        <f t="shared" ca="1" si="1774"/>
        <v>#N/A</v>
      </c>
      <c r="P218" s="142" t="e">
        <f t="shared" ca="1" si="1774"/>
        <v>#N/A</v>
      </c>
      <c r="Q218" s="142" t="e">
        <f t="shared" ca="1" si="1774"/>
        <v>#N/A</v>
      </c>
      <c r="R218" s="142" t="e">
        <f t="shared" ca="1" si="1774"/>
        <v>#N/A</v>
      </c>
      <c r="S218" s="142" t="e">
        <f t="shared" ca="1" si="1774"/>
        <v>#N/A</v>
      </c>
      <c r="T218" s="142" t="e">
        <f t="shared" ca="1" si="1764"/>
        <v>#N/A</v>
      </c>
      <c r="U218" s="142" t="e">
        <f t="shared" ca="1" si="1764"/>
        <v>#N/A</v>
      </c>
      <c r="V218" s="142" t="e">
        <f t="shared" ca="1" si="1764"/>
        <v>#N/A</v>
      </c>
      <c r="W218" s="142" t="e">
        <f t="shared" ca="1" si="1764"/>
        <v>#N/A</v>
      </c>
      <c r="X218" s="142" t="e">
        <f t="shared" ca="1" si="1764"/>
        <v>#N/A</v>
      </c>
      <c r="Y218" s="142" t="e">
        <f t="shared" ca="1" si="1764"/>
        <v>#N/A</v>
      </c>
      <c r="Z218" s="142" t="e">
        <f t="shared" ca="1" si="1764"/>
        <v>#N/A</v>
      </c>
      <c r="AA218" s="142" t="e">
        <f t="shared" ca="1" si="1764"/>
        <v>#N/A</v>
      </c>
      <c r="AB218" s="142" t="e">
        <f t="shared" ca="1" si="1764"/>
        <v>#N/A</v>
      </c>
      <c r="AC218" s="142" t="e">
        <f t="shared" ca="1" si="1764"/>
        <v>#N/A</v>
      </c>
      <c r="AD218" s="142" t="e">
        <f t="shared" ca="1" si="1764"/>
        <v>#N/A</v>
      </c>
      <c r="AE218" s="142" t="e">
        <f t="shared" ca="1" si="1764"/>
        <v>#N/A</v>
      </c>
      <c r="AF218" s="142" t="e">
        <f t="shared" ca="1" si="1764"/>
        <v>#N/A</v>
      </c>
      <c r="AG218" s="142" t="e">
        <f t="shared" ca="1" si="1764"/>
        <v>#N/A</v>
      </c>
      <c r="AH218" s="142" t="e">
        <f t="shared" ca="1" si="1764"/>
        <v>#N/A</v>
      </c>
      <c r="AI218" s="142" t="e">
        <f t="shared" ca="1" si="1775"/>
        <v>#N/A</v>
      </c>
      <c r="AJ218" s="142" t="e">
        <f t="shared" ca="1" si="1775"/>
        <v>#N/A</v>
      </c>
      <c r="AK218" s="142" t="e">
        <f t="shared" ca="1" si="1775"/>
        <v>#N/A</v>
      </c>
      <c r="AL218" s="142" t="e">
        <f t="shared" ca="1" si="1775"/>
        <v>#N/A</v>
      </c>
      <c r="AM218" s="142" t="e">
        <f t="shared" ca="1" si="1775"/>
        <v>#N/A</v>
      </c>
      <c r="AN218" s="142" t="e">
        <f t="shared" ca="1" si="1775"/>
        <v>#N/A</v>
      </c>
      <c r="AO218" s="142" t="e">
        <f t="shared" ca="1" si="1775"/>
        <v>#N/A</v>
      </c>
      <c r="AP218" s="142" t="e">
        <f t="shared" ca="1" si="1775"/>
        <v>#N/A</v>
      </c>
      <c r="AQ218" s="142" t="e">
        <f t="shared" ca="1" si="1775"/>
        <v>#N/A</v>
      </c>
      <c r="AR218" s="142" t="e">
        <f t="shared" ca="1" si="1775"/>
        <v>#N/A</v>
      </c>
      <c r="AS218" s="142" t="e">
        <f t="shared" ca="1" si="1775"/>
        <v>#N/A</v>
      </c>
      <c r="AT218" s="142" t="e">
        <f t="shared" ca="1" si="1775"/>
        <v>#N/A</v>
      </c>
      <c r="AU218" s="142" t="e">
        <f t="shared" ca="1" si="1775"/>
        <v>#N/A</v>
      </c>
      <c r="AV218" s="142" t="e">
        <f t="shared" ca="1" si="1775"/>
        <v>#N/A</v>
      </c>
      <c r="AW218" s="142" t="e">
        <f t="shared" ca="1" si="1775"/>
        <v>#N/A</v>
      </c>
      <c r="AX218" s="142" t="e">
        <f t="shared" ca="1" si="1775"/>
        <v>#N/A</v>
      </c>
      <c r="AY218" s="142" t="e">
        <f t="shared" ca="1" si="1765"/>
        <v>#N/A</v>
      </c>
      <c r="AZ218" s="142" t="e">
        <f t="shared" ca="1" si="1765"/>
        <v>#N/A</v>
      </c>
      <c r="BA218" s="142" t="e">
        <f t="shared" ca="1" si="1765"/>
        <v>#N/A</v>
      </c>
      <c r="BB218" s="142" t="str">
        <f t="shared" ca="1" si="1625"/>
        <v/>
      </c>
      <c r="BC218" s="142" t="str">
        <f t="shared" ref="BC218" ca="1" si="1840">IFERROR(VALUE(G218)*IF(RTF_unit="K",1,IF(RTF_unit="lb",1/1000,IF(RTF_unit="T",2,1))),"")</f>
        <v/>
      </c>
      <c r="BD218" s="142" t="str">
        <f t="shared" ref="BD218" ca="1" si="1841">IFERROR(VALUE(H218)*IF(RTF_unit="K",1,IF(RTF_unit="lb",1/1000,IF(RTF_unit="T",2,1))),"")</f>
        <v/>
      </c>
      <c r="BE218" s="142" t="str">
        <f t="shared" ref="BE218" ca="1" si="1842">IFERROR(VALUE(I218)*IF(RTF_unit="K",1,IF(RTF_unit="lb",1/1000,IF(RTF_unit="T",2,1))),"")</f>
        <v/>
      </c>
      <c r="BF218" s="20" t="str">
        <f t="shared" ca="1" si="1629"/>
        <v/>
      </c>
      <c r="BG218" s="142" t="str">
        <f t="shared" ca="1" si="1671"/>
        <v/>
      </c>
      <c r="BH218" s="20"/>
      <c r="BI218" s="158" t="str">
        <f t="shared" ca="1" si="1715"/>
        <v/>
      </c>
      <c r="BJ218" s="142" t="str">
        <f t="shared" ca="1" si="1690"/>
        <v/>
      </c>
      <c r="BK218" s="142" t="str">
        <f t="shared" ca="1" si="1716"/>
        <v/>
      </c>
      <c r="BL218" s="142" t="str">
        <f t="shared" ref="BL218" ca="1" si="1843">IFERROR(INDEX($D$2:$BA$203,$A$41-1+$BI218,$A$27-3)*IF(RTF_unit="K",1,IF(RTF_unit="lb",1/1000,IF(RTF_unit="T",2,1))),"")</f>
        <v/>
      </c>
      <c r="BM218" s="142" t="str">
        <f t="shared" ref="BM218" ca="1" si="1844">IFERROR(INDEX($D$2:$BA$203,$A$41-1+$BI218,$A$27-1)*IF(RTF_unit="K",1,IF(RTF_unit="lb",1/1000,IF(RTF_unit="T",2,1))),"")</f>
        <v/>
      </c>
      <c r="BN218" s="142" t="str">
        <f t="shared" ref="BN218" ca="1" si="1845">IFERROR(INDEX($D$2:$BA$203,$A$41-1+$BI218,$A$27-2)*IF(RTF_unit="K",1,IF(RTF_unit="lb",1/1000,IF(RTF_unit="T",2,1))),"")</f>
        <v/>
      </c>
      <c r="BO218" s="142" t="str">
        <f t="shared" ref="BO218" ca="1" si="1846">IFERROR(INDEX($D$2:$BA$203,$A$41-1+$BI218,$A$27)*IF(RTF_unit_Moment="kip-ft",1,IF(RTF_unit_Moment="kip-in",1/12,IF(RTF_unit_Moment="lb-ft",1/1000,IF(RTF_unit_Moment="lb-in",1/12000,1)))),"")</f>
        <v/>
      </c>
      <c r="BP218" s="142" t="str">
        <f t="shared" ref="BP218" ca="1" si="1847">IFERROR(INDEX($D$2:$BA$203,$A$41-1+$BI218,$A$30)*IF(RTF_unit_Moment="kip-ft",1,IF(RTF_unit_Moment="kip-in",1/12,IF(RTF_unit_Moment="lb-ft",1/1000,IF(RTF_unit_Moment="lb-in",1/12000,1)))),"")</f>
        <v/>
      </c>
      <c r="BQ218" s="142" t="str">
        <f t="shared" ca="1" si="1722"/>
        <v/>
      </c>
      <c r="BR218" s="142" t="str">
        <f t="shared" ca="1" si="1723"/>
        <v/>
      </c>
      <c r="BT218" s="142" t="str">
        <f t="array" aca="1" ref="BT218" ca="1">IFERROR(INDEX($BB$1:$BB$502,SMALL(IF($BB$1:$BB$502&lt;&gt;"",ROW($BB$1:$BB$502)),ROW(211:211))),"")</f>
        <v/>
      </c>
      <c r="BU218" s="156" t="str">
        <f t="shared" ca="1" si="1685"/>
        <v/>
      </c>
      <c r="BV218" s="142" t="str">
        <f t="shared" ca="1" si="1696"/>
        <v/>
      </c>
      <c r="BW218" s="142" t="str">
        <f t="shared" ca="1" si="1696"/>
        <v/>
      </c>
      <c r="BX218" s="142" t="str">
        <f t="shared" ca="1" si="1696"/>
        <v/>
      </c>
      <c r="BY218" s="142" t="str">
        <f t="shared" ca="1" si="1697"/>
        <v/>
      </c>
      <c r="BZ218" s="142" t="str">
        <f t="shared" ca="1" si="1686"/>
        <v/>
      </c>
      <c r="CA218" s="142" t="str">
        <f t="shared" ca="1" si="1698"/>
        <v/>
      </c>
      <c r="CB218" s="142" t="str">
        <f t="shared" ca="1" si="1699"/>
        <v/>
      </c>
      <c r="CC218" s="142" t="str">
        <f t="shared" ca="1" si="1700"/>
        <v/>
      </c>
      <c r="CD218" s="142" t="str">
        <f t="shared" ca="1" si="1701"/>
        <v/>
      </c>
      <c r="CE218" s="142" t="str">
        <f t="shared" ca="1" si="1702"/>
        <v/>
      </c>
      <c r="CF218" s="142" t="str">
        <f t="shared" ca="1" si="1703"/>
        <v/>
      </c>
      <c r="CG218" s="142" t="str">
        <f t="shared" ca="1" si="1704"/>
        <v/>
      </c>
      <c r="CH218" s="142" t="str">
        <f ca="1">IFERROR(TRIM(IFERROR(IF(ISNUMBER(MATCH(IF($CF217="Radius",LEFT($CF218,FIND(" (",$CF218,1)),IF(LEFT($CF218,FIND(" (",$CF218,1))=LEFT($CF217,FIND(" (",$CF217,1)),"",LEFT($CF218,FIND(" (",$CF218,1)))),$CH$8:$CH217,0))=FALSE,IF($CF217="Radius",LEFT($CF218,FIND(" (",$CF218,1)),IF(LEFT($CF218,FIND(" (",$CF218,1))=LEFT($CF217,FIND(" (",$CF217,1)),"",LEFT($CF218,FIND(" (",$CF218,1)))),""),"")),"")</f>
        <v/>
      </c>
      <c r="CI218" s="142" t="str">
        <f t="array" aca="1" ref="CI218" ca="1">IFERROR(IF($CH218="","",IF(MAX((Selection_Radius=$CH218)*Selection_Resultant)=0,"",MAX((Selection_Radius=$CH218)*Selection_Resultant))),"")</f>
        <v/>
      </c>
      <c r="CJ218" s="142" t="str">
        <f t="shared" ca="1" si="1705"/>
        <v/>
      </c>
      <c r="CK218" s="142" t="str">
        <f t="array" aca="1" ref="CK218" ca="1">IFERROR(INDEX($CJ$1:$CJ$502,SMALL(IF($CJ$1:$CJ$502&lt;&gt;"",ROW($CJ$1:$CJ$502)),ROW(211:211))),"")</f>
        <v/>
      </c>
      <c r="CL218" s="142" t="str">
        <f t="shared" ca="1" si="1706"/>
        <v/>
      </c>
      <c r="CM218" s="142" t="str">
        <f t="shared" ca="1" si="1707"/>
        <v/>
      </c>
      <c r="CN218" s="142" t="str" cm="1">
        <f t="array" aca="1" ref="CN218" ca="1">IF(CM218="","",INDEX(INDIRECT("$CM$9:$CM$" &amp; ROW(GuyAnchorReactionCount) + GuyAnchorReactionCount),ROWS($CM218:INDIRECT("$CM$" &amp; ROW(GuyAnchorReactionCount) + GuyAnchorReactionCount))))</f>
        <v/>
      </c>
      <c r="CP218" s="145" t="str">
        <f t="shared" ca="1" si="1708"/>
        <v/>
      </c>
      <c r="CQ218" s="145" t="str">
        <f t="shared" ca="1" si="1709"/>
        <v/>
      </c>
      <c r="CR218" s="145" t="str">
        <f t="shared" ca="1" si="1710"/>
        <v/>
      </c>
      <c r="CS218" s="145" t="str">
        <f t="shared" ca="1" si="1711"/>
        <v/>
      </c>
    </row>
    <row r="219" spans="3:97" x14ac:dyDescent="0.2">
      <c r="C219" s="142">
        <f t="shared" si="1635"/>
        <v>217</v>
      </c>
      <c r="D219" s="142" t="e">
        <f t="shared" ca="1" si="1774"/>
        <v>#N/A</v>
      </c>
      <c r="E219" s="142" t="e">
        <f t="shared" ca="1" si="1774"/>
        <v>#N/A</v>
      </c>
      <c r="F219" s="142" t="e">
        <f t="shared" ca="1" si="1774"/>
        <v>#N/A</v>
      </c>
      <c r="G219" s="142" t="e">
        <f t="shared" ca="1" si="1774"/>
        <v>#N/A</v>
      </c>
      <c r="H219" s="142" t="e">
        <f t="shared" ca="1" si="1774"/>
        <v>#N/A</v>
      </c>
      <c r="I219" s="142" t="e">
        <f t="shared" ca="1" si="1774"/>
        <v>#N/A</v>
      </c>
      <c r="J219" s="142" t="e">
        <f t="shared" ca="1" si="1774"/>
        <v>#N/A</v>
      </c>
      <c r="K219" s="142" t="e">
        <f t="shared" ca="1" si="1774"/>
        <v>#N/A</v>
      </c>
      <c r="L219" s="142" t="e">
        <f t="shared" ca="1" si="1774"/>
        <v>#N/A</v>
      </c>
      <c r="M219" s="142" t="e">
        <f t="shared" ca="1" si="1774"/>
        <v>#N/A</v>
      </c>
      <c r="N219" s="142" t="e">
        <f t="shared" ca="1" si="1774"/>
        <v>#N/A</v>
      </c>
      <c r="O219" s="142" t="e">
        <f t="shared" ca="1" si="1774"/>
        <v>#N/A</v>
      </c>
      <c r="P219" s="142" t="e">
        <f t="shared" ca="1" si="1774"/>
        <v>#N/A</v>
      </c>
      <c r="Q219" s="142" t="e">
        <f t="shared" ca="1" si="1774"/>
        <v>#N/A</v>
      </c>
      <c r="R219" s="142" t="e">
        <f t="shared" ca="1" si="1774"/>
        <v>#N/A</v>
      </c>
      <c r="S219" s="142" t="e">
        <f t="shared" ca="1" si="1774"/>
        <v>#N/A</v>
      </c>
      <c r="T219" s="142" t="e">
        <f t="shared" ca="1" si="1764"/>
        <v>#N/A</v>
      </c>
      <c r="U219" s="142" t="e">
        <f t="shared" ca="1" si="1764"/>
        <v>#N/A</v>
      </c>
      <c r="V219" s="142" t="e">
        <f t="shared" ca="1" si="1764"/>
        <v>#N/A</v>
      </c>
      <c r="W219" s="142" t="e">
        <f t="shared" ca="1" si="1764"/>
        <v>#N/A</v>
      </c>
      <c r="X219" s="142" t="e">
        <f t="shared" ca="1" si="1764"/>
        <v>#N/A</v>
      </c>
      <c r="Y219" s="142" t="e">
        <f t="shared" ca="1" si="1764"/>
        <v>#N/A</v>
      </c>
      <c r="Z219" s="142" t="e">
        <f t="shared" ca="1" si="1764"/>
        <v>#N/A</v>
      </c>
      <c r="AA219" s="142" t="e">
        <f t="shared" ca="1" si="1764"/>
        <v>#N/A</v>
      </c>
      <c r="AB219" s="142" t="e">
        <f t="shared" ca="1" si="1764"/>
        <v>#N/A</v>
      </c>
      <c r="AC219" s="142" t="e">
        <f t="shared" ca="1" si="1764"/>
        <v>#N/A</v>
      </c>
      <c r="AD219" s="142" t="e">
        <f t="shared" ca="1" si="1764"/>
        <v>#N/A</v>
      </c>
      <c r="AE219" s="142" t="e">
        <f t="shared" ca="1" si="1764"/>
        <v>#N/A</v>
      </c>
      <c r="AF219" s="142" t="e">
        <f t="shared" ca="1" si="1764"/>
        <v>#N/A</v>
      </c>
      <c r="AG219" s="142" t="e">
        <f t="shared" ca="1" si="1764"/>
        <v>#N/A</v>
      </c>
      <c r="AH219" s="142" t="e">
        <f t="shared" ca="1" si="1764"/>
        <v>#N/A</v>
      </c>
      <c r="AI219" s="142" t="e">
        <f t="shared" ca="1" si="1775"/>
        <v>#N/A</v>
      </c>
      <c r="AJ219" s="142" t="e">
        <f t="shared" ca="1" si="1775"/>
        <v>#N/A</v>
      </c>
      <c r="AK219" s="142" t="e">
        <f t="shared" ca="1" si="1775"/>
        <v>#N/A</v>
      </c>
      <c r="AL219" s="142" t="e">
        <f t="shared" ca="1" si="1775"/>
        <v>#N/A</v>
      </c>
      <c r="AM219" s="142" t="e">
        <f t="shared" ca="1" si="1775"/>
        <v>#N/A</v>
      </c>
      <c r="AN219" s="142" t="e">
        <f t="shared" ca="1" si="1775"/>
        <v>#N/A</v>
      </c>
      <c r="AO219" s="142" t="e">
        <f t="shared" ca="1" si="1775"/>
        <v>#N/A</v>
      </c>
      <c r="AP219" s="142" t="e">
        <f t="shared" ca="1" si="1775"/>
        <v>#N/A</v>
      </c>
      <c r="AQ219" s="142" t="e">
        <f t="shared" ca="1" si="1775"/>
        <v>#N/A</v>
      </c>
      <c r="AR219" s="142" t="e">
        <f t="shared" ca="1" si="1775"/>
        <v>#N/A</v>
      </c>
      <c r="AS219" s="142" t="e">
        <f t="shared" ca="1" si="1775"/>
        <v>#N/A</v>
      </c>
      <c r="AT219" s="142" t="e">
        <f t="shared" ca="1" si="1775"/>
        <v>#N/A</v>
      </c>
      <c r="AU219" s="142" t="e">
        <f t="shared" ca="1" si="1775"/>
        <v>#N/A</v>
      </c>
      <c r="AV219" s="142" t="e">
        <f t="shared" ca="1" si="1775"/>
        <v>#N/A</v>
      </c>
      <c r="AW219" s="142" t="e">
        <f t="shared" ca="1" si="1775"/>
        <v>#N/A</v>
      </c>
      <c r="AX219" s="142" t="e">
        <f t="shared" ca="1" si="1775"/>
        <v>#N/A</v>
      </c>
      <c r="AY219" s="142" t="e">
        <f t="shared" ca="1" si="1765"/>
        <v>#N/A</v>
      </c>
      <c r="AZ219" s="142" t="e">
        <f t="shared" ca="1" si="1765"/>
        <v>#N/A</v>
      </c>
      <c r="BA219" s="142" t="e">
        <f t="shared" ca="1" si="1765"/>
        <v>#N/A</v>
      </c>
      <c r="BB219" s="142" t="str">
        <f t="shared" ca="1" si="1625"/>
        <v/>
      </c>
      <c r="BC219" s="142" t="str">
        <f t="shared" ref="BC219" ca="1" si="1848">IFERROR(VALUE(G219)*IF(RTF_unit="K",1,IF(RTF_unit="lb",1/1000,IF(RTF_unit="T",2,1))),"")</f>
        <v/>
      </c>
      <c r="BD219" s="142" t="str">
        <f t="shared" ref="BD219" ca="1" si="1849">IFERROR(VALUE(H219)*IF(RTF_unit="K",1,IF(RTF_unit="lb",1/1000,IF(RTF_unit="T",2,1))),"")</f>
        <v/>
      </c>
      <c r="BE219" s="142" t="str">
        <f t="shared" ref="BE219" ca="1" si="1850">IFERROR(VALUE(I219)*IF(RTF_unit="K",1,IF(RTF_unit="lb",1/1000,IF(RTF_unit="T",2,1))),"")</f>
        <v/>
      </c>
      <c r="BF219" s="20" t="str">
        <f t="shared" ca="1" si="1629"/>
        <v/>
      </c>
      <c r="BG219" s="142" t="str">
        <f t="shared" ca="1" si="1671"/>
        <v/>
      </c>
      <c r="BH219" s="20"/>
      <c r="BI219" s="158" t="str">
        <f t="shared" ca="1" si="1715"/>
        <v/>
      </c>
      <c r="BJ219" s="142" t="str">
        <f t="shared" ca="1" si="1690"/>
        <v/>
      </c>
      <c r="BK219" s="142" t="str">
        <f t="shared" ca="1" si="1716"/>
        <v/>
      </c>
      <c r="BL219" s="142" t="str">
        <f t="shared" ref="BL219" ca="1" si="1851">IFERROR(INDEX($D$2:$BA$203,$A$41-1+$BI219,$A$27-3)*IF(RTF_unit="K",1,IF(RTF_unit="lb",1/1000,IF(RTF_unit="T",2,1))),"")</f>
        <v/>
      </c>
      <c r="BM219" s="142" t="str">
        <f t="shared" ref="BM219" ca="1" si="1852">IFERROR(INDEX($D$2:$BA$203,$A$41-1+$BI219,$A$27-1)*IF(RTF_unit="K",1,IF(RTF_unit="lb",1/1000,IF(RTF_unit="T",2,1))),"")</f>
        <v/>
      </c>
      <c r="BN219" s="142" t="str">
        <f t="shared" ref="BN219" ca="1" si="1853">IFERROR(INDEX($D$2:$BA$203,$A$41-1+$BI219,$A$27-2)*IF(RTF_unit="K",1,IF(RTF_unit="lb",1/1000,IF(RTF_unit="T",2,1))),"")</f>
        <v/>
      </c>
      <c r="BO219" s="142" t="str">
        <f t="shared" ref="BO219" ca="1" si="1854">IFERROR(INDEX($D$2:$BA$203,$A$41-1+$BI219,$A$27)*IF(RTF_unit_Moment="kip-ft",1,IF(RTF_unit_Moment="kip-in",1/12,IF(RTF_unit_Moment="lb-ft",1/1000,IF(RTF_unit_Moment="lb-in",1/12000,1)))),"")</f>
        <v/>
      </c>
      <c r="BP219" s="142" t="str">
        <f t="shared" ref="BP219" ca="1" si="1855">IFERROR(INDEX($D$2:$BA$203,$A$41-1+$BI219,$A$30)*IF(RTF_unit_Moment="kip-ft",1,IF(RTF_unit_Moment="kip-in",1/12,IF(RTF_unit_Moment="lb-ft",1/1000,IF(RTF_unit_Moment="lb-in",1/12000,1)))),"")</f>
        <v/>
      </c>
      <c r="BQ219" s="142" t="str">
        <f t="shared" ca="1" si="1722"/>
        <v/>
      </c>
      <c r="BR219" s="142" t="str">
        <f t="shared" ca="1" si="1723"/>
        <v/>
      </c>
      <c r="BT219" s="142" t="str">
        <f t="array" aca="1" ref="BT219" ca="1">IFERROR(INDEX($BB$1:$BB$502,SMALL(IF($BB$1:$BB$502&lt;&gt;"",ROW($BB$1:$BB$502)),ROW(212:212))),"")</f>
        <v/>
      </c>
      <c r="BU219" s="156" t="str">
        <f t="shared" ca="1" si="1685"/>
        <v/>
      </c>
      <c r="BV219" s="142" t="str">
        <f t="shared" ca="1" si="1696"/>
        <v/>
      </c>
      <c r="BW219" s="142" t="str">
        <f t="shared" ca="1" si="1696"/>
        <v/>
      </c>
      <c r="BX219" s="142" t="str">
        <f t="shared" ca="1" si="1696"/>
        <v/>
      </c>
      <c r="BY219" s="142" t="str">
        <f t="shared" ca="1" si="1697"/>
        <v/>
      </c>
      <c r="BZ219" s="142" t="str">
        <f t="shared" ca="1" si="1686"/>
        <v/>
      </c>
      <c r="CA219" s="142" t="str">
        <f t="shared" ca="1" si="1698"/>
        <v/>
      </c>
      <c r="CB219" s="142" t="str">
        <f t="shared" ca="1" si="1699"/>
        <v/>
      </c>
      <c r="CC219" s="142" t="str">
        <f t="shared" ca="1" si="1700"/>
        <v/>
      </c>
      <c r="CD219" s="142" t="str">
        <f t="shared" ca="1" si="1701"/>
        <v/>
      </c>
      <c r="CE219" s="142" t="str">
        <f t="shared" ca="1" si="1702"/>
        <v/>
      </c>
      <c r="CF219" s="142" t="str">
        <f t="shared" ca="1" si="1703"/>
        <v/>
      </c>
      <c r="CG219" s="142" t="str">
        <f t="shared" ca="1" si="1704"/>
        <v/>
      </c>
      <c r="CH219" s="142" t="str">
        <f ca="1">IFERROR(TRIM(IFERROR(IF(ISNUMBER(MATCH(IF($CF218="Radius",LEFT($CF219,FIND(" (",$CF219,1)),IF(LEFT($CF219,FIND(" (",$CF219,1))=LEFT($CF218,FIND(" (",$CF218,1)),"",LEFT($CF219,FIND(" (",$CF219,1)))),$CH$8:$CH218,0))=FALSE,IF($CF218="Radius",LEFT($CF219,FIND(" (",$CF219,1)),IF(LEFT($CF219,FIND(" (",$CF219,1))=LEFT($CF218,FIND(" (",$CF218,1)),"",LEFT($CF219,FIND(" (",$CF219,1)))),""),"")),"")</f>
        <v/>
      </c>
      <c r="CI219" s="142" t="str">
        <f t="array" aca="1" ref="CI219" ca="1">IFERROR(IF($CH219="","",IF(MAX((Selection_Radius=$CH219)*Selection_Resultant)=0,"",MAX((Selection_Radius=$CH219)*Selection_Resultant))),"")</f>
        <v/>
      </c>
      <c r="CJ219" s="142" t="str">
        <f t="shared" ca="1" si="1705"/>
        <v/>
      </c>
      <c r="CK219" s="142" t="str">
        <f t="array" aca="1" ref="CK219" ca="1">IFERROR(INDEX($CJ$1:$CJ$502,SMALL(IF($CJ$1:$CJ$502&lt;&gt;"",ROW($CJ$1:$CJ$502)),ROW(212:212))),"")</f>
        <v/>
      </c>
      <c r="CL219" s="142" t="str">
        <f t="shared" ca="1" si="1706"/>
        <v/>
      </c>
      <c r="CM219" s="142" t="str">
        <f t="shared" ca="1" si="1707"/>
        <v/>
      </c>
      <c r="CN219" s="142" t="str" cm="1">
        <f t="array" aca="1" ref="CN219" ca="1">IF(CM219="","",INDEX(INDIRECT("$CM$9:$CM$" &amp; ROW(GuyAnchorReactionCount) + GuyAnchorReactionCount),ROWS($CM219:INDIRECT("$CM$" &amp; ROW(GuyAnchorReactionCount) + GuyAnchorReactionCount))))</f>
        <v/>
      </c>
      <c r="CP219" s="145" t="str">
        <f t="shared" ca="1" si="1708"/>
        <v/>
      </c>
      <c r="CQ219" s="145" t="str">
        <f t="shared" ca="1" si="1709"/>
        <v/>
      </c>
      <c r="CR219" s="145" t="str">
        <f t="shared" ca="1" si="1710"/>
        <v/>
      </c>
      <c r="CS219" s="145" t="str">
        <f t="shared" ca="1" si="1711"/>
        <v/>
      </c>
    </row>
    <row r="220" spans="3:97" x14ac:dyDescent="0.2">
      <c r="C220" s="142">
        <f t="shared" si="1635"/>
        <v>218</v>
      </c>
      <c r="D220" s="142" t="e">
        <f t="shared" ca="1" si="1774"/>
        <v>#N/A</v>
      </c>
      <c r="E220" s="142" t="e">
        <f t="shared" ca="1" si="1774"/>
        <v>#N/A</v>
      </c>
      <c r="F220" s="142" t="e">
        <f t="shared" ca="1" si="1774"/>
        <v>#N/A</v>
      </c>
      <c r="G220" s="142" t="e">
        <f t="shared" ca="1" si="1774"/>
        <v>#N/A</v>
      </c>
      <c r="H220" s="142" t="e">
        <f t="shared" ca="1" si="1774"/>
        <v>#N/A</v>
      </c>
      <c r="I220" s="142" t="e">
        <f t="shared" ca="1" si="1774"/>
        <v>#N/A</v>
      </c>
      <c r="J220" s="142" t="e">
        <f t="shared" ca="1" si="1774"/>
        <v>#N/A</v>
      </c>
      <c r="K220" s="142" t="e">
        <f t="shared" ca="1" si="1774"/>
        <v>#N/A</v>
      </c>
      <c r="L220" s="142" t="e">
        <f t="shared" ca="1" si="1774"/>
        <v>#N/A</v>
      </c>
      <c r="M220" s="142" t="e">
        <f t="shared" ca="1" si="1774"/>
        <v>#N/A</v>
      </c>
      <c r="N220" s="142" t="e">
        <f t="shared" ca="1" si="1774"/>
        <v>#N/A</v>
      </c>
      <c r="O220" s="142" t="e">
        <f t="shared" ca="1" si="1774"/>
        <v>#N/A</v>
      </c>
      <c r="P220" s="142" t="e">
        <f t="shared" ca="1" si="1774"/>
        <v>#N/A</v>
      </c>
      <c r="Q220" s="142" t="e">
        <f t="shared" ca="1" si="1774"/>
        <v>#N/A</v>
      </c>
      <c r="R220" s="142" t="e">
        <f t="shared" ca="1" si="1774"/>
        <v>#N/A</v>
      </c>
      <c r="S220" s="142" t="e">
        <f t="shared" ca="1" si="1774"/>
        <v>#N/A</v>
      </c>
      <c r="T220" s="142" t="e">
        <f t="shared" ca="1" si="1764"/>
        <v>#N/A</v>
      </c>
      <c r="U220" s="142" t="e">
        <f t="shared" ca="1" si="1764"/>
        <v>#N/A</v>
      </c>
      <c r="V220" s="142" t="e">
        <f t="shared" ca="1" si="1764"/>
        <v>#N/A</v>
      </c>
      <c r="W220" s="142" t="e">
        <f t="shared" ca="1" si="1764"/>
        <v>#N/A</v>
      </c>
      <c r="X220" s="142" t="e">
        <f t="shared" ca="1" si="1764"/>
        <v>#N/A</v>
      </c>
      <c r="Y220" s="142" t="e">
        <f t="shared" ca="1" si="1764"/>
        <v>#N/A</v>
      </c>
      <c r="Z220" s="142" t="e">
        <f t="shared" ca="1" si="1764"/>
        <v>#N/A</v>
      </c>
      <c r="AA220" s="142" t="e">
        <f t="shared" ca="1" si="1764"/>
        <v>#N/A</v>
      </c>
      <c r="AB220" s="142" t="e">
        <f t="shared" ca="1" si="1764"/>
        <v>#N/A</v>
      </c>
      <c r="AC220" s="142" t="e">
        <f t="shared" ca="1" si="1764"/>
        <v>#N/A</v>
      </c>
      <c r="AD220" s="142" t="e">
        <f t="shared" ca="1" si="1764"/>
        <v>#N/A</v>
      </c>
      <c r="AE220" s="142" t="e">
        <f t="shared" ca="1" si="1764"/>
        <v>#N/A</v>
      </c>
      <c r="AF220" s="142" t="e">
        <f t="shared" ca="1" si="1764"/>
        <v>#N/A</v>
      </c>
      <c r="AG220" s="142" t="e">
        <f t="shared" ca="1" si="1764"/>
        <v>#N/A</v>
      </c>
      <c r="AH220" s="142" t="e">
        <f t="shared" ca="1" si="1764"/>
        <v>#N/A</v>
      </c>
      <c r="AI220" s="142" t="e">
        <f t="shared" ca="1" si="1775"/>
        <v>#N/A</v>
      </c>
      <c r="AJ220" s="142" t="e">
        <f t="shared" ca="1" si="1775"/>
        <v>#N/A</v>
      </c>
      <c r="AK220" s="142" t="e">
        <f t="shared" ca="1" si="1775"/>
        <v>#N/A</v>
      </c>
      <c r="AL220" s="142" t="e">
        <f t="shared" ca="1" si="1775"/>
        <v>#N/A</v>
      </c>
      <c r="AM220" s="142" t="e">
        <f t="shared" ca="1" si="1775"/>
        <v>#N/A</v>
      </c>
      <c r="AN220" s="142" t="e">
        <f t="shared" ca="1" si="1775"/>
        <v>#N/A</v>
      </c>
      <c r="AO220" s="142" t="e">
        <f t="shared" ca="1" si="1775"/>
        <v>#N/A</v>
      </c>
      <c r="AP220" s="142" t="e">
        <f t="shared" ca="1" si="1775"/>
        <v>#N/A</v>
      </c>
      <c r="AQ220" s="142" t="e">
        <f t="shared" ca="1" si="1775"/>
        <v>#N/A</v>
      </c>
      <c r="AR220" s="142" t="e">
        <f t="shared" ca="1" si="1775"/>
        <v>#N/A</v>
      </c>
      <c r="AS220" s="142" t="e">
        <f t="shared" ca="1" si="1775"/>
        <v>#N/A</v>
      </c>
      <c r="AT220" s="142" t="e">
        <f t="shared" ca="1" si="1775"/>
        <v>#N/A</v>
      </c>
      <c r="AU220" s="142" t="e">
        <f t="shared" ca="1" si="1775"/>
        <v>#N/A</v>
      </c>
      <c r="AV220" s="142" t="e">
        <f t="shared" ca="1" si="1775"/>
        <v>#N/A</v>
      </c>
      <c r="AW220" s="142" t="e">
        <f t="shared" ca="1" si="1775"/>
        <v>#N/A</v>
      </c>
      <c r="AX220" s="142" t="e">
        <f t="shared" ca="1" si="1775"/>
        <v>#N/A</v>
      </c>
      <c r="AY220" s="142" t="e">
        <f t="shared" ca="1" si="1765"/>
        <v>#N/A</v>
      </c>
      <c r="AZ220" s="142" t="e">
        <f t="shared" ca="1" si="1765"/>
        <v>#N/A</v>
      </c>
      <c r="BA220" s="142" t="e">
        <f t="shared" ca="1" si="1765"/>
        <v>#N/A</v>
      </c>
      <c r="BB220" s="142" t="str">
        <f t="shared" ca="1" si="1625"/>
        <v/>
      </c>
      <c r="BC220" s="142" t="str">
        <f t="shared" ref="BC220" ca="1" si="1856">IFERROR(VALUE(G220)*IF(RTF_unit="K",1,IF(RTF_unit="lb",1/1000,IF(RTF_unit="T",2,1))),"")</f>
        <v/>
      </c>
      <c r="BD220" s="142" t="str">
        <f t="shared" ref="BD220" ca="1" si="1857">IFERROR(VALUE(H220)*IF(RTF_unit="K",1,IF(RTF_unit="lb",1/1000,IF(RTF_unit="T",2,1))),"")</f>
        <v/>
      </c>
      <c r="BE220" s="142" t="str">
        <f t="shared" ref="BE220" ca="1" si="1858">IFERROR(VALUE(I220)*IF(RTF_unit="K",1,IF(RTF_unit="lb",1/1000,IF(RTF_unit="T",2,1))),"")</f>
        <v/>
      </c>
      <c r="BF220" s="20" t="str">
        <f t="shared" ca="1" si="1629"/>
        <v/>
      </c>
      <c r="BG220" s="142" t="str">
        <f t="shared" ca="1" si="1671"/>
        <v/>
      </c>
      <c r="BH220" s="20"/>
      <c r="BI220" s="158" t="str">
        <f t="shared" ca="1" si="1715"/>
        <v/>
      </c>
      <c r="BJ220" s="142" t="str">
        <f t="shared" ca="1" si="1690"/>
        <v/>
      </c>
      <c r="BK220" s="142" t="str">
        <f t="shared" ca="1" si="1716"/>
        <v/>
      </c>
      <c r="BL220" s="142" t="str">
        <f t="shared" ref="BL220" ca="1" si="1859">IFERROR(INDEX($D$2:$BA$203,$A$41-1+$BI220,$A$27-3)*IF(RTF_unit="K",1,IF(RTF_unit="lb",1/1000,IF(RTF_unit="T",2,1))),"")</f>
        <v/>
      </c>
      <c r="BM220" s="142" t="str">
        <f t="shared" ref="BM220" ca="1" si="1860">IFERROR(INDEX($D$2:$BA$203,$A$41-1+$BI220,$A$27-1)*IF(RTF_unit="K",1,IF(RTF_unit="lb",1/1000,IF(RTF_unit="T",2,1))),"")</f>
        <v/>
      </c>
      <c r="BN220" s="142" t="str">
        <f t="shared" ref="BN220" ca="1" si="1861">IFERROR(INDEX($D$2:$BA$203,$A$41-1+$BI220,$A$27-2)*IF(RTF_unit="K",1,IF(RTF_unit="lb",1/1000,IF(RTF_unit="T",2,1))),"")</f>
        <v/>
      </c>
      <c r="BO220" s="142" t="str">
        <f t="shared" ref="BO220" ca="1" si="1862">IFERROR(INDEX($D$2:$BA$203,$A$41-1+$BI220,$A$27)*IF(RTF_unit_Moment="kip-ft",1,IF(RTF_unit_Moment="kip-in",1/12,IF(RTF_unit_Moment="lb-ft",1/1000,IF(RTF_unit_Moment="lb-in",1/12000,1)))),"")</f>
        <v/>
      </c>
      <c r="BP220" s="142" t="str">
        <f t="shared" ref="BP220" ca="1" si="1863">IFERROR(INDEX($D$2:$BA$203,$A$41-1+$BI220,$A$30)*IF(RTF_unit_Moment="kip-ft",1,IF(RTF_unit_Moment="kip-in",1/12,IF(RTF_unit_Moment="lb-ft",1/1000,IF(RTF_unit_Moment="lb-in",1/12000,1)))),"")</f>
        <v/>
      </c>
      <c r="BQ220" s="142" t="str">
        <f t="shared" ca="1" si="1722"/>
        <v/>
      </c>
      <c r="BR220" s="142" t="str">
        <f t="shared" ca="1" si="1723"/>
        <v/>
      </c>
      <c r="BT220" s="142" t="str">
        <f t="array" aca="1" ref="BT220" ca="1">IFERROR(INDEX($BB$1:$BB$502,SMALL(IF($BB$1:$BB$502&lt;&gt;"",ROW($BB$1:$BB$502)),ROW(213:213))),"")</f>
        <v/>
      </c>
      <c r="BU220" s="156" t="str">
        <f t="shared" ca="1" si="1685"/>
        <v/>
      </c>
      <c r="BV220" s="142" t="str">
        <f t="shared" ca="1" si="1696"/>
        <v/>
      </c>
      <c r="BW220" s="142" t="str">
        <f t="shared" ca="1" si="1696"/>
        <v/>
      </c>
      <c r="BX220" s="142" t="str">
        <f t="shared" ca="1" si="1696"/>
        <v/>
      </c>
      <c r="BY220" s="142" t="str">
        <f t="shared" ca="1" si="1697"/>
        <v/>
      </c>
      <c r="BZ220" s="142" t="str">
        <f t="shared" ca="1" si="1686"/>
        <v/>
      </c>
      <c r="CA220" s="142" t="str">
        <f t="shared" ca="1" si="1698"/>
        <v/>
      </c>
      <c r="CB220" s="142" t="str">
        <f t="shared" ca="1" si="1699"/>
        <v/>
      </c>
      <c r="CC220" s="142" t="str">
        <f t="shared" ca="1" si="1700"/>
        <v/>
      </c>
      <c r="CD220" s="142" t="str">
        <f t="shared" ca="1" si="1701"/>
        <v/>
      </c>
      <c r="CE220" s="142" t="str">
        <f t="shared" ca="1" si="1702"/>
        <v/>
      </c>
      <c r="CF220" s="142" t="str">
        <f t="shared" ca="1" si="1703"/>
        <v/>
      </c>
      <c r="CG220" s="142" t="str">
        <f t="shared" ca="1" si="1704"/>
        <v/>
      </c>
      <c r="CH220" s="142" t="str">
        <f ca="1">IFERROR(TRIM(IFERROR(IF(ISNUMBER(MATCH(IF($CF219="Radius",LEFT($CF220,FIND(" (",$CF220,1)),IF(LEFT($CF220,FIND(" (",$CF220,1))=LEFT($CF219,FIND(" (",$CF219,1)),"",LEFT($CF220,FIND(" (",$CF220,1)))),$CH$8:$CH219,0))=FALSE,IF($CF219="Radius",LEFT($CF220,FIND(" (",$CF220,1)),IF(LEFT($CF220,FIND(" (",$CF220,1))=LEFT($CF219,FIND(" (",$CF219,1)),"",LEFT($CF220,FIND(" (",$CF220,1)))),""),"")),"")</f>
        <v/>
      </c>
      <c r="CI220" s="142" t="str">
        <f t="array" aca="1" ref="CI220" ca="1">IFERROR(IF($CH220="","",IF(MAX((Selection_Radius=$CH220)*Selection_Resultant)=0,"",MAX((Selection_Radius=$CH220)*Selection_Resultant))),"")</f>
        <v/>
      </c>
      <c r="CJ220" s="142" t="str">
        <f t="shared" ca="1" si="1705"/>
        <v/>
      </c>
      <c r="CK220" s="142" t="str">
        <f t="array" aca="1" ref="CK220" ca="1">IFERROR(INDEX($CJ$1:$CJ$502,SMALL(IF($CJ$1:$CJ$502&lt;&gt;"",ROW($CJ$1:$CJ$502)),ROW(213:213))),"")</f>
        <v/>
      </c>
      <c r="CL220" s="142" t="str">
        <f t="shared" ca="1" si="1706"/>
        <v/>
      </c>
      <c r="CM220" s="142" t="str">
        <f t="shared" ca="1" si="1707"/>
        <v/>
      </c>
      <c r="CN220" s="142" t="str" cm="1">
        <f t="array" aca="1" ref="CN220" ca="1">IF(CM220="","",INDEX(INDIRECT("$CM$9:$CM$" &amp; ROW(GuyAnchorReactionCount) + GuyAnchorReactionCount),ROWS($CM220:INDIRECT("$CM$" &amp; ROW(GuyAnchorReactionCount) + GuyAnchorReactionCount))))</f>
        <v/>
      </c>
      <c r="CP220" s="145" t="str">
        <f t="shared" ca="1" si="1708"/>
        <v/>
      </c>
      <c r="CQ220" s="145" t="str">
        <f t="shared" ca="1" si="1709"/>
        <v/>
      </c>
      <c r="CR220" s="145" t="str">
        <f t="shared" ca="1" si="1710"/>
        <v/>
      </c>
      <c r="CS220" s="145" t="str">
        <f t="shared" ca="1" si="1711"/>
        <v/>
      </c>
    </row>
    <row r="221" spans="3:97" x14ac:dyDescent="0.2">
      <c r="C221" s="142">
        <f t="shared" si="1635"/>
        <v>219</v>
      </c>
      <c r="D221" s="142" t="e">
        <f t="shared" ca="1" si="1774"/>
        <v>#N/A</v>
      </c>
      <c r="E221" s="142" t="e">
        <f t="shared" ca="1" si="1774"/>
        <v>#N/A</v>
      </c>
      <c r="F221" s="142" t="e">
        <f t="shared" ca="1" si="1774"/>
        <v>#N/A</v>
      </c>
      <c r="G221" s="142" t="e">
        <f t="shared" ca="1" si="1774"/>
        <v>#N/A</v>
      </c>
      <c r="H221" s="142" t="e">
        <f t="shared" ca="1" si="1774"/>
        <v>#N/A</v>
      </c>
      <c r="I221" s="142" t="e">
        <f t="shared" ca="1" si="1774"/>
        <v>#N/A</v>
      </c>
      <c r="J221" s="142" t="e">
        <f t="shared" ca="1" si="1774"/>
        <v>#N/A</v>
      </c>
      <c r="K221" s="142" t="e">
        <f t="shared" ca="1" si="1774"/>
        <v>#N/A</v>
      </c>
      <c r="L221" s="142" t="e">
        <f t="shared" ca="1" si="1774"/>
        <v>#N/A</v>
      </c>
      <c r="M221" s="142" t="e">
        <f t="shared" ca="1" si="1774"/>
        <v>#N/A</v>
      </c>
      <c r="N221" s="142" t="e">
        <f t="shared" ca="1" si="1774"/>
        <v>#N/A</v>
      </c>
      <c r="O221" s="142" t="e">
        <f t="shared" ca="1" si="1774"/>
        <v>#N/A</v>
      </c>
      <c r="P221" s="142" t="e">
        <f t="shared" ca="1" si="1774"/>
        <v>#N/A</v>
      </c>
      <c r="Q221" s="142" t="e">
        <f t="shared" ca="1" si="1774"/>
        <v>#N/A</v>
      </c>
      <c r="R221" s="142" t="e">
        <f t="shared" ca="1" si="1774"/>
        <v>#N/A</v>
      </c>
      <c r="S221" s="142" t="e">
        <f t="shared" ca="1" si="1774"/>
        <v>#N/A</v>
      </c>
      <c r="T221" s="142" t="e">
        <f t="shared" ca="1" si="1764"/>
        <v>#N/A</v>
      </c>
      <c r="U221" s="142" t="e">
        <f t="shared" ca="1" si="1764"/>
        <v>#N/A</v>
      </c>
      <c r="V221" s="142" t="e">
        <f t="shared" ca="1" si="1764"/>
        <v>#N/A</v>
      </c>
      <c r="W221" s="142" t="e">
        <f t="shared" ca="1" si="1764"/>
        <v>#N/A</v>
      </c>
      <c r="X221" s="142" t="e">
        <f t="shared" ca="1" si="1764"/>
        <v>#N/A</v>
      </c>
      <c r="Y221" s="142" t="e">
        <f t="shared" ca="1" si="1764"/>
        <v>#N/A</v>
      </c>
      <c r="Z221" s="142" t="e">
        <f t="shared" ca="1" si="1764"/>
        <v>#N/A</v>
      </c>
      <c r="AA221" s="142" t="e">
        <f t="shared" ca="1" si="1764"/>
        <v>#N/A</v>
      </c>
      <c r="AB221" s="142" t="e">
        <f t="shared" ca="1" si="1764"/>
        <v>#N/A</v>
      </c>
      <c r="AC221" s="142" t="e">
        <f t="shared" ca="1" si="1764"/>
        <v>#N/A</v>
      </c>
      <c r="AD221" s="142" t="e">
        <f t="shared" ca="1" si="1764"/>
        <v>#N/A</v>
      </c>
      <c r="AE221" s="142" t="e">
        <f t="shared" ca="1" si="1764"/>
        <v>#N/A</v>
      </c>
      <c r="AF221" s="142" t="e">
        <f t="shared" ca="1" si="1764"/>
        <v>#N/A</v>
      </c>
      <c r="AG221" s="142" t="e">
        <f t="shared" ca="1" si="1764"/>
        <v>#N/A</v>
      </c>
      <c r="AH221" s="142" t="e">
        <f t="shared" ca="1" si="1764"/>
        <v>#N/A</v>
      </c>
      <c r="AI221" s="142" t="e">
        <f t="shared" ca="1" si="1775"/>
        <v>#N/A</v>
      </c>
      <c r="AJ221" s="142" t="e">
        <f t="shared" ca="1" si="1775"/>
        <v>#N/A</v>
      </c>
      <c r="AK221" s="142" t="e">
        <f t="shared" ca="1" si="1775"/>
        <v>#N/A</v>
      </c>
      <c r="AL221" s="142" t="e">
        <f t="shared" ca="1" si="1775"/>
        <v>#N/A</v>
      </c>
      <c r="AM221" s="142" t="e">
        <f t="shared" ca="1" si="1775"/>
        <v>#N/A</v>
      </c>
      <c r="AN221" s="142" t="e">
        <f t="shared" ca="1" si="1775"/>
        <v>#N/A</v>
      </c>
      <c r="AO221" s="142" t="e">
        <f t="shared" ca="1" si="1775"/>
        <v>#N/A</v>
      </c>
      <c r="AP221" s="142" t="e">
        <f t="shared" ca="1" si="1775"/>
        <v>#N/A</v>
      </c>
      <c r="AQ221" s="142" t="e">
        <f t="shared" ca="1" si="1775"/>
        <v>#N/A</v>
      </c>
      <c r="AR221" s="142" t="e">
        <f t="shared" ca="1" si="1775"/>
        <v>#N/A</v>
      </c>
      <c r="AS221" s="142" t="e">
        <f t="shared" ca="1" si="1775"/>
        <v>#N/A</v>
      </c>
      <c r="AT221" s="142" t="e">
        <f t="shared" ca="1" si="1775"/>
        <v>#N/A</v>
      </c>
      <c r="AU221" s="142" t="e">
        <f t="shared" ca="1" si="1775"/>
        <v>#N/A</v>
      </c>
      <c r="AV221" s="142" t="e">
        <f t="shared" ca="1" si="1775"/>
        <v>#N/A</v>
      </c>
      <c r="AW221" s="142" t="e">
        <f t="shared" ca="1" si="1775"/>
        <v>#N/A</v>
      </c>
      <c r="AX221" s="142" t="e">
        <f t="shared" ca="1" si="1775"/>
        <v>#N/A</v>
      </c>
      <c r="AY221" s="142" t="e">
        <f t="shared" ca="1" si="1765"/>
        <v>#N/A</v>
      </c>
      <c r="AZ221" s="142" t="e">
        <f t="shared" ca="1" si="1765"/>
        <v>#N/A</v>
      </c>
      <c r="BA221" s="142" t="e">
        <f t="shared" ca="1" si="1765"/>
        <v>#N/A</v>
      </c>
      <c r="BB221" s="142" t="str">
        <f t="shared" ca="1" si="1625"/>
        <v/>
      </c>
      <c r="BC221" s="142" t="str">
        <f t="shared" ref="BC221" ca="1" si="1864">IFERROR(VALUE(G221)*IF(RTF_unit="K",1,IF(RTF_unit="lb",1/1000,IF(RTF_unit="T",2,1))),"")</f>
        <v/>
      </c>
      <c r="BD221" s="142" t="str">
        <f t="shared" ref="BD221" ca="1" si="1865">IFERROR(VALUE(H221)*IF(RTF_unit="K",1,IF(RTF_unit="lb",1/1000,IF(RTF_unit="T",2,1))),"")</f>
        <v/>
      </c>
      <c r="BE221" s="142" t="str">
        <f t="shared" ref="BE221" ca="1" si="1866">IFERROR(VALUE(I221)*IF(RTF_unit="K",1,IF(RTF_unit="lb",1/1000,IF(RTF_unit="T",2,1))),"")</f>
        <v/>
      </c>
      <c r="BF221" s="20" t="str">
        <f t="shared" ca="1" si="1629"/>
        <v/>
      </c>
      <c r="BG221" s="142" t="str">
        <f t="shared" ca="1" si="1671"/>
        <v/>
      </c>
      <c r="BH221" s="20"/>
      <c r="BI221" s="158" t="str">
        <f t="shared" ca="1" si="1715"/>
        <v/>
      </c>
      <c r="BJ221" s="142" t="str">
        <f t="shared" ca="1" si="1690"/>
        <v/>
      </c>
      <c r="BK221" s="142" t="str">
        <f t="shared" ca="1" si="1716"/>
        <v/>
      </c>
      <c r="BL221" s="142" t="str">
        <f t="shared" ref="BL221" ca="1" si="1867">IFERROR(INDEX($D$2:$BA$203,$A$41-1+$BI221,$A$27-3)*IF(RTF_unit="K",1,IF(RTF_unit="lb",1/1000,IF(RTF_unit="T",2,1))),"")</f>
        <v/>
      </c>
      <c r="BM221" s="142" t="str">
        <f t="shared" ref="BM221" ca="1" si="1868">IFERROR(INDEX($D$2:$BA$203,$A$41-1+$BI221,$A$27-1)*IF(RTF_unit="K",1,IF(RTF_unit="lb",1/1000,IF(RTF_unit="T",2,1))),"")</f>
        <v/>
      </c>
      <c r="BN221" s="142" t="str">
        <f t="shared" ref="BN221" ca="1" si="1869">IFERROR(INDEX($D$2:$BA$203,$A$41-1+$BI221,$A$27-2)*IF(RTF_unit="K",1,IF(RTF_unit="lb",1/1000,IF(RTF_unit="T",2,1))),"")</f>
        <v/>
      </c>
      <c r="BO221" s="142" t="str">
        <f t="shared" ref="BO221" ca="1" si="1870">IFERROR(INDEX($D$2:$BA$203,$A$41-1+$BI221,$A$27)*IF(RTF_unit_Moment="kip-ft",1,IF(RTF_unit_Moment="kip-in",1/12,IF(RTF_unit_Moment="lb-ft",1/1000,IF(RTF_unit_Moment="lb-in",1/12000,1)))),"")</f>
        <v/>
      </c>
      <c r="BP221" s="142" t="str">
        <f t="shared" ref="BP221" ca="1" si="1871">IFERROR(INDEX($D$2:$BA$203,$A$41-1+$BI221,$A$30)*IF(RTF_unit_Moment="kip-ft",1,IF(RTF_unit_Moment="kip-in",1/12,IF(RTF_unit_Moment="lb-ft",1/1000,IF(RTF_unit_Moment="lb-in",1/12000,1)))),"")</f>
        <v/>
      </c>
      <c r="BQ221" s="142" t="str">
        <f t="shared" ca="1" si="1722"/>
        <v/>
      </c>
      <c r="BR221" s="142" t="str">
        <f t="shared" ca="1" si="1723"/>
        <v/>
      </c>
      <c r="BT221" s="142" t="str">
        <f t="array" aca="1" ref="BT221" ca="1">IFERROR(INDEX($BB$1:$BB$502,SMALL(IF($BB$1:$BB$502&lt;&gt;"",ROW($BB$1:$BB$502)),ROW(214:214))),"")</f>
        <v/>
      </c>
      <c r="BU221" s="156" t="str">
        <f t="shared" ca="1" si="1685"/>
        <v/>
      </c>
      <c r="BV221" s="142" t="str">
        <f t="shared" ca="1" si="1696"/>
        <v/>
      </c>
      <c r="BW221" s="142" t="str">
        <f t="shared" ca="1" si="1696"/>
        <v/>
      </c>
      <c r="BX221" s="142" t="str">
        <f t="shared" ca="1" si="1696"/>
        <v/>
      </c>
      <c r="BY221" s="142" t="str">
        <f t="shared" ca="1" si="1697"/>
        <v/>
      </c>
      <c r="BZ221" s="142" t="str">
        <f t="shared" ca="1" si="1686"/>
        <v/>
      </c>
      <c r="CA221" s="142" t="str">
        <f t="shared" ca="1" si="1698"/>
        <v/>
      </c>
      <c r="CB221" s="142" t="str">
        <f t="shared" ca="1" si="1699"/>
        <v/>
      </c>
      <c r="CC221" s="142" t="str">
        <f t="shared" ca="1" si="1700"/>
        <v/>
      </c>
      <c r="CD221" s="142" t="str">
        <f t="shared" ca="1" si="1701"/>
        <v/>
      </c>
      <c r="CE221" s="142" t="str">
        <f t="shared" ca="1" si="1702"/>
        <v/>
      </c>
      <c r="CF221" s="142" t="str">
        <f t="shared" ca="1" si="1703"/>
        <v/>
      </c>
      <c r="CG221" s="142" t="str">
        <f t="shared" ca="1" si="1704"/>
        <v/>
      </c>
      <c r="CH221" s="142" t="str">
        <f ca="1">IFERROR(TRIM(IFERROR(IF(ISNUMBER(MATCH(IF($CF220="Radius",LEFT($CF221,FIND(" (",$CF221,1)),IF(LEFT($CF221,FIND(" (",$CF221,1))=LEFT($CF220,FIND(" (",$CF220,1)),"",LEFT($CF221,FIND(" (",$CF221,1)))),$CH$8:$CH220,0))=FALSE,IF($CF220="Radius",LEFT($CF221,FIND(" (",$CF221,1)),IF(LEFT($CF221,FIND(" (",$CF221,1))=LEFT($CF220,FIND(" (",$CF220,1)),"",LEFT($CF221,FIND(" (",$CF221,1)))),""),"")),"")</f>
        <v/>
      </c>
      <c r="CI221" s="142" t="str">
        <f t="array" aca="1" ref="CI221" ca="1">IFERROR(IF($CH221="","",IF(MAX((Selection_Radius=$CH221)*Selection_Resultant)=0,"",MAX((Selection_Radius=$CH221)*Selection_Resultant))),"")</f>
        <v/>
      </c>
      <c r="CJ221" s="142" t="str">
        <f t="shared" ca="1" si="1705"/>
        <v/>
      </c>
      <c r="CK221" s="142" t="str">
        <f t="array" aca="1" ref="CK221" ca="1">IFERROR(INDEX($CJ$1:$CJ$502,SMALL(IF($CJ$1:$CJ$502&lt;&gt;"",ROW($CJ$1:$CJ$502)),ROW(214:214))),"")</f>
        <v/>
      </c>
      <c r="CL221" s="142" t="str">
        <f t="shared" ca="1" si="1706"/>
        <v/>
      </c>
      <c r="CM221" s="142" t="str">
        <f t="shared" ca="1" si="1707"/>
        <v/>
      </c>
      <c r="CN221" s="142" t="str" cm="1">
        <f t="array" aca="1" ref="CN221" ca="1">IF(CM221="","",INDEX(INDIRECT("$CM$9:$CM$" &amp; ROW(GuyAnchorReactionCount) + GuyAnchorReactionCount),ROWS($CM221:INDIRECT("$CM$" &amp; ROW(GuyAnchorReactionCount) + GuyAnchorReactionCount))))</f>
        <v/>
      </c>
      <c r="CP221" s="145" t="str">
        <f t="shared" ca="1" si="1708"/>
        <v/>
      </c>
      <c r="CQ221" s="145" t="str">
        <f t="shared" ca="1" si="1709"/>
        <v/>
      </c>
      <c r="CR221" s="145" t="str">
        <f t="shared" ca="1" si="1710"/>
        <v/>
      </c>
      <c r="CS221" s="145" t="str">
        <f t="shared" ca="1" si="1711"/>
        <v/>
      </c>
    </row>
    <row r="222" spans="3:97" x14ac:dyDescent="0.2">
      <c r="C222" s="142">
        <f t="shared" si="1635"/>
        <v>220</v>
      </c>
      <c r="D222" s="142" t="e">
        <f t="shared" ca="1" si="1774"/>
        <v>#N/A</v>
      </c>
      <c r="E222" s="142" t="e">
        <f t="shared" ca="1" si="1774"/>
        <v>#N/A</v>
      </c>
      <c r="F222" s="142" t="e">
        <f t="shared" ca="1" si="1774"/>
        <v>#N/A</v>
      </c>
      <c r="G222" s="142" t="e">
        <f t="shared" ca="1" si="1774"/>
        <v>#N/A</v>
      </c>
      <c r="H222" s="142" t="e">
        <f t="shared" ca="1" si="1774"/>
        <v>#N/A</v>
      </c>
      <c r="I222" s="142" t="e">
        <f t="shared" ca="1" si="1774"/>
        <v>#N/A</v>
      </c>
      <c r="J222" s="142" t="e">
        <f t="shared" ca="1" si="1774"/>
        <v>#N/A</v>
      </c>
      <c r="K222" s="142" t="e">
        <f t="shared" ca="1" si="1774"/>
        <v>#N/A</v>
      </c>
      <c r="L222" s="142" t="e">
        <f t="shared" ca="1" si="1774"/>
        <v>#N/A</v>
      </c>
      <c r="M222" s="142" t="e">
        <f t="shared" ca="1" si="1774"/>
        <v>#N/A</v>
      </c>
      <c r="N222" s="142" t="e">
        <f t="shared" ca="1" si="1774"/>
        <v>#N/A</v>
      </c>
      <c r="O222" s="142" t="e">
        <f t="shared" ca="1" si="1774"/>
        <v>#N/A</v>
      </c>
      <c r="P222" s="142" t="e">
        <f t="shared" ca="1" si="1774"/>
        <v>#N/A</v>
      </c>
      <c r="Q222" s="142" t="e">
        <f t="shared" ca="1" si="1774"/>
        <v>#N/A</v>
      </c>
      <c r="R222" s="142" t="e">
        <f t="shared" ca="1" si="1774"/>
        <v>#N/A</v>
      </c>
      <c r="S222" s="142" t="e">
        <f t="shared" ca="1" si="1774"/>
        <v>#N/A</v>
      </c>
      <c r="T222" s="142" t="e">
        <f t="shared" ca="1" si="1764"/>
        <v>#N/A</v>
      </c>
      <c r="U222" s="142" t="e">
        <f t="shared" ca="1" si="1764"/>
        <v>#N/A</v>
      </c>
      <c r="V222" s="142" t="e">
        <f t="shared" ca="1" si="1764"/>
        <v>#N/A</v>
      </c>
      <c r="W222" s="142" t="e">
        <f t="shared" ca="1" si="1764"/>
        <v>#N/A</v>
      </c>
      <c r="X222" s="142" t="e">
        <f t="shared" ca="1" si="1764"/>
        <v>#N/A</v>
      </c>
      <c r="Y222" s="142" t="e">
        <f t="shared" ca="1" si="1764"/>
        <v>#N/A</v>
      </c>
      <c r="Z222" s="142" t="e">
        <f t="shared" ca="1" si="1764"/>
        <v>#N/A</v>
      </c>
      <c r="AA222" s="142" t="e">
        <f t="shared" ca="1" si="1764"/>
        <v>#N/A</v>
      </c>
      <c r="AB222" s="142" t="e">
        <f t="shared" ca="1" si="1764"/>
        <v>#N/A</v>
      </c>
      <c r="AC222" s="142" t="e">
        <f t="shared" ca="1" si="1764"/>
        <v>#N/A</v>
      </c>
      <c r="AD222" s="142" t="e">
        <f t="shared" ca="1" si="1764"/>
        <v>#N/A</v>
      </c>
      <c r="AE222" s="142" t="e">
        <f t="shared" ca="1" si="1764"/>
        <v>#N/A</v>
      </c>
      <c r="AF222" s="142" t="e">
        <f t="shared" ca="1" si="1764"/>
        <v>#N/A</v>
      </c>
      <c r="AG222" s="142" t="e">
        <f t="shared" ca="1" si="1764"/>
        <v>#N/A</v>
      </c>
      <c r="AH222" s="142" t="e">
        <f t="shared" ca="1" si="1764"/>
        <v>#N/A</v>
      </c>
      <c r="AI222" s="142" t="e">
        <f t="shared" ca="1" si="1775"/>
        <v>#N/A</v>
      </c>
      <c r="AJ222" s="142" t="e">
        <f t="shared" ca="1" si="1775"/>
        <v>#N/A</v>
      </c>
      <c r="AK222" s="142" t="e">
        <f t="shared" ca="1" si="1775"/>
        <v>#N/A</v>
      </c>
      <c r="AL222" s="142" t="e">
        <f t="shared" ca="1" si="1775"/>
        <v>#N/A</v>
      </c>
      <c r="AM222" s="142" t="e">
        <f t="shared" ca="1" si="1775"/>
        <v>#N/A</v>
      </c>
      <c r="AN222" s="142" t="e">
        <f t="shared" ca="1" si="1775"/>
        <v>#N/A</v>
      </c>
      <c r="AO222" s="142" t="e">
        <f t="shared" ca="1" si="1775"/>
        <v>#N/A</v>
      </c>
      <c r="AP222" s="142" t="e">
        <f t="shared" ca="1" si="1775"/>
        <v>#N/A</v>
      </c>
      <c r="AQ222" s="142" t="e">
        <f t="shared" ca="1" si="1775"/>
        <v>#N/A</v>
      </c>
      <c r="AR222" s="142" t="e">
        <f t="shared" ca="1" si="1775"/>
        <v>#N/A</v>
      </c>
      <c r="AS222" s="142" t="e">
        <f t="shared" ca="1" si="1775"/>
        <v>#N/A</v>
      </c>
      <c r="AT222" s="142" t="e">
        <f t="shared" ca="1" si="1775"/>
        <v>#N/A</v>
      </c>
      <c r="AU222" s="142" t="e">
        <f t="shared" ca="1" si="1775"/>
        <v>#N/A</v>
      </c>
      <c r="AV222" s="142" t="e">
        <f t="shared" ca="1" si="1775"/>
        <v>#N/A</v>
      </c>
      <c r="AW222" s="142" t="e">
        <f t="shared" ca="1" si="1775"/>
        <v>#N/A</v>
      </c>
      <c r="AX222" s="142" t="e">
        <f t="shared" ca="1" si="1775"/>
        <v>#N/A</v>
      </c>
      <c r="AY222" s="142" t="e">
        <f t="shared" ca="1" si="1765"/>
        <v>#N/A</v>
      </c>
      <c r="AZ222" s="142" t="e">
        <f t="shared" ca="1" si="1765"/>
        <v>#N/A</v>
      </c>
      <c r="BA222" s="142" t="e">
        <f t="shared" ca="1" si="1765"/>
        <v>#N/A</v>
      </c>
      <c r="BB222" s="142" t="str">
        <f t="shared" ca="1" si="1625"/>
        <v/>
      </c>
      <c r="BC222" s="142" t="str">
        <f t="shared" ref="BC222" ca="1" si="1872">IFERROR(VALUE(G222)*IF(RTF_unit="K",1,IF(RTF_unit="lb",1/1000,IF(RTF_unit="T",2,1))),"")</f>
        <v/>
      </c>
      <c r="BD222" s="142" t="str">
        <f t="shared" ref="BD222" ca="1" si="1873">IFERROR(VALUE(H222)*IF(RTF_unit="K",1,IF(RTF_unit="lb",1/1000,IF(RTF_unit="T",2,1))),"")</f>
        <v/>
      </c>
      <c r="BE222" s="142" t="str">
        <f t="shared" ref="BE222" ca="1" si="1874">IFERROR(VALUE(I222)*IF(RTF_unit="K",1,IF(RTF_unit="lb",1/1000,IF(RTF_unit="T",2,1))),"")</f>
        <v/>
      </c>
      <c r="BF222" s="20" t="str">
        <f t="shared" ca="1" si="1629"/>
        <v/>
      </c>
      <c r="BG222" s="142" t="str">
        <f t="shared" ca="1" si="1671"/>
        <v/>
      </c>
      <c r="BH222" s="20"/>
      <c r="BI222" s="158" t="str">
        <f t="shared" ca="1" si="1715"/>
        <v/>
      </c>
      <c r="BJ222" s="142" t="str">
        <f t="shared" ca="1" si="1690"/>
        <v/>
      </c>
      <c r="BK222" s="142" t="str">
        <f t="shared" ca="1" si="1716"/>
        <v/>
      </c>
      <c r="BL222" s="142" t="str">
        <f t="shared" ref="BL222" ca="1" si="1875">IFERROR(INDEX($D$2:$BA$203,$A$41-1+$BI222,$A$27-3)*IF(RTF_unit="K",1,IF(RTF_unit="lb",1/1000,IF(RTF_unit="T",2,1))),"")</f>
        <v/>
      </c>
      <c r="BM222" s="142" t="str">
        <f t="shared" ref="BM222" ca="1" si="1876">IFERROR(INDEX($D$2:$BA$203,$A$41-1+$BI222,$A$27-1)*IF(RTF_unit="K",1,IF(RTF_unit="lb",1/1000,IF(RTF_unit="T",2,1))),"")</f>
        <v/>
      </c>
      <c r="BN222" s="142" t="str">
        <f t="shared" ref="BN222" ca="1" si="1877">IFERROR(INDEX($D$2:$BA$203,$A$41-1+$BI222,$A$27-2)*IF(RTF_unit="K",1,IF(RTF_unit="lb",1/1000,IF(RTF_unit="T",2,1))),"")</f>
        <v/>
      </c>
      <c r="BO222" s="142" t="str">
        <f t="shared" ref="BO222" ca="1" si="1878">IFERROR(INDEX($D$2:$BA$203,$A$41-1+$BI222,$A$27)*IF(RTF_unit_Moment="kip-ft",1,IF(RTF_unit_Moment="kip-in",1/12,IF(RTF_unit_Moment="lb-ft",1/1000,IF(RTF_unit_Moment="lb-in",1/12000,1)))),"")</f>
        <v/>
      </c>
      <c r="BP222" s="142" t="str">
        <f t="shared" ref="BP222" ca="1" si="1879">IFERROR(INDEX($D$2:$BA$203,$A$41-1+$BI222,$A$30)*IF(RTF_unit_Moment="kip-ft",1,IF(RTF_unit_Moment="kip-in",1/12,IF(RTF_unit_Moment="lb-ft",1/1000,IF(RTF_unit_Moment="lb-in",1/12000,1)))),"")</f>
        <v/>
      </c>
      <c r="BQ222" s="142" t="str">
        <f t="shared" ca="1" si="1722"/>
        <v/>
      </c>
      <c r="BR222" s="142" t="str">
        <f t="shared" ca="1" si="1723"/>
        <v/>
      </c>
      <c r="BT222" s="142" t="str">
        <f t="array" aca="1" ref="BT222" ca="1">IFERROR(INDEX($BB$1:$BB$502,SMALL(IF($BB$1:$BB$502&lt;&gt;"",ROW($BB$1:$BB$502)),ROW(215:215))),"")</f>
        <v/>
      </c>
      <c r="BU222" s="156" t="str">
        <f t="shared" ca="1" si="1685"/>
        <v/>
      </c>
      <c r="BV222" s="142" t="str">
        <f t="shared" ca="1" si="1696"/>
        <v/>
      </c>
      <c r="BW222" s="142" t="str">
        <f t="shared" ca="1" si="1696"/>
        <v/>
      </c>
      <c r="BX222" s="142" t="str">
        <f t="shared" ca="1" si="1696"/>
        <v/>
      </c>
      <c r="BY222" s="142" t="str">
        <f t="shared" ca="1" si="1697"/>
        <v/>
      </c>
      <c r="BZ222" s="142" t="str">
        <f t="shared" ca="1" si="1686"/>
        <v/>
      </c>
      <c r="CA222" s="142" t="str">
        <f t="shared" ca="1" si="1698"/>
        <v/>
      </c>
      <c r="CB222" s="142" t="str">
        <f t="shared" ca="1" si="1699"/>
        <v/>
      </c>
      <c r="CC222" s="142" t="str">
        <f t="shared" ca="1" si="1700"/>
        <v/>
      </c>
      <c r="CD222" s="142" t="str">
        <f t="shared" ca="1" si="1701"/>
        <v/>
      </c>
      <c r="CE222" s="142" t="str">
        <f t="shared" ca="1" si="1702"/>
        <v/>
      </c>
      <c r="CF222" s="142" t="str">
        <f t="shared" ca="1" si="1703"/>
        <v/>
      </c>
      <c r="CG222" s="142" t="str">
        <f t="shared" ca="1" si="1704"/>
        <v/>
      </c>
      <c r="CH222" s="142" t="str">
        <f ca="1">IFERROR(TRIM(IFERROR(IF(ISNUMBER(MATCH(IF($CF221="Radius",LEFT($CF222,FIND(" (",$CF222,1)),IF(LEFT($CF222,FIND(" (",$CF222,1))=LEFT($CF221,FIND(" (",$CF221,1)),"",LEFT($CF222,FIND(" (",$CF222,1)))),$CH$8:$CH221,0))=FALSE,IF($CF221="Radius",LEFT($CF222,FIND(" (",$CF222,1)),IF(LEFT($CF222,FIND(" (",$CF222,1))=LEFT($CF221,FIND(" (",$CF221,1)),"",LEFT($CF222,FIND(" (",$CF222,1)))),""),"")),"")</f>
        <v/>
      </c>
      <c r="CI222" s="142" t="str">
        <f t="array" aca="1" ref="CI222" ca="1">IFERROR(IF($CH222="","",IF(MAX((Selection_Radius=$CH222)*Selection_Resultant)=0,"",MAX((Selection_Radius=$CH222)*Selection_Resultant))),"")</f>
        <v/>
      </c>
      <c r="CJ222" s="142" t="str">
        <f t="shared" ca="1" si="1705"/>
        <v/>
      </c>
      <c r="CK222" s="142" t="str">
        <f t="array" aca="1" ref="CK222" ca="1">IFERROR(INDEX($CJ$1:$CJ$502,SMALL(IF($CJ$1:$CJ$502&lt;&gt;"",ROW($CJ$1:$CJ$502)),ROW(215:215))),"")</f>
        <v/>
      </c>
      <c r="CL222" s="142" t="str">
        <f t="shared" ca="1" si="1706"/>
        <v/>
      </c>
      <c r="CM222" s="142" t="str">
        <f t="shared" ca="1" si="1707"/>
        <v/>
      </c>
      <c r="CN222" s="142" t="str" cm="1">
        <f t="array" aca="1" ref="CN222" ca="1">IF(CM222="","",INDEX(INDIRECT("$CM$9:$CM$" &amp; ROW(GuyAnchorReactionCount) + GuyAnchorReactionCount),ROWS($CM222:INDIRECT("$CM$" &amp; ROW(GuyAnchorReactionCount) + GuyAnchorReactionCount))))</f>
        <v/>
      </c>
      <c r="CP222" s="145" t="str">
        <f t="shared" ca="1" si="1708"/>
        <v/>
      </c>
      <c r="CQ222" s="145" t="str">
        <f t="shared" ca="1" si="1709"/>
        <v/>
      </c>
      <c r="CR222" s="145" t="str">
        <f t="shared" ca="1" si="1710"/>
        <v/>
      </c>
      <c r="CS222" s="145" t="str">
        <f t="shared" ca="1" si="1711"/>
        <v/>
      </c>
    </row>
    <row r="223" spans="3:97" x14ac:dyDescent="0.2">
      <c r="C223" s="142">
        <f t="shared" si="1635"/>
        <v>221</v>
      </c>
      <c r="D223" s="142" t="e">
        <f t="shared" ca="1" si="1774"/>
        <v>#N/A</v>
      </c>
      <c r="E223" s="142" t="e">
        <f t="shared" ca="1" si="1774"/>
        <v>#N/A</v>
      </c>
      <c r="F223" s="142" t="e">
        <f t="shared" ca="1" si="1774"/>
        <v>#N/A</v>
      </c>
      <c r="G223" s="142" t="e">
        <f t="shared" ca="1" si="1774"/>
        <v>#N/A</v>
      </c>
      <c r="H223" s="142" t="e">
        <f t="shared" ca="1" si="1774"/>
        <v>#N/A</v>
      </c>
      <c r="I223" s="142" t="e">
        <f t="shared" ca="1" si="1774"/>
        <v>#N/A</v>
      </c>
      <c r="J223" s="142" t="e">
        <f t="shared" ca="1" si="1774"/>
        <v>#N/A</v>
      </c>
      <c r="K223" s="142" t="e">
        <f t="shared" ca="1" si="1774"/>
        <v>#N/A</v>
      </c>
      <c r="L223" s="142" t="e">
        <f t="shared" ca="1" si="1774"/>
        <v>#N/A</v>
      </c>
      <c r="M223" s="142" t="e">
        <f t="shared" ca="1" si="1774"/>
        <v>#N/A</v>
      </c>
      <c r="N223" s="142" t="e">
        <f t="shared" ca="1" si="1774"/>
        <v>#N/A</v>
      </c>
      <c r="O223" s="142" t="e">
        <f t="shared" ca="1" si="1774"/>
        <v>#N/A</v>
      </c>
      <c r="P223" s="142" t="e">
        <f t="shared" ca="1" si="1774"/>
        <v>#N/A</v>
      </c>
      <c r="Q223" s="142" t="e">
        <f t="shared" ca="1" si="1774"/>
        <v>#N/A</v>
      </c>
      <c r="R223" s="142" t="e">
        <f t="shared" ca="1" si="1774"/>
        <v>#N/A</v>
      </c>
      <c r="S223" s="142" t="e">
        <f t="shared" ca="1" si="1774"/>
        <v>#N/A</v>
      </c>
      <c r="T223" s="142" t="e">
        <f t="shared" ca="1" si="1764"/>
        <v>#N/A</v>
      </c>
      <c r="U223" s="142" t="e">
        <f t="shared" ca="1" si="1764"/>
        <v>#N/A</v>
      </c>
      <c r="V223" s="142" t="e">
        <f t="shared" ca="1" si="1764"/>
        <v>#N/A</v>
      </c>
      <c r="W223" s="142" t="e">
        <f t="shared" ca="1" si="1764"/>
        <v>#N/A</v>
      </c>
      <c r="X223" s="142" t="e">
        <f t="shared" ca="1" si="1764"/>
        <v>#N/A</v>
      </c>
      <c r="Y223" s="142" t="e">
        <f t="shared" ca="1" si="1764"/>
        <v>#N/A</v>
      </c>
      <c r="Z223" s="142" t="e">
        <f t="shared" ca="1" si="1764"/>
        <v>#N/A</v>
      </c>
      <c r="AA223" s="142" t="e">
        <f t="shared" ca="1" si="1764"/>
        <v>#N/A</v>
      </c>
      <c r="AB223" s="142" t="e">
        <f t="shared" ca="1" si="1764"/>
        <v>#N/A</v>
      </c>
      <c r="AC223" s="142" t="e">
        <f t="shared" ca="1" si="1764"/>
        <v>#N/A</v>
      </c>
      <c r="AD223" s="142" t="e">
        <f t="shared" ca="1" si="1764"/>
        <v>#N/A</v>
      </c>
      <c r="AE223" s="142" t="e">
        <f t="shared" ca="1" si="1764"/>
        <v>#N/A</v>
      </c>
      <c r="AF223" s="142" t="e">
        <f t="shared" ca="1" si="1764"/>
        <v>#N/A</v>
      </c>
      <c r="AG223" s="142" t="e">
        <f t="shared" ca="1" si="1764"/>
        <v>#N/A</v>
      </c>
      <c r="AH223" s="142" t="e">
        <f t="shared" ca="1" si="1764"/>
        <v>#N/A</v>
      </c>
      <c r="AI223" s="142" t="e">
        <f t="shared" ca="1" si="1775"/>
        <v>#N/A</v>
      </c>
      <c r="AJ223" s="142" t="e">
        <f t="shared" ca="1" si="1775"/>
        <v>#N/A</v>
      </c>
      <c r="AK223" s="142" t="e">
        <f t="shared" ca="1" si="1775"/>
        <v>#N/A</v>
      </c>
      <c r="AL223" s="142" t="e">
        <f t="shared" ca="1" si="1775"/>
        <v>#N/A</v>
      </c>
      <c r="AM223" s="142" t="e">
        <f t="shared" ca="1" si="1775"/>
        <v>#N/A</v>
      </c>
      <c r="AN223" s="142" t="e">
        <f t="shared" ca="1" si="1775"/>
        <v>#N/A</v>
      </c>
      <c r="AO223" s="142" t="e">
        <f t="shared" ca="1" si="1775"/>
        <v>#N/A</v>
      </c>
      <c r="AP223" s="142" t="e">
        <f t="shared" ca="1" si="1775"/>
        <v>#N/A</v>
      </c>
      <c r="AQ223" s="142" t="e">
        <f t="shared" ca="1" si="1775"/>
        <v>#N/A</v>
      </c>
      <c r="AR223" s="142" t="e">
        <f t="shared" ca="1" si="1775"/>
        <v>#N/A</v>
      </c>
      <c r="AS223" s="142" t="e">
        <f t="shared" ca="1" si="1775"/>
        <v>#N/A</v>
      </c>
      <c r="AT223" s="142" t="e">
        <f t="shared" ca="1" si="1775"/>
        <v>#N/A</v>
      </c>
      <c r="AU223" s="142" t="e">
        <f t="shared" ca="1" si="1775"/>
        <v>#N/A</v>
      </c>
      <c r="AV223" s="142" t="e">
        <f t="shared" ca="1" si="1775"/>
        <v>#N/A</v>
      </c>
      <c r="AW223" s="142" t="e">
        <f t="shared" ca="1" si="1775"/>
        <v>#N/A</v>
      </c>
      <c r="AX223" s="142" t="e">
        <f t="shared" ca="1" si="1775"/>
        <v>#N/A</v>
      </c>
      <c r="AY223" s="142" t="e">
        <f t="shared" ca="1" si="1765"/>
        <v>#N/A</v>
      </c>
      <c r="AZ223" s="142" t="e">
        <f t="shared" ca="1" si="1765"/>
        <v>#N/A</v>
      </c>
      <c r="BA223" s="142" t="e">
        <f t="shared" ca="1" si="1765"/>
        <v>#N/A</v>
      </c>
      <c r="BB223" s="142" t="str">
        <f t="shared" ca="1" si="1625"/>
        <v/>
      </c>
      <c r="BC223" s="142" t="str">
        <f t="shared" ref="BC223" ca="1" si="1880">IFERROR(VALUE(G223)*IF(RTF_unit="K",1,IF(RTF_unit="lb",1/1000,IF(RTF_unit="T",2,1))),"")</f>
        <v/>
      </c>
      <c r="BD223" s="142" t="str">
        <f t="shared" ref="BD223" ca="1" si="1881">IFERROR(VALUE(H223)*IF(RTF_unit="K",1,IF(RTF_unit="lb",1/1000,IF(RTF_unit="T",2,1))),"")</f>
        <v/>
      </c>
      <c r="BE223" s="142" t="str">
        <f t="shared" ref="BE223" ca="1" si="1882">IFERROR(VALUE(I223)*IF(RTF_unit="K",1,IF(RTF_unit="lb",1/1000,IF(RTF_unit="T",2,1))),"")</f>
        <v/>
      </c>
      <c r="BF223" s="20" t="str">
        <f t="shared" ca="1" si="1629"/>
        <v/>
      </c>
      <c r="BG223" s="142" t="str">
        <f t="shared" ca="1" si="1671"/>
        <v/>
      </c>
      <c r="BH223" s="20"/>
      <c r="BI223" s="158" t="str">
        <f t="shared" ca="1" si="1715"/>
        <v/>
      </c>
      <c r="BJ223" s="142" t="str">
        <f t="shared" ca="1" si="1690"/>
        <v/>
      </c>
      <c r="BK223" s="142" t="str">
        <f t="shared" ca="1" si="1716"/>
        <v/>
      </c>
      <c r="BL223" s="142" t="str">
        <f t="shared" ref="BL223" ca="1" si="1883">IFERROR(INDEX($D$2:$BA$203,$A$41-1+$BI223,$A$27-3)*IF(RTF_unit="K",1,IF(RTF_unit="lb",1/1000,IF(RTF_unit="T",2,1))),"")</f>
        <v/>
      </c>
      <c r="BM223" s="142" t="str">
        <f t="shared" ref="BM223" ca="1" si="1884">IFERROR(INDEX($D$2:$BA$203,$A$41-1+$BI223,$A$27-1)*IF(RTF_unit="K",1,IF(RTF_unit="lb",1/1000,IF(RTF_unit="T",2,1))),"")</f>
        <v/>
      </c>
      <c r="BN223" s="142" t="str">
        <f t="shared" ref="BN223" ca="1" si="1885">IFERROR(INDEX($D$2:$BA$203,$A$41-1+$BI223,$A$27-2)*IF(RTF_unit="K",1,IF(RTF_unit="lb",1/1000,IF(RTF_unit="T",2,1))),"")</f>
        <v/>
      </c>
      <c r="BO223" s="142" t="str">
        <f t="shared" ref="BO223" ca="1" si="1886">IFERROR(INDEX($D$2:$BA$203,$A$41-1+$BI223,$A$27)*IF(RTF_unit_Moment="kip-ft",1,IF(RTF_unit_Moment="kip-in",1/12,IF(RTF_unit_Moment="lb-ft",1/1000,IF(RTF_unit_Moment="lb-in",1/12000,1)))),"")</f>
        <v/>
      </c>
      <c r="BP223" s="142" t="str">
        <f t="shared" ref="BP223" ca="1" si="1887">IFERROR(INDEX($D$2:$BA$203,$A$41-1+$BI223,$A$30)*IF(RTF_unit_Moment="kip-ft",1,IF(RTF_unit_Moment="kip-in",1/12,IF(RTF_unit_Moment="lb-ft",1/1000,IF(RTF_unit_Moment="lb-in",1/12000,1)))),"")</f>
        <v/>
      </c>
      <c r="BQ223" s="142" t="str">
        <f t="shared" ca="1" si="1722"/>
        <v/>
      </c>
      <c r="BR223" s="142" t="str">
        <f t="shared" ca="1" si="1723"/>
        <v/>
      </c>
      <c r="BT223" s="142" t="str">
        <f t="array" aca="1" ref="BT223" ca="1">IFERROR(INDEX($BB$1:$BB$502,SMALL(IF($BB$1:$BB$502&lt;&gt;"",ROW($BB$1:$BB$502)),ROW(216:216))),"")</f>
        <v/>
      </c>
      <c r="BU223" s="156" t="str">
        <f t="shared" ca="1" si="1685"/>
        <v/>
      </c>
      <c r="BV223" s="142" t="str">
        <f t="shared" ca="1" si="1696"/>
        <v/>
      </c>
      <c r="BW223" s="142" t="str">
        <f t="shared" ca="1" si="1696"/>
        <v/>
      </c>
      <c r="BX223" s="142" t="str">
        <f t="shared" ca="1" si="1696"/>
        <v/>
      </c>
      <c r="BY223" s="142" t="str">
        <f t="shared" ca="1" si="1697"/>
        <v/>
      </c>
      <c r="BZ223" s="142" t="str">
        <f t="shared" ca="1" si="1686"/>
        <v/>
      </c>
      <c r="CA223" s="142" t="str">
        <f t="shared" ca="1" si="1698"/>
        <v/>
      </c>
      <c r="CB223" s="142" t="str">
        <f t="shared" ca="1" si="1699"/>
        <v/>
      </c>
      <c r="CC223" s="142" t="str">
        <f t="shared" ca="1" si="1700"/>
        <v/>
      </c>
      <c r="CD223" s="142" t="str">
        <f t="shared" ca="1" si="1701"/>
        <v/>
      </c>
      <c r="CE223" s="142" t="str">
        <f t="shared" ca="1" si="1702"/>
        <v/>
      </c>
      <c r="CF223" s="142" t="str">
        <f t="shared" ca="1" si="1703"/>
        <v/>
      </c>
      <c r="CG223" s="142" t="str">
        <f t="shared" ca="1" si="1704"/>
        <v/>
      </c>
      <c r="CH223" s="142" t="str">
        <f ca="1">IFERROR(TRIM(IFERROR(IF(ISNUMBER(MATCH(IF($CF222="Radius",LEFT($CF223,FIND(" (",$CF223,1)),IF(LEFT($CF223,FIND(" (",$CF223,1))=LEFT($CF222,FIND(" (",$CF222,1)),"",LEFT($CF223,FIND(" (",$CF223,1)))),$CH$8:$CH222,0))=FALSE,IF($CF222="Radius",LEFT($CF223,FIND(" (",$CF223,1)),IF(LEFT($CF223,FIND(" (",$CF223,1))=LEFT($CF222,FIND(" (",$CF222,1)),"",LEFT($CF223,FIND(" (",$CF223,1)))),""),"")),"")</f>
        <v/>
      </c>
      <c r="CI223" s="142" t="str">
        <f t="array" aca="1" ref="CI223" ca="1">IFERROR(IF($CH223="","",IF(MAX((Selection_Radius=$CH223)*Selection_Resultant)=0,"",MAX((Selection_Radius=$CH223)*Selection_Resultant))),"")</f>
        <v/>
      </c>
      <c r="CJ223" s="142" t="str">
        <f t="shared" ca="1" si="1705"/>
        <v/>
      </c>
      <c r="CK223" s="142" t="str">
        <f t="array" aca="1" ref="CK223" ca="1">IFERROR(INDEX($CJ$1:$CJ$502,SMALL(IF($CJ$1:$CJ$502&lt;&gt;"",ROW($CJ$1:$CJ$502)),ROW(216:216))),"")</f>
        <v/>
      </c>
      <c r="CL223" s="142" t="str">
        <f t="shared" ca="1" si="1706"/>
        <v/>
      </c>
      <c r="CM223" s="142" t="str">
        <f t="shared" ca="1" si="1707"/>
        <v/>
      </c>
      <c r="CN223" s="142" t="str" cm="1">
        <f t="array" aca="1" ref="CN223" ca="1">IF(CM223="","",INDEX(INDIRECT("$CM$9:$CM$" &amp; ROW(GuyAnchorReactionCount) + GuyAnchorReactionCount),ROWS($CM223:INDIRECT("$CM$" &amp; ROW(GuyAnchorReactionCount) + GuyAnchorReactionCount))))</f>
        <v/>
      </c>
      <c r="CP223" s="145" t="str">
        <f t="shared" ca="1" si="1708"/>
        <v/>
      </c>
      <c r="CQ223" s="145" t="str">
        <f t="shared" ca="1" si="1709"/>
        <v/>
      </c>
      <c r="CR223" s="145" t="str">
        <f t="shared" ca="1" si="1710"/>
        <v/>
      </c>
      <c r="CS223" s="145" t="str">
        <f t="shared" ca="1" si="1711"/>
        <v/>
      </c>
    </row>
    <row r="224" spans="3:97" x14ac:dyDescent="0.2">
      <c r="C224" s="142">
        <f t="shared" si="1635"/>
        <v>222</v>
      </c>
      <c r="D224" s="142" t="e">
        <f t="shared" ca="1" si="1774"/>
        <v>#N/A</v>
      </c>
      <c r="E224" s="142" t="e">
        <f t="shared" ca="1" si="1774"/>
        <v>#N/A</v>
      </c>
      <c r="F224" s="142" t="e">
        <f t="shared" ca="1" si="1774"/>
        <v>#N/A</v>
      </c>
      <c r="G224" s="142" t="e">
        <f t="shared" ca="1" si="1774"/>
        <v>#N/A</v>
      </c>
      <c r="H224" s="142" t="e">
        <f t="shared" ca="1" si="1774"/>
        <v>#N/A</v>
      </c>
      <c r="I224" s="142" t="e">
        <f t="shared" ca="1" si="1774"/>
        <v>#N/A</v>
      </c>
      <c r="J224" s="142" t="e">
        <f t="shared" ca="1" si="1774"/>
        <v>#N/A</v>
      </c>
      <c r="K224" s="142" t="e">
        <f t="shared" ca="1" si="1774"/>
        <v>#N/A</v>
      </c>
      <c r="L224" s="142" t="e">
        <f t="shared" ca="1" si="1774"/>
        <v>#N/A</v>
      </c>
      <c r="M224" s="142" t="e">
        <f t="shared" ca="1" si="1774"/>
        <v>#N/A</v>
      </c>
      <c r="N224" s="142" t="e">
        <f t="shared" ca="1" si="1774"/>
        <v>#N/A</v>
      </c>
      <c r="O224" s="142" t="e">
        <f t="shared" ca="1" si="1774"/>
        <v>#N/A</v>
      </c>
      <c r="P224" s="142" t="e">
        <f t="shared" ca="1" si="1774"/>
        <v>#N/A</v>
      </c>
      <c r="Q224" s="142" t="e">
        <f t="shared" ca="1" si="1774"/>
        <v>#N/A</v>
      </c>
      <c r="R224" s="142" t="e">
        <f t="shared" ca="1" si="1774"/>
        <v>#N/A</v>
      </c>
      <c r="S224" s="142" t="e">
        <f t="shared" ca="1" si="1774"/>
        <v>#N/A</v>
      </c>
      <c r="T224" s="142" t="e">
        <f t="shared" ca="1" si="1764"/>
        <v>#N/A</v>
      </c>
      <c r="U224" s="142" t="e">
        <f t="shared" ca="1" si="1764"/>
        <v>#N/A</v>
      </c>
      <c r="V224" s="142" t="e">
        <f t="shared" ca="1" si="1764"/>
        <v>#N/A</v>
      </c>
      <c r="W224" s="142" t="e">
        <f t="shared" ca="1" si="1764"/>
        <v>#N/A</v>
      </c>
      <c r="X224" s="142" t="e">
        <f t="shared" ca="1" si="1764"/>
        <v>#N/A</v>
      </c>
      <c r="Y224" s="142" t="e">
        <f t="shared" ca="1" si="1764"/>
        <v>#N/A</v>
      </c>
      <c r="Z224" s="142" t="e">
        <f t="shared" ca="1" si="1764"/>
        <v>#N/A</v>
      </c>
      <c r="AA224" s="142" t="e">
        <f t="shared" ca="1" si="1764"/>
        <v>#N/A</v>
      </c>
      <c r="AB224" s="142" t="e">
        <f t="shared" ca="1" si="1764"/>
        <v>#N/A</v>
      </c>
      <c r="AC224" s="142" t="e">
        <f t="shared" ca="1" si="1764"/>
        <v>#N/A</v>
      </c>
      <c r="AD224" s="142" t="e">
        <f t="shared" ca="1" si="1764"/>
        <v>#N/A</v>
      </c>
      <c r="AE224" s="142" t="e">
        <f t="shared" ca="1" si="1764"/>
        <v>#N/A</v>
      </c>
      <c r="AF224" s="142" t="e">
        <f t="shared" ca="1" si="1764"/>
        <v>#N/A</v>
      </c>
      <c r="AG224" s="142" t="e">
        <f t="shared" ca="1" si="1764"/>
        <v>#N/A</v>
      </c>
      <c r="AH224" s="142" t="e">
        <f t="shared" ca="1" si="1764"/>
        <v>#N/A</v>
      </c>
      <c r="AI224" s="142" t="e">
        <f t="shared" ca="1" si="1775"/>
        <v>#N/A</v>
      </c>
      <c r="AJ224" s="142" t="e">
        <f t="shared" ca="1" si="1775"/>
        <v>#N/A</v>
      </c>
      <c r="AK224" s="142" t="e">
        <f t="shared" ca="1" si="1775"/>
        <v>#N/A</v>
      </c>
      <c r="AL224" s="142" t="e">
        <f t="shared" ca="1" si="1775"/>
        <v>#N/A</v>
      </c>
      <c r="AM224" s="142" t="e">
        <f t="shared" ca="1" si="1775"/>
        <v>#N/A</v>
      </c>
      <c r="AN224" s="142" t="e">
        <f t="shared" ca="1" si="1775"/>
        <v>#N/A</v>
      </c>
      <c r="AO224" s="142" t="e">
        <f t="shared" ca="1" si="1775"/>
        <v>#N/A</v>
      </c>
      <c r="AP224" s="142" t="e">
        <f t="shared" ca="1" si="1775"/>
        <v>#N/A</v>
      </c>
      <c r="AQ224" s="142" t="e">
        <f t="shared" ca="1" si="1775"/>
        <v>#N/A</v>
      </c>
      <c r="AR224" s="142" t="e">
        <f t="shared" ca="1" si="1775"/>
        <v>#N/A</v>
      </c>
      <c r="AS224" s="142" t="e">
        <f t="shared" ca="1" si="1775"/>
        <v>#N/A</v>
      </c>
      <c r="AT224" s="142" t="e">
        <f t="shared" ca="1" si="1775"/>
        <v>#N/A</v>
      </c>
      <c r="AU224" s="142" t="e">
        <f t="shared" ca="1" si="1775"/>
        <v>#N/A</v>
      </c>
      <c r="AV224" s="142" t="e">
        <f t="shared" ca="1" si="1775"/>
        <v>#N/A</v>
      </c>
      <c r="AW224" s="142" t="e">
        <f t="shared" ca="1" si="1775"/>
        <v>#N/A</v>
      </c>
      <c r="AX224" s="142" t="e">
        <f t="shared" ca="1" si="1775"/>
        <v>#N/A</v>
      </c>
      <c r="AY224" s="142" t="e">
        <f t="shared" ca="1" si="1765"/>
        <v>#N/A</v>
      </c>
      <c r="AZ224" s="142" t="e">
        <f t="shared" ca="1" si="1765"/>
        <v>#N/A</v>
      </c>
      <c r="BA224" s="142" t="e">
        <f t="shared" ca="1" si="1765"/>
        <v>#N/A</v>
      </c>
      <c r="BB224" s="142" t="str">
        <f t="shared" ca="1" si="1625"/>
        <v/>
      </c>
      <c r="BC224" s="142" t="str">
        <f t="shared" ref="BC224" ca="1" si="1888">IFERROR(VALUE(G224)*IF(RTF_unit="K",1,IF(RTF_unit="lb",1/1000,IF(RTF_unit="T",2,1))),"")</f>
        <v/>
      </c>
      <c r="BD224" s="142" t="str">
        <f t="shared" ref="BD224" ca="1" si="1889">IFERROR(VALUE(H224)*IF(RTF_unit="K",1,IF(RTF_unit="lb",1/1000,IF(RTF_unit="T",2,1))),"")</f>
        <v/>
      </c>
      <c r="BE224" s="142" t="str">
        <f t="shared" ref="BE224" ca="1" si="1890">IFERROR(VALUE(I224)*IF(RTF_unit="K",1,IF(RTF_unit="lb",1/1000,IF(RTF_unit="T",2,1))),"")</f>
        <v/>
      </c>
      <c r="BF224" s="20" t="str">
        <f t="shared" ca="1" si="1629"/>
        <v/>
      </c>
      <c r="BG224" s="142" t="str">
        <f t="shared" ca="1" si="1671"/>
        <v/>
      </c>
      <c r="BH224" s="20"/>
      <c r="BI224" s="158" t="str">
        <f t="shared" ca="1" si="1715"/>
        <v/>
      </c>
      <c r="BJ224" s="142" t="str">
        <f t="shared" ca="1" si="1690"/>
        <v/>
      </c>
      <c r="BK224" s="142" t="str">
        <f t="shared" ca="1" si="1716"/>
        <v/>
      </c>
      <c r="BL224" s="142" t="str">
        <f t="shared" ref="BL224" ca="1" si="1891">IFERROR(INDEX($D$2:$BA$203,$A$41-1+$BI224,$A$27-3)*IF(RTF_unit="K",1,IF(RTF_unit="lb",1/1000,IF(RTF_unit="T",2,1))),"")</f>
        <v/>
      </c>
      <c r="BM224" s="142" t="str">
        <f t="shared" ref="BM224" ca="1" si="1892">IFERROR(INDEX($D$2:$BA$203,$A$41-1+$BI224,$A$27-1)*IF(RTF_unit="K",1,IF(RTF_unit="lb",1/1000,IF(RTF_unit="T",2,1))),"")</f>
        <v/>
      </c>
      <c r="BN224" s="142" t="str">
        <f t="shared" ref="BN224" ca="1" si="1893">IFERROR(INDEX($D$2:$BA$203,$A$41-1+$BI224,$A$27-2)*IF(RTF_unit="K",1,IF(RTF_unit="lb",1/1000,IF(RTF_unit="T",2,1))),"")</f>
        <v/>
      </c>
      <c r="BO224" s="142" t="str">
        <f t="shared" ref="BO224" ca="1" si="1894">IFERROR(INDEX($D$2:$BA$203,$A$41-1+$BI224,$A$27)*IF(RTF_unit_Moment="kip-ft",1,IF(RTF_unit_Moment="kip-in",1/12,IF(RTF_unit_Moment="lb-ft",1/1000,IF(RTF_unit_Moment="lb-in",1/12000,1)))),"")</f>
        <v/>
      </c>
      <c r="BP224" s="142" t="str">
        <f t="shared" ref="BP224" ca="1" si="1895">IFERROR(INDEX($D$2:$BA$203,$A$41-1+$BI224,$A$30)*IF(RTF_unit_Moment="kip-ft",1,IF(RTF_unit_Moment="kip-in",1/12,IF(RTF_unit_Moment="lb-ft",1/1000,IF(RTF_unit_Moment="lb-in",1/12000,1)))),"")</f>
        <v/>
      </c>
      <c r="BQ224" s="142" t="str">
        <f t="shared" ca="1" si="1722"/>
        <v/>
      </c>
      <c r="BR224" s="142" t="str">
        <f t="shared" ca="1" si="1723"/>
        <v/>
      </c>
      <c r="BT224" s="142" t="str">
        <f t="array" aca="1" ref="BT224" ca="1">IFERROR(INDEX($BB$1:$BB$502,SMALL(IF($BB$1:$BB$502&lt;&gt;"",ROW($BB$1:$BB$502)),ROW(217:217))),"")</f>
        <v/>
      </c>
      <c r="BU224" s="156" t="str">
        <f t="shared" ca="1" si="1685"/>
        <v/>
      </c>
      <c r="BV224" s="142" t="str">
        <f t="shared" ca="1" si="1696"/>
        <v/>
      </c>
      <c r="BW224" s="142" t="str">
        <f t="shared" ca="1" si="1696"/>
        <v/>
      </c>
      <c r="BX224" s="142" t="str">
        <f t="shared" ca="1" si="1696"/>
        <v/>
      </c>
      <c r="BY224" s="142" t="str">
        <f t="shared" ca="1" si="1697"/>
        <v/>
      </c>
      <c r="BZ224" s="142" t="str">
        <f t="shared" ca="1" si="1686"/>
        <v/>
      </c>
      <c r="CA224" s="142" t="str">
        <f t="shared" ca="1" si="1698"/>
        <v/>
      </c>
      <c r="CB224" s="142" t="str">
        <f t="shared" ca="1" si="1699"/>
        <v/>
      </c>
      <c r="CC224" s="142" t="str">
        <f t="shared" ca="1" si="1700"/>
        <v/>
      </c>
      <c r="CD224" s="142" t="str">
        <f t="shared" ca="1" si="1701"/>
        <v/>
      </c>
      <c r="CE224" s="142" t="str">
        <f t="shared" ca="1" si="1702"/>
        <v/>
      </c>
      <c r="CF224" s="142" t="str">
        <f t="shared" ca="1" si="1703"/>
        <v/>
      </c>
      <c r="CG224" s="142" t="str">
        <f t="shared" ca="1" si="1704"/>
        <v/>
      </c>
      <c r="CH224" s="142" t="str">
        <f ca="1">IFERROR(TRIM(IFERROR(IF(ISNUMBER(MATCH(IF($CF223="Radius",LEFT($CF224,FIND(" (",$CF224,1)),IF(LEFT($CF224,FIND(" (",$CF224,1))=LEFT($CF223,FIND(" (",$CF223,1)),"",LEFT($CF224,FIND(" (",$CF224,1)))),$CH$8:$CH223,0))=FALSE,IF($CF223="Radius",LEFT($CF224,FIND(" (",$CF224,1)),IF(LEFT($CF224,FIND(" (",$CF224,1))=LEFT($CF223,FIND(" (",$CF223,1)),"",LEFT($CF224,FIND(" (",$CF224,1)))),""),"")),"")</f>
        <v/>
      </c>
      <c r="CI224" s="142" t="str">
        <f t="array" aca="1" ref="CI224" ca="1">IFERROR(IF($CH224="","",IF(MAX((Selection_Radius=$CH224)*Selection_Resultant)=0,"",MAX((Selection_Radius=$CH224)*Selection_Resultant))),"")</f>
        <v/>
      </c>
      <c r="CJ224" s="142" t="str">
        <f t="shared" ca="1" si="1705"/>
        <v/>
      </c>
      <c r="CK224" s="142" t="str">
        <f t="array" aca="1" ref="CK224" ca="1">IFERROR(INDEX($CJ$1:$CJ$502,SMALL(IF($CJ$1:$CJ$502&lt;&gt;"",ROW($CJ$1:$CJ$502)),ROW(217:217))),"")</f>
        <v/>
      </c>
      <c r="CL224" s="142" t="str">
        <f t="shared" ca="1" si="1706"/>
        <v/>
      </c>
      <c r="CM224" s="142" t="str">
        <f t="shared" ca="1" si="1707"/>
        <v/>
      </c>
      <c r="CN224" s="142" t="str" cm="1">
        <f t="array" aca="1" ref="CN224" ca="1">IF(CM224="","",INDEX(INDIRECT("$CM$9:$CM$" &amp; ROW(GuyAnchorReactionCount) + GuyAnchorReactionCount),ROWS($CM224:INDIRECT("$CM$" &amp; ROW(GuyAnchorReactionCount) + GuyAnchorReactionCount))))</f>
        <v/>
      </c>
      <c r="CP224" s="145" t="str">
        <f t="shared" ca="1" si="1708"/>
        <v/>
      </c>
      <c r="CQ224" s="145" t="str">
        <f t="shared" ca="1" si="1709"/>
        <v/>
      </c>
      <c r="CR224" s="145" t="str">
        <f t="shared" ca="1" si="1710"/>
        <v/>
      </c>
      <c r="CS224" s="145" t="str">
        <f t="shared" ca="1" si="1711"/>
        <v/>
      </c>
    </row>
    <row r="225" spans="3:97" x14ac:dyDescent="0.2">
      <c r="C225" s="142">
        <f t="shared" si="1635"/>
        <v>223</v>
      </c>
      <c r="D225" s="142" t="e">
        <f t="shared" ca="1" si="1774"/>
        <v>#N/A</v>
      </c>
      <c r="E225" s="142" t="e">
        <f t="shared" ca="1" si="1774"/>
        <v>#N/A</v>
      </c>
      <c r="F225" s="142" t="e">
        <f t="shared" ca="1" si="1774"/>
        <v>#N/A</v>
      </c>
      <c r="G225" s="142" t="e">
        <f t="shared" ca="1" si="1774"/>
        <v>#N/A</v>
      </c>
      <c r="H225" s="142" t="e">
        <f t="shared" ca="1" si="1774"/>
        <v>#N/A</v>
      </c>
      <c r="I225" s="142" t="e">
        <f t="shared" ca="1" si="1774"/>
        <v>#N/A</v>
      </c>
      <c r="J225" s="142" t="e">
        <f t="shared" ca="1" si="1774"/>
        <v>#N/A</v>
      </c>
      <c r="K225" s="142" t="e">
        <f t="shared" ca="1" si="1774"/>
        <v>#N/A</v>
      </c>
      <c r="L225" s="142" t="e">
        <f t="shared" ca="1" si="1774"/>
        <v>#N/A</v>
      </c>
      <c r="M225" s="142" t="e">
        <f t="shared" ca="1" si="1774"/>
        <v>#N/A</v>
      </c>
      <c r="N225" s="142" t="e">
        <f t="shared" ca="1" si="1774"/>
        <v>#N/A</v>
      </c>
      <c r="O225" s="142" t="e">
        <f t="shared" ca="1" si="1774"/>
        <v>#N/A</v>
      </c>
      <c r="P225" s="142" t="e">
        <f t="shared" ca="1" si="1774"/>
        <v>#N/A</v>
      </c>
      <c r="Q225" s="142" t="e">
        <f t="shared" ca="1" si="1774"/>
        <v>#N/A</v>
      </c>
      <c r="R225" s="142" t="e">
        <f t="shared" ca="1" si="1774"/>
        <v>#N/A</v>
      </c>
      <c r="S225" s="142" t="e">
        <f t="shared" ref="S225:AH240" ca="1" si="1896">TRIM(INDIRECT("'" &amp; "TNX Report" &amp; "'!" &amp; ADDRESS($A$9+$C225,S$1)))</f>
        <v>#N/A</v>
      </c>
      <c r="T225" s="142" t="e">
        <f t="shared" ca="1" si="1896"/>
        <v>#N/A</v>
      </c>
      <c r="U225" s="142" t="e">
        <f t="shared" ca="1" si="1896"/>
        <v>#N/A</v>
      </c>
      <c r="V225" s="142" t="e">
        <f t="shared" ca="1" si="1896"/>
        <v>#N/A</v>
      </c>
      <c r="W225" s="142" t="e">
        <f t="shared" ca="1" si="1896"/>
        <v>#N/A</v>
      </c>
      <c r="X225" s="142" t="e">
        <f t="shared" ca="1" si="1896"/>
        <v>#N/A</v>
      </c>
      <c r="Y225" s="142" t="e">
        <f t="shared" ca="1" si="1896"/>
        <v>#N/A</v>
      </c>
      <c r="Z225" s="142" t="e">
        <f t="shared" ca="1" si="1896"/>
        <v>#N/A</v>
      </c>
      <c r="AA225" s="142" t="e">
        <f t="shared" ca="1" si="1896"/>
        <v>#N/A</v>
      </c>
      <c r="AB225" s="142" t="e">
        <f t="shared" ca="1" si="1896"/>
        <v>#N/A</v>
      </c>
      <c r="AC225" s="142" t="e">
        <f t="shared" ca="1" si="1896"/>
        <v>#N/A</v>
      </c>
      <c r="AD225" s="142" t="e">
        <f t="shared" ca="1" si="1896"/>
        <v>#N/A</v>
      </c>
      <c r="AE225" s="142" t="e">
        <f t="shared" ca="1" si="1896"/>
        <v>#N/A</v>
      </c>
      <c r="AF225" s="142" t="e">
        <f t="shared" ca="1" si="1896"/>
        <v>#N/A</v>
      </c>
      <c r="AG225" s="142" t="e">
        <f t="shared" ca="1" si="1896"/>
        <v>#N/A</v>
      </c>
      <c r="AH225" s="142" t="e">
        <f t="shared" ca="1" si="1896"/>
        <v>#N/A</v>
      </c>
      <c r="AI225" s="142" t="e">
        <f t="shared" ca="1" si="1775"/>
        <v>#N/A</v>
      </c>
      <c r="AJ225" s="142" t="e">
        <f t="shared" ca="1" si="1775"/>
        <v>#N/A</v>
      </c>
      <c r="AK225" s="142" t="e">
        <f t="shared" ca="1" si="1775"/>
        <v>#N/A</v>
      </c>
      <c r="AL225" s="142" t="e">
        <f t="shared" ca="1" si="1775"/>
        <v>#N/A</v>
      </c>
      <c r="AM225" s="142" t="e">
        <f t="shared" ca="1" si="1775"/>
        <v>#N/A</v>
      </c>
      <c r="AN225" s="142" t="e">
        <f t="shared" ca="1" si="1775"/>
        <v>#N/A</v>
      </c>
      <c r="AO225" s="142" t="e">
        <f t="shared" ca="1" si="1775"/>
        <v>#N/A</v>
      </c>
      <c r="AP225" s="142" t="e">
        <f t="shared" ca="1" si="1775"/>
        <v>#N/A</v>
      </c>
      <c r="AQ225" s="142" t="e">
        <f t="shared" ca="1" si="1775"/>
        <v>#N/A</v>
      </c>
      <c r="AR225" s="142" t="e">
        <f t="shared" ca="1" si="1775"/>
        <v>#N/A</v>
      </c>
      <c r="AS225" s="142" t="e">
        <f t="shared" ca="1" si="1775"/>
        <v>#N/A</v>
      </c>
      <c r="AT225" s="142" t="e">
        <f t="shared" ca="1" si="1775"/>
        <v>#N/A</v>
      </c>
      <c r="AU225" s="142" t="e">
        <f t="shared" ca="1" si="1775"/>
        <v>#N/A</v>
      </c>
      <c r="AV225" s="142" t="e">
        <f t="shared" ca="1" si="1775"/>
        <v>#N/A</v>
      </c>
      <c r="AW225" s="142" t="e">
        <f t="shared" ca="1" si="1775"/>
        <v>#N/A</v>
      </c>
      <c r="AX225" s="142" t="e">
        <f t="shared" ref="AX225:BA240" ca="1" si="1897">TRIM(INDIRECT("'" &amp; "TNX Report" &amp; "'!" &amp; ADDRESS($A$9+$C225,AX$1)))</f>
        <v>#N/A</v>
      </c>
      <c r="AY225" s="142" t="e">
        <f t="shared" ca="1" si="1897"/>
        <v>#N/A</v>
      </c>
      <c r="AZ225" s="142" t="e">
        <f t="shared" ca="1" si="1897"/>
        <v>#N/A</v>
      </c>
      <c r="BA225" s="142" t="e">
        <f t="shared" ca="1" si="1897"/>
        <v>#N/A</v>
      </c>
      <c r="BB225" s="142" t="str">
        <f t="shared" ca="1" si="1625"/>
        <v/>
      </c>
      <c r="BC225" s="142" t="str">
        <f t="shared" ref="BC225" ca="1" si="1898">IFERROR(VALUE(G225)*IF(RTF_unit="K",1,IF(RTF_unit="lb",1/1000,IF(RTF_unit="T",2,1))),"")</f>
        <v/>
      </c>
      <c r="BD225" s="142" t="str">
        <f t="shared" ref="BD225" ca="1" si="1899">IFERROR(VALUE(H225)*IF(RTF_unit="K",1,IF(RTF_unit="lb",1/1000,IF(RTF_unit="T",2,1))),"")</f>
        <v/>
      </c>
      <c r="BE225" s="142" t="str">
        <f t="shared" ref="BE225" ca="1" si="1900">IFERROR(VALUE(I225)*IF(RTF_unit="K",1,IF(RTF_unit="lb",1/1000,IF(RTF_unit="T",2,1))),"")</f>
        <v/>
      </c>
      <c r="BF225" s="20" t="str">
        <f t="shared" ca="1" si="1629"/>
        <v/>
      </c>
      <c r="BG225" s="142" t="str">
        <f t="shared" ca="1" si="1671"/>
        <v/>
      </c>
      <c r="BH225" s="20"/>
      <c r="BI225" s="158" t="str">
        <f t="shared" ca="1" si="1715"/>
        <v/>
      </c>
      <c r="BJ225" s="142" t="str">
        <f t="shared" ca="1" si="1690"/>
        <v/>
      </c>
      <c r="BK225" s="142" t="str">
        <f t="shared" ca="1" si="1716"/>
        <v/>
      </c>
      <c r="BL225" s="142" t="str">
        <f t="shared" ref="BL225" ca="1" si="1901">IFERROR(INDEX($D$2:$BA$203,$A$41-1+$BI225,$A$27-3)*IF(RTF_unit="K",1,IF(RTF_unit="lb",1/1000,IF(RTF_unit="T",2,1))),"")</f>
        <v/>
      </c>
      <c r="BM225" s="142" t="str">
        <f t="shared" ref="BM225" ca="1" si="1902">IFERROR(INDEX($D$2:$BA$203,$A$41-1+$BI225,$A$27-1)*IF(RTF_unit="K",1,IF(RTF_unit="lb",1/1000,IF(RTF_unit="T",2,1))),"")</f>
        <v/>
      </c>
      <c r="BN225" s="142" t="str">
        <f t="shared" ref="BN225" ca="1" si="1903">IFERROR(INDEX($D$2:$BA$203,$A$41-1+$BI225,$A$27-2)*IF(RTF_unit="K",1,IF(RTF_unit="lb",1/1000,IF(RTF_unit="T",2,1))),"")</f>
        <v/>
      </c>
      <c r="BO225" s="142" t="str">
        <f t="shared" ref="BO225" ca="1" si="1904">IFERROR(INDEX($D$2:$BA$203,$A$41-1+$BI225,$A$27)*IF(RTF_unit_Moment="kip-ft",1,IF(RTF_unit_Moment="kip-in",1/12,IF(RTF_unit_Moment="lb-ft",1/1000,IF(RTF_unit_Moment="lb-in",1/12000,1)))),"")</f>
        <v/>
      </c>
      <c r="BP225" s="142" t="str">
        <f t="shared" ref="BP225" ca="1" si="1905">IFERROR(INDEX($D$2:$BA$203,$A$41-1+$BI225,$A$30)*IF(RTF_unit_Moment="kip-ft",1,IF(RTF_unit_Moment="kip-in",1/12,IF(RTF_unit_Moment="lb-ft",1/1000,IF(RTF_unit_Moment="lb-in",1/12000,1)))),"")</f>
        <v/>
      </c>
      <c r="BQ225" s="142" t="str">
        <f t="shared" ca="1" si="1722"/>
        <v/>
      </c>
      <c r="BR225" s="142" t="str">
        <f t="shared" ca="1" si="1723"/>
        <v/>
      </c>
      <c r="BT225" s="142" t="str">
        <f t="array" aca="1" ref="BT225" ca="1">IFERROR(INDEX($BB$1:$BB$502,SMALL(IF($BB$1:$BB$502&lt;&gt;"",ROW($BB$1:$BB$502)),ROW(218:218))),"")</f>
        <v/>
      </c>
      <c r="BU225" s="156" t="str">
        <f t="shared" ca="1" si="1685"/>
        <v/>
      </c>
      <c r="BV225" s="142" t="str">
        <f t="shared" ca="1" si="1696"/>
        <v/>
      </c>
      <c r="BW225" s="142" t="str">
        <f t="shared" ca="1" si="1696"/>
        <v/>
      </c>
      <c r="BX225" s="142" t="str">
        <f t="shared" ca="1" si="1696"/>
        <v/>
      </c>
      <c r="BY225" s="142" t="str">
        <f t="shared" ca="1" si="1697"/>
        <v/>
      </c>
      <c r="BZ225" s="142" t="str">
        <f t="shared" ca="1" si="1686"/>
        <v/>
      </c>
      <c r="CA225" s="142" t="str">
        <f t="shared" ca="1" si="1698"/>
        <v/>
      </c>
      <c r="CB225" s="142" t="str">
        <f t="shared" ca="1" si="1699"/>
        <v/>
      </c>
      <c r="CC225" s="142" t="str">
        <f t="shared" ca="1" si="1700"/>
        <v/>
      </c>
      <c r="CD225" s="142" t="str">
        <f t="shared" ca="1" si="1701"/>
        <v/>
      </c>
      <c r="CE225" s="142" t="str">
        <f t="shared" ca="1" si="1702"/>
        <v/>
      </c>
      <c r="CF225" s="142" t="str">
        <f t="shared" ca="1" si="1703"/>
        <v/>
      </c>
      <c r="CG225" s="142" t="str">
        <f t="shared" ca="1" si="1704"/>
        <v/>
      </c>
      <c r="CH225" s="142" t="str">
        <f ca="1">IFERROR(TRIM(IFERROR(IF(ISNUMBER(MATCH(IF($CF224="Radius",LEFT($CF225,FIND(" (",$CF225,1)),IF(LEFT($CF225,FIND(" (",$CF225,1))=LEFT($CF224,FIND(" (",$CF224,1)),"",LEFT($CF225,FIND(" (",$CF225,1)))),$CH$8:$CH224,0))=FALSE,IF($CF224="Radius",LEFT($CF225,FIND(" (",$CF225,1)),IF(LEFT($CF225,FIND(" (",$CF225,1))=LEFT($CF224,FIND(" (",$CF224,1)),"",LEFT($CF225,FIND(" (",$CF225,1)))),""),"")),"")</f>
        <v/>
      </c>
      <c r="CI225" s="142" t="str">
        <f t="array" aca="1" ref="CI225" ca="1">IFERROR(IF($CH225="","",IF(MAX((Selection_Radius=$CH225)*Selection_Resultant)=0,"",MAX((Selection_Radius=$CH225)*Selection_Resultant))),"")</f>
        <v/>
      </c>
      <c r="CJ225" s="142" t="str">
        <f t="shared" ca="1" si="1705"/>
        <v/>
      </c>
      <c r="CK225" s="142" t="str">
        <f t="array" aca="1" ref="CK225" ca="1">IFERROR(INDEX($CJ$1:$CJ$502,SMALL(IF($CJ$1:$CJ$502&lt;&gt;"",ROW($CJ$1:$CJ$502)),ROW(218:218))),"")</f>
        <v/>
      </c>
      <c r="CL225" s="142" t="str">
        <f t="shared" ca="1" si="1706"/>
        <v/>
      </c>
      <c r="CM225" s="142" t="str">
        <f t="shared" ca="1" si="1707"/>
        <v/>
      </c>
      <c r="CN225" s="142" t="str" cm="1">
        <f t="array" aca="1" ref="CN225" ca="1">IF(CM225="","",INDEX(INDIRECT("$CM$9:$CM$" &amp; ROW(GuyAnchorReactionCount) + GuyAnchorReactionCount),ROWS($CM225:INDIRECT("$CM$" &amp; ROW(GuyAnchorReactionCount) + GuyAnchorReactionCount))))</f>
        <v/>
      </c>
      <c r="CP225" s="145" t="str">
        <f t="shared" ca="1" si="1708"/>
        <v/>
      </c>
      <c r="CQ225" s="145" t="str">
        <f t="shared" ca="1" si="1709"/>
        <v/>
      </c>
      <c r="CR225" s="145" t="str">
        <f t="shared" ca="1" si="1710"/>
        <v/>
      </c>
      <c r="CS225" s="145" t="str">
        <f t="shared" ca="1" si="1711"/>
        <v/>
      </c>
    </row>
    <row r="226" spans="3:97" x14ac:dyDescent="0.2">
      <c r="C226" s="142">
        <f t="shared" si="1635"/>
        <v>224</v>
      </c>
      <c r="D226" s="142" t="e">
        <f t="shared" ref="D226:S241" ca="1" si="1906">TRIM(INDIRECT("'" &amp; "TNX Report" &amp; "'!" &amp; ADDRESS($A$9+$C226,D$1)))</f>
        <v>#N/A</v>
      </c>
      <c r="E226" s="142" t="e">
        <f t="shared" ca="1" si="1906"/>
        <v>#N/A</v>
      </c>
      <c r="F226" s="142" t="e">
        <f t="shared" ca="1" si="1906"/>
        <v>#N/A</v>
      </c>
      <c r="G226" s="142" t="e">
        <f t="shared" ca="1" si="1906"/>
        <v>#N/A</v>
      </c>
      <c r="H226" s="142" t="e">
        <f t="shared" ca="1" si="1906"/>
        <v>#N/A</v>
      </c>
      <c r="I226" s="142" t="e">
        <f t="shared" ca="1" si="1906"/>
        <v>#N/A</v>
      </c>
      <c r="J226" s="142" t="e">
        <f t="shared" ca="1" si="1906"/>
        <v>#N/A</v>
      </c>
      <c r="K226" s="142" t="e">
        <f t="shared" ca="1" si="1906"/>
        <v>#N/A</v>
      </c>
      <c r="L226" s="142" t="e">
        <f t="shared" ca="1" si="1906"/>
        <v>#N/A</v>
      </c>
      <c r="M226" s="142" t="e">
        <f t="shared" ca="1" si="1906"/>
        <v>#N/A</v>
      </c>
      <c r="N226" s="142" t="e">
        <f t="shared" ca="1" si="1906"/>
        <v>#N/A</v>
      </c>
      <c r="O226" s="142" t="e">
        <f t="shared" ca="1" si="1906"/>
        <v>#N/A</v>
      </c>
      <c r="P226" s="142" t="e">
        <f t="shared" ca="1" si="1906"/>
        <v>#N/A</v>
      </c>
      <c r="Q226" s="142" t="e">
        <f t="shared" ca="1" si="1906"/>
        <v>#N/A</v>
      </c>
      <c r="R226" s="142" t="e">
        <f t="shared" ca="1" si="1906"/>
        <v>#N/A</v>
      </c>
      <c r="S226" s="142" t="e">
        <f t="shared" ca="1" si="1906"/>
        <v>#N/A</v>
      </c>
      <c r="T226" s="142" t="e">
        <f t="shared" ca="1" si="1896"/>
        <v>#N/A</v>
      </c>
      <c r="U226" s="142" t="e">
        <f t="shared" ca="1" si="1896"/>
        <v>#N/A</v>
      </c>
      <c r="V226" s="142" t="e">
        <f t="shared" ca="1" si="1896"/>
        <v>#N/A</v>
      </c>
      <c r="W226" s="142" t="e">
        <f t="shared" ca="1" si="1896"/>
        <v>#N/A</v>
      </c>
      <c r="X226" s="142" t="e">
        <f t="shared" ca="1" si="1896"/>
        <v>#N/A</v>
      </c>
      <c r="Y226" s="142" t="e">
        <f t="shared" ca="1" si="1896"/>
        <v>#N/A</v>
      </c>
      <c r="Z226" s="142" t="e">
        <f t="shared" ca="1" si="1896"/>
        <v>#N/A</v>
      </c>
      <c r="AA226" s="142" t="e">
        <f t="shared" ca="1" si="1896"/>
        <v>#N/A</v>
      </c>
      <c r="AB226" s="142" t="e">
        <f t="shared" ca="1" si="1896"/>
        <v>#N/A</v>
      </c>
      <c r="AC226" s="142" t="e">
        <f t="shared" ca="1" si="1896"/>
        <v>#N/A</v>
      </c>
      <c r="AD226" s="142" t="e">
        <f t="shared" ca="1" si="1896"/>
        <v>#N/A</v>
      </c>
      <c r="AE226" s="142" t="e">
        <f t="shared" ca="1" si="1896"/>
        <v>#N/A</v>
      </c>
      <c r="AF226" s="142" t="e">
        <f t="shared" ca="1" si="1896"/>
        <v>#N/A</v>
      </c>
      <c r="AG226" s="142" t="e">
        <f t="shared" ca="1" si="1896"/>
        <v>#N/A</v>
      </c>
      <c r="AH226" s="142" t="e">
        <f t="shared" ca="1" si="1896"/>
        <v>#N/A</v>
      </c>
      <c r="AI226" s="142" t="e">
        <f t="shared" ref="AI226:AX241" ca="1" si="1907">TRIM(INDIRECT("'" &amp; "TNX Report" &amp; "'!" &amp; ADDRESS($A$9+$C226,AI$1)))</f>
        <v>#N/A</v>
      </c>
      <c r="AJ226" s="142" t="e">
        <f t="shared" ca="1" si="1907"/>
        <v>#N/A</v>
      </c>
      <c r="AK226" s="142" t="e">
        <f t="shared" ca="1" si="1907"/>
        <v>#N/A</v>
      </c>
      <c r="AL226" s="142" t="e">
        <f t="shared" ca="1" si="1907"/>
        <v>#N/A</v>
      </c>
      <c r="AM226" s="142" t="e">
        <f t="shared" ca="1" si="1907"/>
        <v>#N/A</v>
      </c>
      <c r="AN226" s="142" t="e">
        <f t="shared" ca="1" si="1907"/>
        <v>#N/A</v>
      </c>
      <c r="AO226" s="142" t="e">
        <f t="shared" ca="1" si="1907"/>
        <v>#N/A</v>
      </c>
      <c r="AP226" s="142" t="e">
        <f t="shared" ca="1" si="1907"/>
        <v>#N/A</v>
      </c>
      <c r="AQ226" s="142" t="e">
        <f t="shared" ca="1" si="1907"/>
        <v>#N/A</v>
      </c>
      <c r="AR226" s="142" t="e">
        <f t="shared" ca="1" si="1907"/>
        <v>#N/A</v>
      </c>
      <c r="AS226" s="142" t="e">
        <f t="shared" ca="1" si="1907"/>
        <v>#N/A</v>
      </c>
      <c r="AT226" s="142" t="e">
        <f t="shared" ca="1" si="1907"/>
        <v>#N/A</v>
      </c>
      <c r="AU226" s="142" t="e">
        <f t="shared" ca="1" si="1907"/>
        <v>#N/A</v>
      </c>
      <c r="AV226" s="142" t="e">
        <f t="shared" ca="1" si="1907"/>
        <v>#N/A</v>
      </c>
      <c r="AW226" s="142" t="e">
        <f t="shared" ca="1" si="1907"/>
        <v>#N/A</v>
      </c>
      <c r="AX226" s="142" t="e">
        <f t="shared" ca="1" si="1907"/>
        <v>#N/A</v>
      </c>
      <c r="AY226" s="142" t="e">
        <f t="shared" ca="1" si="1897"/>
        <v>#N/A</v>
      </c>
      <c r="AZ226" s="142" t="e">
        <f t="shared" ca="1" si="1897"/>
        <v>#N/A</v>
      </c>
      <c r="BA226" s="142" t="e">
        <f t="shared" ca="1" si="1897"/>
        <v>#N/A</v>
      </c>
      <c r="BB226" s="142" t="str">
        <f t="shared" ca="1" si="1625"/>
        <v/>
      </c>
      <c r="BC226" s="142" t="str">
        <f t="shared" ref="BC226" ca="1" si="1908">IFERROR(VALUE(G226)*IF(RTF_unit="K",1,IF(RTF_unit="lb",1/1000,IF(RTF_unit="T",2,1))),"")</f>
        <v/>
      </c>
      <c r="BD226" s="142" t="str">
        <f t="shared" ref="BD226" ca="1" si="1909">IFERROR(VALUE(H226)*IF(RTF_unit="K",1,IF(RTF_unit="lb",1/1000,IF(RTF_unit="T",2,1))),"")</f>
        <v/>
      </c>
      <c r="BE226" s="142" t="str">
        <f t="shared" ref="BE226" ca="1" si="1910">IFERROR(VALUE(I226)*IF(RTF_unit="K",1,IF(RTF_unit="lb",1/1000,IF(RTF_unit="T",2,1))),"")</f>
        <v/>
      </c>
      <c r="BF226" s="20" t="str">
        <f t="shared" ca="1" si="1629"/>
        <v/>
      </c>
      <c r="BG226" s="142" t="str">
        <f t="shared" ca="1" si="1671"/>
        <v/>
      </c>
      <c r="BH226" s="20"/>
      <c r="BI226" s="158" t="str">
        <f t="shared" ca="1" si="1715"/>
        <v/>
      </c>
      <c r="BJ226" s="142" t="str">
        <f t="shared" ca="1" si="1690"/>
        <v/>
      </c>
      <c r="BK226" s="142" t="str">
        <f t="shared" ca="1" si="1716"/>
        <v/>
      </c>
      <c r="BL226" s="142" t="str">
        <f t="shared" ref="BL226" ca="1" si="1911">IFERROR(INDEX($D$2:$BA$203,$A$41-1+$BI226,$A$27-3)*IF(RTF_unit="K",1,IF(RTF_unit="lb",1/1000,IF(RTF_unit="T",2,1))),"")</f>
        <v/>
      </c>
      <c r="BM226" s="142" t="str">
        <f t="shared" ref="BM226" ca="1" si="1912">IFERROR(INDEX($D$2:$BA$203,$A$41-1+$BI226,$A$27-1)*IF(RTF_unit="K",1,IF(RTF_unit="lb",1/1000,IF(RTF_unit="T",2,1))),"")</f>
        <v/>
      </c>
      <c r="BN226" s="142" t="str">
        <f t="shared" ref="BN226" ca="1" si="1913">IFERROR(INDEX($D$2:$BA$203,$A$41-1+$BI226,$A$27-2)*IF(RTF_unit="K",1,IF(RTF_unit="lb",1/1000,IF(RTF_unit="T",2,1))),"")</f>
        <v/>
      </c>
      <c r="BO226" s="142" t="str">
        <f t="shared" ref="BO226" ca="1" si="1914">IFERROR(INDEX($D$2:$BA$203,$A$41-1+$BI226,$A$27)*IF(RTF_unit_Moment="kip-ft",1,IF(RTF_unit_Moment="kip-in",1/12,IF(RTF_unit_Moment="lb-ft",1/1000,IF(RTF_unit_Moment="lb-in",1/12000,1)))),"")</f>
        <v/>
      </c>
      <c r="BP226" s="142" t="str">
        <f t="shared" ref="BP226" ca="1" si="1915">IFERROR(INDEX($D$2:$BA$203,$A$41-1+$BI226,$A$30)*IF(RTF_unit_Moment="kip-ft",1,IF(RTF_unit_Moment="kip-in",1/12,IF(RTF_unit_Moment="lb-ft",1/1000,IF(RTF_unit_Moment="lb-in",1/12000,1)))),"")</f>
        <v/>
      </c>
      <c r="BQ226" s="142" t="str">
        <f t="shared" ca="1" si="1722"/>
        <v/>
      </c>
      <c r="BR226" s="142" t="str">
        <f t="shared" ca="1" si="1723"/>
        <v/>
      </c>
      <c r="BT226" s="142" t="str">
        <f t="array" aca="1" ref="BT226" ca="1">IFERROR(INDEX($BB$1:$BB$502,SMALL(IF($BB$1:$BB$502&lt;&gt;"",ROW($BB$1:$BB$502)),ROW(219:219))),"")</f>
        <v/>
      </c>
      <c r="BU226" s="156" t="str">
        <f t="shared" ca="1" si="1685"/>
        <v/>
      </c>
      <c r="BV226" s="142" t="str">
        <f t="shared" ca="1" si="1696"/>
        <v/>
      </c>
      <c r="BW226" s="142" t="str">
        <f t="shared" ca="1" si="1696"/>
        <v/>
      </c>
      <c r="BX226" s="142" t="str">
        <f t="shared" ca="1" si="1696"/>
        <v/>
      </c>
      <c r="BY226" s="142" t="str">
        <f t="shared" ca="1" si="1697"/>
        <v/>
      </c>
      <c r="BZ226" s="142" t="str">
        <f t="shared" ca="1" si="1686"/>
        <v/>
      </c>
      <c r="CA226" s="142" t="str">
        <f t="shared" ca="1" si="1698"/>
        <v/>
      </c>
      <c r="CB226" s="142" t="str">
        <f t="shared" ca="1" si="1699"/>
        <v/>
      </c>
      <c r="CC226" s="142" t="str">
        <f t="shared" ca="1" si="1700"/>
        <v/>
      </c>
      <c r="CD226" s="142" t="str">
        <f t="shared" ca="1" si="1701"/>
        <v/>
      </c>
      <c r="CE226" s="142" t="str">
        <f t="shared" ca="1" si="1702"/>
        <v/>
      </c>
      <c r="CF226" s="142" t="str">
        <f t="shared" ca="1" si="1703"/>
        <v/>
      </c>
      <c r="CG226" s="142" t="str">
        <f t="shared" ca="1" si="1704"/>
        <v/>
      </c>
      <c r="CH226" s="142" t="str">
        <f ca="1">IFERROR(TRIM(IFERROR(IF(ISNUMBER(MATCH(IF($CF225="Radius",LEFT($CF226,FIND(" (",$CF226,1)),IF(LEFT($CF226,FIND(" (",$CF226,1))=LEFT($CF225,FIND(" (",$CF225,1)),"",LEFT($CF226,FIND(" (",$CF226,1)))),$CH$8:$CH225,0))=FALSE,IF($CF225="Radius",LEFT($CF226,FIND(" (",$CF226,1)),IF(LEFT($CF226,FIND(" (",$CF226,1))=LEFT($CF225,FIND(" (",$CF225,1)),"",LEFT($CF226,FIND(" (",$CF226,1)))),""),"")),"")</f>
        <v/>
      </c>
      <c r="CI226" s="142" t="str">
        <f t="array" aca="1" ref="CI226" ca="1">IFERROR(IF($CH226="","",IF(MAX((Selection_Radius=$CH226)*Selection_Resultant)=0,"",MAX((Selection_Radius=$CH226)*Selection_Resultant))),"")</f>
        <v/>
      </c>
      <c r="CJ226" s="142" t="str">
        <f t="shared" ca="1" si="1705"/>
        <v/>
      </c>
      <c r="CK226" s="142" t="str">
        <f t="array" aca="1" ref="CK226" ca="1">IFERROR(INDEX($CJ$1:$CJ$502,SMALL(IF($CJ$1:$CJ$502&lt;&gt;"",ROW($CJ$1:$CJ$502)),ROW(219:219))),"")</f>
        <v/>
      </c>
      <c r="CL226" s="142" t="str">
        <f t="shared" ca="1" si="1706"/>
        <v/>
      </c>
      <c r="CM226" s="142" t="str">
        <f t="shared" ca="1" si="1707"/>
        <v/>
      </c>
      <c r="CN226" s="142" t="str" cm="1">
        <f t="array" aca="1" ref="CN226" ca="1">IF(CM226="","",INDEX(INDIRECT("$CM$9:$CM$" &amp; ROW(GuyAnchorReactionCount) + GuyAnchorReactionCount),ROWS($CM226:INDIRECT("$CM$" &amp; ROW(GuyAnchorReactionCount) + GuyAnchorReactionCount))))</f>
        <v/>
      </c>
      <c r="CP226" s="145" t="str">
        <f t="shared" ca="1" si="1708"/>
        <v/>
      </c>
      <c r="CQ226" s="145" t="str">
        <f t="shared" ca="1" si="1709"/>
        <v/>
      </c>
      <c r="CR226" s="145" t="str">
        <f t="shared" ca="1" si="1710"/>
        <v/>
      </c>
      <c r="CS226" s="145" t="str">
        <f t="shared" ca="1" si="1711"/>
        <v/>
      </c>
    </row>
    <row r="227" spans="3:97" x14ac:dyDescent="0.2">
      <c r="C227" s="142">
        <f t="shared" si="1635"/>
        <v>225</v>
      </c>
      <c r="D227" s="142" t="e">
        <f t="shared" ca="1" si="1906"/>
        <v>#N/A</v>
      </c>
      <c r="E227" s="142" t="e">
        <f t="shared" ca="1" si="1906"/>
        <v>#N/A</v>
      </c>
      <c r="F227" s="142" t="e">
        <f t="shared" ca="1" si="1906"/>
        <v>#N/A</v>
      </c>
      <c r="G227" s="142" t="e">
        <f t="shared" ca="1" si="1906"/>
        <v>#N/A</v>
      </c>
      <c r="H227" s="142" t="e">
        <f t="shared" ca="1" si="1906"/>
        <v>#N/A</v>
      </c>
      <c r="I227" s="142" t="e">
        <f t="shared" ca="1" si="1906"/>
        <v>#N/A</v>
      </c>
      <c r="J227" s="142" t="e">
        <f t="shared" ca="1" si="1906"/>
        <v>#N/A</v>
      </c>
      <c r="K227" s="142" t="e">
        <f t="shared" ca="1" si="1906"/>
        <v>#N/A</v>
      </c>
      <c r="L227" s="142" t="e">
        <f t="shared" ca="1" si="1906"/>
        <v>#N/A</v>
      </c>
      <c r="M227" s="142" t="e">
        <f t="shared" ca="1" si="1906"/>
        <v>#N/A</v>
      </c>
      <c r="N227" s="142" t="e">
        <f t="shared" ca="1" si="1906"/>
        <v>#N/A</v>
      </c>
      <c r="O227" s="142" t="e">
        <f t="shared" ca="1" si="1906"/>
        <v>#N/A</v>
      </c>
      <c r="P227" s="142" t="e">
        <f t="shared" ca="1" si="1906"/>
        <v>#N/A</v>
      </c>
      <c r="Q227" s="142" t="e">
        <f t="shared" ca="1" si="1906"/>
        <v>#N/A</v>
      </c>
      <c r="R227" s="142" t="e">
        <f t="shared" ca="1" si="1906"/>
        <v>#N/A</v>
      </c>
      <c r="S227" s="142" t="e">
        <f t="shared" ca="1" si="1906"/>
        <v>#N/A</v>
      </c>
      <c r="T227" s="142" t="e">
        <f t="shared" ca="1" si="1896"/>
        <v>#N/A</v>
      </c>
      <c r="U227" s="142" t="e">
        <f t="shared" ca="1" si="1896"/>
        <v>#N/A</v>
      </c>
      <c r="V227" s="142" t="e">
        <f t="shared" ca="1" si="1896"/>
        <v>#N/A</v>
      </c>
      <c r="W227" s="142" t="e">
        <f t="shared" ca="1" si="1896"/>
        <v>#N/A</v>
      </c>
      <c r="X227" s="142" t="e">
        <f t="shared" ca="1" si="1896"/>
        <v>#N/A</v>
      </c>
      <c r="Y227" s="142" t="e">
        <f t="shared" ca="1" si="1896"/>
        <v>#N/A</v>
      </c>
      <c r="Z227" s="142" t="e">
        <f t="shared" ca="1" si="1896"/>
        <v>#N/A</v>
      </c>
      <c r="AA227" s="142" t="e">
        <f t="shared" ca="1" si="1896"/>
        <v>#N/A</v>
      </c>
      <c r="AB227" s="142" t="e">
        <f t="shared" ca="1" si="1896"/>
        <v>#N/A</v>
      </c>
      <c r="AC227" s="142" t="e">
        <f t="shared" ca="1" si="1896"/>
        <v>#N/A</v>
      </c>
      <c r="AD227" s="142" t="e">
        <f t="shared" ca="1" si="1896"/>
        <v>#N/A</v>
      </c>
      <c r="AE227" s="142" t="e">
        <f t="shared" ca="1" si="1896"/>
        <v>#N/A</v>
      </c>
      <c r="AF227" s="142" t="e">
        <f t="shared" ca="1" si="1896"/>
        <v>#N/A</v>
      </c>
      <c r="AG227" s="142" t="e">
        <f t="shared" ca="1" si="1896"/>
        <v>#N/A</v>
      </c>
      <c r="AH227" s="142" t="e">
        <f t="shared" ca="1" si="1896"/>
        <v>#N/A</v>
      </c>
      <c r="AI227" s="142" t="e">
        <f t="shared" ca="1" si="1907"/>
        <v>#N/A</v>
      </c>
      <c r="AJ227" s="142" t="e">
        <f t="shared" ca="1" si="1907"/>
        <v>#N/A</v>
      </c>
      <c r="AK227" s="142" t="e">
        <f t="shared" ca="1" si="1907"/>
        <v>#N/A</v>
      </c>
      <c r="AL227" s="142" t="e">
        <f t="shared" ca="1" si="1907"/>
        <v>#N/A</v>
      </c>
      <c r="AM227" s="142" t="e">
        <f t="shared" ca="1" si="1907"/>
        <v>#N/A</v>
      </c>
      <c r="AN227" s="142" t="e">
        <f t="shared" ca="1" si="1907"/>
        <v>#N/A</v>
      </c>
      <c r="AO227" s="142" t="e">
        <f t="shared" ca="1" si="1907"/>
        <v>#N/A</v>
      </c>
      <c r="AP227" s="142" t="e">
        <f t="shared" ca="1" si="1907"/>
        <v>#N/A</v>
      </c>
      <c r="AQ227" s="142" t="e">
        <f t="shared" ca="1" si="1907"/>
        <v>#N/A</v>
      </c>
      <c r="AR227" s="142" t="e">
        <f t="shared" ca="1" si="1907"/>
        <v>#N/A</v>
      </c>
      <c r="AS227" s="142" t="e">
        <f t="shared" ca="1" si="1907"/>
        <v>#N/A</v>
      </c>
      <c r="AT227" s="142" t="e">
        <f t="shared" ca="1" si="1907"/>
        <v>#N/A</v>
      </c>
      <c r="AU227" s="142" t="e">
        <f t="shared" ca="1" si="1907"/>
        <v>#N/A</v>
      </c>
      <c r="AV227" s="142" t="e">
        <f t="shared" ca="1" si="1907"/>
        <v>#N/A</v>
      </c>
      <c r="AW227" s="142" t="e">
        <f t="shared" ca="1" si="1907"/>
        <v>#N/A</v>
      </c>
      <c r="AX227" s="142" t="e">
        <f t="shared" ca="1" si="1907"/>
        <v>#N/A</v>
      </c>
      <c r="AY227" s="142" t="e">
        <f t="shared" ca="1" si="1897"/>
        <v>#N/A</v>
      </c>
      <c r="AZ227" s="142" t="e">
        <f t="shared" ca="1" si="1897"/>
        <v>#N/A</v>
      </c>
      <c r="BA227" s="142" t="e">
        <f t="shared" ca="1" si="1897"/>
        <v>#N/A</v>
      </c>
      <c r="BB227" s="142" t="str">
        <f t="shared" ca="1" si="1625"/>
        <v/>
      </c>
      <c r="BC227" s="142" t="str">
        <f t="shared" ref="BC227" ca="1" si="1916">IFERROR(VALUE(G227)*IF(RTF_unit="K",1,IF(RTF_unit="lb",1/1000,IF(RTF_unit="T",2,1))),"")</f>
        <v/>
      </c>
      <c r="BD227" s="142" t="str">
        <f t="shared" ref="BD227" ca="1" si="1917">IFERROR(VALUE(H227)*IF(RTF_unit="K",1,IF(RTF_unit="lb",1/1000,IF(RTF_unit="T",2,1))),"")</f>
        <v/>
      </c>
      <c r="BE227" s="142" t="str">
        <f t="shared" ref="BE227" ca="1" si="1918">IFERROR(VALUE(I227)*IF(RTF_unit="K",1,IF(RTF_unit="lb",1/1000,IF(RTF_unit="T",2,1))),"")</f>
        <v/>
      </c>
      <c r="BF227" s="20" t="str">
        <f t="shared" ca="1" si="1629"/>
        <v/>
      </c>
      <c r="BG227" s="142" t="str">
        <f t="shared" ca="1" si="1671"/>
        <v/>
      </c>
      <c r="BH227" s="20"/>
      <c r="BI227" s="158" t="str">
        <f t="shared" ca="1" si="1715"/>
        <v/>
      </c>
      <c r="BJ227" s="142" t="str">
        <f t="shared" ca="1" si="1690"/>
        <v/>
      </c>
      <c r="BK227" s="142" t="str">
        <f t="shared" ca="1" si="1716"/>
        <v/>
      </c>
      <c r="BL227" s="142" t="str">
        <f t="shared" ref="BL227" ca="1" si="1919">IFERROR(INDEX($D$2:$BA$203,$A$41-1+$BI227,$A$27-3)*IF(RTF_unit="K",1,IF(RTF_unit="lb",1/1000,IF(RTF_unit="T",2,1))),"")</f>
        <v/>
      </c>
      <c r="BM227" s="142" t="str">
        <f t="shared" ref="BM227" ca="1" si="1920">IFERROR(INDEX($D$2:$BA$203,$A$41-1+$BI227,$A$27-1)*IF(RTF_unit="K",1,IF(RTF_unit="lb",1/1000,IF(RTF_unit="T",2,1))),"")</f>
        <v/>
      </c>
      <c r="BN227" s="142" t="str">
        <f t="shared" ref="BN227" ca="1" si="1921">IFERROR(INDEX($D$2:$BA$203,$A$41-1+$BI227,$A$27-2)*IF(RTF_unit="K",1,IF(RTF_unit="lb",1/1000,IF(RTF_unit="T",2,1))),"")</f>
        <v/>
      </c>
      <c r="BO227" s="142" t="str">
        <f t="shared" ref="BO227" ca="1" si="1922">IFERROR(INDEX($D$2:$BA$203,$A$41-1+$BI227,$A$27)*IF(RTF_unit_Moment="kip-ft",1,IF(RTF_unit_Moment="kip-in",1/12,IF(RTF_unit_Moment="lb-ft",1/1000,IF(RTF_unit_Moment="lb-in",1/12000,1)))),"")</f>
        <v/>
      </c>
      <c r="BP227" s="142" t="str">
        <f t="shared" ref="BP227" ca="1" si="1923">IFERROR(INDEX($D$2:$BA$203,$A$41-1+$BI227,$A$30)*IF(RTF_unit_Moment="kip-ft",1,IF(RTF_unit_Moment="kip-in",1/12,IF(RTF_unit_Moment="lb-ft",1/1000,IF(RTF_unit_Moment="lb-in",1/12000,1)))),"")</f>
        <v/>
      </c>
      <c r="BQ227" s="142" t="str">
        <f t="shared" ca="1" si="1722"/>
        <v/>
      </c>
      <c r="BR227" s="142" t="str">
        <f t="shared" ca="1" si="1723"/>
        <v/>
      </c>
      <c r="BT227" s="142" t="str">
        <f t="array" aca="1" ref="BT227" ca="1">IFERROR(INDEX($BB$1:$BB$502,SMALL(IF($BB$1:$BB$502&lt;&gt;"",ROW($BB$1:$BB$502)),ROW(220:220))),"")</f>
        <v/>
      </c>
      <c r="BU227" s="156" t="str">
        <f t="shared" ca="1" si="1685"/>
        <v/>
      </c>
      <c r="BV227" s="142" t="str">
        <f t="shared" ca="1" si="1696"/>
        <v/>
      </c>
      <c r="BW227" s="142" t="str">
        <f t="shared" ca="1" si="1696"/>
        <v/>
      </c>
      <c r="BX227" s="142" t="str">
        <f t="shared" ca="1" si="1696"/>
        <v/>
      </c>
      <c r="BY227" s="142" t="str">
        <f t="shared" ca="1" si="1697"/>
        <v/>
      </c>
      <c r="BZ227" s="142" t="str">
        <f t="shared" ca="1" si="1686"/>
        <v/>
      </c>
      <c r="CA227" s="142" t="str">
        <f t="shared" ca="1" si="1698"/>
        <v/>
      </c>
      <c r="CB227" s="142" t="str">
        <f t="shared" ca="1" si="1699"/>
        <v/>
      </c>
      <c r="CC227" s="142" t="str">
        <f t="shared" ca="1" si="1700"/>
        <v/>
      </c>
      <c r="CD227" s="142" t="str">
        <f t="shared" ca="1" si="1701"/>
        <v/>
      </c>
      <c r="CE227" s="142" t="str">
        <f t="shared" ca="1" si="1702"/>
        <v/>
      </c>
      <c r="CF227" s="142" t="str">
        <f t="shared" ca="1" si="1703"/>
        <v/>
      </c>
      <c r="CG227" s="142" t="str">
        <f t="shared" ca="1" si="1704"/>
        <v/>
      </c>
      <c r="CH227" s="142" t="str">
        <f ca="1">IFERROR(TRIM(IFERROR(IF(ISNUMBER(MATCH(IF($CF226="Radius",LEFT($CF227,FIND(" (",$CF227,1)),IF(LEFT($CF227,FIND(" (",$CF227,1))=LEFT($CF226,FIND(" (",$CF226,1)),"",LEFT($CF227,FIND(" (",$CF227,1)))),$CH$8:$CH226,0))=FALSE,IF($CF226="Radius",LEFT($CF227,FIND(" (",$CF227,1)),IF(LEFT($CF227,FIND(" (",$CF227,1))=LEFT($CF226,FIND(" (",$CF226,1)),"",LEFT($CF227,FIND(" (",$CF227,1)))),""),"")),"")</f>
        <v/>
      </c>
      <c r="CI227" s="142" t="str">
        <f t="array" aca="1" ref="CI227" ca="1">IFERROR(IF($CH227="","",IF(MAX((Selection_Radius=$CH227)*Selection_Resultant)=0,"",MAX((Selection_Radius=$CH227)*Selection_Resultant))),"")</f>
        <v/>
      </c>
      <c r="CJ227" s="142" t="str">
        <f t="shared" ca="1" si="1705"/>
        <v/>
      </c>
      <c r="CK227" s="142" t="str">
        <f t="array" aca="1" ref="CK227" ca="1">IFERROR(INDEX($CJ$1:$CJ$502,SMALL(IF($CJ$1:$CJ$502&lt;&gt;"",ROW($CJ$1:$CJ$502)),ROW(220:220))),"")</f>
        <v/>
      </c>
      <c r="CL227" s="142" t="str">
        <f t="shared" ca="1" si="1706"/>
        <v/>
      </c>
      <c r="CM227" s="142" t="str">
        <f t="shared" ca="1" si="1707"/>
        <v/>
      </c>
      <c r="CN227" s="142" t="str" cm="1">
        <f t="array" aca="1" ref="CN227" ca="1">IF(CM227="","",INDEX(INDIRECT("$CM$9:$CM$" &amp; ROW(GuyAnchorReactionCount) + GuyAnchorReactionCount),ROWS($CM227:INDIRECT("$CM$" &amp; ROW(GuyAnchorReactionCount) + GuyAnchorReactionCount))))</f>
        <v/>
      </c>
      <c r="CP227" s="145" t="str">
        <f t="shared" ca="1" si="1708"/>
        <v/>
      </c>
      <c r="CQ227" s="145" t="str">
        <f t="shared" ca="1" si="1709"/>
        <v/>
      </c>
      <c r="CR227" s="145" t="str">
        <f t="shared" ca="1" si="1710"/>
        <v/>
      </c>
      <c r="CS227" s="145" t="str">
        <f t="shared" ca="1" si="1711"/>
        <v/>
      </c>
    </row>
    <row r="228" spans="3:97" x14ac:dyDescent="0.2">
      <c r="C228" s="142">
        <f t="shared" si="1635"/>
        <v>226</v>
      </c>
      <c r="D228" s="142" t="e">
        <f t="shared" ca="1" si="1906"/>
        <v>#N/A</v>
      </c>
      <c r="E228" s="142" t="e">
        <f t="shared" ca="1" si="1906"/>
        <v>#N/A</v>
      </c>
      <c r="F228" s="142" t="e">
        <f t="shared" ca="1" si="1906"/>
        <v>#N/A</v>
      </c>
      <c r="G228" s="142" t="e">
        <f t="shared" ca="1" si="1906"/>
        <v>#N/A</v>
      </c>
      <c r="H228" s="142" t="e">
        <f t="shared" ca="1" si="1906"/>
        <v>#N/A</v>
      </c>
      <c r="I228" s="142" t="e">
        <f t="shared" ca="1" si="1906"/>
        <v>#N/A</v>
      </c>
      <c r="J228" s="142" t="e">
        <f t="shared" ca="1" si="1906"/>
        <v>#N/A</v>
      </c>
      <c r="K228" s="142" t="e">
        <f t="shared" ca="1" si="1906"/>
        <v>#N/A</v>
      </c>
      <c r="L228" s="142" t="e">
        <f t="shared" ca="1" si="1906"/>
        <v>#N/A</v>
      </c>
      <c r="M228" s="142" t="e">
        <f t="shared" ca="1" si="1906"/>
        <v>#N/A</v>
      </c>
      <c r="N228" s="142" t="e">
        <f t="shared" ca="1" si="1906"/>
        <v>#N/A</v>
      </c>
      <c r="O228" s="142" t="e">
        <f t="shared" ca="1" si="1906"/>
        <v>#N/A</v>
      </c>
      <c r="P228" s="142" t="e">
        <f t="shared" ca="1" si="1906"/>
        <v>#N/A</v>
      </c>
      <c r="Q228" s="142" t="e">
        <f t="shared" ca="1" si="1906"/>
        <v>#N/A</v>
      </c>
      <c r="R228" s="142" t="e">
        <f t="shared" ca="1" si="1906"/>
        <v>#N/A</v>
      </c>
      <c r="S228" s="142" t="e">
        <f t="shared" ca="1" si="1906"/>
        <v>#N/A</v>
      </c>
      <c r="T228" s="142" t="e">
        <f t="shared" ca="1" si="1896"/>
        <v>#N/A</v>
      </c>
      <c r="U228" s="142" t="e">
        <f t="shared" ca="1" si="1896"/>
        <v>#N/A</v>
      </c>
      <c r="V228" s="142" t="e">
        <f t="shared" ca="1" si="1896"/>
        <v>#N/A</v>
      </c>
      <c r="W228" s="142" t="e">
        <f t="shared" ca="1" si="1896"/>
        <v>#N/A</v>
      </c>
      <c r="X228" s="142" t="e">
        <f t="shared" ca="1" si="1896"/>
        <v>#N/A</v>
      </c>
      <c r="Y228" s="142" t="e">
        <f t="shared" ca="1" si="1896"/>
        <v>#N/A</v>
      </c>
      <c r="Z228" s="142" t="e">
        <f t="shared" ca="1" si="1896"/>
        <v>#N/A</v>
      </c>
      <c r="AA228" s="142" t="e">
        <f t="shared" ca="1" si="1896"/>
        <v>#N/A</v>
      </c>
      <c r="AB228" s="142" t="e">
        <f t="shared" ca="1" si="1896"/>
        <v>#N/A</v>
      </c>
      <c r="AC228" s="142" t="e">
        <f t="shared" ca="1" si="1896"/>
        <v>#N/A</v>
      </c>
      <c r="AD228" s="142" t="e">
        <f t="shared" ca="1" si="1896"/>
        <v>#N/A</v>
      </c>
      <c r="AE228" s="142" t="e">
        <f t="shared" ca="1" si="1896"/>
        <v>#N/A</v>
      </c>
      <c r="AF228" s="142" t="e">
        <f t="shared" ca="1" si="1896"/>
        <v>#N/A</v>
      </c>
      <c r="AG228" s="142" t="e">
        <f t="shared" ca="1" si="1896"/>
        <v>#N/A</v>
      </c>
      <c r="AH228" s="142" t="e">
        <f t="shared" ca="1" si="1896"/>
        <v>#N/A</v>
      </c>
      <c r="AI228" s="142" t="e">
        <f t="shared" ca="1" si="1907"/>
        <v>#N/A</v>
      </c>
      <c r="AJ228" s="142" t="e">
        <f t="shared" ca="1" si="1907"/>
        <v>#N/A</v>
      </c>
      <c r="AK228" s="142" t="e">
        <f t="shared" ca="1" si="1907"/>
        <v>#N/A</v>
      </c>
      <c r="AL228" s="142" t="e">
        <f t="shared" ca="1" si="1907"/>
        <v>#N/A</v>
      </c>
      <c r="AM228" s="142" t="e">
        <f t="shared" ca="1" si="1907"/>
        <v>#N/A</v>
      </c>
      <c r="AN228" s="142" t="e">
        <f t="shared" ca="1" si="1907"/>
        <v>#N/A</v>
      </c>
      <c r="AO228" s="142" t="e">
        <f t="shared" ca="1" si="1907"/>
        <v>#N/A</v>
      </c>
      <c r="AP228" s="142" t="e">
        <f t="shared" ca="1" si="1907"/>
        <v>#N/A</v>
      </c>
      <c r="AQ228" s="142" t="e">
        <f t="shared" ca="1" si="1907"/>
        <v>#N/A</v>
      </c>
      <c r="AR228" s="142" t="e">
        <f t="shared" ca="1" si="1907"/>
        <v>#N/A</v>
      </c>
      <c r="AS228" s="142" t="e">
        <f t="shared" ca="1" si="1907"/>
        <v>#N/A</v>
      </c>
      <c r="AT228" s="142" t="e">
        <f t="shared" ca="1" si="1907"/>
        <v>#N/A</v>
      </c>
      <c r="AU228" s="142" t="e">
        <f t="shared" ca="1" si="1907"/>
        <v>#N/A</v>
      </c>
      <c r="AV228" s="142" t="e">
        <f t="shared" ca="1" si="1907"/>
        <v>#N/A</v>
      </c>
      <c r="AW228" s="142" t="e">
        <f t="shared" ca="1" si="1907"/>
        <v>#N/A</v>
      </c>
      <c r="AX228" s="142" t="e">
        <f t="shared" ca="1" si="1907"/>
        <v>#N/A</v>
      </c>
      <c r="AY228" s="142" t="e">
        <f t="shared" ca="1" si="1897"/>
        <v>#N/A</v>
      </c>
      <c r="AZ228" s="142" t="e">
        <f t="shared" ca="1" si="1897"/>
        <v>#N/A</v>
      </c>
      <c r="BA228" s="142" t="e">
        <f t="shared" ca="1" si="1897"/>
        <v>#N/A</v>
      </c>
      <c r="BB228" s="142" t="str">
        <f t="shared" ca="1" si="1625"/>
        <v/>
      </c>
      <c r="BC228" s="142" t="str">
        <f t="shared" ref="BC228" ca="1" si="1924">IFERROR(VALUE(G228)*IF(RTF_unit="K",1,IF(RTF_unit="lb",1/1000,IF(RTF_unit="T",2,1))),"")</f>
        <v/>
      </c>
      <c r="BD228" s="142" t="str">
        <f t="shared" ref="BD228" ca="1" si="1925">IFERROR(VALUE(H228)*IF(RTF_unit="K",1,IF(RTF_unit="lb",1/1000,IF(RTF_unit="T",2,1))),"")</f>
        <v/>
      </c>
      <c r="BE228" s="142" t="str">
        <f t="shared" ref="BE228" ca="1" si="1926">IFERROR(VALUE(I228)*IF(RTF_unit="K",1,IF(RTF_unit="lb",1/1000,IF(RTF_unit="T",2,1))),"")</f>
        <v/>
      </c>
      <c r="BF228" s="20" t="str">
        <f t="shared" ca="1" si="1629"/>
        <v/>
      </c>
      <c r="BG228" s="142" t="str">
        <f t="shared" ca="1" si="1671"/>
        <v/>
      </c>
      <c r="BH228" s="20"/>
      <c r="BI228" s="158" t="str">
        <f t="shared" ca="1" si="1715"/>
        <v/>
      </c>
      <c r="BJ228" s="142" t="str">
        <f t="shared" ca="1" si="1690"/>
        <v/>
      </c>
      <c r="BK228" s="142" t="str">
        <f t="shared" ca="1" si="1716"/>
        <v/>
      </c>
      <c r="BL228" s="142" t="str">
        <f t="shared" ref="BL228" ca="1" si="1927">IFERROR(INDEX($D$2:$BA$203,$A$41-1+$BI228,$A$27-3)*IF(RTF_unit="K",1,IF(RTF_unit="lb",1/1000,IF(RTF_unit="T",2,1))),"")</f>
        <v/>
      </c>
      <c r="BM228" s="142" t="str">
        <f t="shared" ref="BM228" ca="1" si="1928">IFERROR(INDEX($D$2:$BA$203,$A$41-1+$BI228,$A$27-1)*IF(RTF_unit="K",1,IF(RTF_unit="lb",1/1000,IF(RTF_unit="T",2,1))),"")</f>
        <v/>
      </c>
      <c r="BN228" s="142" t="str">
        <f t="shared" ref="BN228" ca="1" si="1929">IFERROR(INDEX($D$2:$BA$203,$A$41-1+$BI228,$A$27-2)*IF(RTF_unit="K",1,IF(RTF_unit="lb",1/1000,IF(RTF_unit="T",2,1))),"")</f>
        <v/>
      </c>
      <c r="BO228" s="142" t="str">
        <f t="shared" ref="BO228" ca="1" si="1930">IFERROR(INDEX($D$2:$BA$203,$A$41-1+$BI228,$A$27)*IF(RTF_unit_Moment="kip-ft",1,IF(RTF_unit_Moment="kip-in",1/12,IF(RTF_unit_Moment="lb-ft",1/1000,IF(RTF_unit_Moment="lb-in",1/12000,1)))),"")</f>
        <v/>
      </c>
      <c r="BP228" s="142" t="str">
        <f t="shared" ref="BP228" ca="1" si="1931">IFERROR(INDEX($D$2:$BA$203,$A$41-1+$BI228,$A$30)*IF(RTF_unit_Moment="kip-ft",1,IF(RTF_unit_Moment="kip-in",1/12,IF(RTF_unit_Moment="lb-ft",1/1000,IF(RTF_unit_Moment="lb-in",1/12000,1)))),"")</f>
        <v/>
      </c>
      <c r="BQ228" s="142" t="str">
        <f t="shared" ca="1" si="1722"/>
        <v/>
      </c>
      <c r="BR228" s="142" t="str">
        <f t="shared" ca="1" si="1723"/>
        <v/>
      </c>
      <c r="BT228" s="142" t="str">
        <f t="array" aca="1" ref="BT228" ca="1">IFERROR(INDEX($BB$1:$BB$502,SMALL(IF($BB$1:$BB$502&lt;&gt;"",ROW($BB$1:$BB$502)),ROW(221:221))),"")</f>
        <v/>
      </c>
      <c r="BU228" s="156" t="str">
        <f t="shared" ca="1" si="1685"/>
        <v/>
      </c>
      <c r="BV228" s="142" t="str">
        <f t="shared" ca="1" si="1696"/>
        <v/>
      </c>
      <c r="BW228" s="142" t="str">
        <f t="shared" ca="1" si="1696"/>
        <v/>
      </c>
      <c r="BX228" s="142" t="str">
        <f t="shared" ca="1" si="1696"/>
        <v/>
      </c>
      <c r="BY228" s="142" t="str">
        <f t="shared" ca="1" si="1697"/>
        <v/>
      </c>
      <c r="BZ228" s="142" t="str">
        <f t="shared" ca="1" si="1686"/>
        <v/>
      </c>
      <c r="CA228" s="142" t="str">
        <f t="shared" ca="1" si="1698"/>
        <v/>
      </c>
      <c r="CB228" s="142" t="str">
        <f t="shared" ca="1" si="1699"/>
        <v/>
      </c>
      <c r="CC228" s="142" t="str">
        <f t="shared" ca="1" si="1700"/>
        <v/>
      </c>
      <c r="CD228" s="142" t="str">
        <f t="shared" ca="1" si="1701"/>
        <v/>
      </c>
      <c r="CE228" s="142" t="str">
        <f t="shared" ca="1" si="1702"/>
        <v/>
      </c>
      <c r="CF228" s="142" t="str">
        <f t="shared" ca="1" si="1703"/>
        <v/>
      </c>
      <c r="CG228" s="142" t="str">
        <f t="shared" ca="1" si="1704"/>
        <v/>
      </c>
      <c r="CH228" s="142" t="str">
        <f ca="1">IFERROR(TRIM(IFERROR(IF(ISNUMBER(MATCH(IF($CF227="Radius",LEFT($CF228,FIND(" (",$CF228,1)),IF(LEFT($CF228,FIND(" (",$CF228,1))=LEFT($CF227,FIND(" (",$CF227,1)),"",LEFT($CF228,FIND(" (",$CF228,1)))),$CH$8:$CH227,0))=FALSE,IF($CF227="Radius",LEFT($CF228,FIND(" (",$CF228,1)),IF(LEFT($CF228,FIND(" (",$CF228,1))=LEFT($CF227,FIND(" (",$CF227,1)),"",LEFT($CF228,FIND(" (",$CF228,1)))),""),"")),"")</f>
        <v/>
      </c>
      <c r="CI228" s="142" t="str">
        <f t="array" aca="1" ref="CI228" ca="1">IFERROR(IF($CH228="","",IF(MAX((Selection_Radius=$CH228)*Selection_Resultant)=0,"",MAX((Selection_Radius=$CH228)*Selection_Resultant))),"")</f>
        <v/>
      </c>
      <c r="CJ228" s="142" t="str">
        <f t="shared" ca="1" si="1705"/>
        <v/>
      </c>
      <c r="CK228" s="142" t="str">
        <f t="array" aca="1" ref="CK228" ca="1">IFERROR(INDEX($CJ$1:$CJ$502,SMALL(IF($CJ$1:$CJ$502&lt;&gt;"",ROW($CJ$1:$CJ$502)),ROW(221:221))),"")</f>
        <v/>
      </c>
      <c r="CL228" s="142" t="str">
        <f t="shared" ca="1" si="1706"/>
        <v/>
      </c>
      <c r="CM228" s="142" t="str">
        <f t="shared" ca="1" si="1707"/>
        <v/>
      </c>
      <c r="CN228" s="142" t="str" cm="1">
        <f t="array" aca="1" ref="CN228" ca="1">IF(CM228="","",INDEX(INDIRECT("$CM$9:$CM$" &amp; ROW(GuyAnchorReactionCount) + GuyAnchorReactionCount),ROWS($CM228:INDIRECT("$CM$" &amp; ROW(GuyAnchorReactionCount) + GuyAnchorReactionCount))))</f>
        <v/>
      </c>
      <c r="CP228" s="145" t="str">
        <f t="shared" ca="1" si="1708"/>
        <v/>
      </c>
      <c r="CQ228" s="145" t="str">
        <f t="shared" ca="1" si="1709"/>
        <v/>
      </c>
      <c r="CR228" s="145" t="str">
        <f t="shared" ca="1" si="1710"/>
        <v/>
      </c>
      <c r="CS228" s="145" t="str">
        <f t="shared" ca="1" si="1711"/>
        <v/>
      </c>
    </row>
    <row r="229" spans="3:97" x14ac:dyDescent="0.2">
      <c r="C229" s="142">
        <f t="shared" si="1635"/>
        <v>227</v>
      </c>
      <c r="D229" s="142" t="e">
        <f t="shared" ca="1" si="1906"/>
        <v>#N/A</v>
      </c>
      <c r="E229" s="142" t="e">
        <f t="shared" ca="1" si="1906"/>
        <v>#N/A</v>
      </c>
      <c r="F229" s="142" t="e">
        <f t="shared" ca="1" si="1906"/>
        <v>#N/A</v>
      </c>
      <c r="G229" s="142" t="e">
        <f t="shared" ca="1" si="1906"/>
        <v>#N/A</v>
      </c>
      <c r="H229" s="142" t="e">
        <f t="shared" ca="1" si="1906"/>
        <v>#N/A</v>
      </c>
      <c r="I229" s="142" t="e">
        <f t="shared" ca="1" si="1906"/>
        <v>#N/A</v>
      </c>
      <c r="J229" s="142" t="e">
        <f t="shared" ca="1" si="1906"/>
        <v>#N/A</v>
      </c>
      <c r="K229" s="142" t="e">
        <f t="shared" ca="1" si="1906"/>
        <v>#N/A</v>
      </c>
      <c r="L229" s="142" t="e">
        <f t="shared" ca="1" si="1906"/>
        <v>#N/A</v>
      </c>
      <c r="M229" s="142" t="e">
        <f t="shared" ca="1" si="1906"/>
        <v>#N/A</v>
      </c>
      <c r="N229" s="142" t="e">
        <f t="shared" ca="1" si="1906"/>
        <v>#N/A</v>
      </c>
      <c r="O229" s="142" t="e">
        <f t="shared" ca="1" si="1906"/>
        <v>#N/A</v>
      </c>
      <c r="P229" s="142" t="e">
        <f t="shared" ca="1" si="1906"/>
        <v>#N/A</v>
      </c>
      <c r="Q229" s="142" t="e">
        <f t="shared" ca="1" si="1906"/>
        <v>#N/A</v>
      </c>
      <c r="R229" s="142" t="e">
        <f t="shared" ca="1" si="1906"/>
        <v>#N/A</v>
      </c>
      <c r="S229" s="142" t="e">
        <f t="shared" ca="1" si="1906"/>
        <v>#N/A</v>
      </c>
      <c r="T229" s="142" t="e">
        <f t="shared" ca="1" si="1896"/>
        <v>#N/A</v>
      </c>
      <c r="U229" s="142" t="e">
        <f t="shared" ca="1" si="1896"/>
        <v>#N/A</v>
      </c>
      <c r="V229" s="142" t="e">
        <f t="shared" ca="1" si="1896"/>
        <v>#N/A</v>
      </c>
      <c r="W229" s="142" t="e">
        <f t="shared" ca="1" si="1896"/>
        <v>#N/A</v>
      </c>
      <c r="X229" s="142" t="e">
        <f t="shared" ca="1" si="1896"/>
        <v>#N/A</v>
      </c>
      <c r="Y229" s="142" t="e">
        <f t="shared" ca="1" si="1896"/>
        <v>#N/A</v>
      </c>
      <c r="Z229" s="142" t="e">
        <f t="shared" ca="1" si="1896"/>
        <v>#N/A</v>
      </c>
      <c r="AA229" s="142" t="e">
        <f t="shared" ca="1" si="1896"/>
        <v>#N/A</v>
      </c>
      <c r="AB229" s="142" t="e">
        <f t="shared" ca="1" si="1896"/>
        <v>#N/A</v>
      </c>
      <c r="AC229" s="142" t="e">
        <f t="shared" ca="1" si="1896"/>
        <v>#N/A</v>
      </c>
      <c r="AD229" s="142" t="e">
        <f t="shared" ca="1" si="1896"/>
        <v>#N/A</v>
      </c>
      <c r="AE229" s="142" t="e">
        <f t="shared" ca="1" si="1896"/>
        <v>#N/A</v>
      </c>
      <c r="AF229" s="142" t="e">
        <f t="shared" ca="1" si="1896"/>
        <v>#N/A</v>
      </c>
      <c r="AG229" s="142" t="e">
        <f t="shared" ca="1" si="1896"/>
        <v>#N/A</v>
      </c>
      <c r="AH229" s="142" t="e">
        <f t="shared" ca="1" si="1896"/>
        <v>#N/A</v>
      </c>
      <c r="AI229" s="142" t="e">
        <f t="shared" ca="1" si="1907"/>
        <v>#N/A</v>
      </c>
      <c r="AJ229" s="142" t="e">
        <f t="shared" ca="1" si="1907"/>
        <v>#N/A</v>
      </c>
      <c r="AK229" s="142" t="e">
        <f t="shared" ca="1" si="1907"/>
        <v>#N/A</v>
      </c>
      <c r="AL229" s="142" t="e">
        <f t="shared" ca="1" si="1907"/>
        <v>#N/A</v>
      </c>
      <c r="AM229" s="142" t="e">
        <f t="shared" ca="1" si="1907"/>
        <v>#N/A</v>
      </c>
      <c r="AN229" s="142" t="e">
        <f t="shared" ca="1" si="1907"/>
        <v>#N/A</v>
      </c>
      <c r="AO229" s="142" t="e">
        <f t="shared" ca="1" si="1907"/>
        <v>#N/A</v>
      </c>
      <c r="AP229" s="142" t="e">
        <f t="shared" ca="1" si="1907"/>
        <v>#N/A</v>
      </c>
      <c r="AQ229" s="142" t="e">
        <f t="shared" ca="1" si="1907"/>
        <v>#N/A</v>
      </c>
      <c r="AR229" s="142" t="e">
        <f t="shared" ca="1" si="1907"/>
        <v>#N/A</v>
      </c>
      <c r="AS229" s="142" t="e">
        <f t="shared" ca="1" si="1907"/>
        <v>#N/A</v>
      </c>
      <c r="AT229" s="142" t="e">
        <f t="shared" ca="1" si="1907"/>
        <v>#N/A</v>
      </c>
      <c r="AU229" s="142" t="e">
        <f t="shared" ca="1" si="1907"/>
        <v>#N/A</v>
      </c>
      <c r="AV229" s="142" t="e">
        <f t="shared" ca="1" si="1907"/>
        <v>#N/A</v>
      </c>
      <c r="AW229" s="142" t="e">
        <f t="shared" ca="1" si="1907"/>
        <v>#N/A</v>
      </c>
      <c r="AX229" s="142" t="e">
        <f t="shared" ca="1" si="1907"/>
        <v>#N/A</v>
      </c>
      <c r="AY229" s="142" t="e">
        <f t="shared" ca="1" si="1897"/>
        <v>#N/A</v>
      </c>
      <c r="AZ229" s="142" t="e">
        <f t="shared" ca="1" si="1897"/>
        <v>#N/A</v>
      </c>
      <c r="BA229" s="142" t="e">
        <f t="shared" ca="1" si="1897"/>
        <v>#N/A</v>
      </c>
      <c r="BB229" s="142" t="str">
        <f t="shared" ca="1" si="1625"/>
        <v/>
      </c>
      <c r="BC229" s="142" t="str">
        <f t="shared" ref="BC229" ca="1" si="1932">IFERROR(VALUE(G229)*IF(RTF_unit="K",1,IF(RTF_unit="lb",1/1000,IF(RTF_unit="T",2,1))),"")</f>
        <v/>
      </c>
      <c r="BD229" s="142" t="str">
        <f t="shared" ref="BD229" ca="1" si="1933">IFERROR(VALUE(H229)*IF(RTF_unit="K",1,IF(RTF_unit="lb",1/1000,IF(RTF_unit="T",2,1))),"")</f>
        <v/>
      </c>
      <c r="BE229" s="142" t="str">
        <f t="shared" ref="BE229" ca="1" si="1934">IFERROR(VALUE(I229)*IF(RTF_unit="K",1,IF(RTF_unit="lb",1/1000,IF(RTF_unit="T",2,1))),"")</f>
        <v/>
      </c>
      <c r="BF229" s="20" t="str">
        <f t="shared" ca="1" si="1629"/>
        <v/>
      </c>
      <c r="BG229" s="142" t="str">
        <f t="shared" ca="1" si="1671"/>
        <v/>
      </c>
      <c r="BH229" s="20"/>
      <c r="BI229" s="158" t="str">
        <f t="shared" ca="1" si="1715"/>
        <v/>
      </c>
      <c r="BJ229" s="142" t="str">
        <f t="shared" ca="1" si="1690"/>
        <v/>
      </c>
      <c r="BK229" s="142" t="str">
        <f t="shared" ca="1" si="1716"/>
        <v/>
      </c>
      <c r="BL229" s="142" t="str">
        <f t="shared" ref="BL229" ca="1" si="1935">IFERROR(INDEX($D$2:$BA$203,$A$41-1+$BI229,$A$27-3)*IF(RTF_unit="K",1,IF(RTF_unit="lb",1/1000,IF(RTF_unit="T",2,1))),"")</f>
        <v/>
      </c>
      <c r="BM229" s="142" t="str">
        <f t="shared" ref="BM229" ca="1" si="1936">IFERROR(INDEX($D$2:$BA$203,$A$41-1+$BI229,$A$27-1)*IF(RTF_unit="K",1,IF(RTF_unit="lb",1/1000,IF(RTF_unit="T",2,1))),"")</f>
        <v/>
      </c>
      <c r="BN229" s="142" t="str">
        <f t="shared" ref="BN229" ca="1" si="1937">IFERROR(INDEX($D$2:$BA$203,$A$41-1+$BI229,$A$27-2)*IF(RTF_unit="K",1,IF(RTF_unit="lb",1/1000,IF(RTF_unit="T",2,1))),"")</f>
        <v/>
      </c>
      <c r="BO229" s="142" t="str">
        <f t="shared" ref="BO229" ca="1" si="1938">IFERROR(INDEX($D$2:$BA$203,$A$41-1+$BI229,$A$27)*IF(RTF_unit_Moment="kip-ft",1,IF(RTF_unit_Moment="kip-in",1/12,IF(RTF_unit_Moment="lb-ft",1/1000,IF(RTF_unit_Moment="lb-in",1/12000,1)))),"")</f>
        <v/>
      </c>
      <c r="BP229" s="142" t="str">
        <f t="shared" ref="BP229" ca="1" si="1939">IFERROR(INDEX($D$2:$BA$203,$A$41-1+$BI229,$A$30)*IF(RTF_unit_Moment="kip-ft",1,IF(RTF_unit_Moment="kip-in",1/12,IF(RTF_unit_Moment="lb-ft",1/1000,IF(RTF_unit_Moment="lb-in",1/12000,1)))),"")</f>
        <v/>
      </c>
      <c r="BQ229" s="142" t="str">
        <f t="shared" ca="1" si="1722"/>
        <v/>
      </c>
      <c r="BR229" s="142" t="str">
        <f t="shared" ca="1" si="1723"/>
        <v/>
      </c>
      <c r="BT229" s="142" t="str">
        <f t="array" aca="1" ref="BT229" ca="1">IFERROR(INDEX($BB$1:$BB$502,SMALL(IF($BB$1:$BB$502&lt;&gt;"",ROW($BB$1:$BB$502)),ROW(222:222))),"")</f>
        <v/>
      </c>
      <c r="BU229" s="156" t="str">
        <f t="shared" ca="1" si="1685"/>
        <v/>
      </c>
      <c r="BV229" s="142" t="str">
        <f t="shared" ca="1" si="1696"/>
        <v/>
      </c>
      <c r="BW229" s="142" t="str">
        <f t="shared" ca="1" si="1696"/>
        <v/>
      </c>
      <c r="BX229" s="142" t="str">
        <f t="shared" ca="1" si="1696"/>
        <v/>
      </c>
      <c r="BY229" s="142" t="str">
        <f t="shared" ca="1" si="1697"/>
        <v/>
      </c>
      <c r="BZ229" s="142" t="str">
        <f t="shared" ca="1" si="1686"/>
        <v/>
      </c>
      <c r="CA229" s="142" t="str">
        <f t="shared" ca="1" si="1698"/>
        <v/>
      </c>
      <c r="CB229" s="142" t="str">
        <f t="shared" ca="1" si="1699"/>
        <v/>
      </c>
      <c r="CC229" s="142" t="str">
        <f t="shared" ca="1" si="1700"/>
        <v/>
      </c>
      <c r="CD229" s="142" t="str">
        <f t="shared" ca="1" si="1701"/>
        <v/>
      </c>
      <c r="CE229" s="142" t="str">
        <f t="shared" ca="1" si="1702"/>
        <v/>
      </c>
      <c r="CF229" s="142" t="str">
        <f t="shared" ca="1" si="1703"/>
        <v/>
      </c>
      <c r="CG229" s="142" t="str">
        <f t="shared" ca="1" si="1704"/>
        <v/>
      </c>
      <c r="CH229" s="142" t="str">
        <f ca="1">IFERROR(TRIM(IFERROR(IF(ISNUMBER(MATCH(IF($CF228="Radius",LEFT($CF229,FIND(" (",$CF229,1)),IF(LEFT($CF229,FIND(" (",$CF229,1))=LEFT($CF228,FIND(" (",$CF228,1)),"",LEFT($CF229,FIND(" (",$CF229,1)))),$CH$8:$CH228,0))=FALSE,IF($CF228="Radius",LEFT($CF229,FIND(" (",$CF229,1)),IF(LEFT($CF229,FIND(" (",$CF229,1))=LEFT($CF228,FIND(" (",$CF228,1)),"",LEFT($CF229,FIND(" (",$CF229,1)))),""),"")),"")</f>
        <v/>
      </c>
      <c r="CI229" s="142" t="str">
        <f t="array" aca="1" ref="CI229" ca="1">IFERROR(IF($CH229="","",IF(MAX((Selection_Radius=$CH229)*Selection_Resultant)=0,"",MAX((Selection_Radius=$CH229)*Selection_Resultant))),"")</f>
        <v/>
      </c>
      <c r="CJ229" s="142" t="str">
        <f t="shared" ca="1" si="1705"/>
        <v/>
      </c>
      <c r="CK229" s="142" t="str">
        <f t="array" aca="1" ref="CK229" ca="1">IFERROR(INDEX($CJ$1:$CJ$502,SMALL(IF($CJ$1:$CJ$502&lt;&gt;"",ROW($CJ$1:$CJ$502)),ROW(222:222))),"")</f>
        <v/>
      </c>
      <c r="CL229" s="142" t="str">
        <f t="shared" ca="1" si="1706"/>
        <v/>
      </c>
      <c r="CM229" s="142" t="str">
        <f t="shared" ca="1" si="1707"/>
        <v/>
      </c>
      <c r="CN229" s="142" t="str" cm="1">
        <f t="array" aca="1" ref="CN229" ca="1">IF(CM229="","",INDEX(INDIRECT("$CM$9:$CM$" &amp; ROW(GuyAnchorReactionCount) + GuyAnchorReactionCount),ROWS($CM229:INDIRECT("$CM$" &amp; ROW(GuyAnchorReactionCount) + GuyAnchorReactionCount))))</f>
        <v/>
      </c>
      <c r="CP229" s="145" t="str">
        <f t="shared" ca="1" si="1708"/>
        <v/>
      </c>
      <c r="CQ229" s="145" t="str">
        <f t="shared" ca="1" si="1709"/>
        <v/>
      </c>
      <c r="CR229" s="145" t="str">
        <f t="shared" ca="1" si="1710"/>
        <v/>
      </c>
      <c r="CS229" s="145" t="str">
        <f t="shared" ca="1" si="1711"/>
        <v/>
      </c>
    </row>
    <row r="230" spans="3:97" ht="16.5" customHeight="1" x14ac:dyDescent="0.2">
      <c r="C230" s="142">
        <f t="shared" si="1635"/>
        <v>228</v>
      </c>
      <c r="D230" s="142" t="e">
        <f t="shared" ca="1" si="1906"/>
        <v>#N/A</v>
      </c>
      <c r="E230" s="142" t="e">
        <f t="shared" ca="1" si="1906"/>
        <v>#N/A</v>
      </c>
      <c r="F230" s="142" t="e">
        <f t="shared" ca="1" si="1906"/>
        <v>#N/A</v>
      </c>
      <c r="G230" s="142" t="e">
        <f t="shared" ca="1" si="1906"/>
        <v>#N/A</v>
      </c>
      <c r="H230" s="142" t="e">
        <f t="shared" ca="1" si="1906"/>
        <v>#N/A</v>
      </c>
      <c r="I230" s="142" t="e">
        <f t="shared" ca="1" si="1906"/>
        <v>#N/A</v>
      </c>
      <c r="J230" s="142" t="e">
        <f t="shared" ca="1" si="1906"/>
        <v>#N/A</v>
      </c>
      <c r="K230" s="142" t="e">
        <f t="shared" ca="1" si="1906"/>
        <v>#N/A</v>
      </c>
      <c r="L230" s="142" t="e">
        <f t="shared" ca="1" si="1906"/>
        <v>#N/A</v>
      </c>
      <c r="M230" s="142" t="e">
        <f t="shared" ca="1" si="1906"/>
        <v>#N/A</v>
      </c>
      <c r="N230" s="142" t="e">
        <f t="shared" ca="1" si="1906"/>
        <v>#N/A</v>
      </c>
      <c r="O230" s="142" t="e">
        <f t="shared" ca="1" si="1906"/>
        <v>#N/A</v>
      </c>
      <c r="P230" s="142" t="e">
        <f t="shared" ca="1" si="1906"/>
        <v>#N/A</v>
      </c>
      <c r="Q230" s="142" t="e">
        <f t="shared" ca="1" si="1906"/>
        <v>#N/A</v>
      </c>
      <c r="R230" s="142" t="e">
        <f t="shared" ca="1" si="1906"/>
        <v>#N/A</v>
      </c>
      <c r="S230" s="142" t="e">
        <f t="shared" ca="1" si="1906"/>
        <v>#N/A</v>
      </c>
      <c r="T230" s="142" t="e">
        <f t="shared" ca="1" si="1896"/>
        <v>#N/A</v>
      </c>
      <c r="U230" s="142" t="e">
        <f t="shared" ca="1" si="1896"/>
        <v>#N/A</v>
      </c>
      <c r="V230" s="142" t="e">
        <f t="shared" ca="1" si="1896"/>
        <v>#N/A</v>
      </c>
      <c r="W230" s="142" t="e">
        <f t="shared" ca="1" si="1896"/>
        <v>#N/A</v>
      </c>
      <c r="X230" s="142" t="e">
        <f t="shared" ca="1" si="1896"/>
        <v>#N/A</v>
      </c>
      <c r="Y230" s="142" t="e">
        <f t="shared" ca="1" si="1896"/>
        <v>#N/A</v>
      </c>
      <c r="Z230" s="142" t="e">
        <f t="shared" ca="1" si="1896"/>
        <v>#N/A</v>
      </c>
      <c r="AA230" s="142" t="e">
        <f t="shared" ca="1" si="1896"/>
        <v>#N/A</v>
      </c>
      <c r="AB230" s="142" t="e">
        <f t="shared" ca="1" si="1896"/>
        <v>#N/A</v>
      </c>
      <c r="AC230" s="142" t="e">
        <f t="shared" ca="1" si="1896"/>
        <v>#N/A</v>
      </c>
      <c r="AD230" s="142" t="e">
        <f t="shared" ca="1" si="1896"/>
        <v>#N/A</v>
      </c>
      <c r="AE230" s="142" t="e">
        <f t="shared" ca="1" si="1896"/>
        <v>#N/A</v>
      </c>
      <c r="AF230" s="142" t="e">
        <f t="shared" ca="1" si="1896"/>
        <v>#N/A</v>
      </c>
      <c r="AG230" s="142" t="e">
        <f t="shared" ca="1" si="1896"/>
        <v>#N/A</v>
      </c>
      <c r="AH230" s="142" t="e">
        <f t="shared" ca="1" si="1896"/>
        <v>#N/A</v>
      </c>
      <c r="AI230" s="142" t="e">
        <f t="shared" ca="1" si="1907"/>
        <v>#N/A</v>
      </c>
      <c r="AJ230" s="142" t="e">
        <f t="shared" ca="1" si="1907"/>
        <v>#N/A</v>
      </c>
      <c r="AK230" s="142" t="e">
        <f t="shared" ca="1" si="1907"/>
        <v>#N/A</v>
      </c>
      <c r="AL230" s="142" t="e">
        <f t="shared" ca="1" si="1907"/>
        <v>#N/A</v>
      </c>
      <c r="AM230" s="142" t="e">
        <f t="shared" ca="1" si="1907"/>
        <v>#N/A</v>
      </c>
      <c r="AN230" s="142" t="e">
        <f t="shared" ca="1" si="1907"/>
        <v>#N/A</v>
      </c>
      <c r="AO230" s="142" t="e">
        <f t="shared" ca="1" si="1907"/>
        <v>#N/A</v>
      </c>
      <c r="AP230" s="142" t="e">
        <f t="shared" ca="1" si="1907"/>
        <v>#N/A</v>
      </c>
      <c r="AQ230" s="142" t="e">
        <f t="shared" ca="1" si="1907"/>
        <v>#N/A</v>
      </c>
      <c r="AR230" s="142" t="e">
        <f t="shared" ca="1" si="1907"/>
        <v>#N/A</v>
      </c>
      <c r="AS230" s="142" t="e">
        <f t="shared" ca="1" si="1907"/>
        <v>#N/A</v>
      </c>
      <c r="AT230" s="142" t="e">
        <f t="shared" ca="1" si="1907"/>
        <v>#N/A</v>
      </c>
      <c r="AU230" s="142" t="e">
        <f t="shared" ca="1" si="1907"/>
        <v>#N/A</v>
      </c>
      <c r="AV230" s="142" t="e">
        <f t="shared" ca="1" si="1907"/>
        <v>#N/A</v>
      </c>
      <c r="AW230" s="142" t="e">
        <f t="shared" ca="1" si="1907"/>
        <v>#N/A</v>
      </c>
      <c r="AX230" s="142" t="e">
        <f t="shared" ca="1" si="1907"/>
        <v>#N/A</v>
      </c>
      <c r="AY230" s="142" t="e">
        <f t="shared" ca="1" si="1897"/>
        <v>#N/A</v>
      </c>
      <c r="AZ230" s="142" t="e">
        <f t="shared" ca="1" si="1897"/>
        <v>#N/A</v>
      </c>
      <c r="BA230" s="142" t="e">
        <f t="shared" ca="1" si="1897"/>
        <v>#N/A</v>
      </c>
      <c r="BB230" s="142" t="str">
        <f t="shared" ca="1" si="1625"/>
        <v/>
      </c>
      <c r="BC230" s="142" t="str">
        <f t="shared" ref="BC230" ca="1" si="1940">IFERROR(VALUE(G230)*IF(RTF_unit="K",1,IF(RTF_unit="lb",1/1000,IF(RTF_unit="T",2,1))),"")</f>
        <v/>
      </c>
      <c r="BD230" s="142" t="str">
        <f t="shared" ref="BD230" ca="1" si="1941">IFERROR(VALUE(H230)*IF(RTF_unit="K",1,IF(RTF_unit="lb",1/1000,IF(RTF_unit="T",2,1))),"")</f>
        <v/>
      </c>
      <c r="BE230" s="142" t="str">
        <f t="shared" ref="BE230" ca="1" si="1942">IFERROR(VALUE(I230)*IF(RTF_unit="K",1,IF(RTF_unit="lb",1/1000,IF(RTF_unit="T",2,1))),"")</f>
        <v/>
      </c>
      <c r="BF230" s="20" t="str">
        <f t="shared" ca="1" si="1629"/>
        <v/>
      </c>
      <c r="BG230" s="142" t="str">
        <f t="shared" ca="1" si="1671"/>
        <v/>
      </c>
      <c r="BH230" s="20"/>
      <c r="BI230" s="158" t="str">
        <f t="shared" ca="1" si="1715"/>
        <v/>
      </c>
      <c r="BJ230" s="142" t="str">
        <f t="shared" ca="1" si="1690"/>
        <v/>
      </c>
      <c r="BK230" s="142" t="str">
        <f t="shared" ca="1" si="1716"/>
        <v/>
      </c>
      <c r="BL230" s="142" t="str">
        <f t="shared" ref="BL230" ca="1" si="1943">IFERROR(INDEX($D$2:$BA$203,$A$41-1+$BI230,$A$27-3)*IF(RTF_unit="K",1,IF(RTF_unit="lb",1/1000,IF(RTF_unit="T",2,1))),"")</f>
        <v/>
      </c>
      <c r="BM230" s="142" t="str">
        <f t="shared" ref="BM230" ca="1" si="1944">IFERROR(INDEX($D$2:$BA$203,$A$41-1+$BI230,$A$27-1)*IF(RTF_unit="K",1,IF(RTF_unit="lb",1/1000,IF(RTF_unit="T",2,1))),"")</f>
        <v/>
      </c>
      <c r="BN230" s="142" t="str">
        <f t="shared" ref="BN230" ca="1" si="1945">IFERROR(INDEX($D$2:$BA$203,$A$41-1+$BI230,$A$27-2)*IF(RTF_unit="K",1,IF(RTF_unit="lb",1/1000,IF(RTF_unit="T",2,1))),"")</f>
        <v/>
      </c>
      <c r="BO230" s="142" t="str">
        <f t="shared" ref="BO230" ca="1" si="1946">IFERROR(INDEX($D$2:$BA$203,$A$41-1+$BI230,$A$27)*IF(RTF_unit_Moment="kip-ft",1,IF(RTF_unit_Moment="kip-in",1/12,IF(RTF_unit_Moment="lb-ft",1/1000,IF(RTF_unit_Moment="lb-in",1/12000,1)))),"")</f>
        <v/>
      </c>
      <c r="BP230" s="142" t="str">
        <f t="shared" ref="BP230" ca="1" si="1947">IFERROR(INDEX($D$2:$BA$203,$A$41-1+$BI230,$A$30)*IF(RTF_unit_Moment="kip-ft",1,IF(RTF_unit_Moment="kip-in",1/12,IF(RTF_unit_Moment="lb-ft",1/1000,IF(RTF_unit_Moment="lb-in",1/12000,1)))),"")</f>
        <v/>
      </c>
      <c r="BQ230" s="142" t="str">
        <f t="shared" ca="1" si="1722"/>
        <v/>
      </c>
      <c r="BR230" s="142" t="str">
        <f t="shared" ca="1" si="1723"/>
        <v/>
      </c>
      <c r="BT230" s="142" t="str">
        <f t="array" aca="1" ref="BT230" ca="1">IFERROR(INDEX($BB$1:$BB$502,SMALL(IF($BB$1:$BB$502&lt;&gt;"",ROW($BB$1:$BB$502)),ROW(223:223))),"")</f>
        <v/>
      </c>
      <c r="BU230" s="156" t="str">
        <f t="shared" ca="1" si="1685"/>
        <v/>
      </c>
      <c r="BV230" s="142" t="str">
        <f t="shared" ca="1" si="1696"/>
        <v/>
      </c>
      <c r="BW230" s="142" t="str">
        <f t="shared" ca="1" si="1696"/>
        <v/>
      </c>
      <c r="BX230" s="142" t="str">
        <f t="shared" ca="1" si="1696"/>
        <v/>
      </c>
      <c r="BY230" s="142" t="str">
        <f t="shared" ca="1" si="1697"/>
        <v/>
      </c>
      <c r="BZ230" s="142" t="str">
        <f t="shared" ca="1" si="1686"/>
        <v/>
      </c>
      <c r="CA230" s="142" t="str">
        <f t="shared" ca="1" si="1698"/>
        <v/>
      </c>
      <c r="CB230" s="142" t="str">
        <f t="shared" ca="1" si="1699"/>
        <v/>
      </c>
      <c r="CC230" s="142" t="str">
        <f t="shared" ca="1" si="1700"/>
        <v/>
      </c>
      <c r="CD230" s="142" t="str">
        <f t="shared" ca="1" si="1701"/>
        <v/>
      </c>
      <c r="CE230" s="142" t="str">
        <f t="shared" ca="1" si="1702"/>
        <v/>
      </c>
      <c r="CF230" s="142" t="str">
        <f t="shared" ca="1" si="1703"/>
        <v/>
      </c>
      <c r="CG230" s="142" t="str">
        <f t="shared" ca="1" si="1704"/>
        <v/>
      </c>
      <c r="CH230" s="142" t="str">
        <f ca="1">IFERROR(TRIM(IFERROR(IF(ISNUMBER(MATCH(IF($CF229="Radius",LEFT($CF230,FIND(" (",$CF230,1)),IF(LEFT($CF230,FIND(" (",$CF230,1))=LEFT($CF229,FIND(" (",$CF229,1)),"",LEFT($CF230,FIND(" (",$CF230,1)))),$CH$8:$CH229,0))=FALSE,IF($CF229="Radius",LEFT($CF230,FIND(" (",$CF230,1)),IF(LEFT($CF230,FIND(" (",$CF230,1))=LEFT($CF229,FIND(" (",$CF229,1)),"",LEFT($CF230,FIND(" (",$CF230,1)))),""),"")),"")</f>
        <v/>
      </c>
      <c r="CI230" s="142" t="str">
        <f t="array" aca="1" ref="CI230" ca="1">IFERROR(IF($CH230="","",IF(MAX((Selection_Radius=$CH230)*Selection_Resultant)=0,"",MAX((Selection_Radius=$CH230)*Selection_Resultant))),"")</f>
        <v/>
      </c>
      <c r="CJ230" s="142" t="str">
        <f t="shared" ca="1" si="1705"/>
        <v/>
      </c>
      <c r="CK230" s="142" t="str">
        <f t="array" aca="1" ref="CK230" ca="1">IFERROR(INDEX($CJ$1:$CJ$502,SMALL(IF($CJ$1:$CJ$502&lt;&gt;"",ROW($CJ$1:$CJ$502)),ROW(223:223))),"")</f>
        <v/>
      </c>
      <c r="CL230" s="142" t="str">
        <f t="shared" ca="1" si="1706"/>
        <v/>
      </c>
      <c r="CM230" s="142" t="str">
        <f t="shared" ca="1" si="1707"/>
        <v/>
      </c>
      <c r="CN230" s="142" t="str" cm="1">
        <f t="array" aca="1" ref="CN230" ca="1">IF(CM230="","",INDEX(INDIRECT("$CM$9:$CM$" &amp; ROW(GuyAnchorReactionCount) + GuyAnchorReactionCount),ROWS($CM230:INDIRECT("$CM$" &amp; ROW(GuyAnchorReactionCount) + GuyAnchorReactionCount))))</f>
        <v/>
      </c>
      <c r="CP230" s="145" t="str">
        <f t="shared" ca="1" si="1708"/>
        <v/>
      </c>
      <c r="CQ230" s="145" t="str">
        <f t="shared" ca="1" si="1709"/>
        <v/>
      </c>
      <c r="CR230" s="145" t="str">
        <f t="shared" ca="1" si="1710"/>
        <v/>
      </c>
      <c r="CS230" s="145" t="str">
        <f t="shared" ca="1" si="1711"/>
        <v/>
      </c>
    </row>
    <row r="231" spans="3:97" x14ac:dyDescent="0.2">
      <c r="C231" s="142">
        <f t="shared" si="1635"/>
        <v>229</v>
      </c>
      <c r="D231" s="142" t="e">
        <f t="shared" ca="1" si="1906"/>
        <v>#N/A</v>
      </c>
      <c r="E231" s="142" t="e">
        <f t="shared" ca="1" si="1906"/>
        <v>#N/A</v>
      </c>
      <c r="F231" s="142" t="e">
        <f t="shared" ca="1" si="1906"/>
        <v>#N/A</v>
      </c>
      <c r="G231" s="142" t="e">
        <f t="shared" ca="1" si="1906"/>
        <v>#N/A</v>
      </c>
      <c r="H231" s="142" t="e">
        <f t="shared" ca="1" si="1906"/>
        <v>#N/A</v>
      </c>
      <c r="I231" s="142" t="e">
        <f t="shared" ca="1" si="1906"/>
        <v>#N/A</v>
      </c>
      <c r="J231" s="142" t="e">
        <f t="shared" ca="1" si="1906"/>
        <v>#N/A</v>
      </c>
      <c r="K231" s="142" t="e">
        <f t="shared" ca="1" si="1906"/>
        <v>#N/A</v>
      </c>
      <c r="L231" s="142" t="e">
        <f t="shared" ca="1" si="1906"/>
        <v>#N/A</v>
      </c>
      <c r="M231" s="142" t="e">
        <f t="shared" ca="1" si="1906"/>
        <v>#N/A</v>
      </c>
      <c r="N231" s="142" t="e">
        <f t="shared" ca="1" si="1906"/>
        <v>#N/A</v>
      </c>
      <c r="O231" s="142" t="e">
        <f t="shared" ca="1" si="1906"/>
        <v>#N/A</v>
      </c>
      <c r="P231" s="142" t="e">
        <f t="shared" ca="1" si="1906"/>
        <v>#N/A</v>
      </c>
      <c r="Q231" s="142" t="e">
        <f t="shared" ca="1" si="1906"/>
        <v>#N/A</v>
      </c>
      <c r="R231" s="142" t="e">
        <f t="shared" ca="1" si="1906"/>
        <v>#N/A</v>
      </c>
      <c r="S231" s="142" t="e">
        <f t="shared" ca="1" si="1906"/>
        <v>#N/A</v>
      </c>
      <c r="T231" s="142" t="e">
        <f t="shared" ca="1" si="1896"/>
        <v>#N/A</v>
      </c>
      <c r="U231" s="142" t="e">
        <f t="shared" ca="1" si="1896"/>
        <v>#N/A</v>
      </c>
      <c r="V231" s="142" t="e">
        <f t="shared" ca="1" si="1896"/>
        <v>#N/A</v>
      </c>
      <c r="W231" s="142" t="e">
        <f t="shared" ca="1" si="1896"/>
        <v>#N/A</v>
      </c>
      <c r="X231" s="142" t="e">
        <f t="shared" ca="1" si="1896"/>
        <v>#N/A</v>
      </c>
      <c r="Y231" s="142" t="e">
        <f t="shared" ca="1" si="1896"/>
        <v>#N/A</v>
      </c>
      <c r="Z231" s="142" t="e">
        <f t="shared" ca="1" si="1896"/>
        <v>#N/A</v>
      </c>
      <c r="AA231" s="142" t="e">
        <f t="shared" ca="1" si="1896"/>
        <v>#N/A</v>
      </c>
      <c r="AB231" s="142" t="e">
        <f t="shared" ca="1" si="1896"/>
        <v>#N/A</v>
      </c>
      <c r="AC231" s="142" t="e">
        <f t="shared" ca="1" si="1896"/>
        <v>#N/A</v>
      </c>
      <c r="AD231" s="142" t="e">
        <f t="shared" ca="1" si="1896"/>
        <v>#N/A</v>
      </c>
      <c r="AE231" s="142" t="e">
        <f t="shared" ca="1" si="1896"/>
        <v>#N/A</v>
      </c>
      <c r="AF231" s="142" t="e">
        <f t="shared" ca="1" si="1896"/>
        <v>#N/A</v>
      </c>
      <c r="AG231" s="142" t="e">
        <f t="shared" ca="1" si="1896"/>
        <v>#N/A</v>
      </c>
      <c r="AH231" s="142" t="e">
        <f t="shared" ca="1" si="1896"/>
        <v>#N/A</v>
      </c>
      <c r="AI231" s="142" t="e">
        <f t="shared" ca="1" si="1907"/>
        <v>#N/A</v>
      </c>
      <c r="AJ231" s="142" t="e">
        <f t="shared" ca="1" si="1907"/>
        <v>#N/A</v>
      </c>
      <c r="AK231" s="142" t="e">
        <f t="shared" ca="1" si="1907"/>
        <v>#N/A</v>
      </c>
      <c r="AL231" s="142" t="e">
        <f t="shared" ca="1" si="1907"/>
        <v>#N/A</v>
      </c>
      <c r="AM231" s="142" t="e">
        <f t="shared" ca="1" si="1907"/>
        <v>#N/A</v>
      </c>
      <c r="AN231" s="142" t="e">
        <f t="shared" ca="1" si="1907"/>
        <v>#N/A</v>
      </c>
      <c r="AO231" s="142" t="e">
        <f t="shared" ca="1" si="1907"/>
        <v>#N/A</v>
      </c>
      <c r="AP231" s="142" t="e">
        <f t="shared" ca="1" si="1907"/>
        <v>#N/A</v>
      </c>
      <c r="AQ231" s="142" t="e">
        <f t="shared" ca="1" si="1907"/>
        <v>#N/A</v>
      </c>
      <c r="AR231" s="142" t="e">
        <f t="shared" ca="1" si="1907"/>
        <v>#N/A</v>
      </c>
      <c r="AS231" s="142" t="e">
        <f t="shared" ca="1" si="1907"/>
        <v>#N/A</v>
      </c>
      <c r="AT231" s="142" t="e">
        <f t="shared" ca="1" si="1907"/>
        <v>#N/A</v>
      </c>
      <c r="AU231" s="142" t="e">
        <f t="shared" ca="1" si="1907"/>
        <v>#N/A</v>
      </c>
      <c r="AV231" s="142" t="e">
        <f t="shared" ca="1" si="1907"/>
        <v>#N/A</v>
      </c>
      <c r="AW231" s="142" t="e">
        <f t="shared" ca="1" si="1907"/>
        <v>#N/A</v>
      </c>
      <c r="AX231" s="142" t="e">
        <f t="shared" ca="1" si="1907"/>
        <v>#N/A</v>
      </c>
      <c r="AY231" s="142" t="e">
        <f t="shared" ca="1" si="1897"/>
        <v>#N/A</v>
      </c>
      <c r="AZ231" s="142" t="e">
        <f t="shared" ca="1" si="1897"/>
        <v>#N/A</v>
      </c>
      <c r="BA231" s="142" t="e">
        <f t="shared" ca="1" si="1897"/>
        <v>#N/A</v>
      </c>
      <c r="BB231" s="142" t="str">
        <f t="shared" ca="1" si="1625"/>
        <v/>
      </c>
      <c r="BC231" s="142" t="str">
        <f t="shared" ref="BC231" ca="1" si="1948">IFERROR(VALUE(G231)*IF(RTF_unit="K",1,IF(RTF_unit="lb",1/1000,IF(RTF_unit="T",2,1))),"")</f>
        <v/>
      </c>
      <c r="BD231" s="142" t="str">
        <f t="shared" ref="BD231" ca="1" si="1949">IFERROR(VALUE(H231)*IF(RTF_unit="K",1,IF(RTF_unit="lb",1/1000,IF(RTF_unit="T",2,1))),"")</f>
        <v/>
      </c>
      <c r="BE231" s="142" t="str">
        <f t="shared" ref="BE231" ca="1" si="1950">IFERROR(VALUE(I231)*IF(RTF_unit="K",1,IF(RTF_unit="lb",1/1000,IF(RTF_unit="T",2,1))),"")</f>
        <v/>
      </c>
      <c r="BF231" s="20" t="str">
        <f t="shared" ca="1" si="1629"/>
        <v/>
      </c>
      <c r="BG231" s="142" t="str">
        <f t="shared" ca="1" si="1671"/>
        <v/>
      </c>
      <c r="BH231" s="20"/>
      <c r="BI231" s="158" t="str">
        <f t="shared" ca="1" si="1715"/>
        <v/>
      </c>
      <c r="BJ231" s="142" t="str">
        <f t="shared" ca="1" si="1690"/>
        <v/>
      </c>
      <c r="BK231" s="142" t="str">
        <f t="shared" ca="1" si="1716"/>
        <v/>
      </c>
      <c r="BL231" s="142" t="str">
        <f t="shared" ref="BL231" ca="1" si="1951">IFERROR(INDEX($D$2:$BA$203,$A$41-1+$BI231,$A$27-3)*IF(RTF_unit="K",1,IF(RTF_unit="lb",1/1000,IF(RTF_unit="T",2,1))),"")</f>
        <v/>
      </c>
      <c r="BM231" s="142" t="str">
        <f t="shared" ref="BM231" ca="1" si="1952">IFERROR(INDEX($D$2:$BA$203,$A$41-1+$BI231,$A$27-1)*IF(RTF_unit="K",1,IF(RTF_unit="lb",1/1000,IF(RTF_unit="T",2,1))),"")</f>
        <v/>
      </c>
      <c r="BN231" s="142" t="str">
        <f t="shared" ref="BN231" ca="1" si="1953">IFERROR(INDEX($D$2:$BA$203,$A$41-1+$BI231,$A$27-2)*IF(RTF_unit="K",1,IF(RTF_unit="lb",1/1000,IF(RTF_unit="T",2,1))),"")</f>
        <v/>
      </c>
      <c r="BO231" s="142" t="str">
        <f t="shared" ref="BO231" ca="1" si="1954">IFERROR(INDEX($D$2:$BA$203,$A$41-1+$BI231,$A$27)*IF(RTF_unit_Moment="kip-ft",1,IF(RTF_unit_Moment="kip-in",1/12,IF(RTF_unit_Moment="lb-ft",1/1000,IF(RTF_unit_Moment="lb-in",1/12000,1)))),"")</f>
        <v/>
      </c>
      <c r="BP231" s="142" t="str">
        <f t="shared" ref="BP231" ca="1" si="1955">IFERROR(INDEX($D$2:$BA$203,$A$41-1+$BI231,$A$30)*IF(RTF_unit_Moment="kip-ft",1,IF(RTF_unit_Moment="kip-in",1/12,IF(RTF_unit_Moment="lb-ft",1/1000,IF(RTF_unit_Moment="lb-in",1/12000,1)))),"")</f>
        <v/>
      </c>
      <c r="BQ231" s="142" t="str">
        <f t="shared" ca="1" si="1722"/>
        <v/>
      </c>
      <c r="BR231" s="142" t="str">
        <f t="shared" ca="1" si="1723"/>
        <v/>
      </c>
      <c r="BT231" s="142" t="str">
        <f t="array" aca="1" ref="BT231" ca="1">IFERROR(INDEX($BB$1:$BB$502,SMALL(IF($BB$1:$BB$502&lt;&gt;"",ROW($BB$1:$BB$502)),ROW(224:224))),"")</f>
        <v/>
      </c>
      <c r="BU231" s="156" t="str">
        <f t="shared" ca="1" si="1685"/>
        <v/>
      </c>
      <c r="BV231" s="142" t="str">
        <f t="shared" ca="1" si="1696"/>
        <v/>
      </c>
      <c r="BW231" s="142" t="str">
        <f t="shared" ca="1" si="1696"/>
        <v/>
      </c>
      <c r="BX231" s="142" t="str">
        <f t="shared" ca="1" si="1696"/>
        <v/>
      </c>
      <c r="BY231" s="142" t="str">
        <f t="shared" ca="1" si="1697"/>
        <v/>
      </c>
      <c r="BZ231" s="142" t="str">
        <f t="shared" ca="1" si="1686"/>
        <v/>
      </c>
      <c r="CA231" s="142" t="str">
        <f t="shared" ca="1" si="1698"/>
        <v/>
      </c>
      <c r="CB231" s="142" t="str">
        <f t="shared" ca="1" si="1699"/>
        <v/>
      </c>
      <c r="CC231" s="142" t="str">
        <f t="shared" ca="1" si="1700"/>
        <v/>
      </c>
      <c r="CD231" s="142" t="str">
        <f t="shared" ca="1" si="1701"/>
        <v/>
      </c>
      <c r="CE231" s="142" t="str">
        <f t="shared" ca="1" si="1702"/>
        <v/>
      </c>
      <c r="CF231" s="142" t="str">
        <f t="shared" ca="1" si="1703"/>
        <v/>
      </c>
      <c r="CG231" s="142" t="str">
        <f t="shared" ca="1" si="1704"/>
        <v/>
      </c>
      <c r="CH231" s="142" t="str">
        <f ca="1">IFERROR(TRIM(IFERROR(IF(ISNUMBER(MATCH(IF($CF230="Radius",LEFT($CF231,FIND(" (",$CF231,1)),IF(LEFT($CF231,FIND(" (",$CF231,1))=LEFT($CF230,FIND(" (",$CF230,1)),"",LEFT($CF231,FIND(" (",$CF231,1)))),$CH$8:$CH230,0))=FALSE,IF($CF230="Radius",LEFT($CF231,FIND(" (",$CF231,1)),IF(LEFT($CF231,FIND(" (",$CF231,1))=LEFT($CF230,FIND(" (",$CF230,1)),"",LEFT($CF231,FIND(" (",$CF231,1)))),""),"")),"")</f>
        <v/>
      </c>
      <c r="CI231" s="142" t="str">
        <f t="array" aca="1" ref="CI231" ca="1">IFERROR(IF($CH231="","",IF(MAX((Selection_Radius=$CH231)*Selection_Resultant)=0,"",MAX((Selection_Radius=$CH231)*Selection_Resultant))),"")</f>
        <v/>
      </c>
      <c r="CJ231" s="142" t="str">
        <f t="shared" ca="1" si="1705"/>
        <v/>
      </c>
      <c r="CK231" s="142" t="str">
        <f t="array" aca="1" ref="CK231" ca="1">IFERROR(INDEX($CJ$1:$CJ$502,SMALL(IF($CJ$1:$CJ$502&lt;&gt;"",ROW($CJ$1:$CJ$502)),ROW(224:224))),"")</f>
        <v/>
      </c>
      <c r="CL231" s="142" t="str">
        <f t="shared" ca="1" si="1706"/>
        <v/>
      </c>
      <c r="CM231" s="142" t="str">
        <f t="shared" ca="1" si="1707"/>
        <v/>
      </c>
      <c r="CN231" s="142" t="str" cm="1">
        <f t="array" aca="1" ref="CN231" ca="1">IF(CM231="","",INDEX(INDIRECT("$CM$9:$CM$" &amp; ROW(GuyAnchorReactionCount) + GuyAnchorReactionCount),ROWS($CM231:INDIRECT("$CM$" &amp; ROW(GuyAnchorReactionCount) + GuyAnchorReactionCount))))</f>
        <v/>
      </c>
      <c r="CP231" s="145" t="str">
        <f t="shared" ca="1" si="1708"/>
        <v/>
      </c>
      <c r="CQ231" s="145" t="str">
        <f t="shared" ca="1" si="1709"/>
        <v/>
      </c>
      <c r="CR231" s="145" t="str">
        <f t="shared" ca="1" si="1710"/>
        <v/>
      </c>
      <c r="CS231" s="145" t="str">
        <f t="shared" ca="1" si="1711"/>
        <v/>
      </c>
    </row>
    <row r="232" spans="3:97" x14ac:dyDescent="0.2">
      <c r="C232" s="142">
        <f t="shared" si="1635"/>
        <v>230</v>
      </c>
      <c r="D232" s="142" t="e">
        <f t="shared" ca="1" si="1906"/>
        <v>#N/A</v>
      </c>
      <c r="E232" s="142" t="e">
        <f t="shared" ca="1" si="1906"/>
        <v>#N/A</v>
      </c>
      <c r="F232" s="142" t="e">
        <f t="shared" ca="1" si="1906"/>
        <v>#N/A</v>
      </c>
      <c r="G232" s="142" t="e">
        <f t="shared" ca="1" si="1906"/>
        <v>#N/A</v>
      </c>
      <c r="H232" s="142" t="e">
        <f t="shared" ca="1" si="1906"/>
        <v>#N/A</v>
      </c>
      <c r="I232" s="142" t="e">
        <f t="shared" ca="1" si="1906"/>
        <v>#N/A</v>
      </c>
      <c r="J232" s="142" t="e">
        <f t="shared" ca="1" si="1906"/>
        <v>#N/A</v>
      </c>
      <c r="K232" s="142" t="e">
        <f t="shared" ca="1" si="1906"/>
        <v>#N/A</v>
      </c>
      <c r="L232" s="142" t="e">
        <f t="shared" ca="1" si="1906"/>
        <v>#N/A</v>
      </c>
      <c r="M232" s="142" t="e">
        <f t="shared" ca="1" si="1906"/>
        <v>#N/A</v>
      </c>
      <c r="N232" s="142" t="e">
        <f t="shared" ca="1" si="1906"/>
        <v>#N/A</v>
      </c>
      <c r="O232" s="142" t="e">
        <f t="shared" ca="1" si="1906"/>
        <v>#N/A</v>
      </c>
      <c r="P232" s="142" t="e">
        <f t="shared" ca="1" si="1906"/>
        <v>#N/A</v>
      </c>
      <c r="Q232" s="142" t="e">
        <f t="shared" ca="1" si="1906"/>
        <v>#N/A</v>
      </c>
      <c r="R232" s="142" t="e">
        <f t="shared" ca="1" si="1906"/>
        <v>#N/A</v>
      </c>
      <c r="S232" s="142" t="e">
        <f t="shared" ca="1" si="1906"/>
        <v>#N/A</v>
      </c>
      <c r="T232" s="142" t="e">
        <f t="shared" ca="1" si="1896"/>
        <v>#N/A</v>
      </c>
      <c r="U232" s="142" t="e">
        <f t="shared" ca="1" si="1896"/>
        <v>#N/A</v>
      </c>
      <c r="V232" s="142" t="e">
        <f t="shared" ca="1" si="1896"/>
        <v>#N/A</v>
      </c>
      <c r="W232" s="142" t="e">
        <f t="shared" ca="1" si="1896"/>
        <v>#N/A</v>
      </c>
      <c r="X232" s="142" t="e">
        <f t="shared" ca="1" si="1896"/>
        <v>#N/A</v>
      </c>
      <c r="Y232" s="142" t="e">
        <f t="shared" ca="1" si="1896"/>
        <v>#N/A</v>
      </c>
      <c r="Z232" s="142" t="e">
        <f t="shared" ca="1" si="1896"/>
        <v>#N/A</v>
      </c>
      <c r="AA232" s="142" t="e">
        <f t="shared" ca="1" si="1896"/>
        <v>#N/A</v>
      </c>
      <c r="AB232" s="142" t="e">
        <f t="shared" ca="1" si="1896"/>
        <v>#N/A</v>
      </c>
      <c r="AC232" s="142" t="e">
        <f t="shared" ca="1" si="1896"/>
        <v>#N/A</v>
      </c>
      <c r="AD232" s="142" t="e">
        <f t="shared" ca="1" si="1896"/>
        <v>#N/A</v>
      </c>
      <c r="AE232" s="142" t="e">
        <f t="shared" ca="1" si="1896"/>
        <v>#N/A</v>
      </c>
      <c r="AF232" s="142" t="e">
        <f t="shared" ca="1" si="1896"/>
        <v>#N/A</v>
      </c>
      <c r="AG232" s="142" t="e">
        <f t="shared" ca="1" si="1896"/>
        <v>#N/A</v>
      </c>
      <c r="AH232" s="142" t="e">
        <f t="shared" ca="1" si="1896"/>
        <v>#N/A</v>
      </c>
      <c r="AI232" s="142" t="e">
        <f t="shared" ca="1" si="1907"/>
        <v>#N/A</v>
      </c>
      <c r="AJ232" s="142" t="e">
        <f t="shared" ca="1" si="1907"/>
        <v>#N/A</v>
      </c>
      <c r="AK232" s="142" t="e">
        <f t="shared" ca="1" si="1907"/>
        <v>#N/A</v>
      </c>
      <c r="AL232" s="142" t="e">
        <f t="shared" ca="1" si="1907"/>
        <v>#N/A</v>
      </c>
      <c r="AM232" s="142" t="e">
        <f t="shared" ca="1" si="1907"/>
        <v>#N/A</v>
      </c>
      <c r="AN232" s="142" t="e">
        <f t="shared" ca="1" si="1907"/>
        <v>#N/A</v>
      </c>
      <c r="AO232" s="142" t="e">
        <f t="shared" ca="1" si="1907"/>
        <v>#N/A</v>
      </c>
      <c r="AP232" s="142" t="e">
        <f t="shared" ca="1" si="1907"/>
        <v>#N/A</v>
      </c>
      <c r="AQ232" s="142" t="e">
        <f t="shared" ca="1" si="1907"/>
        <v>#N/A</v>
      </c>
      <c r="AR232" s="142" t="e">
        <f t="shared" ca="1" si="1907"/>
        <v>#N/A</v>
      </c>
      <c r="AS232" s="142" t="e">
        <f t="shared" ca="1" si="1907"/>
        <v>#N/A</v>
      </c>
      <c r="AT232" s="142" t="e">
        <f t="shared" ca="1" si="1907"/>
        <v>#N/A</v>
      </c>
      <c r="AU232" s="142" t="e">
        <f t="shared" ca="1" si="1907"/>
        <v>#N/A</v>
      </c>
      <c r="AV232" s="142" t="e">
        <f t="shared" ca="1" si="1907"/>
        <v>#N/A</v>
      </c>
      <c r="AW232" s="142" t="e">
        <f t="shared" ca="1" si="1907"/>
        <v>#N/A</v>
      </c>
      <c r="AX232" s="142" t="e">
        <f t="shared" ca="1" si="1907"/>
        <v>#N/A</v>
      </c>
      <c r="AY232" s="142" t="e">
        <f t="shared" ca="1" si="1897"/>
        <v>#N/A</v>
      </c>
      <c r="AZ232" s="142" t="e">
        <f t="shared" ca="1" si="1897"/>
        <v>#N/A</v>
      </c>
      <c r="BA232" s="142" t="e">
        <f t="shared" ca="1" si="1897"/>
        <v>#N/A</v>
      </c>
      <c r="BB232" s="142" t="str">
        <f t="shared" ca="1" si="1625"/>
        <v/>
      </c>
      <c r="BC232" s="142" t="str">
        <f t="shared" ref="BC232" ca="1" si="1956">IFERROR(VALUE(G232)*IF(RTF_unit="K",1,IF(RTF_unit="lb",1/1000,IF(RTF_unit="T",2,1))),"")</f>
        <v/>
      </c>
      <c r="BD232" s="142" t="str">
        <f t="shared" ref="BD232" ca="1" si="1957">IFERROR(VALUE(H232)*IF(RTF_unit="K",1,IF(RTF_unit="lb",1/1000,IF(RTF_unit="T",2,1))),"")</f>
        <v/>
      </c>
      <c r="BE232" s="142" t="str">
        <f t="shared" ref="BE232" ca="1" si="1958">IFERROR(VALUE(I232)*IF(RTF_unit="K",1,IF(RTF_unit="lb",1/1000,IF(RTF_unit="T",2,1))),"")</f>
        <v/>
      </c>
      <c r="BF232" s="20" t="str">
        <f t="shared" ca="1" si="1629"/>
        <v/>
      </c>
      <c r="BG232" s="142" t="str">
        <f t="shared" ca="1" si="1671"/>
        <v/>
      </c>
      <c r="BH232" s="20"/>
      <c r="BI232" s="158" t="str">
        <f t="shared" ca="1" si="1715"/>
        <v/>
      </c>
      <c r="BJ232" s="142" t="str">
        <f t="shared" ca="1" si="1690"/>
        <v/>
      </c>
      <c r="BK232" s="142" t="str">
        <f t="shared" ca="1" si="1716"/>
        <v/>
      </c>
      <c r="BL232" s="142" t="str">
        <f t="shared" ref="BL232" ca="1" si="1959">IFERROR(INDEX($D$2:$BA$203,$A$41-1+$BI232,$A$27-3)*IF(RTF_unit="K",1,IF(RTF_unit="lb",1/1000,IF(RTF_unit="T",2,1))),"")</f>
        <v/>
      </c>
      <c r="BM232" s="142" t="str">
        <f t="shared" ref="BM232" ca="1" si="1960">IFERROR(INDEX($D$2:$BA$203,$A$41-1+$BI232,$A$27-1)*IF(RTF_unit="K",1,IF(RTF_unit="lb",1/1000,IF(RTF_unit="T",2,1))),"")</f>
        <v/>
      </c>
      <c r="BN232" s="142" t="str">
        <f t="shared" ref="BN232" ca="1" si="1961">IFERROR(INDEX($D$2:$BA$203,$A$41-1+$BI232,$A$27-2)*IF(RTF_unit="K",1,IF(RTF_unit="lb",1/1000,IF(RTF_unit="T",2,1))),"")</f>
        <v/>
      </c>
      <c r="BO232" s="142" t="str">
        <f t="shared" ref="BO232" ca="1" si="1962">IFERROR(INDEX($D$2:$BA$203,$A$41-1+$BI232,$A$27)*IF(RTF_unit_Moment="kip-ft",1,IF(RTF_unit_Moment="kip-in",1/12,IF(RTF_unit_Moment="lb-ft",1/1000,IF(RTF_unit_Moment="lb-in",1/12000,1)))),"")</f>
        <v/>
      </c>
      <c r="BP232" s="142" t="str">
        <f t="shared" ref="BP232" ca="1" si="1963">IFERROR(INDEX($D$2:$BA$203,$A$41-1+$BI232,$A$30)*IF(RTF_unit_Moment="kip-ft",1,IF(RTF_unit_Moment="kip-in",1/12,IF(RTF_unit_Moment="lb-ft",1/1000,IF(RTF_unit_Moment="lb-in",1/12000,1)))),"")</f>
        <v/>
      </c>
      <c r="BQ232" s="142" t="str">
        <f t="shared" ca="1" si="1722"/>
        <v/>
      </c>
      <c r="BR232" s="142" t="str">
        <f t="shared" ca="1" si="1723"/>
        <v/>
      </c>
      <c r="BT232" s="142" t="str">
        <f t="array" aca="1" ref="BT232" ca="1">IFERROR(INDEX($BB$1:$BB$502,SMALL(IF($BB$1:$BB$502&lt;&gt;"",ROW($BB$1:$BB$502)),ROW(225:225))),"")</f>
        <v/>
      </c>
      <c r="BU232" s="156" t="str">
        <f t="shared" ca="1" si="1685"/>
        <v/>
      </c>
      <c r="BV232" s="142" t="str">
        <f t="shared" ca="1" si="1696"/>
        <v/>
      </c>
      <c r="BW232" s="142" t="str">
        <f t="shared" ca="1" si="1696"/>
        <v/>
      </c>
      <c r="BX232" s="142" t="str">
        <f t="shared" ca="1" si="1696"/>
        <v/>
      </c>
      <c r="BY232" s="142" t="str">
        <f t="shared" ca="1" si="1697"/>
        <v/>
      </c>
      <c r="BZ232" s="142" t="str">
        <f t="shared" ca="1" si="1686"/>
        <v/>
      </c>
      <c r="CA232" s="142" t="str">
        <f t="shared" ca="1" si="1698"/>
        <v/>
      </c>
      <c r="CB232" s="142" t="str">
        <f t="shared" ca="1" si="1699"/>
        <v/>
      </c>
      <c r="CC232" s="142" t="str">
        <f t="shared" ca="1" si="1700"/>
        <v/>
      </c>
      <c r="CD232" s="142" t="str">
        <f t="shared" ca="1" si="1701"/>
        <v/>
      </c>
      <c r="CE232" s="142" t="str">
        <f t="shared" ca="1" si="1702"/>
        <v/>
      </c>
      <c r="CF232" s="142" t="str">
        <f t="shared" ca="1" si="1703"/>
        <v/>
      </c>
      <c r="CG232" s="142" t="str">
        <f t="shared" ca="1" si="1704"/>
        <v/>
      </c>
      <c r="CH232" s="142" t="str">
        <f ca="1">IFERROR(TRIM(IFERROR(IF(ISNUMBER(MATCH(IF($CF231="Radius",LEFT($CF232,FIND(" (",$CF232,1)),IF(LEFT($CF232,FIND(" (",$CF232,1))=LEFT($CF231,FIND(" (",$CF231,1)),"",LEFT($CF232,FIND(" (",$CF232,1)))),$CH$8:$CH231,0))=FALSE,IF($CF231="Radius",LEFT($CF232,FIND(" (",$CF232,1)),IF(LEFT($CF232,FIND(" (",$CF232,1))=LEFT($CF231,FIND(" (",$CF231,1)),"",LEFT($CF232,FIND(" (",$CF232,1)))),""),"")),"")</f>
        <v/>
      </c>
      <c r="CI232" s="142" t="str">
        <f t="array" aca="1" ref="CI232" ca="1">IFERROR(IF($CH232="","",IF(MAX((Selection_Radius=$CH232)*Selection_Resultant)=0,"",MAX((Selection_Radius=$CH232)*Selection_Resultant))),"")</f>
        <v/>
      </c>
      <c r="CJ232" s="142" t="str">
        <f t="shared" ca="1" si="1705"/>
        <v/>
      </c>
      <c r="CK232" s="142" t="str">
        <f t="array" aca="1" ref="CK232" ca="1">IFERROR(INDEX($CJ$1:$CJ$502,SMALL(IF($CJ$1:$CJ$502&lt;&gt;"",ROW($CJ$1:$CJ$502)),ROW(225:225))),"")</f>
        <v/>
      </c>
      <c r="CL232" s="142" t="str">
        <f t="shared" ca="1" si="1706"/>
        <v/>
      </c>
      <c r="CM232" s="142" t="str">
        <f t="shared" ca="1" si="1707"/>
        <v/>
      </c>
      <c r="CN232" s="142" t="str" cm="1">
        <f t="array" aca="1" ref="CN232" ca="1">IF(CM232="","",INDEX(INDIRECT("$CM$9:$CM$" &amp; ROW(GuyAnchorReactionCount) + GuyAnchorReactionCount),ROWS($CM232:INDIRECT("$CM$" &amp; ROW(GuyAnchorReactionCount) + GuyAnchorReactionCount))))</f>
        <v/>
      </c>
      <c r="CP232" s="145" t="str">
        <f t="shared" ca="1" si="1708"/>
        <v/>
      </c>
      <c r="CQ232" s="145" t="str">
        <f t="shared" ca="1" si="1709"/>
        <v/>
      </c>
      <c r="CR232" s="145" t="str">
        <f t="shared" ca="1" si="1710"/>
        <v/>
      </c>
      <c r="CS232" s="145" t="str">
        <f t="shared" ca="1" si="1711"/>
        <v/>
      </c>
    </row>
    <row r="233" spans="3:97" x14ac:dyDescent="0.2">
      <c r="C233" s="142">
        <f t="shared" si="1635"/>
        <v>231</v>
      </c>
      <c r="D233" s="142" t="e">
        <f t="shared" ca="1" si="1906"/>
        <v>#N/A</v>
      </c>
      <c r="E233" s="142" t="e">
        <f t="shared" ca="1" si="1906"/>
        <v>#N/A</v>
      </c>
      <c r="F233" s="142" t="e">
        <f t="shared" ca="1" si="1906"/>
        <v>#N/A</v>
      </c>
      <c r="G233" s="142" t="e">
        <f t="shared" ca="1" si="1906"/>
        <v>#N/A</v>
      </c>
      <c r="H233" s="142" t="e">
        <f t="shared" ca="1" si="1906"/>
        <v>#N/A</v>
      </c>
      <c r="I233" s="142" t="e">
        <f t="shared" ca="1" si="1906"/>
        <v>#N/A</v>
      </c>
      <c r="J233" s="142" t="e">
        <f t="shared" ca="1" si="1906"/>
        <v>#N/A</v>
      </c>
      <c r="K233" s="142" t="e">
        <f t="shared" ca="1" si="1906"/>
        <v>#N/A</v>
      </c>
      <c r="L233" s="142" t="e">
        <f t="shared" ca="1" si="1906"/>
        <v>#N/A</v>
      </c>
      <c r="M233" s="142" t="e">
        <f t="shared" ca="1" si="1906"/>
        <v>#N/A</v>
      </c>
      <c r="N233" s="142" t="e">
        <f t="shared" ca="1" si="1906"/>
        <v>#N/A</v>
      </c>
      <c r="O233" s="142" t="e">
        <f t="shared" ca="1" si="1906"/>
        <v>#N/A</v>
      </c>
      <c r="P233" s="142" t="e">
        <f t="shared" ca="1" si="1906"/>
        <v>#N/A</v>
      </c>
      <c r="Q233" s="142" t="e">
        <f t="shared" ca="1" si="1906"/>
        <v>#N/A</v>
      </c>
      <c r="R233" s="142" t="e">
        <f t="shared" ca="1" si="1906"/>
        <v>#N/A</v>
      </c>
      <c r="S233" s="142" t="e">
        <f t="shared" ca="1" si="1906"/>
        <v>#N/A</v>
      </c>
      <c r="T233" s="142" t="e">
        <f t="shared" ca="1" si="1896"/>
        <v>#N/A</v>
      </c>
      <c r="U233" s="142" t="e">
        <f t="shared" ca="1" si="1896"/>
        <v>#N/A</v>
      </c>
      <c r="V233" s="142" t="e">
        <f t="shared" ca="1" si="1896"/>
        <v>#N/A</v>
      </c>
      <c r="W233" s="142" t="e">
        <f t="shared" ca="1" si="1896"/>
        <v>#N/A</v>
      </c>
      <c r="X233" s="142" t="e">
        <f t="shared" ca="1" si="1896"/>
        <v>#N/A</v>
      </c>
      <c r="Y233" s="142" t="e">
        <f t="shared" ca="1" si="1896"/>
        <v>#N/A</v>
      </c>
      <c r="Z233" s="142" t="e">
        <f t="shared" ca="1" si="1896"/>
        <v>#N/A</v>
      </c>
      <c r="AA233" s="142" t="e">
        <f t="shared" ca="1" si="1896"/>
        <v>#N/A</v>
      </c>
      <c r="AB233" s="142" t="e">
        <f t="shared" ca="1" si="1896"/>
        <v>#N/A</v>
      </c>
      <c r="AC233" s="142" t="e">
        <f t="shared" ca="1" si="1896"/>
        <v>#N/A</v>
      </c>
      <c r="AD233" s="142" t="e">
        <f t="shared" ca="1" si="1896"/>
        <v>#N/A</v>
      </c>
      <c r="AE233" s="142" t="e">
        <f t="shared" ca="1" si="1896"/>
        <v>#N/A</v>
      </c>
      <c r="AF233" s="142" t="e">
        <f t="shared" ca="1" si="1896"/>
        <v>#N/A</v>
      </c>
      <c r="AG233" s="142" t="e">
        <f t="shared" ca="1" si="1896"/>
        <v>#N/A</v>
      </c>
      <c r="AH233" s="142" t="e">
        <f t="shared" ca="1" si="1896"/>
        <v>#N/A</v>
      </c>
      <c r="AI233" s="142" t="e">
        <f t="shared" ca="1" si="1907"/>
        <v>#N/A</v>
      </c>
      <c r="AJ233" s="142" t="e">
        <f t="shared" ca="1" si="1907"/>
        <v>#N/A</v>
      </c>
      <c r="AK233" s="142" t="e">
        <f t="shared" ca="1" si="1907"/>
        <v>#N/A</v>
      </c>
      <c r="AL233" s="142" t="e">
        <f t="shared" ca="1" si="1907"/>
        <v>#N/A</v>
      </c>
      <c r="AM233" s="142" t="e">
        <f t="shared" ca="1" si="1907"/>
        <v>#N/A</v>
      </c>
      <c r="AN233" s="142" t="e">
        <f t="shared" ca="1" si="1907"/>
        <v>#N/A</v>
      </c>
      <c r="AO233" s="142" t="e">
        <f t="shared" ca="1" si="1907"/>
        <v>#N/A</v>
      </c>
      <c r="AP233" s="142" t="e">
        <f t="shared" ca="1" si="1907"/>
        <v>#N/A</v>
      </c>
      <c r="AQ233" s="142" t="e">
        <f t="shared" ca="1" si="1907"/>
        <v>#N/A</v>
      </c>
      <c r="AR233" s="142" t="e">
        <f t="shared" ca="1" si="1907"/>
        <v>#N/A</v>
      </c>
      <c r="AS233" s="142" t="e">
        <f t="shared" ca="1" si="1907"/>
        <v>#N/A</v>
      </c>
      <c r="AT233" s="142" t="e">
        <f t="shared" ca="1" si="1907"/>
        <v>#N/A</v>
      </c>
      <c r="AU233" s="142" t="e">
        <f t="shared" ca="1" si="1907"/>
        <v>#N/A</v>
      </c>
      <c r="AV233" s="142" t="e">
        <f t="shared" ca="1" si="1907"/>
        <v>#N/A</v>
      </c>
      <c r="AW233" s="142" t="e">
        <f t="shared" ca="1" si="1907"/>
        <v>#N/A</v>
      </c>
      <c r="AX233" s="142" t="e">
        <f t="shared" ca="1" si="1907"/>
        <v>#N/A</v>
      </c>
      <c r="AY233" s="142" t="e">
        <f t="shared" ca="1" si="1897"/>
        <v>#N/A</v>
      </c>
      <c r="AZ233" s="142" t="e">
        <f t="shared" ca="1" si="1897"/>
        <v>#N/A</v>
      </c>
      <c r="BA233" s="142" t="e">
        <f t="shared" ca="1" si="1897"/>
        <v>#N/A</v>
      </c>
      <c r="BB233" s="142" t="str">
        <f t="shared" ca="1" si="1625"/>
        <v/>
      </c>
      <c r="BC233" s="142" t="str">
        <f t="shared" ref="BC233" ca="1" si="1964">IFERROR(VALUE(G233)*IF(RTF_unit="K",1,IF(RTF_unit="lb",1/1000,IF(RTF_unit="T",2,1))),"")</f>
        <v/>
      </c>
      <c r="BD233" s="142" t="str">
        <f t="shared" ref="BD233" ca="1" si="1965">IFERROR(VALUE(H233)*IF(RTF_unit="K",1,IF(RTF_unit="lb",1/1000,IF(RTF_unit="T",2,1))),"")</f>
        <v/>
      </c>
      <c r="BE233" s="142" t="str">
        <f t="shared" ref="BE233" ca="1" si="1966">IFERROR(VALUE(I233)*IF(RTF_unit="K",1,IF(RTF_unit="lb",1/1000,IF(RTF_unit="T",2,1))),"")</f>
        <v/>
      </c>
      <c r="BF233" s="20" t="str">
        <f t="shared" ca="1" si="1629"/>
        <v/>
      </c>
      <c r="BG233" s="142" t="str">
        <f t="shared" ca="1" si="1671"/>
        <v/>
      </c>
      <c r="BH233" s="20"/>
      <c r="BI233" s="158" t="str">
        <f t="shared" ca="1" si="1715"/>
        <v/>
      </c>
      <c r="BJ233" s="142" t="str">
        <f t="shared" ca="1" si="1690"/>
        <v/>
      </c>
      <c r="BK233" s="142" t="str">
        <f t="shared" ca="1" si="1716"/>
        <v/>
      </c>
      <c r="BL233" s="142" t="str">
        <f t="shared" ref="BL233" ca="1" si="1967">IFERROR(INDEX($D$2:$BA$203,$A$41-1+$BI233,$A$27-3)*IF(RTF_unit="K",1,IF(RTF_unit="lb",1/1000,IF(RTF_unit="T",2,1))),"")</f>
        <v/>
      </c>
      <c r="BM233" s="142" t="str">
        <f t="shared" ref="BM233" ca="1" si="1968">IFERROR(INDEX($D$2:$BA$203,$A$41-1+$BI233,$A$27-1)*IF(RTF_unit="K",1,IF(RTF_unit="lb",1/1000,IF(RTF_unit="T",2,1))),"")</f>
        <v/>
      </c>
      <c r="BN233" s="142" t="str">
        <f t="shared" ref="BN233" ca="1" si="1969">IFERROR(INDEX($D$2:$BA$203,$A$41-1+$BI233,$A$27-2)*IF(RTF_unit="K",1,IF(RTF_unit="lb",1/1000,IF(RTF_unit="T",2,1))),"")</f>
        <v/>
      </c>
      <c r="BO233" s="142" t="str">
        <f t="shared" ref="BO233" ca="1" si="1970">IFERROR(INDEX($D$2:$BA$203,$A$41-1+$BI233,$A$27)*IF(RTF_unit_Moment="kip-ft",1,IF(RTF_unit_Moment="kip-in",1/12,IF(RTF_unit_Moment="lb-ft",1/1000,IF(RTF_unit_Moment="lb-in",1/12000,1)))),"")</f>
        <v/>
      </c>
      <c r="BP233" s="142" t="str">
        <f t="shared" ref="BP233" ca="1" si="1971">IFERROR(INDEX($D$2:$BA$203,$A$41-1+$BI233,$A$30)*IF(RTF_unit_Moment="kip-ft",1,IF(RTF_unit_Moment="kip-in",1/12,IF(RTF_unit_Moment="lb-ft",1/1000,IF(RTF_unit_Moment="lb-in",1/12000,1)))),"")</f>
        <v/>
      </c>
      <c r="BQ233" s="142" t="str">
        <f t="shared" ca="1" si="1722"/>
        <v/>
      </c>
      <c r="BR233" s="142" t="str">
        <f t="shared" ca="1" si="1723"/>
        <v/>
      </c>
      <c r="BT233" s="142" t="str">
        <f t="array" aca="1" ref="BT233" ca="1">IFERROR(INDEX($BB$1:$BB$502,SMALL(IF($BB$1:$BB$502&lt;&gt;"",ROW($BB$1:$BB$502)),ROW(226:226))),"")</f>
        <v/>
      </c>
      <c r="BU233" s="156" t="str">
        <f t="shared" ca="1" si="1685"/>
        <v/>
      </c>
      <c r="BV233" s="142" t="str">
        <f t="shared" ca="1" si="1696"/>
        <v/>
      </c>
      <c r="BW233" s="142" t="str">
        <f t="shared" ca="1" si="1696"/>
        <v/>
      </c>
      <c r="BX233" s="142" t="str">
        <f t="shared" ca="1" si="1696"/>
        <v/>
      </c>
      <c r="BY233" s="142" t="str">
        <f t="shared" ca="1" si="1697"/>
        <v/>
      </c>
      <c r="BZ233" s="142" t="str">
        <f t="shared" ca="1" si="1686"/>
        <v/>
      </c>
      <c r="CA233" s="142" t="str">
        <f t="shared" ca="1" si="1698"/>
        <v/>
      </c>
      <c r="CB233" s="142" t="str">
        <f t="shared" ca="1" si="1699"/>
        <v/>
      </c>
      <c r="CC233" s="142" t="str">
        <f t="shared" ca="1" si="1700"/>
        <v/>
      </c>
      <c r="CD233" s="142" t="str">
        <f t="shared" ca="1" si="1701"/>
        <v/>
      </c>
      <c r="CE233" s="142" t="str">
        <f t="shared" ca="1" si="1702"/>
        <v/>
      </c>
      <c r="CF233" s="142" t="str">
        <f t="shared" ca="1" si="1703"/>
        <v/>
      </c>
      <c r="CG233" s="142" t="str">
        <f t="shared" ca="1" si="1704"/>
        <v/>
      </c>
      <c r="CH233" s="142" t="str">
        <f ca="1">IFERROR(TRIM(IFERROR(IF(ISNUMBER(MATCH(IF($CF232="Radius",LEFT($CF233,FIND(" (",$CF233,1)),IF(LEFT($CF233,FIND(" (",$CF233,1))=LEFT($CF232,FIND(" (",$CF232,1)),"",LEFT($CF233,FIND(" (",$CF233,1)))),$CH$8:$CH232,0))=FALSE,IF($CF232="Radius",LEFT($CF233,FIND(" (",$CF233,1)),IF(LEFT($CF233,FIND(" (",$CF233,1))=LEFT($CF232,FIND(" (",$CF232,1)),"",LEFT($CF233,FIND(" (",$CF233,1)))),""),"")),"")</f>
        <v/>
      </c>
      <c r="CI233" s="142" t="str">
        <f t="array" aca="1" ref="CI233" ca="1">IFERROR(IF($CH233="","",IF(MAX((Selection_Radius=$CH233)*Selection_Resultant)=0,"",MAX((Selection_Radius=$CH233)*Selection_Resultant))),"")</f>
        <v/>
      </c>
      <c r="CJ233" s="142" t="str">
        <f t="shared" ca="1" si="1705"/>
        <v/>
      </c>
      <c r="CK233" s="142" t="str">
        <f t="array" aca="1" ref="CK233" ca="1">IFERROR(INDEX($CJ$1:$CJ$502,SMALL(IF($CJ$1:$CJ$502&lt;&gt;"",ROW($CJ$1:$CJ$502)),ROW(226:226))),"")</f>
        <v/>
      </c>
      <c r="CL233" s="142" t="str">
        <f t="shared" ca="1" si="1706"/>
        <v/>
      </c>
      <c r="CM233" s="142" t="str">
        <f t="shared" ca="1" si="1707"/>
        <v/>
      </c>
      <c r="CN233" s="142" t="str" cm="1">
        <f t="array" aca="1" ref="CN233" ca="1">IF(CM233="","",INDEX(INDIRECT("$CM$9:$CM$" &amp; ROW(GuyAnchorReactionCount) + GuyAnchorReactionCount),ROWS($CM233:INDIRECT("$CM$" &amp; ROW(GuyAnchorReactionCount) + GuyAnchorReactionCount))))</f>
        <v/>
      </c>
      <c r="CP233" s="145" t="str">
        <f t="shared" ca="1" si="1708"/>
        <v/>
      </c>
      <c r="CQ233" s="145" t="str">
        <f t="shared" ca="1" si="1709"/>
        <v/>
      </c>
      <c r="CR233" s="145" t="str">
        <f t="shared" ca="1" si="1710"/>
        <v/>
      </c>
      <c r="CS233" s="145" t="str">
        <f t="shared" ca="1" si="1711"/>
        <v/>
      </c>
    </row>
    <row r="234" spans="3:97" x14ac:dyDescent="0.2">
      <c r="C234" s="142">
        <f t="shared" si="1635"/>
        <v>232</v>
      </c>
      <c r="D234" s="142" t="e">
        <f t="shared" ca="1" si="1906"/>
        <v>#N/A</v>
      </c>
      <c r="E234" s="142" t="e">
        <f t="shared" ca="1" si="1906"/>
        <v>#N/A</v>
      </c>
      <c r="F234" s="142" t="e">
        <f t="shared" ca="1" si="1906"/>
        <v>#N/A</v>
      </c>
      <c r="G234" s="142" t="e">
        <f t="shared" ca="1" si="1906"/>
        <v>#N/A</v>
      </c>
      <c r="H234" s="142" t="e">
        <f t="shared" ca="1" si="1906"/>
        <v>#N/A</v>
      </c>
      <c r="I234" s="142" t="e">
        <f t="shared" ca="1" si="1906"/>
        <v>#N/A</v>
      </c>
      <c r="J234" s="142" t="e">
        <f t="shared" ca="1" si="1906"/>
        <v>#N/A</v>
      </c>
      <c r="K234" s="142" t="e">
        <f t="shared" ca="1" si="1906"/>
        <v>#N/A</v>
      </c>
      <c r="L234" s="142" t="e">
        <f t="shared" ca="1" si="1906"/>
        <v>#N/A</v>
      </c>
      <c r="M234" s="142" t="e">
        <f t="shared" ca="1" si="1906"/>
        <v>#N/A</v>
      </c>
      <c r="N234" s="142" t="e">
        <f t="shared" ca="1" si="1906"/>
        <v>#N/A</v>
      </c>
      <c r="O234" s="142" t="e">
        <f t="shared" ca="1" si="1906"/>
        <v>#N/A</v>
      </c>
      <c r="P234" s="142" t="e">
        <f t="shared" ca="1" si="1906"/>
        <v>#N/A</v>
      </c>
      <c r="Q234" s="142" t="e">
        <f t="shared" ca="1" si="1906"/>
        <v>#N/A</v>
      </c>
      <c r="R234" s="142" t="e">
        <f t="shared" ca="1" si="1906"/>
        <v>#N/A</v>
      </c>
      <c r="S234" s="142" t="e">
        <f t="shared" ca="1" si="1906"/>
        <v>#N/A</v>
      </c>
      <c r="T234" s="142" t="e">
        <f t="shared" ca="1" si="1896"/>
        <v>#N/A</v>
      </c>
      <c r="U234" s="142" t="e">
        <f t="shared" ca="1" si="1896"/>
        <v>#N/A</v>
      </c>
      <c r="V234" s="142" t="e">
        <f t="shared" ca="1" si="1896"/>
        <v>#N/A</v>
      </c>
      <c r="W234" s="142" t="e">
        <f t="shared" ca="1" si="1896"/>
        <v>#N/A</v>
      </c>
      <c r="X234" s="142" t="e">
        <f t="shared" ca="1" si="1896"/>
        <v>#N/A</v>
      </c>
      <c r="Y234" s="142" t="e">
        <f t="shared" ca="1" si="1896"/>
        <v>#N/A</v>
      </c>
      <c r="Z234" s="142" t="e">
        <f t="shared" ca="1" si="1896"/>
        <v>#N/A</v>
      </c>
      <c r="AA234" s="142" t="e">
        <f t="shared" ca="1" si="1896"/>
        <v>#N/A</v>
      </c>
      <c r="AB234" s="142" t="e">
        <f t="shared" ca="1" si="1896"/>
        <v>#N/A</v>
      </c>
      <c r="AC234" s="142" t="e">
        <f t="shared" ca="1" si="1896"/>
        <v>#N/A</v>
      </c>
      <c r="AD234" s="142" t="e">
        <f t="shared" ca="1" si="1896"/>
        <v>#N/A</v>
      </c>
      <c r="AE234" s="142" t="e">
        <f t="shared" ca="1" si="1896"/>
        <v>#N/A</v>
      </c>
      <c r="AF234" s="142" t="e">
        <f t="shared" ca="1" si="1896"/>
        <v>#N/A</v>
      </c>
      <c r="AG234" s="142" t="e">
        <f t="shared" ca="1" si="1896"/>
        <v>#N/A</v>
      </c>
      <c r="AH234" s="142" t="e">
        <f t="shared" ca="1" si="1896"/>
        <v>#N/A</v>
      </c>
      <c r="AI234" s="142" t="e">
        <f t="shared" ca="1" si="1907"/>
        <v>#N/A</v>
      </c>
      <c r="AJ234" s="142" t="e">
        <f t="shared" ca="1" si="1907"/>
        <v>#N/A</v>
      </c>
      <c r="AK234" s="142" t="e">
        <f t="shared" ca="1" si="1907"/>
        <v>#N/A</v>
      </c>
      <c r="AL234" s="142" t="e">
        <f t="shared" ca="1" si="1907"/>
        <v>#N/A</v>
      </c>
      <c r="AM234" s="142" t="e">
        <f t="shared" ca="1" si="1907"/>
        <v>#N/A</v>
      </c>
      <c r="AN234" s="142" t="e">
        <f t="shared" ca="1" si="1907"/>
        <v>#N/A</v>
      </c>
      <c r="AO234" s="142" t="e">
        <f t="shared" ca="1" si="1907"/>
        <v>#N/A</v>
      </c>
      <c r="AP234" s="142" t="e">
        <f t="shared" ca="1" si="1907"/>
        <v>#N/A</v>
      </c>
      <c r="AQ234" s="142" t="e">
        <f t="shared" ca="1" si="1907"/>
        <v>#N/A</v>
      </c>
      <c r="AR234" s="142" t="e">
        <f t="shared" ca="1" si="1907"/>
        <v>#N/A</v>
      </c>
      <c r="AS234" s="142" t="e">
        <f t="shared" ca="1" si="1907"/>
        <v>#N/A</v>
      </c>
      <c r="AT234" s="142" t="e">
        <f t="shared" ca="1" si="1907"/>
        <v>#N/A</v>
      </c>
      <c r="AU234" s="142" t="e">
        <f t="shared" ca="1" si="1907"/>
        <v>#N/A</v>
      </c>
      <c r="AV234" s="142" t="e">
        <f t="shared" ca="1" si="1907"/>
        <v>#N/A</v>
      </c>
      <c r="AW234" s="142" t="e">
        <f t="shared" ca="1" si="1907"/>
        <v>#N/A</v>
      </c>
      <c r="AX234" s="142" t="e">
        <f t="shared" ca="1" si="1907"/>
        <v>#N/A</v>
      </c>
      <c r="AY234" s="142" t="e">
        <f t="shared" ca="1" si="1897"/>
        <v>#N/A</v>
      </c>
      <c r="AZ234" s="142" t="e">
        <f t="shared" ca="1" si="1897"/>
        <v>#N/A</v>
      </c>
      <c r="BA234" s="142" t="e">
        <f t="shared" ca="1" si="1897"/>
        <v>#N/A</v>
      </c>
      <c r="BB234" s="142" t="str">
        <f t="shared" ca="1" si="1625"/>
        <v/>
      </c>
      <c r="BC234" s="142" t="str">
        <f t="shared" ref="BC234" ca="1" si="1972">IFERROR(VALUE(G234)*IF(RTF_unit="K",1,IF(RTF_unit="lb",1/1000,IF(RTF_unit="T",2,1))),"")</f>
        <v/>
      </c>
      <c r="BD234" s="142" t="str">
        <f t="shared" ref="BD234" ca="1" si="1973">IFERROR(VALUE(H234)*IF(RTF_unit="K",1,IF(RTF_unit="lb",1/1000,IF(RTF_unit="T",2,1))),"")</f>
        <v/>
      </c>
      <c r="BE234" s="142" t="str">
        <f t="shared" ref="BE234" ca="1" si="1974">IFERROR(VALUE(I234)*IF(RTF_unit="K",1,IF(RTF_unit="lb",1/1000,IF(RTF_unit="T",2,1))),"")</f>
        <v/>
      </c>
      <c r="BF234" s="20" t="str">
        <f t="shared" ca="1" si="1629"/>
        <v/>
      </c>
      <c r="BG234" s="142" t="str">
        <f t="shared" ca="1" si="1671"/>
        <v/>
      </c>
      <c r="BH234" s="20"/>
      <c r="BI234" s="158" t="str">
        <f t="shared" ca="1" si="1715"/>
        <v/>
      </c>
      <c r="BJ234" s="142" t="str">
        <f t="shared" ca="1" si="1690"/>
        <v/>
      </c>
      <c r="BK234" s="142" t="str">
        <f t="shared" ca="1" si="1716"/>
        <v/>
      </c>
      <c r="BL234" s="142" t="str">
        <f t="shared" ref="BL234" ca="1" si="1975">IFERROR(INDEX($D$2:$BA$203,$A$41-1+$BI234,$A$27-3)*IF(RTF_unit="K",1,IF(RTF_unit="lb",1/1000,IF(RTF_unit="T",2,1))),"")</f>
        <v/>
      </c>
      <c r="BM234" s="142" t="str">
        <f t="shared" ref="BM234" ca="1" si="1976">IFERROR(INDEX($D$2:$BA$203,$A$41-1+$BI234,$A$27-1)*IF(RTF_unit="K",1,IF(RTF_unit="lb",1/1000,IF(RTF_unit="T",2,1))),"")</f>
        <v/>
      </c>
      <c r="BN234" s="142" t="str">
        <f t="shared" ref="BN234" ca="1" si="1977">IFERROR(INDEX($D$2:$BA$203,$A$41-1+$BI234,$A$27-2)*IF(RTF_unit="K",1,IF(RTF_unit="lb",1/1000,IF(RTF_unit="T",2,1))),"")</f>
        <v/>
      </c>
      <c r="BO234" s="142" t="str">
        <f t="shared" ref="BO234" ca="1" si="1978">IFERROR(INDEX($D$2:$BA$203,$A$41-1+$BI234,$A$27)*IF(RTF_unit_Moment="kip-ft",1,IF(RTF_unit_Moment="kip-in",1/12,IF(RTF_unit_Moment="lb-ft",1/1000,IF(RTF_unit_Moment="lb-in",1/12000,1)))),"")</f>
        <v/>
      </c>
      <c r="BP234" s="142" t="str">
        <f t="shared" ref="BP234" ca="1" si="1979">IFERROR(INDEX($D$2:$BA$203,$A$41-1+$BI234,$A$30)*IF(RTF_unit_Moment="kip-ft",1,IF(RTF_unit_Moment="kip-in",1/12,IF(RTF_unit_Moment="lb-ft",1/1000,IF(RTF_unit_Moment="lb-in",1/12000,1)))),"")</f>
        <v/>
      </c>
      <c r="BQ234" s="142" t="str">
        <f t="shared" ca="1" si="1722"/>
        <v/>
      </c>
      <c r="BR234" s="142" t="str">
        <f t="shared" ca="1" si="1723"/>
        <v/>
      </c>
      <c r="BT234" s="142" t="str">
        <f t="array" aca="1" ref="BT234" ca="1">IFERROR(INDEX($BB$1:$BB$502,SMALL(IF($BB$1:$BB$502&lt;&gt;"",ROW($BB$1:$BB$502)),ROW(227:227))),"")</f>
        <v/>
      </c>
      <c r="BU234" s="156" t="str">
        <f t="shared" ca="1" si="1685"/>
        <v/>
      </c>
      <c r="BV234" s="142" t="str">
        <f t="shared" ca="1" si="1696"/>
        <v/>
      </c>
      <c r="BW234" s="142" t="str">
        <f t="shared" ca="1" si="1696"/>
        <v/>
      </c>
      <c r="BX234" s="142" t="str">
        <f t="shared" ca="1" si="1696"/>
        <v/>
      </c>
      <c r="BY234" s="142" t="str">
        <f t="shared" ca="1" si="1697"/>
        <v/>
      </c>
      <c r="BZ234" s="142" t="str">
        <f t="shared" ca="1" si="1686"/>
        <v/>
      </c>
      <c r="CA234" s="142" t="str">
        <f t="shared" ca="1" si="1698"/>
        <v/>
      </c>
      <c r="CB234" s="142" t="str">
        <f t="shared" ca="1" si="1699"/>
        <v/>
      </c>
      <c r="CC234" s="142" t="str">
        <f t="shared" ca="1" si="1700"/>
        <v/>
      </c>
      <c r="CD234" s="142" t="str">
        <f t="shared" ca="1" si="1701"/>
        <v/>
      </c>
      <c r="CE234" s="142" t="str">
        <f t="shared" ca="1" si="1702"/>
        <v/>
      </c>
      <c r="CF234" s="142" t="str">
        <f t="shared" ca="1" si="1703"/>
        <v/>
      </c>
      <c r="CG234" s="142" t="str">
        <f t="shared" ca="1" si="1704"/>
        <v/>
      </c>
      <c r="CH234" s="142" t="str">
        <f ca="1">IFERROR(TRIM(IFERROR(IF(ISNUMBER(MATCH(IF($CF233="Radius",LEFT($CF234,FIND(" (",$CF234,1)),IF(LEFT($CF234,FIND(" (",$CF234,1))=LEFT($CF233,FIND(" (",$CF233,1)),"",LEFT($CF234,FIND(" (",$CF234,1)))),$CH$8:$CH233,0))=FALSE,IF($CF233="Radius",LEFT($CF234,FIND(" (",$CF234,1)),IF(LEFT($CF234,FIND(" (",$CF234,1))=LEFT($CF233,FIND(" (",$CF233,1)),"",LEFT($CF234,FIND(" (",$CF234,1)))),""),"")),"")</f>
        <v/>
      </c>
      <c r="CI234" s="142" t="str">
        <f t="array" aca="1" ref="CI234" ca="1">IFERROR(IF($CH234="","",IF(MAX((Selection_Radius=$CH234)*Selection_Resultant)=0,"",MAX((Selection_Radius=$CH234)*Selection_Resultant))),"")</f>
        <v/>
      </c>
      <c r="CJ234" s="142" t="str">
        <f t="shared" ca="1" si="1705"/>
        <v/>
      </c>
      <c r="CK234" s="142" t="str">
        <f t="array" aca="1" ref="CK234" ca="1">IFERROR(INDEX($CJ$1:$CJ$502,SMALL(IF($CJ$1:$CJ$502&lt;&gt;"",ROW($CJ$1:$CJ$502)),ROW(227:227))),"")</f>
        <v/>
      </c>
      <c r="CL234" s="142" t="str">
        <f t="shared" ca="1" si="1706"/>
        <v/>
      </c>
      <c r="CM234" s="142" t="str">
        <f t="shared" ca="1" si="1707"/>
        <v/>
      </c>
      <c r="CN234" s="142" t="str" cm="1">
        <f t="array" aca="1" ref="CN234" ca="1">IF(CM234="","",INDEX(INDIRECT("$CM$9:$CM$" &amp; ROW(GuyAnchorReactionCount) + GuyAnchorReactionCount),ROWS($CM234:INDIRECT("$CM$" &amp; ROW(GuyAnchorReactionCount) + GuyAnchorReactionCount))))</f>
        <v/>
      </c>
      <c r="CP234" s="145" t="str">
        <f t="shared" ca="1" si="1708"/>
        <v/>
      </c>
      <c r="CQ234" s="145" t="str">
        <f t="shared" ca="1" si="1709"/>
        <v/>
      </c>
      <c r="CR234" s="145" t="str">
        <f t="shared" ca="1" si="1710"/>
        <v/>
      </c>
      <c r="CS234" s="145" t="str">
        <f t="shared" ca="1" si="1711"/>
        <v/>
      </c>
    </row>
    <row r="235" spans="3:97" x14ac:dyDescent="0.2">
      <c r="C235" s="142">
        <f t="shared" si="1635"/>
        <v>233</v>
      </c>
      <c r="D235" s="142" t="e">
        <f t="shared" ca="1" si="1906"/>
        <v>#N/A</v>
      </c>
      <c r="E235" s="142" t="e">
        <f t="shared" ca="1" si="1906"/>
        <v>#N/A</v>
      </c>
      <c r="F235" s="142" t="e">
        <f t="shared" ca="1" si="1906"/>
        <v>#N/A</v>
      </c>
      <c r="G235" s="142" t="e">
        <f t="shared" ca="1" si="1906"/>
        <v>#N/A</v>
      </c>
      <c r="H235" s="142" t="e">
        <f t="shared" ca="1" si="1906"/>
        <v>#N/A</v>
      </c>
      <c r="I235" s="142" t="e">
        <f t="shared" ca="1" si="1906"/>
        <v>#N/A</v>
      </c>
      <c r="J235" s="142" t="e">
        <f t="shared" ca="1" si="1906"/>
        <v>#N/A</v>
      </c>
      <c r="K235" s="142" t="e">
        <f t="shared" ca="1" si="1906"/>
        <v>#N/A</v>
      </c>
      <c r="L235" s="142" t="e">
        <f t="shared" ca="1" si="1906"/>
        <v>#N/A</v>
      </c>
      <c r="M235" s="142" t="e">
        <f t="shared" ca="1" si="1906"/>
        <v>#N/A</v>
      </c>
      <c r="N235" s="142" t="e">
        <f t="shared" ca="1" si="1906"/>
        <v>#N/A</v>
      </c>
      <c r="O235" s="142" t="e">
        <f t="shared" ca="1" si="1906"/>
        <v>#N/A</v>
      </c>
      <c r="P235" s="142" t="e">
        <f t="shared" ca="1" si="1906"/>
        <v>#N/A</v>
      </c>
      <c r="Q235" s="142" t="e">
        <f t="shared" ca="1" si="1906"/>
        <v>#N/A</v>
      </c>
      <c r="R235" s="142" t="e">
        <f t="shared" ca="1" si="1906"/>
        <v>#N/A</v>
      </c>
      <c r="S235" s="142" t="e">
        <f t="shared" ca="1" si="1906"/>
        <v>#N/A</v>
      </c>
      <c r="T235" s="142" t="e">
        <f t="shared" ca="1" si="1896"/>
        <v>#N/A</v>
      </c>
      <c r="U235" s="142" t="e">
        <f t="shared" ca="1" si="1896"/>
        <v>#N/A</v>
      </c>
      <c r="V235" s="142" t="e">
        <f t="shared" ca="1" si="1896"/>
        <v>#N/A</v>
      </c>
      <c r="W235" s="142" t="e">
        <f t="shared" ca="1" si="1896"/>
        <v>#N/A</v>
      </c>
      <c r="X235" s="142" t="e">
        <f t="shared" ca="1" si="1896"/>
        <v>#N/A</v>
      </c>
      <c r="Y235" s="142" t="e">
        <f t="shared" ca="1" si="1896"/>
        <v>#N/A</v>
      </c>
      <c r="Z235" s="142" t="e">
        <f t="shared" ca="1" si="1896"/>
        <v>#N/A</v>
      </c>
      <c r="AA235" s="142" t="e">
        <f t="shared" ca="1" si="1896"/>
        <v>#N/A</v>
      </c>
      <c r="AB235" s="142" t="e">
        <f t="shared" ca="1" si="1896"/>
        <v>#N/A</v>
      </c>
      <c r="AC235" s="142" t="e">
        <f t="shared" ca="1" si="1896"/>
        <v>#N/A</v>
      </c>
      <c r="AD235" s="142" t="e">
        <f t="shared" ca="1" si="1896"/>
        <v>#N/A</v>
      </c>
      <c r="AE235" s="142" t="e">
        <f t="shared" ca="1" si="1896"/>
        <v>#N/A</v>
      </c>
      <c r="AF235" s="142" t="e">
        <f t="shared" ca="1" si="1896"/>
        <v>#N/A</v>
      </c>
      <c r="AG235" s="142" t="e">
        <f t="shared" ca="1" si="1896"/>
        <v>#N/A</v>
      </c>
      <c r="AH235" s="142" t="e">
        <f t="shared" ca="1" si="1896"/>
        <v>#N/A</v>
      </c>
      <c r="AI235" s="142" t="e">
        <f t="shared" ca="1" si="1907"/>
        <v>#N/A</v>
      </c>
      <c r="AJ235" s="142" t="e">
        <f t="shared" ca="1" si="1907"/>
        <v>#N/A</v>
      </c>
      <c r="AK235" s="142" t="e">
        <f t="shared" ca="1" si="1907"/>
        <v>#N/A</v>
      </c>
      <c r="AL235" s="142" t="e">
        <f t="shared" ca="1" si="1907"/>
        <v>#N/A</v>
      </c>
      <c r="AM235" s="142" t="e">
        <f t="shared" ca="1" si="1907"/>
        <v>#N/A</v>
      </c>
      <c r="AN235" s="142" t="e">
        <f t="shared" ca="1" si="1907"/>
        <v>#N/A</v>
      </c>
      <c r="AO235" s="142" t="e">
        <f t="shared" ca="1" si="1907"/>
        <v>#N/A</v>
      </c>
      <c r="AP235" s="142" t="e">
        <f t="shared" ca="1" si="1907"/>
        <v>#N/A</v>
      </c>
      <c r="AQ235" s="142" t="e">
        <f t="shared" ca="1" si="1907"/>
        <v>#N/A</v>
      </c>
      <c r="AR235" s="142" t="e">
        <f t="shared" ca="1" si="1907"/>
        <v>#N/A</v>
      </c>
      <c r="AS235" s="142" t="e">
        <f t="shared" ca="1" si="1907"/>
        <v>#N/A</v>
      </c>
      <c r="AT235" s="142" t="e">
        <f t="shared" ca="1" si="1907"/>
        <v>#N/A</v>
      </c>
      <c r="AU235" s="142" t="e">
        <f t="shared" ca="1" si="1907"/>
        <v>#N/A</v>
      </c>
      <c r="AV235" s="142" t="e">
        <f t="shared" ca="1" si="1907"/>
        <v>#N/A</v>
      </c>
      <c r="AW235" s="142" t="e">
        <f t="shared" ca="1" si="1907"/>
        <v>#N/A</v>
      </c>
      <c r="AX235" s="142" t="e">
        <f t="shared" ca="1" si="1907"/>
        <v>#N/A</v>
      </c>
      <c r="AY235" s="142" t="e">
        <f t="shared" ca="1" si="1897"/>
        <v>#N/A</v>
      </c>
      <c r="AZ235" s="142" t="e">
        <f t="shared" ca="1" si="1897"/>
        <v>#N/A</v>
      </c>
      <c r="BA235" s="142" t="e">
        <f t="shared" ca="1" si="1897"/>
        <v>#N/A</v>
      </c>
      <c r="BB235" s="142" t="str">
        <f t="shared" ca="1" si="1625"/>
        <v/>
      </c>
      <c r="BC235" s="142" t="str">
        <f t="shared" ref="BC235" ca="1" si="1980">IFERROR(VALUE(G235)*IF(RTF_unit="K",1,IF(RTF_unit="lb",1/1000,IF(RTF_unit="T",2,1))),"")</f>
        <v/>
      </c>
      <c r="BD235" s="142" t="str">
        <f t="shared" ref="BD235" ca="1" si="1981">IFERROR(VALUE(H235)*IF(RTF_unit="K",1,IF(RTF_unit="lb",1/1000,IF(RTF_unit="T",2,1))),"")</f>
        <v/>
      </c>
      <c r="BE235" s="142" t="str">
        <f t="shared" ref="BE235" ca="1" si="1982">IFERROR(VALUE(I235)*IF(RTF_unit="K",1,IF(RTF_unit="lb",1/1000,IF(RTF_unit="T",2,1))),"")</f>
        <v/>
      </c>
      <c r="BF235" s="20" t="str">
        <f t="shared" ca="1" si="1629"/>
        <v/>
      </c>
      <c r="BG235" s="142" t="str">
        <f t="shared" ca="1" si="1671"/>
        <v/>
      </c>
      <c r="BH235" s="20"/>
      <c r="BI235" s="158" t="str">
        <f t="shared" ca="1" si="1715"/>
        <v/>
      </c>
      <c r="BJ235" s="142" t="str">
        <f t="shared" ca="1" si="1690"/>
        <v/>
      </c>
      <c r="BK235" s="142" t="str">
        <f t="shared" ca="1" si="1716"/>
        <v/>
      </c>
      <c r="BL235" s="142" t="str">
        <f t="shared" ref="BL235" ca="1" si="1983">IFERROR(INDEX($D$2:$BA$203,$A$41-1+$BI235,$A$27-3)*IF(RTF_unit="K",1,IF(RTF_unit="lb",1/1000,IF(RTF_unit="T",2,1))),"")</f>
        <v/>
      </c>
      <c r="BM235" s="142" t="str">
        <f t="shared" ref="BM235" ca="1" si="1984">IFERROR(INDEX($D$2:$BA$203,$A$41-1+$BI235,$A$27-1)*IF(RTF_unit="K",1,IF(RTF_unit="lb",1/1000,IF(RTF_unit="T",2,1))),"")</f>
        <v/>
      </c>
      <c r="BN235" s="142" t="str">
        <f t="shared" ref="BN235" ca="1" si="1985">IFERROR(INDEX($D$2:$BA$203,$A$41-1+$BI235,$A$27-2)*IF(RTF_unit="K",1,IF(RTF_unit="lb",1/1000,IF(RTF_unit="T",2,1))),"")</f>
        <v/>
      </c>
      <c r="BO235" s="142" t="str">
        <f t="shared" ref="BO235" ca="1" si="1986">IFERROR(INDEX($D$2:$BA$203,$A$41-1+$BI235,$A$27)*IF(RTF_unit_Moment="kip-ft",1,IF(RTF_unit_Moment="kip-in",1/12,IF(RTF_unit_Moment="lb-ft",1/1000,IF(RTF_unit_Moment="lb-in",1/12000,1)))),"")</f>
        <v/>
      </c>
      <c r="BP235" s="142" t="str">
        <f t="shared" ref="BP235" ca="1" si="1987">IFERROR(INDEX($D$2:$BA$203,$A$41-1+$BI235,$A$30)*IF(RTF_unit_Moment="kip-ft",1,IF(RTF_unit_Moment="kip-in",1/12,IF(RTF_unit_Moment="lb-ft",1/1000,IF(RTF_unit_Moment="lb-in",1/12000,1)))),"")</f>
        <v/>
      </c>
      <c r="BQ235" s="142" t="str">
        <f t="shared" ca="1" si="1722"/>
        <v/>
      </c>
      <c r="BR235" s="142" t="str">
        <f t="shared" ca="1" si="1723"/>
        <v/>
      </c>
      <c r="BT235" s="142" t="str">
        <f t="array" aca="1" ref="BT235" ca="1">IFERROR(INDEX($BB$1:$BB$502,SMALL(IF($BB$1:$BB$502&lt;&gt;"",ROW($BB$1:$BB$502)),ROW(228:228))),"")</f>
        <v/>
      </c>
      <c r="BU235" s="156" t="str">
        <f t="shared" ca="1" si="1685"/>
        <v/>
      </c>
      <c r="BV235" s="142" t="str">
        <f t="shared" ca="1" si="1696"/>
        <v/>
      </c>
      <c r="BW235" s="142" t="str">
        <f t="shared" ca="1" si="1696"/>
        <v/>
      </c>
      <c r="BX235" s="142" t="str">
        <f t="shared" ca="1" si="1696"/>
        <v/>
      </c>
      <c r="BY235" s="142" t="str">
        <f t="shared" ca="1" si="1697"/>
        <v/>
      </c>
      <c r="BZ235" s="142" t="str">
        <f t="shared" ca="1" si="1686"/>
        <v/>
      </c>
      <c r="CA235" s="142" t="str">
        <f t="shared" ca="1" si="1698"/>
        <v/>
      </c>
      <c r="CB235" s="142" t="str">
        <f t="shared" ca="1" si="1699"/>
        <v/>
      </c>
      <c r="CC235" s="142" t="str">
        <f t="shared" ca="1" si="1700"/>
        <v/>
      </c>
      <c r="CD235" s="142" t="str">
        <f t="shared" ca="1" si="1701"/>
        <v/>
      </c>
      <c r="CE235" s="142" t="str">
        <f t="shared" ca="1" si="1702"/>
        <v/>
      </c>
      <c r="CF235" s="142" t="str">
        <f t="shared" ca="1" si="1703"/>
        <v/>
      </c>
      <c r="CG235" s="142" t="str">
        <f t="shared" ca="1" si="1704"/>
        <v/>
      </c>
      <c r="CH235" s="142" t="str">
        <f ca="1">IFERROR(TRIM(IFERROR(IF(ISNUMBER(MATCH(IF($CF234="Radius",LEFT($CF235,FIND(" (",$CF235,1)),IF(LEFT($CF235,FIND(" (",$CF235,1))=LEFT($CF234,FIND(" (",$CF234,1)),"",LEFT($CF235,FIND(" (",$CF235,1)))),$CH$8:$CH234,0))=FALSE,IF($CF234="Radius",LEFT($CF235,FIND(" (",$CF235,1)),IF(LEFT($CF235,FIND(" (",$CF235,1))=LEFT($CF234,FIND(" (",$CF234,1)),"",LEFT($CF235,FIND(" (",$CF235,1)))),""),"")),"")</f>
        <v/>
      </c>
      <c r="CI235" s="142" t="str">
        <f t="array" aca="1" ref="CI235" ca="1">IFERROR(IF($CH235="","",IF(MAX((Selection_Radius=$CH235)*Selection_Resultant)=0,"",MAX((Selection_Radius=$CH235)*Selection_Resultant))),"")</f>
        <v/>
      </c>
      <c r="CJ235" s="142" t="str">
        <f t="shared" ca="1" si="1705"/>
        <v/>
      </c>
      <c r="CK235" s="142" t="str">
        <f t="array" aca="1" ref="CK235" ca="1">IFERROR(INDEX($CJ$1:$CJ$502,SMALL(IF($CJ$1:$CJ$502&lt;&gt;"",ROW($CJ$1:$CJ$502)),ROW(228:228))),"")</f>
        <v/>
      </c>
      <c r="CL235" s="142" t="str">
        <f t="shared" ca="1" si="1706"/>
        <v/>
      </c>
      <c r="CM235" s="142" t="str">
        <f t="shared" ca="1" si="1707"/>
        <v/>
      </c>
      <c r="CN235" s="142" t="str" cm="1">
        <f t="array" aca="1" ref="CN235" ca="1">IF(CM235="","",INDEX(INDIRECT("$CM$9:$CM$" &amp; ROW(GuyAnchorReactionCount) + GuyAnchorReactionCount),ROWS($CM235:INDIRECT("$CM$" &amp; ROW(GuyAnchorReactionCount) + GuyAnchorReactionCount))))</f>
        <v/>
      </c>
      <c r="CP235" s="145" t="str">
        <f t="shared" ca="1" si="1708"/>
        <v/>
      </c>
      <c r="CQ235" s="145" t="str">
        <f t="shared" ca="1" si="1709"/>
        <v/>
      </c>
      <c r="CR235" s="145" t="str">
        <f t="shared" ca="1" si="1710"/>
        <v/>
      </c>
      <c r="CS235" s="145" t="str">
        <f t="shared" ca="1" si="1711"/>
        <v/>
      </c>
    </row>
    <row r="236" spans="3:97" x14ac:dyDescent="0.2">
      <c r="C236" s="142">
        <f t="shared" si="1635"/>
        <v>234</v>
      </c>
      <c r="D236" s="142" t="e">
        <f t="shared" ca="1" si="1906"/>
        <v>#N/A</v>
      </c>
      <c r="E236" s="142" t="e">
        <f t="shared" ca="1" si="1906"/>
        <v>#N/A</v>
      </c>
      <c r="F236" s="142" t="e">
        <f t="shared" ca="1" si="1906"/>
        <v>#N/A</v>
      </c>
      <c r="G236" s="142" t="e">
        <f t="shared" ca="1" si="1906"/>
        <v>#N/A</v>
      </c>
      <c r="H236" s="142" t="e">
        <f t="shared" ca="1" si="1906"/>
        <v>#N/A</v>
      </c>
      <c r="I236" s="142" t="e">
        <f t="shared" ca="1" si="1906"/>
        <v>#N/A</v>
      </c>
      <c r="J236" s="142" t="e">
        <f t="shared" ca="1" si="1906"/>
        <v>#N/A</v>
      </c>
      <c r="K236" s="142" t="e">
        <f t="shared" ca="1" si="1906"/>
        <v>#N/A</v>
      </c>
      <c r="L236" s="142" t="e">
        <f t="shared" ca="1" si="1906"/>
        <v>#N/A</v>
      </c>
      <c r="M236" s="142" t="e">
        <f t="shared" ca="1" si="1906"/>
        <v>#N/A</v>
      </c>
      <c r="N236" s="142" t="e">
        <f t="shared" ca="1" si="1906"/>
        <v>#N/A</v>
      </c>
      <c r="O236" s="142" t="e">
        <f t="shared" ca="1" si="1906"/>
        <v>#N/A</v>
      </c>
      <c r="P236" s="142" t="e">
        <f t="shared" ca="1" si="1906"/>
        <v>#N/A</v>
      </c>
      <c r="Q236" s="142" t="e">
        <f t="shared" ca="1" si="1906"/>
        <v>#N/A</v>
      </c>
      <c r="R236" s="142" t="e">
        <f t="shared" ca="1" si="1906"/>
        <v>#N/A</v>
      </c>
      <c r="S236" s="142" t="e">
        <f t="shared" ca="1" si="1906"/>
        <v>#N/A</v>
      </c>
      <c r="T236" s="142" t="e">
        <f t="shared" ca="1" si="1896"/>
        <v>#N/A</v>
      </c>
      <c r="U236" s="142" t="e">
        <f t="shared" ca="1" si="1896"/>
        <v>#N/A</v>
      </c>
      <c r="V236" s="142" t="e">
        <f t="shared" ca="1" si="1896"/>
        <v>#N/A</v>
      </c>
      <c r="W236" s="142" t="e">
        <f t="shared" ca="1" si="1896"/>
        <v>#N/A</v>
      </c>
      <c r="X236" s="142" t="e">
        <f t="shared" ca="1" si="1896"/>
        <v>#N/A</v>
      </c>
      <c r="Y236" s="142" t="e">
        <f t="shared" ca="1" si="1896"/>
        <v>#N/A</v>
      </c>
      <c r="Z236" s="142" t="e">
        <f t="shared" ca="1" si="1896"/>
        <v>#N/A</v>
      </c>
      <c r="AA236" s="142" t="e">
        <f t="shared" ca="1" si="1896"/>
        <v>#N/A</v>
      </c>
      <c r="AB236" s="142" t="e">
        <f t="shared" ca="1" si="1896"/>
        <v>#N/A</v>
      </c>
      <c r="AC236" s="142" t="e">
        <f t="shared" ca="1" si="1896"/>
        <v>#N/A</v>
      </c>
      <c r="AD236" s="142" t="e">
        <f t="shared" ca="1" si="1896"/>
        <v>#N/A</v>
      </c>
      <c r="AE236" s="142" t="e">
        <f t="shared" ca="1" si="1896"/>
        <v>#N/A</v>
      </c>
      <c r="AF236" s="142" t="e">
        <f t="shared" ca="1" si="1896"/>
        <v>#N/A</v>
      </c>
      <c r="AG236" s="142" t="e">
        <f t="shared" ca="1" si="1896"/>
        <v>#N/A</v>
      </c>
      <c r="AH236" s="142" t="e">
        <f t="shared" ca="1" si="1896"/>
        <v>#N/A</v>
      </c>
      <c r="AI236" s="142" t="e">
        <f t="shared" ca="1" si="1907"/>
        <v>#N/A</v>
      </c>
      <c r="AJ236" s="142" t="e">
        <f t="shared" ca="1" si="1907"/>
        <v>#N/A</v>
      </c>
      <c r="AK236" s="142" t="e">
        <f t="shared" ca="1" si="1907"/>
        <v>#N/A</v>
      </c>
      <c r="AL236" s="142" t="e">
        <f t="shared" ca="1" si="1907"/>
        <v>#N/A</v>
      </c>
      <c r="AM236" s="142" t="e">
        <f t="shared" ca="1" si="1907"/>
        <v>#N/A</v>
      </c>
      <c r="AN236" s="142" t="e">
        <f t="shared" ca="1" si="1907"/>
        <v>#N/A</v>
      </c>
      <c r="AO236" s="142" t="e">
        <f t="shared" ca="1" si="1907"/>
        <v>#N/A</v>
      </c>
      <c r="AP236" s="142" t="e">
        <f t="shared" ca="1" si="1907"/>
        <v>#N/A</v>
      </c>
      <c r="AQ236" s="142" t="e">
        <f t="shared" ca="1" si="1907"/>
        <v>#N/A</v>
      </c>
      <c r="AR236" s="142" t="e">
        <f t="shared" ca="1" si="1907"/>
        <v>#N/A</v>
      </c>
      <c r="AS236" s="142" t="e">
        <f t="shared" ca="1" si="1907"/>
        <v>#N/A</v>
      </c>
      <c r="AT236" s="142" t="e">
        <f t="shared" ca="1" si="1907"/>
        <v>#N/A</v>
      </c>
      <c r="AU236" s="142" t="e">
        <f t="shared" ca="1" si="1907"/>
        <v>#N/A</v>
      </c>
      <c r="AV236" s="142" t="e">
        <f t="shared" ca="1" si="1907"/>
        <v>#N/A</v>
      </c>
      <c r="AW236" s="142" t="e">
        <f t="shared" ca="1" si="1907"/>
        <v>#N/A</v>
      </c>
      <c r="AX236" s="142" t="e">
        <f t="shared" ca="1" si="1907"/>
        <v>#N/A</v>
      </c>
      <c r="AY236" s="142" t="e">
        <f t="shared" ca="1" si="1897"/>
        <v>#N/A</v>
      </c>
      <c r="AZ236" s="142" t="e">
        <f t="shared" ca="1" si="1897"/>
        <v>#N/A</v>
      </c>
      <c r="BA236" s="142" t="e">
        <f t="shared" ca="1" si="1897"/>
        <v>#N/A</v>
      </c>
      <c r="BB236" s="142" t="str">
        <f t="shared" ca="1" si="1625"/>
        <v/>
      </c>
      <c r="BC236" s="142" t="str">
        <f t="shared" ref="BC236" ca="1" si="1988">IFERROR(VALUE(G236)*IF(RTF_unit="K",1,IF(RTF_unit="lb",1/1000,IF(RTF_unit="T",2,1))),"")</f>
        <v/>
      </c>
      <c r="BD236" s="142" t="str">
        <f t="shared" ref="BD236" ca="1" si="1989">IFERROR(VALUE(H236)*IF(RTF_unit="K",1,IF(RTF_unit="lb",1/1000,IF(RTF_unit="T",2,1))),"")</f>
        <v/>
      </c>
      <c r="BE236" s="142" t="str">
        <f t="shared" ref="BE236" ca="1" si="1990">IFERROR(VALUE(I236)*IF(RTF_unit="K",1,IF(RTF_unit="lb",1/1000,IF(RTF_unit="T",2,1))),"")</f>
        <v/>
      </c>
      <c r="BF236" s="20" t="str">
        <f t="shared" ca="1" si="1629"/>
        <v/>
      </c>
      <c r="BG236" s="142" t="str">
        <f t="shared" ca="1" si="1671"/>
        <v/>
      </c>
      <c r="BH236" s="20"/>
      <c r="BI236" s="158" t="str">
        <f t="shared" ca="1" si="1715"/>
        <v/>
      </c>
      <c r="BJ236" s="142" t="str">
        <f t="shared" ca="1" si="1690"/>
        <v/>
      </c>
      <c r="BK236" s="142" t="str">
        <f t="shared" ca="1" si="1716"/>
        <v/>
      </c>
      <c r="BL236" s="142" t="str">
        <f t="shared" ref="BL236" ca="1" si="1991">IFERROR(INDEX($D$2:$BA$203,$A$41-1+$BI236,$A$27-3)*IF(RTF_unit="K",1,IF(RTF_unit="lb",1/1000,IF(RTF_unit="T",2,1))),"")</f>
        <v/>
      </c>
      <c r="BM236" s="142" t="str">
        <f t="shared" ref="BM236" ca="1" si="1992">IFERROR(INDEX($D$2:$BA$203,$A$41-1+$BI236,$A$27-1)*IF(RTF_unit="K",1,IF(RTF_unit="lb",1/1000,IF(RTF_unit="T",2,1))),"")</f>
        <v/>
      </c>
      <c r="BN236" s="142" t="str">
        <f t="shared" ref="BN236" ca="1" si="1993">IFERROR(INDEX($D$2:$BA$203,$A$41-1+$BI236,$A$27-2)*IF(RTF_unit="K",1,IF(RTF_unit="lb",1/1000,IF(RTF_unit="T",2,1))),"")</f>
        <v/>
      </c>
      <c r="BO236" s="142" t="str">
        <f t="shared" ref="BO236" ca="1" si="1994">IFERROR(INDEX($D$2:$BA$203,$A$41-1+$BI236,$A$27)*IF(RTF_unit_Moment="kip-ft",1,IF(RTF_unit_Moment="kip-in",1/12,IF(RTF_unit_Moment="lb-ft",1/1000,IF(RTF_unit_Moment="lb-in",1/12000,1)))),"")</f>
        <v/>
      </c>
      <c r="BP236" s="142" t="str">
        <f t="shared" ref="BP236" ca="1" si="1995">IFERROR(INDEX($D$2:$BA$203,$A$41-1+$BI236,$A$30)*IF(RTF_unit_Moment="kip-ft",1,IF(RTF_unit_Moment="kip-in",1/12,IF(RTF_unit_Moment="lb-ft",1/1000,IF(RTF_unit_Moment="lb-in",1/12000,1)))),"")</f>
        <v/>
      </c>
      <c r="BQ236" s="142" t="str">
        <f t="shared" ca="1" si="1722"/>
        <v/>
      </c>
      <c r="BR236" s="142" t="str">
        <f t="shared" ca="1" si="1723"/>
        <v/>
      </c>
      <c r="BT236" s="142" t="str">
        <f t="array" aca="1" ref="BT236" ca="1">IFERROR(INDEX($BB$1:$BB$502,SMALL(IF($BB$1:$BB$502&lt;&gt;"",ROW($BB$1:$BB$502)),ROW(229:229))),"")</f>
        <v/>
      </c>
      <c r="BU236" s="156" t="str">
        <f t="shared" ca="1" si="1685"/>
        <v/>
      </c>
      <c r="BV236" s="142" t="str">
        <f t="shared" ca="1" si="1696"/>
        <v/>
      </c>
      <c r="BW236" s="142" t="str">
        <f t="shared" ca="1" si="1696"/>
        <v/>
      </c>
      <c r="BX236" s="142" t="str">
        <f t="shared" ca="1" si="1696"/>
        <v/>
      </c>
      <c r="BY236" s="142" t="str">
        <f t="shared" ca="1" si="1697"/>
        <v/>
      </c>
      <c r="BZ236" s="142" t="str">
        <f t="shared" ca="1" si="1686"/>
        <v/>
      </c>
      <c r="CA236" s="142" t="str">
        <f t="shared" ca="1" si="1698"/>
        <v/>
      </c>
      <c r="CB236" s="142" t="str">
        <f t="shared" ca="1" si="1699"/>
        <v/>
      </c>
      <c r="CC236" s="142" t="str">
        <f t="shared" ca="1" si="1700"/>
        <v/>
      </c>
      <c r="CD236" s="142" t="str">
        <f t="shared" ca="1" si="1701"/>
        <v/>
      </c>
      <c r="CE236" s="142" t="str">
        <f t="shared" ca="1" si="1702"/>
        <v/>
      </c>
      <c r="CF236" s="142" t="str">
        <f t="shared" ca="1" si="1703"/>
        <v/>
      </c>
      <c r="CG236" s="142" t="str">
        <f t="shared" ca="1" si="1704"/>
        <v/>
      </c>
      <c r="CH236" s="142" t="str">
        <f ca="1">IFERROR(TRIM(IFERROR(IF(ISNUMBER(MATCH(IF($CF235="Radius",LEFT($CF236,FIND(" (",$CF236,1)),IF(LEFT($CF236,FIND(" (",$CF236,1))=LEFT($CF235,FIND(" (",$CF235,1)),"",LEFT($CF236,FIND(" (",$CF236,1)))),$CH$8:$CH235,0))=FALSE,IF($CF235="Radius",LEFT($CF236,FIND(" (",$CF236,1)),IF(LEFT($CF236,FIND(" (",$CF236,1))=LEFT($CF235,FIND(" (",$CF235,1)),"",LEFT($CF236,FIND(" (",$CF236,1)))),""),"")),"")</f>
        <v/>
      </c>
      <c r="CI236" s="142" t="str">
        <f t="array" aca="1" ref="CI236" ca="1">IFERROR(IF($CH236="","",IF(MAX((Selection_Radius=$CH236)*Selection_Resultant)=0,"",MAX((Selection_Radius=$CH236)*Selection_Resultant))),"")</f>
        <v/>
      </c>
      <c r="CJ236" s="142" t="str">
        <f t="shared" ca="1" si="1705"/>
        <v/>
      </c>
      <c r="CK236" s="142" t="str">
        <f t="array" aca="1" ref="CK236" ca="1">IFERROR(INDEX($CJ$1:$CJ$502,SMALL(IF($CJ$1:$CJ$502&lt;&gt;"",ROW($CJ$1:$CJ$502)),ROW(229:229))),"")</f>
        <v/>
      </c>
      <c r="CL236" s="142" t="str">
        <f t="shared" ca="1" si="1706"/>
        <v/>
      </c>
      <c r="CM236" s="142" t="str">
        <f t="shared" ca="1" si="1707"/>
        <v/>
      </c>
      <c r="CN236" s="142" t="str" cm="1">
        <f t="array" aca="1" ref="CN236" ca="1">IF(CM236="","",INDEX(INDIRECT("$CM$9:$CM$" &amp; ROW(GuyAnchorReactionCount) + GuyAnchorReactionCount),ROWS($CM236:INDIRECT("$CM$" &amp; ROW(GuyAnchorReactionCount) + GuyAnchorReactionCount))))</f>
        <v/>
      </c>
      <c r="CP236" s="145" t="str">
        <f t="shared" ca="1" si="1708"/>
        <v/>
      </c>
      <c r="CQ236" s="145" t="str">
        <f t="shared" ca="1" si="1709"/>
        <v/>
      </c>
      <c r="CR236" s="145" t="str">
        <f t="shared" ca="1" si="1710"/>
        <v/>
      </c>
      <c r="CS236" s="145" t="str">
        <f t="shared" ca="1" si="1711"/>
        <v/>
      </c>
    </row>
    <row r="237" spans="3:97" x14ac:dyDescent="0.2">
      <c r="C237" s="142">
        <f t="shared" si="1635"/>
        <v>235</v>
      </c>
      <c r="D237" s="142" t="e">
        <f t="shared" ca="1" si="1906"/>
        <v>#N/A</v>
      </c>
      <c r="E237" s="142" t="e">
        <f t="shared" ca="1" si="1906"/>
        <v>#N/A</v>
      </c>
      <c r="F237" s="142" t="e">
        <f t="shared" ca="1" si="1906"/>
        <v>#N/A</v>
      </c>
      <c r="G237" s="142" t="e">
        <f t="shared" ca="1" si="1906"/>
        <v>#N/A</v>
      </c>
      <c r="H237" s="142" t="e">
        <f t="shared" ca="1" si="1906"/>
        <v>#N/A</v>
      </c>
      <c r="I237" s="142" t="e">
        <f t="shared" ca="1" si="1906"/>
        <v>#N/A</v>
      </c>
      <c r="J237" s="142" t="e">
        <f t="shared" ca="1" si="1906"/>
        <v>#N/A</v>
      </c>
      <c r="K237" s="142" t="e">
        <f t="shared" ca="1" si="1906"/>
        <v>#N/A</v>
      </c>
      <c r="L237" s="142" t="e">
        <f t="shared" ca="1" si="1906"/>
        <v>#N/A</v>
      </c>
      <c r="M237" s="142" t="e">
        <f t="shared" ca="1" si="1906"/>
        <v>#N/A</v>
      </c>
      <c r="N237" s="142" t="e">
        <f t="shared" ca="1" si="1906"/>
        <v>#N/A</v>
      </c>
      <c r="O237" s="142" t="e">
        <f t="shared" ca="1" si="1906"/>
        <v>#N/A</v>
      </c>
      <c r="P237" s="142" t="e">
        <f t="shared" ca="1" si="1906"/>
        <v>#N/A</v>
      </c>
      <c r="Q237" s="142" t="e">
        <f t="shared" ca="1" si="1906"/>
        <v>#N/A</v>
      </c>
      <c r="R237" s="142" t="e">
        <f t="shared" ca="1" si="1906"/>
        <v>#N/A</v>
      </c>
      <c r="S237" s="142" t="e">
        <f t="shared" ca="1" si="1906"/>
        <v>#N/A</v>
      </c>
      <c r="T237" s="142" t="e">
        <f t="shared" ca="1" si="1896"/>
        <v>#N/A</v>
      </c>
      <c r="U237" s="142" t="e">
        <f t="shared" ca="1" si="1896"/>
        <v>#N/A</v>
      </c>
      <c r="V237" s="142" t="e">
        <f t="shared" ca="1" si="1896"/>
        <v>#N/A</v>
      </c>
      <c r="W237" s="142" t="e">
        <f t="shared" ca="1" si="1896"/>
        <v>#N/A</v>
      </c>
      <c r="X237" s="142" t="e">
        <f t="shared" ca="1" si="1896"/>
        <v>#N/A</v>
      </c>
      <c r="Y237" s="142" t="e">
        <f t="shared" ca="1" si="1896"/>
        <v>#N/A</v>
      </c>
      <c r="Z237" s="142" t="e">
        <f t="shared" ca="1" si="1896"/>
        <v>#N/A</v>
      </c>
      <c r="AA237" s="142" t="e">
        <f t="shared" ca="1" si="1896"/>
        <v>#N/A</v>
      </c>
      <c r="AB237" s="142" t="e">
        <f t="shared" ca="1" si="1896"/>
        <v>#N/A</v>
      </c>
      <c r="AC237" s="142" t="e">
        <f t="shared" ca="1" si="1896"/>
        <v>#N/A</v>
      </c>
      <c r="AD237" s="142" t="e">
        <f t="shared" ca="1" si="1896"/>
        <v>#N/A</v>
      </c>
      <c r="AE237" s="142" t="e">
        <f t="shared" ca="1" si="1896"/>
        <v>#N/A</v>
      </c>
      <c r="AF237" s="142" t="e">
        <f t="shared" ca="1" si="1896"/>
        <v>#N/A</v>
      </c>
      <c r="AG237" s="142" t="e">
        <f t="shared" ca="1" si="1896"/>
        <v>#N/A</v>
      </c>
      <c r="AH237" s="142" t="e">
        <f t="shared" ca="1" si="1896"/>
        <v>#N/A</v>
      </c>
      <c r="AI237" s="142" t="e">
        <f t="shared" ca="1" si="1907"/>
        <v>#N/A</v>
      </c>
      <c r="AJ237" s="142" t="e">
        <f t="shared" ca="1" si="1907"/>
        <v>#N/A</v>
      </c>
      <c r="AK237" s="142" t="e">
        <f t="shared" ca="1" si="1907"/>
        <v>#N/A</v>
      </c>
      <c r="AL237" s="142" t="e">
        <f t="shared" ca="1" si="1907"/>
        <v>#N/A</v>
      </c>
      <c r="AM237" s="142" t="e">
        <f t="shared" ca="1" si="1907"/>
        <v>#N/A</v>
      </c>
      <c r="AN237" s="142" t="e">
        <f t="shared" ca="1" si="1907"/>
        <v>#N/A</v>
      </c>
      <c r="AO237" s="142" t="e">
        <f t="shared" ca="1" si="1907"/>
        <v>#N/A</v>
      </c>
      <c r="AP237" s="142" t="e">
        <f t="shared" ca="1" si="1907"/>
        <v>#N/A</v>
      </c>
      <c r="AQ237" s="142" t="e">
        <f t="shared" ca="1" si="1907"/>
        <v>#N/A</v>
      </c>
      <c r="AR237" s="142" t="e">
        <f t="shared" ca="1" si="1907"/>
        <v>#N/A</v>
      </c>
      <c r="AS237" s="142" t="e">
        <f t="shared" ca="1" si="1907"/>
        <v>#N/A</v>
      </c>
      <c r="AT237" s="142" t="e">
        <f t="shared" ca="1" si="1907"/>
        <v>#N/A</v>
      </c>
      <c r="AU237" s="142" t="e">
        <f t="shared" ca="1" si="1907"/>
        <v>#N/A</v>
      </c>
      <c r="AV237" s="142" t="e">
        <f t="shared" ca="1" si="1907"/>
        <v>#N/A</v>
      </c>
      <c r="AW237" s="142" t="e">
        <f t="shared" ca="1" si="1907"/>
        <v>#N/A</v>
      </c>
      <c r="AX237" s="142" t="e">
        <f t="shared" ca="1" si="1907"/>
        <v>#N/A</v>
      </c>
      <c r="AY237" s="142" t="e">
        <f t="shared" ca="1" si="1897"/>
        <v>#N/A</v>
      </c>
      <c r="AZ237" s="142" t="e">
        <f t="shared" ca="1" si="1897"/>
        <v>#N/A</v>
      </c>
      <c r="BA237" s="142" t="e">
        <f t="shared" ca="1" si="1897"/>
        <v>#N/A</v>
      </c>
      <c r="BB237" s="142" t="str">
        <f t="shared" ca="1" si="1625"/>
        <v/>
      </c>
      <c r="BC237" s="142" t="str">
        <f t="shared" ref="BC237" ca="1" si="1996">IFERROR(VALUE(G237)*IF(RTF_unit="K",1,IF(RTF_unit="lb",1/1000,IF(RTF_unit="T",2,1))),"")</f>
        <v/>
      </c>
      <c r="BD237" s="142" t="str">
        <f t="shared" ref="BD237" ca="1" si="1997">IFERROR(VALUE(H237)*IF(RTF_unit="K",1,IF(RTF_unit="lb",1/1000,IF(RTF_unit="T",2,1))),"")</f>
        <v/>
      </c>
      <c r="BE237" s="142" t="str">
        <f t="shared" ref="BE237" ca="1" si="1998">IFERROR(VALUE(I237)*IF(RTF_unit="K",1,IF(RTF_unit="lb",1/1000,IF(RTF_unit="T",2,1))),"")</f>
        <v/>
      </c>
      <c r="BF237" s="20" t="str">
        <f t="shared" ca="1" si="1629"/>
        <v/>
      </c>
      <c r="BG237" s="142" t="str">
        <f t="shared" ca="1" si="1671"/>
        <v/>
      </c>
      <c r="BH237" s="20"/>
      <c r="BI237" s="158" t="str">
        <f t="shared" ca="1" si="1715"/>
        <v/>
      </c>
      <c r="BJ237" s="142" t="str">
        <f t="shared" ca="1" si="1690"/>
        <v/>
      </c>
      <c r="BK237" s="142" t="str">
        <f t="shared" ca="1" si="1716"/>
        <v/>
      </c>
      <c r="BL237" s="142" t="str">
        <f t="shared" ref="BL237" ca="1" si="1999">IFERROR(INDEX($D$2:$BA$203,$A$41-1+$BI237,$A$27-3)*IF(RTF_unit="K",1,IF(RTF_unit="lb",1/1000,IF(RTF_unit="T",2,1))),"")</f>
        <v/>
      </c>
      <c r="BM237" s="142" t="str">
        <f t="shared" ref="BM237" ca="1" si="2000">IFERROR(INDEX($D$2:$BA$203,$A$41-1+$BI237,$A$27-1)*IF(RTF_unit="K",1,IF(RTF_unit="lb",1/1000,IF(RTF_unit="T",2,1))),"")</f>
        <v/>
      </c>
      <c r="BN237" s="142" t="str">
        <f t="shared" ref="BN237" ca="1" si="2001">IFERROR(INDEX($D$2:$BA$203,$A$41-1+$BI237,$A$27-2)*IF(RTF_unit="K",1,IF(RTF_unit="lb",1/1000,IF(RTF_unit="T",2,1))),"")</f>
        <v/>
      </c>
      <c r="BO237" s="142" t="str">
        <f t="shared" ref="BO237" ca="1" si="2002">IFERROR(INDEX($D$2:$BA$203,$A$41-1+$BI237,$A$27)*IF(RTF_unit_Moment="kip-ft",1,IF(RTF_unit_Moment="kip-in",1/12,IF(RTF_unit_Moment="lb-ft",1/1000,IF(RTF_unit_Moment="lb-in",1/12000,1)))),"")</f>
        <v/>
      </c>
      <c r="BP237" s="142" t="str">
        <f t="shared" ref="BP237" ca="1" si="2003">IFERROR(INDEX($D$2:$BA$203,$A$41-1+$BI237,$A$30)*IF(RTF_unit_Moment="kip-ft",1,IF(RTF_unit_Moment="kip-in",1/12,IF(RTF_unit_Moment="lb-ft",1/1000,IF(RTF_unit_Moment="lb-in",1/12000,1)))),"")</f>
        <v/>
      </c>
      <c r="BQ237" s="142" t="str">
        <f t="shared" ca="1" si="1722"/>
        <v/>
      </c>
      <c r="BR237" s="142" t="str">
        <f t="shared" ca="1" si="1723"/>
        <v/>
      </c>
      <c r="BT237" s="142" t="str">
        <f t="array" aca="1" ref="BT237" ca="1">IFERROR(INDEX($BB$1:$BB$502,SMALL(IF($BB$1:$BB$502&lt;&gt;"",ROW($BB$1:$BB$502)),ROW(230:230))),"")</f>
        <v/>
      </c>
      <c r="BU237" s="156" t="str">
        <f t="shared" ca="1" si="1685"/>
        <v/>
      </c>
      <c r="BV237" s="142" t="str">
        <f t="shared" ca="1" si="1696"/>
        <v/>
      </c>
      <c r="BW237" s="142" t="str">
        <f t="shared" ca="1" si="1696"/>
        <v/>
      </c>
      <c r="BX237" s="142" t="str">
        <f t="shared" ca="1" si="1696"/>
        <v/>
      </c>
      <c r="BY237" s="142" t="str">
        <f t="shared" ca="1" si="1697"/>
        <v/>
      </c>
      <c r="BZ237" s="142" t="str">
        <f t="shared" ca="1" si="1686"/>
        <v/>
      </c>
      <c r="CA237" s="142" t="str">
        <f t="shared" ca="1" si="1698"/>
        <v/>
      </c>
      <c r="CB237" s="142" t="str">
        <f t="shared" ca="1" si="1699"/>
        <v/>
      </c>
      <c r="CC237" s="142" t="str">
        <f t="shared" ca="1" si="1700"/>
        <v/>
      </c>
      <c r="CD237" s="142" t="str">
        <f t="shared" ca="1" si="1701"/>
        <v/>
      </c>
      <c r="CE237" s="142" t="str">
        <f t="shared" ca="1" si="1702"/>
        <v/>
      </c>
      <c r="CF237" s="142" t="str">
        <f t="shared" ca="1" si="1703"/>
        <v/>
      </c>
      <c r="CG237" s="142" t="str">
        <f t="shared" ca="1" si="1704"/>
        <v/>
      </c>
      <c r="CH237" s="142" t="str">
        <f ca="1">IFERROR(TRIM(IFERROR(IF(ISNUMBER(MATCH(IF($CF236="Radius",LEFT($CF237,FIND(" (",$CF237,1)),IF(LEFT($CF237,FIND(" (",$CF237,1))=LEFT($CF236,FIND(" (",$CF236,1)),"",LEFT($CF237,FIND(" (",$CF237,1)))),$CH$8:$CH236,0))=FALSE,IF($CF236="Radius",LEFT($CF237,FIND(" (",$CF237,1)),IF(LEFT($CF237,FIND(" (",$CF237,1))=LEFT($CF236,FIND(" (",$CF236,1)),"",LEFT($CF237,FIND(" (",$CF237,1)))),""),"")),"")</f>
        <v/>
      </c>
      <c r="CI237" s="142" t="str">
        <f t="array" aca="1" ref="CI237" ca="1">IFERROR(IF($CH237="","",IF(MAX((Selection_Radius=$CH237)*Selection_Resultant)=0,"",MAX((Selection_Radius=$CH237)*Selection_Resultant))),"")</f>
        <v/>
      </c>
      <c r="CJ237" s="142" t="str">
        <f t="shared" ca="1" si="1705"/>
        <v/>
      </c>
      <c r="CK237" s="142" t="str">
        <f t="array" aca="1" ref="CK237" ca="1">IFERROR(INDEX($CJ$1:$CJ$502,SMALL(IF($CJ$1:$CJ$502&lt;&gt;"",ROW($CJ$1:$CJ$502)),ROW(230:230))),"")</f>
        <v/>
      </c>
      <c r="CL237" s="142" t="str">
        <f t="shared" ca="1" si="1706"/>
        <v/>
      </c>
      <c r="CM237" s="142" t="str">
        <f t="shared" ca="1" si="1707"/>
        <v/>
      </c>
      <c r="CN237" s="142" t="str" cm="1">
        <f t="array" aca="1" ref="CN237" ca="1">IF(CM237="","",INDEX(INDIRECT("$CM$9:$CM$" &amp; ROW(GuyAnchorReactionCount) + GuyAnchorReactionCount),ROWS($CM237:INDIRECT("$CM$" &amp; ROW(GuyAnchorReactionCount) + GuyAnchorReactionCount))))</f>
        <v/>
      </c>
      <c r="CP237" s="145" t="str">
        <f t="shared" ca="1" si="1708"/>
        <v/>
      </c>
      <c r="CQ237" s="145" t="str">
        <f t="shared" ca="1" si="1709"/>
        <v/>
      </c>
      <c r="CR237" s="145" t="str">
        <f t="shared" ca="1" si="1710"/>
        <v/>
      </c>
      <c r="CS237" s="145" t="str">
        <f t="shared" ca="1" si="1711"/>
        <v/>
      </c>
    </row>
    <row r="238" spans="3:97" x14ac:dyDescent="0.2">
      <c r="C238" s="142">
        <f t="shared" si="1635"/>
        <v>236</v>
      </c>
      <c r="D238" s="142" t="e">
        <f t="shared" ca="1" si="1906"/>
        <v>#N/A</v>
      </c>
      <c r="E238" s="142" t="e">
        <f t="shared" ca="1" si="1906"/>
        <v>#N/A</v>
      </c>
      <c r="F238" s="142" t="e">
        <f t="shared" ca="1" si="1906"/>
        <v>#N/A</v>
      </c>
      <c r="G238" s="142" t="e">
        <f t="shared" ca="1" si="1906"/>
        <v>#N/A</v>
      </c>
      <c r="H238" s="142" t="e">
        <f t="shared" ca="1" si="1906"/>
        <v>#N/A</v>
      </c>
      <c r="I238" s="142" t="e">
        <f t="shared" ca="1" si="1906"/>
        <v>#N/A</v>
      </c>
      <c r="J238" s="142" t="e">
        <f t="shared" ca="1" si="1906"/>
        <v>#N/A</v>
      </c>
      <c r="K238" s="142" t="e">
        <f t="shared" ca="1" si="1906"/>
        <v>#N/A</v>
      </c>
      <c r="L238" s="142" t="e">
        <f t="shared" ca="1" si="1906"/>
        <v>#N/A</v>
      </c>
      <c r="M238" s="142" t="e">
        <f t="shared" ca="1" si="1906"/>
        <v>#N/A</v>
      </c>
      <c r="N238" s="142" t="e">
        <f t="shared" ca="1" si="1906"/>
        <v>#N/A</v>
      </c>
      <c r="O238" s="142" t="e">
        <f t="shared" ca="1" si="1906"/>
        <v>#N/A</v>
      </c>
      <c r="P238" s="142" t="e">
        <f t="shared" ca="1" si="1906"/>
        <v>#N/A</v>
      </c>
      <c r="Q238" s="142" t="e">
        <f t="shared" ca="1" si="1906"/>
        <v>#N/A</v>
      </c>
      <c r="R238" s="142" t="e">
        <f t="shared" ca="1" si="1906"/>
        <v>#N/A</v>
      </c>
      <c r="S238" s="142" t="e">
        <f t="shared" ca="1" si="1906"/>
        <v>#N/A</v>
      </c>
      <c r="T238" s="142" t="e">
        <f t="shared" ca="1" si="1896"/>
        <v>#N/A</v>
      </c>
      <c r="U238" s="142" t="e">
        <f t="shared" ca="1" si="1896"/>
        <v>#N/A</v>
      </c>
      <c r="V238" s="142" t="e">
        <f t="shared" ca="1" si="1896"/>
        <v>#N/A</v>
      </c>
      <c r="W238" s="142" t="e">
        <f t="shared" ca="1" si="1896"/>
        <v>#N/A</v>
      </c>
      <c r="X238" s="142" t="e">
        <f t="shared" ca="1" si="1896"/>
        <v>#N/A</v>
      </c>
      <c r="Y238" s="142" t="e">
        <f t="shared" ca="1" si="1896"/>
        <v>#N/A</v>
      </c>
      <c r="Z238" s="142" t="e">
        <f t="shared" ca="1" si="1896"/>
        <v>#N/A</v>
      </c>
      <c r="AA238" s="142" t="e">
        <f t="shared" ca="1" si="1896"/>
        <v>#N/A</v>
      </c>
      <c r="AB238" s="142" t="e">
        <f t="shared" ca="1" si="1896"/>
        <v>#N/A</v>
      </c>
      <c r="AC238" s="142" t="e">
        <f t="shared" ca="1" si="1896"/>
        <v>#N/A</v>
      </c>
      <c r="AD238" s="142" t="e">
        <f t="shared" ca="1" si="1896"/>
        <v>#N/A</v>
      </c>
      <c r="AE238" s="142" t="e">
        <f t="shared" ca="1" si="1896"/>
        <v>#N/A</v>
      </c>
      <c r="AF238" s="142" t="e">
        <f t="shared" ca="1" si="1896"/>
        <v>#N/A</v>
      </c>
      <c r="AG238" s="142" t="e">
        <f t="shared" ca="1" si="1896"/>
        <v>#N/A</v>
      </c>
      <c r="AH238" s="142" t="e">
        <f t="shared" ca="1" si="1896"/>
        <v>#N/A</v>
      </c>
      <c r="AI238" s="142" t="e">
        <f t="shared" ca="1" si="1907"/>
        <v>#N/A</v>
      </c>
      <c r="AJ238" s="142" t="e">
        <f t="shared" ca="1" si="1907"/>
        <v>#N/A</v>
      </c>
      <c r="AK238" s="142" t="e">
        <f t="shared" ca="1" si="1907"/>
        <v>#N/A</v>
      </c>
      <c r="AL238" s="142" t="e">
        <f t="shared" ca="1" si="1907"/>
        <v>#N/A</v>
      </c>
      <c r="AM238" s="142" t="e">
        <f t="shared" ca="1" si="1907"/>
        <v>#N/A</v>
      </c>
      <c r="AN238" s="142" t="e">
        <f t="shared" ca="1" si="1907"/>
        <v>#N/A</v>
      </c>
      <c r="AO238" s="142" t="e">
        <f t="shared" ca="1" si="1907"/>
        <v>#N/A</v>
      </c>
      <c r="AP238" s="142" t="e">
        <f t="shared" ca="1" si="1907"/>
        <v>#N/A</v>
      </c>
      <c r="AQ238" s="142" t="e">
        <f t="shared" ca="1" si="1907"/>
        <v>#N/A</v>
      </c>
      <c r="AR238" s="142" t="e">
        <f t="shared" ca="1" si="1907"/>
        <v>#N/A</v>
      </c>
      <c r="AS238" s="142" t="e">
        <f t="shared" ca="1" si="1907"/>
        <v>#N/A</v>
      </c>
      <c r="AT238" s="142" t="e">
        <f t="shared" ca="1" si="1907"/>
        <v>#N/A</v>
      </c>
      <c r="AU238" s="142" t="e">
        <f t="shared" ca="1" si="1907"/>
        <v>#N/A</v>
      </c>
      <c r="AV238" s="142" t="e">
        <f t="shared" ca="1" si="1907"/>
        <v>#N/A</v>
      </c>
      <c r="AW238" s="142" t="e">
        <f t="shared" ca="1" si="1907"/>
        <v>#N/A</v>
      </c>
      <c r="AX238" s="142" t="e">
        <f t="shared" ca="1" si="1907"/>
        <v>#N/A</v>
      </c>
      <c r="AY238" s="142" t="e">
        <f t="shared" ca="1" si="1897"/>
        <v>#N/A</v>
      </c>
      <c r="AZ238" s="142" t="e">
        <f t="shared" ca="1" si="1897"/>
        <v>#N/A</v>
      </c>
      <c r="BA238" s="142" t="e">
        <f t="shared" ca="1" si="1897"/>
        <v>#N/A</v>
      </c>
      <c r="BB238" s="142" t="str">
        <f t="shared" ca="1" si="1625"/>
        <v/>
      </c>
      <c r="BC238" s="142" t="str">
        <f t="shared" ref="BC238" ca="1" si="2004">IFERROR(VALUE(G238)*IF(RTF_unit="K",1,IF(RTF_unit="lb",1/1000,IF(RTF_unit="T",2,1))),"")</f>
        <v/>
      </c>
      <c r="BD238" s="142" t="str">
        <f t="shared" ref="BD238" ca="1" si="2005">IFERROR(VALUE(H238)*IF(RTF_unit="K",1,IF(RTF_unit="lb",1/1000,IF(RTF_unit="T",2,1))),"")</f>
        <v/>
      </c>
      <c r="BE238" s="142" t="str">
        <f t="shared" ref="BE238" ca="1" si="2006">IFERROR(VALUE(I238)*IF(RTF_unit="K",1,IF(RTF_unit="lb",1/1000,IF(RTF_unit="T",2,1))),"")</f>
        <v/>
      </c>
      <c r="BF238" s="20" t="str">
        <f t="shared" ca="1" si="1629"/>
        <v/>
      </c>
      <c r="BG238" s="142" t="str">
        <f t="shared" ca="1" si="1671"/>
        <v/>
      </c>
      <c r="BH238" s="20"/>
      <c r="BI238" s="158" t="str">
        <f t="shared" ca="1" si="1715"/>
        <v/>
      </c>
      <c r="BJ238" s="142" t="str">
        <f t="shared" ca="1" si="1690"/>
        <v/>
      </c>
      <c r="BK238" s="142" t="str">
        <f t="shared" ca="1" si="1716"/>
        <v/>
      </c>
      <c r="BL238" s="142" t="str">
        <f t="shared" ref="BL238" ca="1" si="2007">IFERROR(INDEX($D$2:$BA$203,$A$41-1+$BI238,$A$27-3)*IF(RTF_unit="K",1,IF(RTF_unit="lb",1/1000,IF(RTF_unit="T",2,1))),"")</f>
        <v/>
      </c>
      <c r="BM238" s="142" t="str">
        <f t="shared" ref="BM238" ca="1" si="2008">IFERROR(INDEX($D$2:$BA$203,$A$41-1+$BI238,$A$27-1)*IF(RTF_unit="K",1,IF(RTF_unit="lb",1/1000,IF(RTF_unit="T",2,1))),"")</f>
        <v/>
      </c>
      <c r="BN238" s="142" t="str">
        <f t="shared" ref="BN238" ca="1" si="2009">IFERROR(INDEX($D$2:$BA$203,$A$41-1+$BI238,$A$27-2)*IF(RTF_unit="K",1,IF(RTF_unit="lb",1/1000,IF(RTF_unit="T",2,1))),"")</f>
        <v/>
      </c>
      <c r="BO238" s="142" t="str">
        <f t="shared" ref="BO238" ca="1" si="2010">IFERROR(INDEX($D$2:$BA$203,$A$41-1+$BI238,$A$27)*IF(RTF_unit_Moment="kip-ft",1,IF(RTF_unit_Moment="kip-in",1/12,IF(RTF_unit_Moment="lb-ft",1/1000,IF(RTF_unit_Moment="lb-in",1/12000,1)))),"")</f>
        <v/>
      </c>
      <c r="BP238" s="142" t="str">
        <f t="shared" ref="BP238" ca="1" si="2011">IFERROR(INDEX($D$2:$BA$203,$A$41-1+$BI238,$A$30)*IF(RTF_unit_Moment="kip-ft",1,IF(RTF_unit_Moment="kip-in",1/12,IF(RTF_unit_Moment="lb-ft",1/1000,IF(RTF_unit_Moment="lb-in",1/12000,1)))),"")</f>
        <v/>
      </c>
      <c r="BQ238" s="142" t="str">
        <f t="shared" ca="1" si="1722"/>
        <v/>
      </c>
      <c r="BR238" s="142" t="str">
        <f t="shared" ca="1" si="1723"/>
        <v/>
      </c>
      <c r="BT238" s="142" t="str">
        <f t="array" aca="1" ref="BT238" ca="1">IFERROR(INDEX($BB$1:$BB$502,SMALL(IF($BB$1:$BB$502&lt;&gt;"",ROW($BB$1:$BB$502)),ROW(231:231))),"")</f>
        <v/>
      </c>
      <c r="BU238" s="156" t="str">
        <f t="shared" ca="1" si="1685"/>
        <v/>
      </c>
      <c r="BV238" s="142" t="str">
        <f t="shared" ca="1" si="1696"/>
        <v/>
      </c>
      <c r="BW238" s="142" t="str">
        <f t="shared" ca="1" si="1696"/>
        <v/>
      </c>
      <c r="BX238" s="142" t="str">
        <f t="shared" ca="1" si="1696"/>
        <v/>
      </c>
      <c r="BY238" s="142" t="str">
        <f t="shared" ca="1" si="1697"/>
        <v/>
      </c>
      <c r="BZ238" s="142" t="str">
        <f t="shared" ca="1" si="1686"/>
        <v/>
      </c>
      <c r="CA238" s="142" t="str">
        <f t="shared" ca="1" si="1698"/>
        <v/>
      </c>
      <c r="CB238" s="142" t="str">
        <f t="shared" ca="1" si="1699"/>
        <v/>
      </c>
      <c r="CC238" s="142" t="str">
        <f t="shared" ca="1" si="1700"/>
        <v/>
      </c>
      <c r="CD238" s="142" t="str">
        <f t="shared" ca="1" si="1701"/>
        <v/>
      </c>
      <c r="CE238" s="142" t="str">
        <f t="shared" ca="1" si="1702"/>
        <v/>
      </c>
      <c r="CF238" s="142" t="str">
        <f t="shared" ca="1" si="1703"/>
        <v/>
      </c>
      <c r="CG238" s="142" t="str">
        <f t="shared" ca="1" si="1704"/>
        <v/>
      </c>
      <c r="CH238" s="142" t="str">
        <f ca="1">IFERROR(TRIM(IFERROR(IF(ISNUMBER(MATCH(IF($CF237="Radius",LEFT($CF238,FIND(" (",$CF238,1)),IF(LEFT($CF238,FIND(" (",$CF238,1))=LEFT($CF237,FIND(" (",$CF237,1)),"",LEFT($CF238,FIND(" (",$CF238,1)))),$CH$8:$CH237,0))=FALSE,IF($CF237="Radius",LEFT($CF238,FIND(" (",$CF238,1)),IF(LEFT($CF238,FIND(" (",$CF238,1))=LEFT($CF237,FIND(" (",$CF237,1)),"",LEFT($CF238,FIND(" (",$CF238,1)))),""),"")),"")</f>
        <v/>
      </c>
      <c r="CI238" s="142" t="str">
        <f t="array" aca="1" ref="CI238" ca="1">IFERROR(IF($CH238="","",IF(MAX((Selection_Radius=$CH238)*Selection_Resultant)=0,"",MAX((Selection_Radius=$CH238)*Selection_Resultant))),"")</f>
        <v/>
      </c>
      <c r="CJ238" s="142" t="str">
        <f t="shared" ca="1" si="1705"/>
        <v/>
      </c>
      <c r="CK238" s="142" t="str">
        <f t="array" aca="1" ref="CK238" ca="1">IFERROR(INDEX($CJ$1:$CJ$502,SMALL(IF($CJ$1:$CJ$502&lt;&gt;"",ROW($CJ$1:$CJ$502)),ROW(231:231))),"")</f>
        <v/>
      </c>
      <c r="CL238" s="142" t="str">
        <f t="shared" ca="1" si="1706"/>
        <v/>
      </c>
      <c r="CM238" s="142" t="str">
        <f t="shared" ca="1" si="1707"/>
        <v/>
      </c>
      <c r="CN238" s="142" t="str" cm="1">
        <f t="array" aca="1" ref="CN238" ca="1">IF(CM238="","",INDEX(INDIRECT("$CM$9:$CM$" &amp; ROW(GuyAnchorReactionCount) + GuyAnchorReactionCount),ROWS($CM238:INDIRECT("$CM$" &amp; ROW(GuyAnchorReactionCount) + GuyAnchorReactionCount))))</f>
        <v/>
      </c>
      <c r="CP238" s="145" t="str">
        <f t="shared" ca="1" si="1708"/>
        <v/>
      </c>
      <c r="CQ238" s="145" t="str">
        <f t="shared" ca="1" si="1709"/>
        <v/>
      </c>
      <c r="CR238" s="145" t="str">
        <f t="shared" ca="1" si="1710"/>
        <v/>
      </c>
      <c r="CS238" s="145" t="str">
        <f t="shared" ca="1" si="1711"/>
        <v/>
      </c>
    </row>
    <row r="239" spans="3:97" x14ac:dyDescent="0.2">
      <c r="C239" s="142">
        <f t="shared" si="1635"/>
        <v>237</v>
      </c>
      <c r="D239" s="142" t="e">
        <f t="shared" ca="1" si="1906"/>
        <v>#N/A</v>
      </c>
      <c r="E239" s="142" t="e">
        <f t="shared" ca="1" si="1906"/>
        <v>#N/A</v>
      </c>
      <c r="F239" s="142" t="e">
        <f t="shared" ca="1" si="1906"/>
        <v>#N/A</v>
      </c>
      <c r="G239" s="142" t="e">
        <f t="shared" ca="1" si="1906"/>
        <v>#N/A</v>
      </c>
      <c r="H239" s="142" t="e">
        <f t="shared" ca="1" si="1906"/>
        <v>#N/A</v>
      </c>
      <c r="I239" s="142" t="e">
        <f t="shared" ca="1" si="1906"/>
        <v>#N/A</v>
      </c>
      <c r="J239" s="142" t="e">
        <f t="shared" ca="1" si="1906"/>
        <v>#N/A</v>
      </c>
      <c r="K239" s="142" t="e">
        <f t="shared" ca="1" si="1906"/>
        <v>#N/A</v>
      </c>
      <c r="L239" s="142" t="e">
        <f t="shared" ca="1" si="1906"/>
        <v>#N/A</v>
      </c>
      <c r="M239" s="142" t="e">
        <f t="shared" ca="1" si="1906"/>
        <v>#N/A</v>
      </c>
      <c r="N239" s="142" t="e">
        <f t="shared" ca="1" si="1906"/>
        <v>#N/A</v>
      </c>
      <c r="O239" s="142" t="e">
        <f t="shared" ca="1" si="1906"/>
        <v>#N/A</v>
      </c>
      <c r="P239" s="142" t="e">
        <f t="shared" ca="1" si="1906"/>
        <v>#N/A</v>
      </c>
      <c r="Q239" s="142" t="e">
        <f t="shared" ca="1" si="1906"/>
        <v>#N/A</v>
      </c>
      <c r="R239" s="142" t="e">
        <f t="shared" ca="1" si="1906"/>
        <v>#N/A</v>
      </c>
      <c r="S239" s="142" t="e">
        <f t="shared" ca="1" si="1906"/>
        <v>#N/A</v>
      </c>
      <c r="T239" s="142" t="e">
        <f t="shared" ca="1" si="1896"/>
        <v>#N/A</v>
      </c>
      <c r="U239" s="142" t="e">
        <f t="shared" ca="1" si="1896"/>
        <v>#N/A</v>
      </c>
      <c r="V239" s="142" t="e">
        <f t="shared" ca="1" si="1896"/>
        <v>#N/A</v>
      </c>
      <c r="W239" s="142" t="e">
        <f t="shared" ca="1" si="1896"/>
        <v>#N/A</v>
      </c>
      <c r="X239" s="142" t="e">
        <f t="shared" ca="1" si="1896"/>
        <v>#N/A</v>
      </c>
      <c r="Y239" s="142" t="e">
        <f t="shared" ca="1" si="1896"/>
        <v>#N/A</v>
      </c>
      <c r="Z239" s="142" t="e">
        <f t="shared" ca="1" si="1896"/>
        <v>#N/A</v>
      </c>
      <c r="AA239" s="142" t="e">
        <f t="shared" ca="1" si="1896"/>
        <v>#N/A</v>
      </c>
      <c r="AB239" s="142" t="e">
        <f t="shared" ca="1" si="1896"/>
        <v>#N/A</v>
      </c>
      <c r="AC239" s="142" t="e">
        <f t="shared" ca="1" si="1896"/>
        <v>#N/A</v>
      </c>
      <c r="AD239" s="142" t="e">
        <f t="shared" ca="1" si="1896"/>
        <v>#N/A</v>
      </c>
      <c r="AE239" s="142" t="e">
        <f t="shared" ca="1" si="1896"/>
        <v>#N/A</v>
      </c>
      <c r="AF239" s="142" t="e">
        <f t="shared" ca="1" si="1896"/>
        <v>#N/A</v>
      </c>
      <c r="AG239" s="142" t="e">
        <f t="shared" ca="1" si="1896"/>
        <v>#N/A</v>
      </c>
      <c r="AH239" s="142" t="e">
        <f t="shared" ca="1" si="1896"/>
        <v>#N/A</v>
      </c>
      <c r="AI239" s="142" t="e">
        <f t="shared" ca="1" si="1907"/>
        <v>#N/A</v>
      </c>
      <c r="AJ239" s="142" t="e">
        <f t="shared" ca="1" si="1907"/>
        <v>#N/A</v>
      </c>
      <c r="AK239" s="142" t="e">
        <f t="shared" ca="1" si="1907"/>
        <v>#N/A</v>
      </c>
      <c r="AL239" s="142" t="e">
        <f t="shared" ca="1" si="1907"/>
        <v>#N/A</v>
      </c>
      <c r="AM239" s="142" t="e">
        <f t="shared" ca="1" si="1907"/>
        <v>#N/A</v>
      </c>
      <c r="AN239" s="142" t="e">
        <f t="shared" ca="1" si="1907"/>
        <v>#N/A</v>
      </c>
      <c r="AO239" s="142" t="e">
        <f t="shared" ca="1" si="1907"/>
        <v>#N/A</v>
      </c>
      <c r="AP239" s="142" t="e">
        <f t="shared" ca="1" si="1907"/>
        <v>#N/A</v>
      </c>
      <c r="AQ239" s="142" t="e">
        <f t="shared" ca="1" si="1907"/>
        <v>#N/A</v>
      </c>
      <c r="AR239" s="142" t="e">
        <f t="shared" ca="1" si="1907"/>
        <v>#N/A</v>
      </c>
      <c r="AS239" s="142" t="e">
        <f t="shared" ca="1" si="1907"/>
        <v>#N/A</v>
      </c>
      <c r="AT239" s="142" t="e">
        <f t="shared" ca="1" si="1907"/>
        <v>#N/A</v>
      </c>
      <c r="AU239" s="142" t="e">
        <f t="shared" ca="1" si="1907"/>
        <v>#N/A</v>
      </c>
      <c r="AV239" s="142" t="e">
        <f t="shared" ca="1" si="1907"/>
        <v>#N/A</v>
      </c>
      <c r="AW239" s="142" t="e">
        <f t="shared" ca="1" si="1907"/>
        <v>#N/A</v>
      </c>
      <c r="AX239" s="142" t="e">
        <f t="shared" ca="1" si="1907"/>
        <v>#N/A</v>
      </c>
      <c r="AY239" s="142" t="e">
        <f t="shared" ca="1" si="1897"/>
        <v>#N/A</v>
      </c>
      <c r="AZ239" s="142" t="e">
        <f t="shared" ca="1" si="1897"/>
        <v>#N/A</v>
      </c>
      <c r="BA239" s="142" t="e">
        <f t="shared" ca="1" si="1897"/>
        <v>#N/A</v>
      </c>
      <c r="BB239" s="142" t="str">
        <f t="shared" ca="1" si="1625"/>
        <v/>
      </c>
      <c r="BC239" s="142" t="str">
        <f t="shared" ref="BC239" ca="1" si="2012">IFERROR(VALUE(G239)*IF(RTF_unit="K",1,IF(RTF_unit="lb",1/1000,IF(RTF_unit="T",2,1))),"")</f>
        <v/>
      </c>
      <c r="BD239" s="142" t="str">
        <f t="shared" ref="BD239" ca="1" si="2013">IFERROR(VALUE(H239)*IF(RTF_unit="K",1,IF(RTF_unit="lb",1/1000,IF(RTF_unit="T",2,1))),"")</f>
        <v/>
      </c>
      <c r="BE239" s="142" t="str">
        <f t="shared" ref="BE239" ca="1" si="2014">IFERROR(VALUE(I239)*IF(RTF_unit="K",1,IF(RTF_unit="lb",1/1000,IF(RTF_unit="T",2,1))),"")</f>
        <v/>
      </c>
      <c r="BF239" s="20" t="str">
        <f t="shared" ca="1" si="1629"/>
        <v/>
      </c>
      <c r="BG239" s="142" t="str">
        <f t="shared" ca="1" si="1671"/>
        <v/>
      </c>
      <c r="BH239" s="20"/>
      <c r="BI239" s="158" t="str">
        <f t="shared" ca="1" si="1715"/>
        <v/>
      </c>
      <c r="BJ239" s="142" t="str">
        <f t="shared" ca="1" si="1690"/>
        <v/>
      </c>
      <c r="BK239" s="142" t="str">
        <f t="shared" ca="1" si="1716"/>
        <v/>
      </c>
      <c r="BL239" s="142" t="str">
        <f t="shared" ref="BL239" ca="1" si="2015">IFERROR(INDEX($D$2:$BA$203,$A$41-1+$BI239,$A$27-3)*IF(RTF_unit="K",1,IF(RTF_unit="lb",1/1000,IF(RTF_unit="T",2,1))),"")</f>
        <v/>
      </c>
      <c r="BM239" s="142" t="str">
        <f t="shared" ref="BM239" ca="1" si="2016">IFERROR(INDEX($D$2:$BA$203,$A$41-1+$BI239,$A$27-1)*IF(RTF_unit="K",1,IF(RTF_unit="lb",1/1000,IF(RTF_unit="T",2,1))),"")</f>
        <v/>
      </c>
      <c r="BN239" s="142" t="str">
        <f t="shared" ref="BN239" ca="1" si="2017">IFERROR(INDEX($D$2:$BA$203,$A$41-1+$BI239,$A$27-2)*IF(RTF_unit="K",1,IF(RTF_unit="lb",1/1000,IF(RTF_unit="T",2,1))),"")</f>
        <v/>
      </c>
      <c r="BO239" s="142" t="str">
        <f t="shared" ref="BO239" ca="1" si="2018">IFERROR(INDEX($D$2:$BA$203,$A$41-1+$BI239,$A$27)*IF(RTF_unit_Moment="kip-ft",1,IF(RTF_unit_Moment="kip-in",1/12,IF(RTF_unit_Moment="lb-ft",1/1000,IF(RTF_unit_Moment="lb-in",1/12000,1)))),"")</f>
        <v/>
      </c>
      <c r="BP239" s="142" t="str">
        <f t="shared" ref="BP239" ca="1" si="2019">IFERROR(INDEX($D$2:$BA$203,$A$41-1+$BI239,$A$30)*IF(RTF_unit_Moment="kip-ft",1,IF(RTF_unit_Moment="kip-in",1/12,IF(RTF_unit_Moment="lb-ft",1/1000,IF(RTF_unit_Moment="lb-in",1/12000,1)))),"")</f>
        <v/>
      </c>
      <c r="BQ239" s="142" t="str">
        <f t="shared" ca="1" si="1722"/>
        <v/>
      </c>
      <c r="BR239" s="142" t="str">
        <f t="shared" ca="1" si="1723"/>
        <v/>
      </c>
      <c r="BT239" s="142" t="str">
        <f t="array" aca="1" ref="BT239" ca="1">IFERROR(INDEX($BB$1:$BB$502,SMALL(IF($BB$1:$BB$502&lt;&gt;"",ROW($BB$1:$BB$502)),ROW(232:232))),"")</f>
        <v/>
      </c>
      <c r="BU239" s="156" t="str">
        <f t="shared" ca="1" si="1685"/>
        <v/>
      </c>
      <c r="BV239" s="142" t="str">
        <f t="shared" ca="1" si="1696"/>
        <v/>
      </c>
      <c r="BW239" s="142" t="str">
        <f t="shared" ca="1" si="1696"/>
        <v/>
      </c>
      <c r="BX239" s="142" t="str">
        <f t="shared" ca="1" si="1696"/>
        <v/>
      </c>
      <c r="BY239" s="142" t="str">
        <f t="shared" ca="1" si="1697"/>
        <v/>
      </c>
      <c r="BZ239" s="142" t="str">
        <f t="shared" ca="1" si="1686"/>
        <v/>
      </c>
      <c r="CA239" s="142" t="str">
        <f t="shared" ca="1" si="1698"/>
        <v/>
      </c>
      <c r="CB239" s="142" t="str">
        <f t="shared" ca="1" si="1699"/>
        <v/>
      </c>
      <c r="CC239" s="142" t="str">
        <f t="shared" ca="1" si="1700"/>
        <v/>
      </c>
      <c r="CD239" s="142" t="str">
        <f t="shared" ca="1" si="1701"/>
        <v/>
      </c>
      <c r="CE239" s="142" t="str">
        <f t="shared" ca="1" si="1702"/>
        <v/>
      </c>
      <c r="CF239" s="142" t="str">
        <f t="shared" ca="1" si="1703"/>
        <v/>
      </c>
      <c r="CG239" s="142" t="str">
        <f t="shared" ca="1" si="1704"/>
        <v/>
      </c>
      <c r="CH239" s="142" t="str">
        <f ca="1">IFERROR(TRIM(IFERROR(IF(ISNUMBER(MATCH(IF($CF238="Radius",LEFT($CF239,FIND(" (",$CF239,1)),IF(LEFT($CF239,FIND(" (",$CF239,1))=LEFT($CF238,FIND(" (",$CF238,1)),"",LEFT($CF239,FIND(" (",$CF239,1)))),$CH$8:$CH238,0))=FALSE,IF($CF238="Radius",LEFT($CF239,FIND(" (",$CF239,1)),IF(LEFT($CF239,FIND(" (",$CF239,1))=LEFT($CF238,FIND(" (",$CF238,1)),"",LEFT($CF239,FIND(" (",$CF239,1)))),""),"")),"")</f>
        <v/>
      </c>
      <c r="CI239" s="142" t="str">
        <f t="array" aca="1" ref="CI239" ca="1">IFERROR(IF($CH239="","",IF(MAX((Selection_Radius=$CH239)*Selection_Resultant)=0,"",MAX((Selection_Radius=$CH239)*Selection_Resultant))),"")</f>
        <v/>
      </c>
      <c r="CJ239" s="142" t="str">
        <f t="shared" ca="1" si="1705"/>
        <v/>
      </c>
      <c r="CK239" s="142" t="str">
        <f t="array" aca="1" ref="CK239" ca="1">IFERROR(INDEX($CJ$1:$CJ$502,SMALL(IF($CJ$1:$CJ$502&lt;&gt;"",ROW($CJ$1:$CJ$502)),ROW(232:232))),"")</f>
        <v/>
      </c>
      <c r="CL239" s="142" t="str">
        <f t="shared" ca="1" si="1706"/>
        <v/>
      </c>
      <c r="CM239" s="142" t="str">
        <f t="shared" ca="1" si="1707"/>
        <v/>
      </c>
      <c r="CN239" s="142" t="str" cm="1">
        <f t="array" aca="1" ref="CN239" ca="1">IF(CM239="","",INDEX(INDIRECT("$CM$9:$CM$" &amp; ROW(GuyAnchorReactionCount) + GuyAnchorReactionCount),ROWS($CM239:INDIRECT("$CM$" &amp; ROW(GuyAnchorReactionCount) + GuyAnchorReactionCount))))</f>
        <v/>
      </c>
      <c r="CP239" s="145" t="str">
        <f t="shared" ca="1" si="1708"/>
        <v/>
      </c>
      <c r="CQ239" s="145" t="str">
        <f t="shared" ca="1" si="1709"/>
        <v/>
      </c>
      <c r="CR239" s="145" t="str">
        <f t="shared" ca="1" si="1710"/>
        <v/>
      </c>
      <c r="CS239" s="145" t="str">
        <f t="shared" ca="1" si="1711"/>
        <v/>
      </c>
    </row>
    <row r="240" spans="3:97" x14ac:dyDescent="0.2">
      <c r="C240" s="142">
        <f t="shared" si="1635"/>
        <v>238</v>
      </c>
      <c r="D240" s="142" t="e">
        <f t="shared" ca="1" si="1906"/>
        <v>#N/A</v>
      </c>
      <c r="E240" s="142" t="e">
        <f t="shared" ca="1" si="1906"/>
        <v>#N/A</v>
      </c>
      <c r="F240" s="142" t="e">
        <f t="shared" ca="1" si="1906"/>
        <v>#N/A</v>
      </c>
      <c r="G240" s="142" t="e">
        <f t="shared" ca="1" si="1906"/>
        <v>#N/A</v>
      </c>
      <c r="H240" s="142" t="e">
        <f t="shared" ca="1" si="1906"/>
        <v>#N/A</v>
      </c>
      <c r="I240" s="142" t="e">
        <f t="shared" ca="1" si="1906"/>
        <v>#N/A</v>
      </c>
      <c r="J240" s="142" t="e">
        <f t="shared" ca="1" si="1906"/>
        <v>#N/A</v>
      </c>
      <c r="K240" s="142" t="e">
        <f t="shared" ca="1" si="1906"/>
        <v>#N/A</v>
      </c>
      <c r="L240" s="142" t="e">
        <f t="shared" ca="1" si="1906"/>
        <v>#N/A</v>
      </c>
      <c r="M240" s="142" t="e">
        <f t="shared" ca="1" si="1906"/>
        <v>#N/A</v>
      </c>
      <c r="N240" s="142" t="e">
        <f t="shared" ca="1" si="1906"/>
        <v>#N/A</v>
      </c>
      <c r="O240" s="142" t="e">
        <f t="shared" ca="1" si="1906"/>
        <v>#N/A</v>
      </c>
      <c r="P240" s="142" t="e">
        <f t="shared" ca="1" si="1906"/>
        <v>#N/A</v>
      </c>
      <c r="Q240" s="142" t="e">
        <f t="shared" ca="1" si="1906"/>
        <v>#N/A</v>
      </c>
      <c r="R240" s="142" t="e">
        <f t="shared" ca="1" si="1906"/>
        <v>#N/A</v>
      </c>
      <c r="S240" s="142" t="e">
        <f t="shared" ca="1" si="1906"/>
        <v>#N/A</v>
      </c>
      <c r="T240" s="142" t="e">
        <f t="shared" ca="1" si="1896"/>
        <v>#N/A</v>
      </c>
      <c r="U240" s="142" t="e">
        <f t="shared" ca="1" si="1896"/>
        <v>#N/A</v>
      </c>
      <c r="V240" s="142" t="e">
        <f t="shared" ca="1" si="1896"/>
        <v>#N/A</v>
      </c>
      <c r="W240" s="142" t="e">
        <f t="shared" ca="1" si="1896"/>
        <v>#N/A</v>
      </c>
      <c r="X240" s="142" t="e">
        <f t="shared" ca="1" si="1896"/>
        <v>#N/A</v>
      </c>
      <c r="Y240" s="142" t="e">
        <f t="shared" ca="1" si="1896"/>
        <v>#N/A</v>
      </c>
      <c r="Z240" s="142" t="e">
        <f t="shared" ca="1" si="1896"/>
        <v>#N/A</v>
      </c>
      <c r="AA240" s="142" t="e">
        <f t="shared" ca="1" si="1896"/>
        <v>#N/A</v>
      </c>
      <c r="AB240" s="142" t="e">
        <f t="shared" ca="1" si="1896"/>
        <v>#N/A</v>
      </c>
      <c r="AC240" s="142" t="e">
        <f t="shared" ca="1" si="1896"/>
        <v>#N/A</v>
      </c>
      <c r="AD240" s="142" t="e">
        <f t="shared" ca="1" si="1896"/>
        <v>#N/A</v>
      </c>
      <c r="AE240" s="142" t="e">
        <f t="shared" ca="1" si="1896"/>
        <v>#N/A</v>
      </c>
      <c r="AF240" s="142" t="e">
        <f t="shared" ca="1" si="1896"/>
        <v>#N/A</v>
      </c>
      <c r="AG240" s="142" t="e">
        <f t="shared" ca="1" si="1896"/>
        <v>#N/A</v>
      </c>
      <c r="AH240" s="142" t="e">
        <f t="shared" ca="1" si="1896"/>
        <v>#N/A</v>
      </c>
      <c r="AI240" s="142" t="e">
        <f t="shared" ca="1" si="1907"/>
        <v>#N/A</v>
      </c>
      <c r="AJ240" s="142" t="e">
        <f t="shared" ca="1" si="1907"/>
        <v>#N/A</v>
      </c>
      <c r="AK240" s="142" t="e">
        <f t="shared" ca="1" si="1907"/>
        <v>#N/A</v>
      </c>
      <c r="AL240" s="142" t="e">
        <f t="shared" ca="1" si="1907"/>
        <v>#N/A</v>
      </c>
      <c r="AM240" s="142" t="e">
        <f t="shared" ca="1" si="1907"/>
        <v>#N/A</v>
      </c>
      <c r="AN240" s="142" t="e">
        <f t="shared" ca="1" si="1907"/>
        <v>#N/A</v>
      </c>
      <c r="AO240" s="142" t="e">
        <f t="shared" ca="1" si="1907"/>
        <v>#N/A</v>
      </c>
      <c r="AP240" s="142" t="e">
        <f t="shared" ca="1" si="1907"/>
        <v>#N/A</v>
      </c>
      <c r="AQ240" s="142" t="e">
        <f t="shared" ca="1" si="1907"/>
        <v>#N/A</v>
      </c>
      <c r="AR240" s="142" t="e">
        <f t="shared" ca="1" si="1907"/>
        <v>#N/A</v>
      </c>
      <c r="AS240" s="142" t="e">
        <f t="shared" ca="1" si="1907"/>
        <v>#N/A</v>
      </c>
      <c r="AT240" s="142" t="e">
        <f t="shared" ca="1" si="1907"/>
        <v>#N/A</v>
      </c>
      <c r="AU240" s="142" t="e">
        <f t="shared" ca="1" si="1907"/>
        <v>#N/A</v>
      </c>
      <c r="AV240" s="142" t="e">
        <f t="shared" ca="1" si="1907"/>
        <v>#N/A</v>
      </c>
      <c r="AW240" s="142" t="e">
        <f t="shared" ca="1" si="1907"/>
        <v>#N/A</v>
      </c>
      <c r="AX240" s="142" t="e">
        <f t="shared" ca="1" si="1907"/>
        <v>#N/A</v>
      </c>
      <c r="AY240" s="142" t="e">
        <f t="shared" ca="1" si="1897"/>
        <v>#N/A</v>
      </c>
      <c r="AZ240" s="142" t="e">
        <f t="shared" ca="1" si="1897"/>
        <v>#N/A</v>
      </c>
      <c r="BA240" s="142" t="e">
        <f t="shared" ca="1" si="1897"/>
        <v>#N/A</v>
      </c>
      <c r="BB240" s="142" t="str">
        <f t="shared" ca="1" si="1625"/>
        <v/>
      </c>
      <c r="BC240" s="142" t="str">
        <f t="shared" ref="BC240" ca="1" si="2020">IFERROR(VALUE(G240)*IF(RTF_unit="K",1,IF(RTF_unit="lb",1/1000,IF(RTF_unit="T",2,1))),"")</f>
        <v/>
      </c>
      <c r="BD240" s="142" t="str">
        <f t="shared" ref="BD240" ca="1" si="2021">IFERROR(VALUE(H240)*IF(RTF_unit="K",1,IF(RTF_unit="lb",1/1000,IF(RTF_unit="T",2,1))),"")</f>
        <v/>
      </c>
      <c r="BE240" s="142" t="str">
        <f t="shared" ref="BE240" ca="1" si="2022">IFERROR(VALUE(I240)*IF(RTF_unit="K",1,IF(RTF_unit="lb",1/1000,IF(RTF_unit="T",2,1))),"")</f>
        <v/>
      </c>
      <c r="BF240" s="20" t="str">
        <f t="shared" ca="1" si="1629"/>
        <v/>
      </c>
      <c r="BG240" s="142" t="str">
        <f t="shared" ca="1" si="1671"/>
        <v/>
      </c>
      <c r="BH240" s="20"/>
      <c r="BI240" s="158" t="str">
        <f t="shared" ca="1" si="1715"/>
        <v/>
      </c>
      <c r="BJ240" s="142" t="str">
        <f t="shared" ca="1" si="1690"/>
        <v/>
      </c>
      <c r="BK240" s="142" t="str">
        <f t="shared" ca="1" si="1716"/>
        <v/>
      </c>
      <c r="BL240" s="142" t="str">
        <f t="shared" ref="BL240" ca="1" si="2023">IFERROR(INDEX($D$2:$BA$203,$A$41-1+$BI240,$A$27-3)*IF(RTF_unit="K",1,IF(RTF_unit="lb",1/1000,IF(RTF_unit="T",2,1))),"")</f>
        <v/>
      </c>
      <c r="BM240" s="142" t="str">
        <f t="shared" ref="BM240" ca="1" si="2024">IFERROR(INDEX($D$2:$BA$203,$A$41-1+$BI240,$A$27-1)*IF(RTF_unit="K",1,IF(RTF_unit="lb",1/1000,IF(RTF_unit="T",2,1))),"")</f>
        <v/>
      </c>
      <c r="BN240" s="142" t="str">
        <f t="shared" ref="BN240" ca="1" si="2025">IFERROR(INDEX($D$2:$BA$203,$A$41-1+$BI240,$A$27-2)*IF(RTF_unit="K",1,IF(RTF_unit="lb",1/1000,IF(RTF_unit="T",2,1))),"")</f>
        <v/>
      </c>
      <c r="BO240" s="142" t="str">
        <f t="shared" ref="BO240" ca="1" si="2026">IFERROR(INDEX($D$2:$BA$203,$A$41-1+$BI240,$A$27)*IF(RTF_unit_Moment="kip-ft",1,IF(RTF_unit_Moment="kip-in",1/12,IF(RTF_unit_Moment="lb-ft",1/1000,IF(RTF_unit_Moment="lb-in",1/12000,1)))),"")</f>
        <v/>
      </c>
      <c r="BP240" s="142" t="str">
        <f t="shared" ref="BP240" ca="1" si="2027">IFERROR(INDEX($D$2:$BA$203,$A$41-1+$BI240,$A$30)*IF(RTF_unit_Moment="kip-ft",1,IF(RTF_unit_Moment="kip-in",1/12,IF(RTF_unit_Moment="lb-ft",1/1000,IF(RTF_unit_Moment="lb-in",1/12000,1)))),"")</f>
        <v/>
      </c>
      <c r="BQ240" s="142" t="str">
        <f t="shared" ca="1" si="1722"/>
        <v/>
      </c>
      <c r="BR240" s="142" t="str">
        <f t="shared" ca="1" si="1723"/>
        <v/>
      </c>
      <c r="BT240" s="142" t="str">
        <f t="array" aca="1" ref="BT240" ca="1">IFERROR(INDEX($BB$1:$BB$502,SMALL(IF($BB$1:$BB$502&lt;&gt;"",ROW($BB$1:$BB$502)),ROW(233:233))),"")</f>
        <v/>
      </c>
      <c r="BU240" s="156" t="str">
        <f t="shared" ca="1" si="1685"/>
        <v/>
      </c>
      <c r="BV240" s="142" t="str">
        <f t="shared" ca="1" si="1696"/>
        <v/>
      </c>
      <c r="BW240" s="142" t="str">
        <f t="shared" ca="1" si="1696"/>
        <v/>
      </c>
      <c r="BX240" s="142" t="str">
        <f t="shared" ca="1" si="1696"/>
        <v/>
      </c>
      <c r="BY240" s="142" t="str">
        <f t="shared" ca="1" si="1697"/>
        <v/>
      </c>
      <c r="BZ240" s="142" t="str">
        <f t="shared" ca="1" si="1686"/>
        <v/>
      </c>
      <c r="CA240" s="142" t="str">
        <f t="shared" ca="1" si="1698"/>
        <v/>
      </c>
      <c r="CB240" s="142" t="str">
        <f t="shared" ca="1" si="1699"/>
        <v/>
      </c>
      <c r="CC240" s="142" t="str">
        <f t="shared" ca="1" si="1700"/>
        <v/>
      </c>
      <c r="CD240" s="142" t="str">
        <f t="shared" ca="1" si="1701"/>
        <v/>
      </c>
      <c r="CE240" s="142" t="str">
        <f t="shared" ca="1" si="1702"/>
        <v/>
      </c>
      <c r="CF240" s="142" t="str">
        <f t="shared" ca="1" si="1703"/>
        <v/>
      </c>
      <c r="CG240" s="142" t="str">
        <f t="shared" ca="1" si="1704"/>
        <v/>
      </c>
      <c r="CH240" s="142" t="str">
        <f ca="1">IFERROR(TRIM(IFERROR(IF(ISNUMBER(MATCH(IF($CF239="Radius",LEFT($CF240,FIND(" (",$CF240,1)),IF(LEFT($CF240,FIND(" (",$CF240,1))=LEFT($CF239,FIND(" (",$CF239,1)),"",LEFT($CF240,FIND(" (",$CF240,1)))),$CH$8:$CH239,0))=FALSE,IF($CF239="Radius",LEFT($CF240,FIND(" (",$CF240,1)),IF(LEFT($CF240,FIND(" (",$CF240,1))=LEFT($CF239,FIND(" (",$CF239,1)),"",LEFT($CF240,FIND(" (",$CF240,1)))),""),"")),"")</f>
        <v/>
      </c>
      <c r="CI240" s="142" t="str">
        <f t="array" aca="1" ref="CI240" ca="1">IFERROR(IF($CH240="","",IF(MAX((Selection_Radius=$CH240)*Selection_Resultant)=0,"",MAX((Selection_Radius=$CH240)*Selection_Resultant))),"")</f>
        <v/>
      </c>
      <c r="CJ240" s="142" t="str">
        <f t="shared" ca="1" si="1705"/>
        <v/>
      </c>
      <c r="CK240" s="142" t="str">
        <f t="array" aca="1" ref="CK240" ca="1">IFERROR(INDEX($CJ$1:$CJ$502,SMALL(IF($CJ$1:$CJ$502&lt;&gt;"",ROW($CJ$1:$CJ$502)),ROW(233:233))),"")</f>
        <v/>
      </c>
      <c r="CL240" s="142" t="str">
        <f t="shared" ca="1" si="1706"/>
        <v/>
      </c>
      <c r="CM240" s="142" t="str">
        <f t="shared" ca="1" si="1707"/>
        <v/>
      </c>
      <c r="CN240" s="142" t="str" cm="1">
        <f t="array" aca="1" ref="CN240" ca="1">IF(CM240="","",INDEX(INDIRECT("$CM$9:$CM$" &amp; ROW(GuyAnchorReactionCount) + GuyAnchorReactionCount),ROWS($CM240:INDIRECT("$CM$" &amp; ROW(GuyAnchorReactionCount) + GuyAnchorReactionCount))))</f>
        <v/>
      </c>
      <c r="CP240" s="145" t="str">
        <f t="shared" ca="1" si="1708"/>
        <v/>
      </c>
      <c r="CQ240" s="145" t="str">
        <f t="shared" ca="1" si="1709"/>
        <v/>
      </c>
      <c r="CR240" s="145" t="str">
        <f t="shared" ca="1" si="1710"/>
        <v/>
      </c>
      <c r="CS240" s="145" t="str">
        <f t="shared" ca="1" si="1711"/>
        <v/>
      </c>
    </row>
    <row r="241" spans="3:97" x14ac:dyDescent="0.2">
      <c r="C241" s="142">
        <f t="shared" si="1635"/>
        <v>239</v>
      </c>
      <c r="D241" s="142" t="e">
        <f t="shared" ca="1" si="1906"/>
        <v>#N/A</v>
      </c>
      <c r="E241" s="142" t="e">
        <f t="shared" ca="1" si="1906"/>
        <v>#N/A</v>
      </c>
      <c r="F241" s="142" t="e">
        <f t="shared" ca="1" si="1906"/>
        <v>#N/A</v>
      </c>
      <c r="G241" s="142" t="e">
        <f t="shared" ca="1" si="1906"/>
        <v>#N/A</v>
      </c>
      <c r="H241" s="142" t="e">
        <f t="shared" ca="1" si="1906"/>
        <v>#N/A</v>
      </c>
      <c r="I241" s="142" t="e">
        <f t="shared" ca="1" si="1906"/>
        <v>#N/A</v>
      </c>
      <c r="J241" s="142" t="e">
        <f t="shared" ca="1" si="1906"/>
        <v>#N/A</v>
      </c>
      <c r="K241" s="142" t="e">
        <f t="shared" ca="1" si="1906"/>
        <v>#N/A</v>
      </c>
      <c r="L241" s="142" t="e">
        <f t="shared" ca="1" si="1906"/>
        <v>#N/A</v>
      </c>
      <c r="M241" s="142" t="e">
        <f t="shared" ca="1" si="1906"/>
        <v>#N/A</v>
      </c>
      <c r="N241" s="142" t="e">
        <f t="shared" ca="1" si="1906"/>
        <v>#N/A</v>
      </c>
      <c r="O241" s="142" t="e">
        <f t="shared" ca="1" si="1906"/>
        <v>#N/A</v>
      </c>
      <c r="P241" s="142" t="e">
        <f t="shared" ca="1" si="1906"/>
        <v>#N/A</v>
      </c>
      <c r="Q241" s="142" t="e">
        <f t="shared" ca="1" si="1906"/>
        <v>#N/A</v>
      </c>
      <c r="R241" s="142" t="e">
        <f t="shared" ca="1" si="1906"/>
        <v>#N/A</v>
      </c>
      <c r="S241" s="142" t="e">
        <f t="shared" ref="S241:AH256" ca="1" si="2028">TRIM(INDIRECT("'" &amp; "TNX Report" &amp; "'!" &amp; ADDRESS($A$9+$C241,S$1)))</f>
        <v>#N/A</v>
      </c>
      <c r="T241" s="142" t="e">
        <f t="shared" ca="1" si="2028"/>
        <v>#N/A</v>
      </c>
      <c r="U241" s="142" t="e">
        <f t="shared" ca="1" si="2028"/>
        <v>#N/A</v>
      </c>
      <c r="V241" s="142" t="e">
        <f t="shared" ca="1" si="2028"/>
        <v>#N/A</v>
      </c>
      <c r="W241" s="142" t="e">
        <f t="shared" ca="1" si="2028"/>
        <v>#N/A</v>
      </c>
      <c r="X241" s="142" t="e">
        <f t="shared" ca="1" si="2028"/>
        <v>#N/A</v>
      </c>
      <c r="Y241" s="142" t="e">
        <f t="shared" ca="1" si="2028"/>
        <v>#N/A</v>
      </c>
      <c r="Z241" s="142" t="e">
        <f t="shared" ca="1" si="2028"/>
        <v>#N/A</v>
      </c>
      <c r="AA241" s="142" t="e">
        <f t="shared" ca="1" si="2028"/>
        <v>#N/A</v>
      </c>
      <c r="AB241" s="142" t="e">
        <f t="shared" ca="1" si="2028"/>
        <v>#N/A</v>
      </c>
      <c r="AC241" s="142" t="e">
        <f t="shared" ca="1" si="2028"/>
        <v>#N/A</v>
      </c>
      <c r="AD241" s="142" t="e">
        <f t="shared" ca="1" si="2028"/>
        <v>#N/A</v>
      </c>
      <c r="AE241" s="142" t="e">
        <f t="shared" ca="1" si="2028"/>
        <v>#N/A</v>
      </c>
      <c r="AF241" s="142" t="e">
        <f t="shared" ca="1" si="2028"/>
        <v>#N/A</v>
      </c>
      <c r="AG241" s="142" t="e">
        <f t="shared" ca="1" si="2028"/>
        <v>#N/A</v>
      </c>
      <c r="AH241" s="142" t="e">
        <f t="shared" ca="1" si="2028"/>
        <v>#N/A</v>
      </c>
      <c r="AI241" s="142" t="e">
        <f t="shared" ca="1" si="1907"/>
        <v>#N/A</v>
      </c>
      <c r="AJ241" s="142" t="e">
        <f t="shared" ca="1" si="1907"/>
        <v>#N/A</v>
      </c>
      <c r="AK241" s="142" t="e">
        <f t="shared" ca="1" si="1907"/>
        <v>#N/A</v>
      </c>
      <c r="AL241" s="142" t="e">
        <f t="shared" ca="1" si="1907"/>
        <v>#N/A</v>
      </c>
      <c r="AM241" s="142" t="e">
        <f t="shared" ca="1" si="1907"/>
        <v>#N/A</v>
      </c>
      <c r="AN241" s="142" t="e">
        <f t="shared" ca="1" si="1907"/>
        <v>#N/A</v>
      </c>
      <c r="AO241" s="142" t="e">
        <f t="shared" ca="1" si="1907"/>
        <v>#N/A</v>
      </c>
      <c r="AP241" s="142" t="e">
        <f t="shared" ca="1" si="1907"/>
        <v>#N/A</v>
      </c>
      <c r="AQ241" s="142" t="e">
        <f t="shared" ca="1" si="1907"/>
        <v>#N/A</v>
      </c>
      <c r="AR241" s="142" t="e">
        <f t="shared" ca="1" si="1907"/>
        <v>#N/A</v>
      </c>
      <c r="AS241" s="142" t="e">
        <f t="shared" ca="1" si="1907"/>
        <v>#N/A</v>
      </c>
      <c r="AT241" s="142" t="e">
        <f t="shared" ca="1" si="1907"/>
        <v>#N/A</v>
      </c>
      <c r="AU241" s="142" t="e">
        <f t="shared" ca="1" si="1907"/>
        <v>#N/A</v>
      </c>
      <c r="AV241" s="142" t="e">
        <f t="shared" ca="1" si="1907"/>
        <v>#N/A</v>
      </c>
      <c r="AW241" s="142" t="e">
        <f t="shared" ca="1" si="1907"/>
        <v>#N/A</v>
      </c>
      <c r="AX241" s="142" t="e">
        <f t="shared" ref="AX241:BA256" ca="1" si="2029">TRIM(INDIRECT("'" &amp; "TNX Report" &amp; "'!" &amp; ADDRESS($A$9+$C241,AX$1)))</f>
        <v>#N/A</v>
      </c>
      <c r="AY241" s="142" t="e">
        <f t="shared" ca="1" si="2029"/>
        <v>#N/A</v>
      </c>
      <c r="AZ241" s="142" t="e">
        <f t="shared" ca="1" si="2029"/>
        <v>#N/A</v>
      </c>
      <c r="BA241" s="142" t="e">
        <f t="shared" ca="1" si="2029"/>
        <v>#N/A</v>
      </c>
      <c r="BB241" s="142" t="str">
        <f t="shared" ca="1" si="1625"/>
        <v/>
      </c>
      <c r="BC241" s="142" t="str">
        <f t="shared" ref="BC241" ca="1" si="2030">IFERROR(VALUE(G241)*IF(RTF_unit="K",1,IF(RTF_unit="lb",1/1000,IF(RTF_unit="T",2,1))),"")</f>
        <v/>
      </c>
      <c r="BD241" s="142" t="str">
        <f t="shared" ref="BD241" ca="1" si="2031">IFERROR(VALUE(H241)*IF(RTF_unit="K",1,IF(RTF_unit="lb",1/1000,IF(RTF_unit="T",2,1))),"")</f>
        <v/>
      </c>
      <c r="BE241" s="142" t="str">
        <f t="shared" ref="BE241" ca="1" si="2032">IFERROR(VALUE(I241)*IF(RTF_unit="K",1,IF(RTF_unit="lb",1/1000,IF(RTF_unit="T",2,1))),"")</f>
        <v/>
      </c>
      <c r="BF241" s="20" t="str">
        <f t="shared" ca="1" si="1629"/>
        <v/>
      </c>
      <c r="BG241" s="142" t="str">
        <f t="shared" ca="1" si="1671"/>
        <v/>
      </c>
      <c r="BH241" s="20"/>
      <c r="BI241" s="158" t="str">
        <f t="shared" ca="1" si="1715"/>
        <v/>
      </c>
      <c r="BJ241" s="142" t="str">
        <f t="shared" ca="1" si="1690"/>
        <v/>
      </c>
      <c r="BK241" s="142" t="str">
        <f t="shared" ca="1" si="1716"/>
        <v/>
      </c>
      <c r="BL241" s="142" t="str">
        <f t="shared" ref="BL241" ca="1" si="2033">IFERROR(INDEX($D$2:$BA$203,$A$41-1+$BI241,$A$27-3)*IF(RTF_unit="K",1,IF(RTF_unit="lb",1/1000,IF(RTF_unit="T",2,1))),"")</f>
        <v/>
      </c>
      <c r="BM241" s="142" t="str">
        <f t="shared" ref="BM241" ca="1" si="2034">IFERROR(INDEX($D$2:$BA$203,$A$41-1+$BI241,$A$27-1)*IF(RTF_unit="K",1,IF(RTF_unit="lb",1/1000,IF(RTF_unit="T",2,1))),"")</f>
        <v/>
      </c>
      <c r="BN241" s="142" t="str">
        <f t="shared" ref="BN241" ca="1" si="2035">IFERROR(INDEX($D$2:$BA$203,$A$41-1+$BI241,$A$27-2)*IF(RTF_unit="K",1,IF(RTF_unit="lb",1/1000,IF(RTF_unit="T",2,1))),"")</f>
        <v/>
      </c>
      <c r="BO241" s="142" t="str">
        <f t="shared" ref="BO241" ca="1" si="2036">IFERROR(INDEX($D$2:$BA$203,$A$41-1+$BI241,$A$27)*IF(RTF_unit_Moment="kip-ft",1,IF(RTF_unit_Moment="kip-in",1/12,IF(RTF_unit_Moment="lb-ft",1/1000,IF(RTF_unit_Moment="lb-in",1/12000,1)))),"")</f>
        <v/>
      </c>
      <c r="BP241" s="142" t="str">
        <f t="shared" ref="BP241" ca="1" si="2037">IFERROR(INDEX($D$2:$BA$203,$A$41-1+$BI241,$A$30)*IF(RTF_unit_Moment="kip-ft",1,IF(RTF_unit_Moment="kip-in",1/12,IF(RTF_unit_Moment="lb-ft",1/1000,IF(RTF_unit_Moment="lb-in",1/12000,1)))),"")</f>
        <v/>
      </c>
      <c r="BQ241" s="142" t="str">
        <f t="shared" ca="1" si="1722"/>
        <v/>
      </c>
      <c r="BR241" s="142" t="str">
        <f t="shared" ca="1" si="1723"/>
        <v/>
      </c>
      <c r="BT241" s="142" t="str">
        <f t="array" aca="1" ref="BT241" ca="1">IFERROR(INDEX($BB$1:$BB$502,SMALL(IF($BB$1:$BB$502&lt;&gt;"",ROW($BB$1:$BB$502)),ROW(234:234))),"")</f>
        <v/>
      </c>
      <c r="BU241" s="156" t="str">
        <f t="shared" ca="1" si="1685"/>
        <v/>
      </c>
      <c r="BV241" s="142" t="str">
        <f t="shared" ca="1" si="1696"/>
        <v/>
      </c>
      <c r="BW241" s="142" t="str">
        <f t="shared" ca="1" si="1696"/>
        <v/>
      </c>
      <c r="BX241" s="142" t="str">
        <f t="shared" ca="1" si="1696"/>
        <v/>
      </c>
      <c r="BY241" s="142" t="str">
        <f t="shared" ca="1" si="1697"/>
        <v/>
      </c>
      <c r="BZ241" s="142" t="str">
        <f t="shared" ca="1" si="1686"/>
        <v/>
      </c>
      <c r="CA241" s="142" t="str">
        <f t="shared" ca="1" si="1698"/>
        <v/>
      </c>
      <c r="CB241" s="142" t="str">
        <f t="shared" ca="1" si="1699"/>
        <v/>
      </c>
      <c r="CC241" s="142" t="str">
        <f t="shared" ca="1" si="1700"/>
        <v/>
      </c>
      <c r="CD241" s="142" t="str">
        <f t="shared" ca="1" si="1701"/>
        <v/>
      </c>
      <c r="CE241" s="142" t="str">
        <f t="shared" ca="1" si="1702"/>
        <v/>
      </c>
      <c r="CF241" s="142" t="str">
        <f t="shared" ca="1" si="1703"/>
        <v/>
      </c>
      <c r="CG241" s="142" t="str">
        <f t="shared" ca="1" si="1704"/>
        <v/>
      </c>
      <c r="CH241" s="142" t="str">
        <f ca="1">IFERROR(TRIM(IFERROR(IF(ISNUMBER(MATCH(IF($CF240="Radius",LEFT($CF241,FIND(" (",$CF241,1)),IF(LEFT($CF241,FIND(" (",$CF241,1))=LEFT($CF240,FIND(" (",$CF240,1)),"",LEFT($CF241,FIND(" (",$CF241,1)))),$CH$8:$CH240,0))=FALSE,IF($CF240="Radius",LEFT($CF241,FIND(" (",$CF241,1)),IF(LEFT($CF241,FIND(" (",$CF241,1))=LEFT($CF240,FIND(" (",$CF240,1)),"",LEFT($CF241,FIND(" (",$CF241,1)))),""),"")),"")</f>
        <v/>
      </c>
      <c r="CI241" s="142" t="str">
        <f t="array" aca="1" ref="CI241" ca="1">IFERROR(IF($CH241="","",IF(MAX((Selection_Radius=$CH241)*Selection_Resultant)=0,"",MAX((Selection_Radius=$CH241)*Selection_Resultant))),"")</f>
        <v/>
      </c>
      <c r="CJ241" s="142" t="str">
        <f t="shared" ca="1" si="1705"/>
        <v/>
      </c>
      <c r="CK241" s="142" t="str">
        <f t="array" aca="1" ref="CK241" ca="1">IFERROR(INDEX($CJ$1:$CJ$502,SMALL(IF($CJ$1:$CJ$502&lt;&gt;"",ROW($CJ$1:$CJ$502)),ROW(234:234))),"")</f>
        <v/>
      </c>
      <c r="CL241" s="142" t="str">
        <f t="shared" ca="1" si="1706"/>
        <v/>
      </c>
      <c r="CM241" s="142" t="str">
        <f t="shared" ca="1" si="1707"/>
        <v/>
      </c>
      <c r="CN241" s="142" t="str" cm="1">
        <f t="array" aca="1" ref="CN241" ca="1">IF(CM241="","",INDEX(INDIRECT("$CM$9:$CM$" &amp; ROW(GuyAnchorReactionCount) + GuyAnchorReactionCount),ROWS($CM241:INDIRECT("$CM$" &amp; ROW(GuyAnchorReactionCount) + GuyAnchorReactionCount))))</f>
        <v/>
      </c>
      <c r="CP241" s="145" t="str">
        <f t="shared" ca="1" si="1708"/>
        <v/>
      </c>
      <c r="CQ241" s="145" t="str">
        <f t="shared" ca="1" si="1709"/>
        <v/>
      </c>
      <c r="CR241" s="145" t="str">
        <f t="shared" ca="1" si="1710"/>
        <v/>
      </c>
      <c r="CS241" s="145" t="str">
        <f t="shared" ca="1" si="1711"/>
        <v/>
      </c>
    </row>
    <row r="242" spans="3:97" x14ac:dyDescent="0.2">
      <c r="C242" s="142">
        <f t="shared" si="1635"/>
        <v>240</v>
      </c>
      <c r="D242" s="142" t="e">
        <f t="shared" ref="D242:S257" ca="1" si="2038">TRIM(INDIRECT("'" &amp; "TNX Report" &amp; "'!" &amp; ADDRESS($A$9+$C242,D$1)))</f>
        <v>#N/A</v>
      </c>
      <c r="E242" s="142" t="e">
        <f t="shared" ca="1" si="2038"/>
        <v>#N/A</v>
      </c>
      <c r="F242" s="142" t="e">
        <f t="shared" ca="1" si="2038"/>
        <v>#N/A</v>
      </c>
      <c r="G242" s="142" t="e">
        <f t="shared" ca="1" si="2038"/>
        <v>#N/A</v>
      </c>
      <c r="H242" s="142" t="e">
        <f t="shared" ca="1" si="2038"/>
        <v>#N/A</v>
      </c>
      <c r="I242" s="142" t="e">
        <f t="shared" ca="1" si="2038"/>
        <v>#N/A</v>
      </c>
      <c r="J242" s="142" t="e">
        <f t="shared" ca="1" si="2038"/>
        <v>#N/A</v>
      </c>
      <c r="K242" s="142" t="e">
        <f t="shared" ca="1" si="2038"/>
        <v>#N/A</v>
      </c>
      <c r="L242" s="142" t="e">
        <f t="shared" ca="1" si="2038"/>
        <v>#N/A</v>
      </c>
      <c r="M242" s="142" t="e">
        <f t="shared" ca="1" si="2038"/>
        <v>#N/A</v>
      </c>
      <c r="N242" s="142" t="e">
        <f t="shared" ca="1" si="2038"/>
        <v>#N/A</v>
      </c>
      <c r="O242" s="142" t="e">
        <f t="shared" ca="1" si="2038"/>
        <v>#N/A</v>
      </c>
      <c r="P242" s="142" t="e">
        <f t="shared" ca="1" si="2038"/>
        <v>#N/A</v>
      </c>
      <c r="Q242" s="142" t="e">
        <f t="shared" ca="1" si="2038"/>
        <v>#N/A</v>
      </c>
      <c r="R242" s="142" t="e">
        <f t="shared" ca="1" si="2038"/>
        <v>#N/A</v>
      </c>
      <c r="S242" s="142" t="e">
        <f t="shared" ca="1" si="2038"/>
        <v>#N/A</v>
      </c>
      <c r="T242" s="142" t="e">
        <f t="shared" ca="1" si="2028"/>
        <v>#N/A</v>
      </c>
      <c r="U242" s="142" t="e">
        <f t="shared" ca="1" si="2028"/>
        <v>#N/A</v>
      </c>
      <c r="V242" s="142" t="e">
        <f t="shared" ca="1" si="2028"/>
        <v>#N/A</v>
      </c>
      <c r="W242" s="142" t="e">
        <f t="shared" ca="1" si="2028"/>
        <v>#N/A</v>
      </c>
      <c r="X242" s="142" t="e">
        <f t="shared" ca="1" si="2028"/>
        <v>#N/A</v>
      </c>
      <c r="Y242" s="142" t="e">
        <f t="shared" ca="1" si="2028"/>
        <v>#N/A</v>
      </c>
      <c r="Z242" s="142" t="e">
        <f t="shared" ca="1" si="2028"/>
        <v>#N/A</v>
      </c>
      <c r="AA242" s="142" t="e">
        <f t="shared" ca="1" si="2028"/>
        <v>#N/A</v>
      </c>
      <c r="AB242" s="142" t="e">
        <f t="shared" ca="1" si="2028"/>
        <v>#N/A</v>
      </c>
      <c r="AC242" s="142" t="e">
        <f t="shared" ca="1" si="2028"/>
        <v>#N/A</v>
      </c>
      <c r="AD242" s="142" t="e">
        <f t="shared" ca="1" si="2028"/>
        <v>#N/A</v>
      </c>
      <c r="AE242" s="142" t="e">
        <f t="shared" ca="1" si="2028"/>
        <v>#N/A</v>
      </c>
      <c r="AF242" s="142" t="e">
        <f t="shared" ca="1" si="2028"/>
        <v>#N/A</v>
      </c>
      <c r="AG242" s="142" t="e">
        <f t="shared" ca="1" si="2028"/>
        <v>#N/A</v>
      </c>
      <c r="AH242" s="142" t="e">
        <f t="shared" ca="1" si="2028"/>
        <v>#N/A</v>
      </c>
      <c r="AI242" s="142" t="e">
        <f t="shared" ref="AI242:AX257" ca="1" si="2039">TRIM(INDIRECT("'" &amp; "TNX Report" &amp; "'!" &amp; ADDRESS($A$9+$C242,AI$1)))</f>
        <v>#N/A</v>
      </c>
      <c r="AJ242" s="142" t="e">
        <f t="shared" ca="1" si="2039"/>
        <v>#N/A</v>
      </c>
      <c r="AK242" s="142" t="e">
        <f t="shared" ca="1" si="2039"/>
        <v>#N/A</v>
      </c>
      <c r="AL242" s="142" t="e">
        <f t="shared" ca="1" si="2039"/>
        <v>#N/A</v>
      </c>
      <c r="AM242" s="142" t="e">
        <f t="shared" ca="1" si="2039"/>
        <v>#N/A</v>
      </c>
      <c r="AN242" s="142" t="e">
        <f t="shared" ca="1" si="2039"/>
        <v>#N/A</v>
      </c>
      <c r="AO242" s="142" t="e">
        <f t="shared" ca="1" si="2039"/>
        <v>#N/A</v>
      </c>
      <c r="AP242" s="142" t="e">
        <f t="shared" ca="1" si="2039"/>
        <v>#N/A</v>
      </c>
      <c r="AQ242" s="142" t="e">
        <f t="shared" ca="1" si="2039"/>
        <v>#N/A</v>
      </c>
      <c r="AR242" s="142" t="e">
        <f t="shared" ca="1" si="2039"/>
        <v>#N/A</v>
      </c>
      <c r="AS242" s="142" t="e">
        <f t="shared" ca="1" si="2039"/>
        <v>#N/A</v>
      </c>
      <c r="AT242" s="142" t="e">
        <f t="shared" ca="1" si="2039"/>
        <v>#N/A</v>
      </c>
      <c r="AU242" s="142" t="e">
        <f t="shared" ca="1" si="2039"/>
        <v>#N/A</v>
      </c>
      <c r="AV242" s="142" t="e">
        <f t="shared" ca="1" si="2039"/>
        <v>#N/A</v>
      </c>
      <c r="AW242" s="142" t="e">
        <f t="shared" ca="1" si="2039"/>
        <v>#N/A</v>
      </c>
      <c r="AX242" s="142" t="e">
        <f t="shared" ca="1" si="2039"/>
        <v>#N/A</v>
      </c>
      <c r="AY242" s="142" t="e">
        <f t="shared" ca="1" si="2029"/>
        <v>#N/A</v>
      </c>
      <c r="AZ242" s="142" t="e">
        <f t="shared" ca="1" si="2029"/>
        <v>#N/A</v>
      </c>
      <c r="BA242" s="142" t="e">
        <f t="shared" ca="1" si="2029"/>
        <v>#N/A</v>
      </c>
      <c r="BB242" s="142" t="str">
        <f t="shared" ca="1" si="1625"/>
        <v/>
      </c>
      <c r="BC242" s="142" t="str">
        <f t="shared" ref="BC242" ca="1" si="2040">IFERROR(VALUE(G242)*IF(RTF_unit="K",1,IF(RTF_unit="lb",1/1000,IF(RTF_unit="T",2,1))),"")</f>
        <v/>
      </c>
      <c r="BD242" s="142" t="str">
        <f t="shared" ref="BD242" ca="1" si="2041">IFERROR(VALUE(H242)*IF(RTF_unit="K",1,IF(RTF_unit="lb",1/1000,IF(RTF_unit="T",2,1))),"")</f>
        <v/>
      </c>
      <c r="BE242" s="142" t="str">
        <f t="shared" ref="BE242" ca="1" si="2042">IFERROR(VALUE(I242)*IF(RTF_unit="K",1,IF(RTF_unit="lb",1/1000,IF(RTF_unit="T",2,1))),"")</f>
        <v/>
      </c>
      <c r="BF242" s="20" t="str">
        <f t="shared" ca="1" si="1629"/>
        <v/>
      </c>
      <c r="BG242" s="142" t="str">
        <f t="shared" ca="1" si="1671"/>
        <v/>
      </c>
      <c r="BH242" s="20"/>
      <c r="BI242" s="158" t="str">
        <f t="shared" ca="1" si="1715"/>
        <v/>
      </c>
      <c r="BJ242" s="142" t="str">
        <f t="shared" ca="1" si="1690"/>
        <v/>
      </c>
      <c r="BK242" s="142" t="str">
        <f t="shared" ca="1" si="1716"/>
        <v/>
      </c>
      <c r="BL242" s="142" t="str">
        <f t="shared" ref="BL242" ca="1" si="2043">IFERROR(INDEX($D$2:$BA$203,$A$41-1+$BI242,$A$27-3)*IF(RTF_unit="K",1,IF(RTF_unit="lb",1/1000,IF(RTF_unit="T",2,1))),"")</f>
        <v/>
      </c>
      <c r="BM242" s="142" t="str">
        <f t="shared" ref="BM242" ca="1" si="2044">IFERROR(INDEX($D$2:$BA$203,$A$41-1+$BI242,$A$27-1)*IF(RTF_unit="K",1,IF(RTF_unit="lb",1/1000,IF(RTF_unit="T",2,1))),"")</f>
        <v/>
      </c>
      <c r="BN242" s="142" t="str">
        <f t="shared" ref="BN242" ca="1" si="2045">IFERROR(INDEX($D$2:$BA$203,$A$41-1+$BI242,$A$27-2)*IF(RTF_unit="K",1,IF(RTF_unit="lb",1/1000,IF(RTF_unit="T",2,1))),"")</f>
        <v/>
      </c>
      <c r="BO242" s="142" t="str">
        <f t="shared" ref="BO242" ca="1" si="2046">IFERROR(INDEX($D$2:$BA$203,$A$41-1+$BI242,$A$27)*IF(RTF_unit_Moment="kip-ft",1,IF(RTF_unit_Moment="kip-in",1/12,IF(RTF_unit_Moment="lb-ft",1/1000,IF(RTF_unit_Moment="lb-in",1/12000,1)))),"")</f>
        <v/>
      </c>
      <c r="BP242" s="142" t="str">
        <f t="shared" ref="BP242" ca="1" si="2047">IFERROR(INDEX($D$2:$BA$203,$A$41-1+$BI242,$A$30)*IF(RTF_unit_Moment="kip-ft",1,IF(RTF_unit_Moment="kip-in",1/12,IF(RTF_unit_Moment="lb-ft",1/1000,IF(RTF_unit_Moment="lb-in",1/12000,1)))),"")</f>
        <v/>
      </c>
      <c r="BQ242" s="142" t="str">
        <f t="shared" ca="1" si="1722"/>
        <v/>
      </c>
      <c r="BR242" s="142" t="str">
        <f t="shared" ca="1" si="1723"/>
        <v/>
      </c>
      <c r="BT242" s="142" t="str">
        <f t="array" aca="1" ref="BT242" ca="1">IFERROR(INDEX($BB$1:$BB$502,SMALL(IF($BB$1:$BB$502&lt;&gt;"",ROW($BB$1:$BB$502)),ROW(235:235))),"")</f>
        <v/>
      </c>
      <c r="BU242" s="156" t="str">
        <f t="shared" ca="1" si="1685"/>
        <v/>
      </c>
      <c r="BV242" s="142" t="str">
        <f t="shared" ca="1" si="1696"/>
        <v/>
      </c>
      <c r="BW242" s="142" t="str">
        <f t="shared" ca="1" si="1696"/>
        <v/>
      </c>
      <c r="BX242" s="142" t="str">
        <f t="shared" ca="1" si="1696"/>
        <v/>
      </c>
      <c r="BY242" s="142" t="str">
        <f t="shared" ca="1" si="1697"/>
        <v/>
      </c>
      <c r="BZ242" s="142" t="str">
        <f t="shared" ca="1" si="1686"/>
        <v/>
      </c>
      <c r="CA242" s="142" t="str">
        <f t="shared" ca="1" si="1698"/>
        <v/>
      </c>
      <c r="CB242" s="142" t="str">
        <f t="shared" ca="1" si="1699"/>
        <v/>
      </c>
      <c r="CC242" s="142" t="str">
        <f t="shared" ca="1" si="1700"/>
        <v/>
      </c>
      <c r="CD242" s="142" t="str">
        <f t="shared" ca="1" si="1701"/>
        <v/>
      </c>
      <c r="CE242" s="142" t="str">
        <f t="shared" ca="1" si="1702"/>
        <v/>
      </c>
      <c r="CF242" s="142" t="str">
        <f t="shared" ca="1" si="1703"/>
        <v/>
      </c>
      <c r="CG242" s="142" t="str">
        <f t="shared" ca="1" si="1704"/>
        <v/>
      </c>
      <c r="CH242" s="142" t="str">
        <f ca="1">IFERROR(TRIM(IFERROR(IF(ISNUMBER(MATCH(IF($CF241="Radius",LEFT($CF242,FIND(" (",$CF242,1)),IF(LEFT($CF242,FIND(" (",$CF242,1))=LEFT($CF241,FIND(" (",$CF241,1)),"",LEFT($CF242,FIND(" (",$CF242,1)))),$CH$8:$CH241,0))=FALSE,IF($CF241="Radius",LEFT($CF242,FIND(" (",$CF242,1)),IF(LEFT($CF242,FIND(" (",$CF242,1))=LEFT($CF241,FIND(" (",$CF241,1)),"",LEFT($CF242,FIND(" (",$CF242,1)))),""),"")),"")</f>
        <v/>
      </c>
      <c r="CI242" s="142" t="str">
        <f t="array" aca="1" ref="CI242" ca="1">IFERROR(IF($CH242="","",IF(MAX((Selection_Radius=$CH242)*Selection_Resultant)=0,"",MAX((Selection_Radius=$CH242)*Selection_Resultant))),"")</f>
        <v/>
      </c>
      <c r="CJ242" s="142" t="str">
        <f t="shared" ca="1" si="1705"/>
        <v/>
      </c>
      <c r="CK242" s="142" t="str">
        <f t="array" aca="1" ref="CK242" ca="1">IFERROR(INDEX($CJ$1:$CJ$502,SMALL(IF($CJ$1:$CJ$502&lt;&gt;"",ROW($CJ$1:$CJ$502)),ROW(235:235))),"")</f>
        <v/>
      </c>
      <c r="CL242" s="142" t="str">
        <f t="shared" ca="1" si="1706"/>
        <v/>
      </c>
      <c r="CM242" s="142" t="str">
        <f t="shared" ca="1" si="1707"/>
        <v/>
      </c>
      <c r="CN242" s="142" t="str" cm="1">
        <f t="array" aca="1" ref="CN242" ca="1">IF(CM242="","",INDEX(INDIRECT("$CM$9:$CM$" &amp; ROW(GuyAnchorReactionCount) + GuyAnchorReactionCount),ROWS($CM242:INDIRECT("$CM$" &amp; ROW(GuyAnchorReactionCount) + GuyAnchorReactionCount))))</f>
        <v/>
      </c>
      <c r="CP242" s="145" t="str">
        <f t="shared" ca="1" si="1708"/>
        <v/>
      </c>
      <c r="CQ242" s="145" t="str">
        <f t="shared" ca="1" si="1709"/>
        <v/>
      </c>
      <c r="CR242" s="145" t="str">
        <f t="shared" ca="1" si="1710"/>
        <v/>
      </c>
      <c r="CS242" s="145" t="str">
        <f t="shared" ca="1" si="1711"/>
        <v/>
      </c>
    </row>
    <row r="243" spans="3:97" x14ac:dyDescent="0.2">
      <c r="C243" s="142">
        <f t="shared" si="1635"/>
        <v>241</v>
      </c>
      <c r="D243" s="142" t="e">
        <f t="shared" ca="1" si="2038"/>
        <v>#N/A</v>
      </c>
      <c r="E243" s="142" t="e">
        <f t="shared" ca="1" si="2038"/>
        <v>#N/A</v>
      </c>
      <c r="F243" s="142" t="e">
        <f t="shared" ca="1" si="2038"/>
        <v>#N/A</v>
      </c>
      <c r="G243" s="142" t="e">
        <f t="shared" ca="1" si="2038"/>
        <v>#N/A</v>
      </c>
      <c r="H243" s="142" t="e">
        <f t="shared" ca="1" si="2038"/>
        <v>#N/A</v>
      </c>
      <c r="I243" s="142" t="e">
        <f t="shared" ca="1" si="2038"/>
        <v>#N/A</v>
      </c>
      <c r="J243" s="142" t="e">
        <f t="shared" ca="1" si="2038"/>
        <v>#N/A</v>
      </c>
      <c r="K243" s="142" t="e">
        <f t="shared" ca="1" si="2038"/>
        <v>#N/A</v>
      </c>
      <c r="L243" s="142" t="e">
        <f t="shared" ca="1" si="2038"/>
        <v>#N/A</v>
      </c>
      <c r="M243" s="142" t="e">
        <f t="shared" ca="1" si="2038"/>
        <v>#N/A</v>
      </c>
      <c r="N243" s="142" t="e">
        <f t="shared" ca="1" si="2038"/>
        <v>#N/A</v>
      </c>
      <c r="O243" s="142" t="e">
        <f t="shared" ca="1" si="2038"/>
        <v>#N/A</v>
      </c>
      <c r="P243" s="142" t="e">
        <f t="shared" ca="1" si="2038"/>
        <v>#N/A</v>
      </c>
      <c r="Q243" s="142" t="e">
        <f t="shared" ca="1" si="2038"/>
        <v>#N/A</v>
      </c>
      <c r="R243" s="142" t="e">
        <f t="shared" ca="1" si="2038"/>
        <v>#N/A</v>
      </c>
      <c r="S243" s="142" t="e">
        <f t="shared" ca="1" si="2038"/>
        <v>#N/A</v>
      </c>
      <c r="T243" s="142" t="e">
        <f t="shared" ca="1" si="2028"/>
        <v>#N/A</v>
      </c>
      <c r="U243" s="142" t="e">
        <f t="shared" ca="1" si="2028"/>
        <v>#N/A</v>
      </c>
      <c r="V243" s="142" t="e">
        <f t="shared" ca="1" si="2028"/>
        <v>#N/A</v>
      </c>
      <c r="W243" s="142" t="e">
        <f t="shared" ca="1" si="2028"/>
        <v>#N/A</v>
      </c>
      <c r="X243" s="142" t="e">
        <f t="shared" ca="1" si="2028"/>
        <v>#N/A</v>
      </c>
      <c r="Y243" s="142" t="e">
        <f t="shared" ca="1" si="2028"/>
        <v>#N/A</v>
      </c>
      <c r="Z243" s="142" t="e">
        <f t="shared" ca="1" si="2028"/>
        <v>#N/A</v>
      </c>
      <c r="AA243" s="142" t="e">
        <f t="shared" ca="1" si="2028"/>
        <v>#N/A</v>
      </c>
      <c r="AB243" s="142" t="e">
        <f t="shared" ca="1" si="2028"/>
        <v>#N/A</v>
      </c>
      <c r="AC243" s="142" t="e">
        <f t="shared" ca="1" si="2028"/>
        <v>#N/A</v>
      </c>
      <c r="AD243" s="142" t="e">
        <f t="shared" ca="1" si="2028"/>
        <v>#N/A</v>
      </c>
      <c r="AE243" s="142" t="e">
        <f t="shared" ca="1" si="2028"/>
        <v>#N/A</v>
      </c>
      <c r="AF243" s="142" t="e">
        <f t="shared" ca="1" si="2028"/>
        <v>#N/A</v>
      </c>
      <c r="AG243" s="142" t="e">
        <f t="shared" ca="1" si="2028"/>
        <v>#N/A</v>
      </c>
      <c r="AH243" s="142" t="e">
        <f t="shared" ca="1" si="2028"/>
        <v>#N/A</v>
      </c>
      <c r="AI243" s="142" t="e">
        <f t="shared" ca="1" si="2039"/>
        <v>#N/A</v>
      </c>
      <c r="AJ243" s="142" t="e">
        <f t="shared" ca="1" si="2039"/>
        <v>#N/A</v>
      </c>
      <c r="AK243" s="142" t="e">
        <f t="shared" ca="1" si="2039"/>
        <v>#N/A</v>
      </c>
      <c r="AL243" s="142" t="e">
        <f t="shared" ca="1" si="2039"/>
        <v>#N/A</v>
      </c>
      <c r="AM243" s="142" t="e">
        <f t="shared" ca="1" si="2039"/>
        <v>#N/A</v>
      </c>
      <c r="AN243" s="142" t="e">
        <f t="shared" ca="1" si="2039"/>
        <v>#N/A</v>
      </c>
      <c r="AO243" s="142" t="e">
        <f t="shared" ca="1" si="2039"/>
        <v>#N/A</v>
      </c>
      <c r="AP243" s="142" t="e">
        <f t="shared" ca="1" si="2039"/>
        <v>#N/A</v>
      </c>
      <c r="AQ243" s="142" t="e">
        <f t="shared" ca="1" si="2039"/>
        <v>#N/A</v>
      </c>
      <c r="AR243" s="142" t="e">
        <f t="shared" ca="1" si="2039"/>
        <v>#N/A</v>
      </c>
      <c r="AS243" s="142" t="e">
        <f t="shared" ca="1" si="2039"/>
        <v>#N/A</v>
      </c>
      <c r="AT243" s="142" t="e">
        <f t="shared" ca="1" si="2039"/>
        <v>#N/A</v>
      </c>
      <c r="AU243" s="142" t="e">
        <f t="shared" ca="1" si="2039"/>
        <v>#N/A</v>
      </c>
      <c r="AV243" s="142" t="e">
        <f t="shared" ca="1" si="2039"/>
        <v>#N/A</v>
      </c>
      <c r="AW243" s="142" t="e">
        <f t="shared" ca="1" si="2039"/>
        <v>#N/A</v>
      </c>
      <c r="AX243" s="142" t="e">
        <f t="shared" ca="1" si="2039"/>
        <v>#N/A</v>
      </c>
      <c r="AY243" s="142" t="e">
        <f t="shared" ca="1" si="2029"/>
        <v>#N/A</v>
      </c>
      <c r="AZ243" s="142" t="e">
        <f t="shared" ca="1" si="2029"/>
        <v>#N/A</v>
      </c>
      <c r="BA243" s="142" t="e">
        <f t="shared" ca="1" si="2029"/>
        <v>#N/A</v>
      </c>
      <c r="BB243" s="142" t="str">
        <f t="shared" ca="1" si="1625"/>
        <v/>
      </c>
      <c r="BC243" s="142" t="str">
        <f t="shared" ref="BC243" ca="1" si="2048">IFERROR(VALUE(G243)*IF(RTF_unit="K",1,IF(RTF_unit="lb",1/1000,IF(RTF_unit="T",2,1))),"")</f>
        <v/>
      </c>
      <c r="BD243" s="142" t="str">
        <f t="shared" ref="BD243" ca="1" si="2049">IFERROR(VALUE(H243)*IF(RTF_unit="K",1,IF(RTF_unit="lb",1/1000,IF(RTF_unit="T",2,1))),"")</f>
        <v/>
      </c>
      <c r="BE243" s="142" t="str">
        <f t="shared" ref="BE243" ca="1" si="2050">IFERROR(VALUE(I243)*IF(RTF_unit="K",1,IF(RTF_unit="lb",1/1000,IF(RTF_unit="T",2,1))),"")</f>
        <v/>
      </c>
      <c r="BF243" s="20" t="str">
        <f t="shared" ca="1" si="1629"/>
        <v/>
      </c>
      <c r="BG243" s="142" t="str">
        <f t="shared" ca="1" si="1671"/>
        <v/>
      </c>
      <c r="BH243" s="20"/>
      <c r="BI243" s="158" t="str">
        <f t="shared" ca="1" si="1715"/>
        <v/>
      </c>
      <c r="BJ243" s="142" t="str">
        <f t="shared" ca="1" si="1690"/>
        <v/>
      </c>
      <c r="BK243" s="142" t="str">
        <f t="shared" ca="1" si="1716"/>
        <v/>
      </c>
      <c r="BL243" s="142" t="str">
        <f t="shared" ref="BL243" ca="1" si="2051">IFERROR(INDEX($D$2:$BA$203,$A$41-1+$BI243,$A$27-3)*IF(RTF_unit="K",1,IF(RTF_unit="lb",1/1000,IF(RTF_unit="T",2,1))),"")</f>
        <v/>
      </c>
      <c r="BM243" s="142" t="str">
        <f t="shared" ref="BM243" ca="1" si="2052">IFERROR(INDEX($D$2:$BA$203,$A$41-1+$BI243,$A$27-1)*IF(RTF_unit="K",1,IF(RTF_unit="lb",1/1000,IF(RTF_unit="T",2,1))),"")</f>
        <v/>
      </c>
      <c r="BN243" s="142" t="str">
        <f t="shared" ref="BN243" ca="1" si="2053">IFERROR(INDEX($D$2:$BA$203,$A$41-1+$BI243,$A$27-2)*IF(RTF_unit="K",1,IF(RTF_unit="lb",1/1000,IF(RTF_unit="T",2,1))),"")</f>
        <v/>
      </c>
      <c r="BO243" s="142" t="str">
        <f t="shared" ref="BO243" ca="1" si="2054">IFERROR(INDEX($D$2:$BA$203,$A$41-1+$BI243,$A$27)*IF(RTF_unit_Moment="kip-ft",1,IF(RTF_unit_Moment="kip-in",1/12,IF(RTF_unit_Moment="lb-ft",1/1000,IF(RTF_unit_Moment="lb-in",1/12000,1)))),"")</f>
        <v/>
      </c>
      <c r="BP243" s="142" t="str">
        <f t="shared" ref="BP243" ca="1" si="2055">IFERROR(INDEX($D$2:$BA$203,$A$41-1+$BI243,$A$30)*IF(RTF_unit_Moment="kip-ft",1,IF(RTF_unit_Moment="kip-in",1/12,IF(RTF_unit_Moment="lb-ft",1/1000,IF(RTF_unit_Moment="lb-in",1/12000,1)))),"")</f>
        <v/>
      </c>
      <c r="BQ243" s="142" t="str">
        <f t="shared" ca="1" si="1722"/>
        <v/>
      </c>
      <c r="BR243" s="142" t="str">
        <f t="shared" ca="1" si="1723"/>
        <v/>
      </c>
      <c r="BT243" s="142" t="str">
        <f t="array" aca="1" ref="BT243" ca="1">IFERROR(INDEX($BB$1:$BB$502,SMALL(IF($BB$1:$BB$502&lt;&gt;"",ROW($BB$1:$BB$502)),ROW(236:236))),"")</f>
        <v/>
      </c>
      <c r="BU243" s="156" t="str">
        <f t="shared" ca="1" si="1685"/>
        <v/>
      </c>
      <c r="BV243" s="142" t="str">
        <f t="shared" ca="1" si="1696"/>
        <v/>
      </c>
      <c r="BW243" s="142" t="str">
        <f t="shared" ca="1" si="1696"/>
        <v/>
      </c>
      <c r="BX243" s="142" t="str">
        <f t="shared" ca="1" si="1696"/>
        <v/>
      </c>
      <c r="BY243" s="142" t="str">
        <f t="shared" ca="1" si="1697"/>
        <v/>
      </c>
      <c r="BZ243" s="142" t="str">
        <f t="shared" ca="1" si="1686"/>
        <v/>
      </c>
      <c r="CA243" s="142" t="str">
        <f t="shared" ca="1" si="1698"/>
        <v/>
      </c>
      <c r="CB243" s="142" t="str">
        <f t="shared" ca="1" si="1699"/>
        <v/>
      </c>
      <c r="CC243" s="142" t="str">
        <f t="shared" ca="1" si="1700"/>
        <v/>
      </c>
      <c r="CD243" s="142" t="str">
        <f t="shared" ca="1" si="1701"/>
        <v/>
      </c>
      <c r="CE243" s="142" t="str">
        <f t="shared" ca="1" si="1702"/>
        <v/>
      </c>
      <c r="CF243" s="142" t="str">
        <f t="shared" ca="1" si="1703"/>
        <v/>
      </c>
      <c r="CG243" s="142" t="str">
        <f t="shared" ca="1" si="1704"/>
        <v/>
      </c>
      <c r="CH243" s="142" t="str">
        <f ca="1">IFERROR(TRIM(IFERROR(IF(ISNUMBER(MATCH(IF($CF242="Radius",LEFT($CF243,FIND(" (",$CF243,1)),IF(LEFT($CF243,FIND(" (",$CF243,1))=LEFT($CF242,FIND(" (",$CF242,1)),"",LEFT($CF243,FIND(" (",$CF243,1)))),$CH$8:$CH242,0))=FALSE,IF($CF242="Radius",LEFT($CF243,FIND(" (",$CF243,1)),IF(LEFT($CF243,FIND(" (",$CF243,1))=LEFT($CF242,FIND(" (",$CF242,1)),"",LEFT($CF243,FIND(" (",$CF243,1)))),""),"")),"")</f>
        <v/>
      </c>
      <c r="CI243" s="142" t="str">
        <f t="array" aca="1" ref="CI243" ca="1">IFERROR(IF($CH243="","",IF(MAX((Selection_Radius=$CH243)*Selection_Resultant)=0,"",MAX((Selection_Radius=$CH243)*Selection_Resultant))),"")</f>
        <v/>
      </c>
      <c r="CJ243" s="142" t="str">
        <f t="shared" ca="1" si="1705"/>
        <v/>
      </c>
      <c r="CK243" s="142" t="str">
        <f t="array" aca="1" ref="CK243" ca="1">IFERROR(INDEX($CJ$1:$CJ$502,SMALL(IF($CJ$1:$CJ$502&lt;&gt;"",ROW($CJ$1:$CJ$502)),ROW(236:236))),"")</f>
        <v/>
      </c>
      <c r="CL243" s="142" t="str">
        <f t="shared" ca="1" si="1706"/>
        <v/>
      </c>
      <c r="CM243" s="142" t="str">
        <f t="shared" ca="1" si="1707"/>
        <v/>
      </c>
      <c r="CN243" s="142" t="str" cm="1">
        <f t="array" aca="1" ref="CN243" ca="1">IF(CM243="","",INDEX(INDIRECT("$CM$9:$CM$" &amp; ROW(GuyAnchorReactionCount) + GuyAnchorReactionCount),ROWS($CM243:INDIRECT("$CM$" &amp; ROW(GuyAnchorReactionCount) + GuyAnchorReactionCount))))</f>
        <v/>
      </c>
      <c r="CP243" s="145" t="str">
        <f t="shared" ca="1" si="1708"/>
        <v/>
      </c>
      <c r="CQ243" s="145" t="str">
        <f t="shared" ca="1" si="1709"/>
        <v/>
      </c>
      <c r="CR243" s="145" t="str">
        <f t="shared" ca="1" si="1710"/>
        <v/>
      </c>
      <c r="CS243" s="145" t="str">
        <f t="shared" ca="1" si="1711"/>
        <v/>
      </c>
    </row>
    <row r="244" spans="3:97" x14ac:dyDescent="0.2">
      <c r="C244" s="142">
        <f t="shared" si="1635"/>
        <v>242</v>
      </c>
      <c r="D244" s="142" t="e">
        <f t="shared" ca="1" si="2038"/>
        <v>#N/A</v>
      </c>
      <c r="E244" s="142" t="e">
        <f t="shared" ca="1" si="2038"/>
        <v>#N/A</v>
      </c>
      <c r="F244" s="142" t="e">
        <f t="shared" ca="1" si="2038"/>
        <v>#N/A</v>
      </c>
      <c r="G244" s="142" t="e">
        <f t="shared" ca="1" si="2038"/>
        <v>#N/A</v>
      </c>
      <c r="H244" s="142" t="e">
        <f t="shared" ca="1" si="2038"/>
        <v>#N/A</v>
      </c>
      <c r="I244" s="142" t="e">
        <f t="shared" ca="1" si="2038"/>
        <v>#N/A</v>
      </c>
      <c r="J244" s="142" t="e">
        <f t="shared" ca="1" si="2038"/>
        <v>#N/A</v>
      </c>
      <c r="K244" s="142" t="e">
        <f t="shared" ca="1" si="2038"/>
        <v>#N/A</v>
      </c>
      <c r="L244" s="142" t="e">
        <f t="shared" ca="1" si="2038"/>
        <v>#N/A</v>
      </c>
      <c r="M244" s="142" t="e">
        <f t="shared" ca="1" si="2038"/>
        <v>#N/A</v>
      </c>
      <c r="N244" s="142" t="e">
        <f t="shared" ca="1" si="2038"/>
        <v>#N/A</v>
      </c>
      <c r="O244" s="142" t="e">
        <f t="shared" ca="1" si="2038"/>
        <v>#N/A</v>
      </c>
      <c r="P244" s="142" t="e">
        <f t="shared" ca="1" si="2038"/>
        <v>#N/A</v>
      </c>
      <c r="Q244" s="142" t="e">
        <f t="shared" ca="1" si="2038"/>
        <v>#N/A</v>
      </c>
      <c r="R244" s="142" t="e">
        <f t="shared" ca="1" si="2038"/>
        <v>#N/A</v>
      </c>
      <c r="S244" s="142" t="e">
        <f t="shared" ca="1" si="2038"/>
        <v>#N/A</v>
      </c>
      <c r="T244" s="142" t="e">
        <f t="shared" ca="1" si="2028"/>
        <v>#N/A</v>
      </c>
      <c r="U244" s="142" t="e">
        <f t="shared" ca="1" si="2028"/>
        <v>#N/A</v>
      </c>
      <c r="V244" s="142" t="e">
        <f t="shared" ca="1" si="2028"/>
        <v>#N/A</v>
      </c>
      <c r="W244" s="142" t="e">
        <f t="shared" ca="1" si="2028"/>
        <v>#N/A</v>
      </c>
      <c r="X244" s="142" t="e">
        <f t="shared" ca="1" si="2028"/>
        <v>#N/A</v>
      </c>
      <c r="Y244" s="142" t="e">
        <f t="shared" ca="1" si="2028"/>
        <v>#N/A</v>
      </c>
      <c r="Z244" s="142" t="e">
        <f t="shared" ca="1" si="2028"/>
        <v>#N/A</v>
      </c>
      <c r="AA244" s="142" t="e">
        <f t="shared" ca="1" si="2028"/>
        <v>#N/A</v>
      </c>
      <c r="AB244" s="142" t="e">
        <f t="shared" ca="1" si="2028"/>
        <v>#N/A</v>
      </c>
      <c r="AC244" s="142" t="e">
        <f t="shared" ca="1" si="2028"/>
        <v>#N/A</v>
      </c>
      <c r="AD244" s="142" t="e">
        <f t="shared" ca="1" si="2028"/>
        <v>#N/A</v>
      </c>
      <c r="AE244" s="142" t="e">
        <f t="shared" ca="1" si="2028"/>
        <v>#N/A</v>
      </c>
      <c r="AF244" s="142" t="e">
        <f t="shared" ca="1" si="2028"/>
        <v>#N/A</v>
      </c>
      <c r="AG244" s="142" t="e">
        <f t="shared" ca="1" si="2028"/>
        <v>#N/A</v>
      </c>
      <c r="AH244" s="142" t="e">
        <f t="shared" ca="1" si="2028"/>
        <v>#N/A</v>
      </c>
      <c r="AI244" s="142" t="e">
        <f t="shared" ca="1" si="2039"/>
        <v>#N/A</v>
      </c>
      <c r="AJ244" s="142" t="e">
        <f t="shared" ca="1" si="2039"/>
        <v>#N/A</v>
      </c>
      <c r="AK244" s="142" t="e">
        <f t="shared" ca="1" si="2039"/>
        <v>#N/A</v>
      </c>
      <c r="AL244" s="142" t="e">
        <f t="shared" ca="1" si="2039"/>
        <v>#N/A</v>
      </c>
      <c r="AM244" s="142" t="e">
        <f t="shared" ca="1" si="2039"/>
        <v>#N/A</v>
      </c>
      <c r="AN244" s="142" t="e">
        <f t="shared" ca="1" si="2039"/>
        <v>#N/A</v>
      </c>
      <c r="AO244" s="142" t="e">
        <f t="shared" ca="1" si="2039"/>
        <v>#N/A</v>
      </c>
      <c r="AP244" s="142" t="e">
        <f t="shared" ca="1" si="2039"/>
        <v>#N/A</v>
      </c>
      <c r="AQ244" s="142" t="e">
        <f t="shared" ca="1" si="2039"/>
        <v>#N/A</v>
      </c>
      <c r="AR244" s="142" t="e">
        <f t="shared" ca="1" si="2039"/>
        <v>#N/A</v>
      </c>
      <c r="AS244" s="142" t="e">
        <f t="shared" ca="1" si="2039"/>
        <v>#N/A</v>
      </c>
      <c r="AT244" s="142" t="e">
        <f t="shared" ca="1" si="2039"/>
        <v>#N/A</v>
      </c>
      <c r="AU244" s="142" t="e">
        <f t="shared" ca="1" si="2039"/>
        <v>#N/A</v>
      </c>
      <c r="AV244" s="142" t="e">
        <f t="shared" ca="1" si="2039"/>
        <v>#N/A</v>
      </c>
      <c r="AW244" s="142" t="e">
        <f t="shared" ca="1" si="2039"/>
        <v>#N/A</v>
      </c>
      <c r="AX244" s="142" t="e">
        <f t="shared" ca="1" si="2039"/>
        <v>#N/A</v>
      </c>
      <c r="AY244" s="142" t="e">
        <f t="shared" ca="1" si="2029"/>
        <v>#N/A</v>
      </c>
      <c r="AZ244" s="142" t="e">
        <f t="shared" ca="1" si="2029"/>
        <v>#N/A</v>
      </c>
      <c r="BA244" s="142" t="e">
        <f t="shared" ca="1" si="2029"/>
        <v>#N/A</v>
      </c>
      <c r="BB244" s="142" t="str">
        <f t="shared" ca="1" si="1625"/>
        <v/>
      </c>
      <c r="BC244" s="142" t="str">
        <f t="shared" ref="BC244" ca="1" si="2056">IFERROR(VALUE(G244)*IF(RTF_unit="K",1,IF(RTF_unit="lb",1/1000,IF(RTF_unit="T",2,1))),"")</f>
        <v/>
      </c>
      <c r="BD244" s="142" t="str">
        <f t="shared" ref="BD244" ca="1" si="2057">IFERROR(VALUE(H244)*IF(RTF_unit="K",1,IF(RTF_unit="lb",1/1000,IF(RTF_unit="T",2,1))),"")</f>
        <v/>
      </c>
      <c r="BE244" s="142" t="str">
        <f t="shared" ref="BE244" ca="1" si="2058">IFERROR(VALUE(I244)*IF(RTF_unit="K",1,IF(RTF_unit="lb",1/1000,IF(RTF_unit="T",2,1))),"")</f>
        <v/>
      </c>
      <c r="BF244" s="20" t="str">
        <f t="shared" ca="1" si="1629"/>
        <v/>
      </c>
      <c r="BG244" s="142" t="str">
        <f t="shared" ca="1" si="1671"/>
        <v/>
      </c>
      <c r="BH244" s="20"/>
      <c r="BI244" s="158" t="str">
        <f t="shared" ca="1" si="1715"/>
        <v/>
      </c>
      <c r="BJ244" s="142" t="str">
        <f t="shared" ca="1" si="1690"/>
        <v/>
      </c>
      <c r="BK244" s="142" t="str">
        <f t="shared" ca="1" si="1716"/>
        <v/>
      </c>
      <c r="BL244" s="142" t="str">
        <f t="shared" ref="BL244" ca="1" si="2059">IFERROR(INDEX($D$2:$BA$203,$A$41-1+$BI244,$A$27-3)*IF(RTF_unit="K",1,IF(RTF_unit="lb",1/1000,IF(RTF_unit="T",2,1))),"")</f>
        <v/>
      </c>
      <c r="BM244" s="142" t="str">
        <f t="shared" ref="BM244" ca="1" si="2060">IFERROR(INDEX($D$2:$BA$203,$A$41-1+$BI244,$A$27-1)*IF(RTF_unit="K",1,IF(RTF_unit="lb",1/1000,IF(RTF_unit="T",2,1))),"")</f>
        <v/>
      </c>
      <c r="BN244" s="142" t="str">
        <f t="shared" ref="BN244" ca="1" si="2061">IFERROR(INDEX($D$2:$BA$203,$A$41-1+$BI244,$A$27-2)*IF(RTF_unit="K",1,IF(RTF_unit="lb",1/1000,IF(RTF_unit="T",2,1))),"")</f>
        <v/>
      </c>
      <c r="BO244" s="142" t="str">
        <f t="shared" ref="BO244" ca="1" si="2062">IFERROR(INDEX($D$2:$BA$203,$A$41-1+$BI244,$A$27)*IF(RTF_unit_Moment="kip-ft",1,IF(RTF_unit_Moment="kip-in",1/12,IF(RTF_unit_Moment="lb-ft",1/1000,IF(RTF_unit_Moment="lb-in",1/12000,1)))),"")</f>
        <v/>
      </c>
      <c r="BP244" s="142" t="str">
        <f t="shared" ref="BP244" ca="1" si="2063">IFERROR(INDEX($D$2:$BA$203,$A$41-1+$BI244,$A$30)*IF(RTF_unit_Moment="kip-ft",1,IF(RTF_unit_Moment="kip-in",1/12,IF(RTF_unit_Moment="lb-ft",1/1000,IF(RTF_unit_Moment="lb-in",1/12000,1)))),"")</f>
        <v/>
      </c>
      <c r="BQ244" s="142" t="str">
        <f t="shared" ca="1" si="1722"/>
        <v/>
      </c>
      <c r="BR244" s="142" t="str">
        <f t="shared" ca="1" si="1723"/>
        <v/>
      </c>
      <c r="BT244" s="142" t="str">
        <f t="array" aca="1" ref="BT244" ca="1">IFERROR(INDEX($BB$1:$BB$502,SMALL(IF($BB$1:$BB$502&lt;&gt;"",ROW($BB$1:$BB$502)),ROW(237:237))),"")</f>
        <v/>
      </c>
      <c r="BU244" s="156" t="str">
        <f t="shared" ca="1" si="1685"/>
        <v/>
      </c>
      <c r="BV244" s="142" t="str">
        <f t="shared" ca="1" si="1696"/>
        <v/>
      </c>
      <c r="BW244" s="142" t="str">
        <f t="shared" ca="1" si="1696"/>
        <v/>
      </c>
      <c r="BX244" s="142" t="str">
        <f t="shared" ca="1" si="1696"/>
        <v/>
      </c>
      <c r="BY244" s="142" t="str">
        <f t="shared" ca="1" si="1697"/>
        <v/>
      </c>
      <c r="BZ244" s="142" t="str">
        <f t="shared" ca="1" si="1686"/>
        <v/>
      </c>
      <c r="CA244" s="142" t="str">
        <f t="shared" ca="1" si="1698"/>
        <v/>
      </c>
      <c r="CB244" s="142" t="str">
        <f t="shared" ca="1" si="1699"/>
        <v/>
      </c>
      <c r="CC244" s="142" t="str">
        <f t="shared" ca="1" si="1700"/>
        <v/>
      </c>
      <c r="CD244" s="142" t="str">
        <f t="shared" ca="1" si="1701"/>
        <v/>
      </c>
      <c r="CE244" s="142" t="str">
        <f t="shared" ca="1" si="1702"/>
        <v/>
      </c>
      <c r="CF244" s="142" t="str">
        <f t="shared" ca="1" si="1703"/>
        <v/>
      </c>
      <c r="CG244" s="142" t="str">
        <f t="shared" ca="1" si="1704"/>
        <v/>
      </c>
      <c r="CH244" s="142" t="str">
        <f ca="1">IFERROR(TRIM(IFERROR(IF(ISNUMBER(MATCH(IF($CF243="Radius",LEFT($CF244,FIND(" (",$CF244,1)),IF(LEFT($CF244,FIND(" (",$CF244,1))=LEFT($CF243,FIND(" (",$CF243,1)),"",LEFT($CF244,FIND(" (",$CF244,1)))),$CH$8:$CH243,0))=FALSE,IF($CF243="Radius",LEFT($CF244,FIND(" (",$CF244,1)),IF(LEFT($CF244,FIND(" (",$CF244,1))=LEFT($CF243,FIND(" (",$CF243,1)),"",LEFT($CF244,FIND(" (",$CF244,1)))),""),"")),"")</f>
        <v/>
      </c>
      <c r="CI244" s="142" t="str">
        <f t="array" aca="1" ref="CI244" ca="1">IFERROR(IF($CH244="","",IF(MAX((Selection_Radius=$CH244)*Selection_Resultant)=0,"",MAX((Selection_Radius=$CH244)*Selection_Resultant))),"")</f>
        <v/>
      </c>
      <c r="CJ244" s="142" t="str">
        <f t="shared" ca="1" si="1705"/>
        <v/>
      </c>
      <c r="CK244" s="142" t="str">
        <f t="array" aca="1" ref="CK244" ca="1">IFERROR(INDEX($CJ$1:$CJ$502,SMALL(IF($CJ$1:$CJ$502&lt;&gt;"",ROW($CJ$1:$CJ$502)),ROW(237:237))),"")</f>
        <v/>
      </c>
      <c r="CL244" s="142" t="str">
        <f t="shared" ca="1" si="1706"/>
        <v/>
      </c>
      <c r="CM244" s="142" t="str">
        <f t="shared" ca="1" si="1707"/>
        <v/>
      </c>
      <c r="CN244" s="142" t="str" cm="1">
        <f t="array" aca="1" ref="CN244" ca="1">IF(CM244="","",INDEX(INDIRECT("$CM$9:$CM$" &amp; ROW(GuyAnchorReactionCount) + GuyAnchorReactionCount),ROWS($CM244:INDIRECT("$CM$" &amp; ROW(GuyAnchorReactionCount) + GuyAnchorReactionCount))))</f>
        <v/>
      </c>
      <c r="CP244" s="145" t="str">
        <f t="shared" ca="1" si="1708"/>
        <v/>
      </c>
      <c r="CQ244" s="145" t="str">
        <f t="shared" ca="1" si="1709"/>
        <v/>
      </c>
      <c r="CR244" s="145" t="str">
        <f t="shared" ca="1" si="1710"/>
        <v/>
      </c>
      <c r="CS244" s="145" t="str">
        <f t="shared" ca="1" si="1711"/>
        <v/>
      </c>
    </row>
    <row r="245" spans="3:97" x14ac:dyDescent="0.2">
      <c r="C245" s="142">
        <f t="shared" si="1635"/>
        <v>243</v>
      </c>
      <c r="D245" s="142" t="e">
        <f t="shared" ca="1" si="2038"/>
        <v>#N/A</v>
      </c>
      <c r="E245" s="142" t="e">
        <f t="shared" ca="1" si="2038"/>
        <v>#N/A</v>
      </c>
      <c r="F245" s="142" t="e">
        <f t="shared" ca="1" si="2038"/>
        <v>#N/A</v>
      </c>
      <c r="G245" s="142" t="e">
        <f t="shared" ca="1" si="2038"/>
        <v>#N/A</v>
      </c>
      <c r="H245" s="142" t="e">
        <f t="shared" ca="1" si="2038"/>
        <v>#N/A</v>
      </c>
      <c r="I245" s="142" t="e">
        <f t="shared" ca="1" si="2038"/>
        <v>#N/A</v>
      </c>
      <c r="J245" s="142" t="e">
        <f t="shared" ca="1" si="2038"/>
        <v>#N/A</v>
      </c>
      <c r="K245" s="142" t="e">
        <f t="shared" ca="1" si="2038"/>
        <v>#N/A</v>
      </c>
      <c r="L245" s="142" t="e">
        <f t="shared" ca="1" si="2038"/>
        <v>#N/A</v>
      </c>
      <c r="M245" s="142" t="e">
        <f t="shared" ca="1" si="2038"/>
        <v>#N/A</v>
      </c>
      <c r="N245" s="142" t="e">
        <f t="shared" ca="1" si="2038"/>
        <v>#N/A</v>
      </c>
      <c r="O245" s="142" t="e">
        <f t="shared" ca="1" si="2038"/>
        <v>#N/A</v>
      </c>
      <c r="P245" s="142" t="e">
        <f t="shared" ca="1" si="2038"/>
        <v>#N/A</v>
      </c>
      <c r="Q245" s="142" t="e">
        <f t="shared" ca="1" si="2038"/>
        <v>#N/A</v>
      </c>
      <c r="R245" s="142" t="e">
        <f t="shared" ca="1" si="2038"/>
        <v>#N/A</v>
      </c>
      <c r="S245" s="142" t="e">
        <f t="shared" ca="1" si="2038"/>
        <v>#N/A</v>
      </c>
      <c r="T245" s="142" t="e">
        <f t="shared" ca="1" si="2028"/>
        <v>#N/A</v>
      </c>
      <c r="U245" s="142" t="e">
        <f t="shared" ca="1" si="2028"/>
        <v>#N/A</v>
      </c>
      <c r="V245" s="142" t="e">
        <f t="shared" ca="1" si="2028"/>
        <v>#N/A</v>
      </c>
      <c r="W245" s="142" t="e">
        <f t="shared" ca="1" si="2028"/>
        <v>#N/A</v>
      </c>
      <c r="X245" s="142" t="e">
        <f t="shared" ca="1" si="2028"/>
        <v>#N/A</v>
      </c>
      <c r="Y245" s="142" t="e">
        <f t="shared" ca="1" si="2028"/>
        <v>#N/A</v>
      </c>
      <c r="Z245" s="142" t="e">
        <f t="shared" ca="1" si="2028"/>
        <v>#N/A</v>
      </c>
      <c r="AA245" s="142" t="e">
        <f t="shared" ca="1" si="2028"/>
        <v>#N/A</v>
      </c>
      <c r="AB245" s="142" t="e">
        <f t="shared" ca="1" si="2028"/>
        <v>#N/A</v>
      </c>
      <c r="AC245" s="142" t="e">
        <f t="shared" ca="1" si="2028"/>
        <v>#N/A</v>
      </c>
      <c r="AD245" s="142" t="e">
        <f t="shared" ca="1" si="2028"/>
        <v>#N/A</v>
      </c>
      <c r="AE245" s="142" t="e">
        <f t="shared" ca="1" si="2028"/>
        <v>#N/A</v>
      </c>
      <c r="AF245" s="142" t="e">
        <f t="shared" ca="1" si="2028"/>
        <v>#N/A</v>
      </c>
      <c r="AG245" s="142" t="e">
        <f t="shared" ca="1" si="2028"/>
        <v>#N/A</v>
      </c>
      <c r="AH245" s="142" t="e">
        <f t="shared" ca="1" si="2028"/>
        <v>#N/A</v>
      </c>
      <c r="AI245" s="142" t="e">
        <f t="shared" ca="1" si="2039"/>
        <v>#N/A</v>
      </c>
      <c r="AJ245" s="142" t="e">
        <f t="shared" ca="1" si="2039"/>
        <v>#N/A</v>
      </c>
      <c r="AK245" s="142" t="e">
        <f t="shared" ca="1" si="2039"/>
        <v>#N/A</v>
      </c>
      <c r="AL245" s="142" t="e">
        <f t="shared" ca="1" si="2039"/>
        <v>#N/A</v>
      </c>
      <c r="AM245" s="142" t="e">
        <f t="shared" ca="1" si="2039"/>
        <v>#N/A</v>
      </c>
      <c r="AN245" s="142" t="e">
        <f t="shared" ca="1" si="2039"/>
        <v>#N/A</v>
      </c>
      <c r="AO245" s="142" t="e">
        <f t="shared" ca="1" si="2039"/>
        <v>#N/A</v>
      </c>
      <c r="AP245" s="142" t="e">
        <f t="shared" ca="1" si="2039"/>
        <v>#N/A</v>
      </c>
      <c r="AQ245" s="142" t="e">
        <f t="shared" ca="1" si="2039"/>
        <v>#N/A</v>
      </c>
      <c r="AR245" s="142" t="e">
        <f t="shared" ca="1" si="2039"/>
        <v>#N/A</v>
      </c>
      <c r="AS245" s="142" t="e">
        <f t="shared" ca="1" si="2039"/>
        <v>#N/A</v>
      </c>
      <c r="AT245" s="142" t="e">
        <f t="shared" ca="1" si="2039"/>
        <v>#N/A</v>
      </c>
      <c r="AU245" s="142" t="e">
        <f t="shared" ca="1" si="2039"/>
        <v>#N/A</v>
      </c>
      <c r="AV245" s="142" t="e">
        <f t="shared" ca="1" si="2039"/>
        <v>#N/A</v>
      </c>
      <c r="AW245" s="142" t="e">
        <f t="shared" ca="1" si="2039"/>
        <v>#N/A</v>
      </c>
      <c r="AX245" s="142" t="e">
        <f t="shared" ca="1" si="2039"/>
        <v>#N/A</v>
      </c>
      <c r="AY245" s="142" t="e">
        <f t="shared" ca="1" si="2029"/>
        <v>#N/A</v>
      </c>
      <c r="AZ245" s="142" t="e">
        <f t="shared" ca="1" si="2029"/>
        <v>#N/A</v>
      </c>
      <c r="BA245" s="142" t="e">
        <f t="shared" ca="1" si="2029"/>
        <v>#N/A</v>
      </c>
      <c r="BB245" s="142" t="str">
        <f t="shared" ca="1" si="1625"/>
        <v/>
      </c>
      <c r="BC245" s="142" t="str">
        <f t="shared" ref="BC245" ca="1" si="2064">IFERROR(VALUE(G245)*IF(RTF_unit="K",1,IF(RTF_unit="lb",1/1000,IF(RTF_unit="T",2,1))),"")</f>
        <v/>
      </c>
      <c r="BD245" s="142" t="str">
        <f t="shared" ref="BD245" ca="1" si="2065">IFERROR(VALUE(H245)*IF(RTF_unit="K",1,IF(RTF_unit="lb",1/1000,IF(RTF_unit="T",2,1))),"")</f>
        <v/>
      </c>
      <c r="BE245" s="142" t="str">
        <f t="shared" ref="BE245" ca="1" si="2066">IFERROR(VALUE(I245)*IF(RTF_unit="K",1,IF(RTF_unit="lb",1/1000,IF(RTF_unit="T",2,1))),"")</f>
        <v/>
      </c>
      <c r="BF245" s="20" t="str">
        <f t="shared" ca="1" si="1629"/>
        <v/>
      </c>
      <c r="BG245" s="142" t="str">
        <f t="shared" ca="1" si="1671"/>
        <v/>
      </c>
      <c r="BH245" s="20"/>
      <c r="BI245" s="158" t="str">
        <f t="shared" ca="1" si="1715"/>
        <v/>
      </c>
      <c r="BJ245" s="142" t="str">
        <f t="shared" ca="1" si="1690"/>
        <v/>
      </c>
      <c r="BK245" s="142" t="str">
        <f t="shared" ca="1" si="1716"/>
        <v/>
      </c>
      <c r="BL245" s="142" t="str">
        <f t="shared" ref="BL245" ca="1" si="2067">IFERROR(INDEX($D$2:$BA$203,$A$41-1+$BI245,$A$27-3)*IF(RTF_unit="K",1,IF(RTF_unit="lb",1/1000,IF(RTF_unit="T",2,1))),"")</f>
        <v/>
      </c>
      <c r="BM245" s="142" t="str">
        <f t="shared" ref="BM245" ca="1" si="2068">IFERROR(INDEX($D$2:$BA$203,$A$41-1+$BI245,$A$27-1)*IF(RTF_unit="K",1,IF(RTF_unit="lb",1/1000,IF(RTF_unit="T",2,1))),"")</f>
        <v/>
      </c>
      <c r="BN245" s="142" t="str">
        <f t="shared" ref="BN245" ca="1" si="2069">IFERROR(INDEX($D$2:$BA$203,$A$41-1+$BI245,$A$27-2)*IF(RTF_unit="K",1,IF(RTF_unit="lb",1/1000,IF(RTF_unit="T",2,1))),"")</f>
        <v/>
      </c>
      <c r="BO245" s="142" t="str">
        <f t="shared" ref="BO245" ca="1" si="2070">IFERROR(INDEX($D$2:$BA$203,$A$41-1+$BI245,$A$27)*IF(RTF_unit_Moment="kip-ft",1,IF(RTF_unit_Moment="kip-in",1/12,IF(RTF_unit_Moment="lb-ft",1/1000,IF(RTF_unit_Moment="lb-in",1/12000,1)))),"")</f>
        <v/>
      </c>
      <c r="BP245" s="142" t="str">
        <f t="shared" ref="BP245" ca="1" si="2071">IFERROR(INDEX($D$2:$BA$203,$A$41-1+$BI245,$A$30)*IF(RTF_unit_Moment="kip-ft",1,IF(RTF_unit_Moment="kip-in",1/12,IF(RTF_unit_Moment="lb-ft",1/1000,IF(RTF_unit_Moment="lb-in",1/12000,1)))),"")</f>
        <v/>
      </c>
      <c r="BQ245" s="142" t="str">
        <f t="shared" ca="1" si="1722"/>
        <v/>
      </c>
      <c r="BR245" s="142" t="str">
        <f t="shared" ca="1" si="1723"/>
        <v/>
      </c>
      <c r="BT245" s="142" t="str">
        <f t="array" aca="1" ref="BT245" ca="1">IFERROR(INDEX($BB$1:$BB$502,SMALL(IF($BB$1:$BB$502&lt;&gt;"",ROW($BB$1:$BB$502)),ROW(238:238))),"")</f>
        <v/>
      </c>
      <c r="BU245" s="156" t="str">
        <f t="shared" ca="1" si="1685"/>
        <v/>
      </c>
      <c r="BV245" s="142" t="str">
        <f t="shared" ca="1" si="1696"/>
        <v/>
      </c>
      <c r="BW245" s="142" t="str">
        <f t="shared" ca="1" si="1696"/>
        <v/>
      </c>
      <c r="BX245" s="142" t="str">
        <f t="shared" ca="1" si="1696"/>
        <v/>
      </c>
      <c r="BY245" s="142" t="str">
        <f t="shared" ca="1" si="1697"/>
        <v/>
      </c>
      <c r="BZ245" s="142" t="str">
        <f t="shared" ca="1" si="1686"/>
        <v/>
      </c>
      <c r="CA245" s="142" t="str">
        <f t="shared" ca="1" si="1698"/>
        <v/>
      </c>
      <c r="CB245" s="142" t="str">
        <f t="shared" ca="1" si="1699"/>
        <v/>
      </c>
      <c r="CC245" s="142" t="str">
        <f t="shared" ca="1" si="1700"/>
        <v/>
      </c>
      <c r="CD245" s="142" t="str">
        <f t="shared" ca="1" si="1701"/>
        <v/>
      </c>
      <c r="CE245" s="142" t="str">
        <f t="shared" ca="1" si="1702"/>
        <v/>
      </c>
      <c r="CF245" s="142" t="str">
        <f t="shared" ca="1" si="1703"/>
        <v/>
      </c>
      <c r="CG245" s="142" t="str">
        <f t="shared" ca="1" si="1704"/>
        <v/>
      </c>
      <c r="CH245" s="142" t="str">
        <f ca="1">IFERROR(TRIM(IFERROR(IF(ISNUMBER(MATCH(IF($CF244="Radius",LEFT($CF245,FIND(" (",$CF245,1)),IF(LEFT($CF245,FIND(" (",$CF245,1))=LEFT($CF244,FIND(" (",$CF244,1)),"",LEFT($CF245,FIND(" (",$CF245,1)))),$CH$8:$CH244,0))=FALSE,IF($CF244="Radius",LEFT($CF245,FIND(" (",$CF245,1)),IF(LEFT($CF245,FIND(" (",$CF245,1))=LEFT($CF244,FIND(" (",$CF244,1)),"",LEFT($CF245,FIND(" (",$CF245,1)))),""),"")),"")</f>
        <v/>
      </c>
      <c r="CI245" s="142" t="str">
        <f t="array" aca="1" ref="CI245" ca="1">IFERROR(IF($CH245="","",IF(MAX((Selection_Radius=$CH245)*Selection_Resultant)=0,"",MAX((Selection_Radius=$CH245)*Selection_Resultant))),"")</f>
        <v/>
      </c>
      <c r="CJ245" s="142" t="str">
        <f t="shared" ca="1" si="1705"/>
        <v/>
      </c>
      <c r="CK245" s="142" t="str">
        <f t="array" aca="1" ref="CK245" ca="1">IFERROR(INDEX($CJ$1:$CJ$502,SMALL(IF($CJ$1:$CJ$502&lt;&gt;"",ROW($CJ$1:$CJ$502)),ROW(238:238))),"")</f>
        <v/>
      </c>
      <c r="CL245" s="142" t="str">
        <f t="shared" ca="1" si="1706"/>
        <v/>
      </c>
      <c r="CM245" s="142" t="str">
        <f t="shared" ca="1" si="1707"/>
        <v/>
      </c>
      <c r="CN245" s="142" t="str" cm="1">
        <f t="array" aca="1" ref="CN245" ca="1">IF(CM245="","",INDEX(INDIRECT("$CM$9:$CM$" &amp; ROW(GuyAnchorReactionCount) + GuyAnchorReactionCount),ROWS($CM245:INDIRECT("$CM$" &amp; ROW(GuyAnchorReactionCount) + GuyAnchorReactionCount))))</f>
        <v/>
      </c>
      <c r="CP245" s="145" t="str">
        <f t="shared" ca="1" si="1708"/>
        <v/>
      </c>
      <c r="CQ245" s="145" t="str">
        <f t="shared" ca="1" si="1709"/>
        <v/>
      </c>
      <c r="CR245" s="145" t="str">
        <f t="shared" ca="1" si="1710"/>
        <v/>
      </c>
      <c r="CS245" s="145" t="str">
        <f t="shared" ca="1" si="1711"/>
        <v/>
      </c>
    </row>
    <row r="246" spans="3:97" x14ac:dyDescent="0.2">
      <c r="C246" s="142">
        <f t="shared" si="1635"/>
        <v>244</v>
      </c>
      <c r="D246" s="142" t="e">
        <f t="shared" ca="1" si="2038"/>
        <v>#N/A</v>
      </c>
      <c r="E246" s="142" t="e">
        <f t="shared" ca="1" si="2038"/>
        <v>#N/A</v>
      </c>
      <c r="F246" s="142" t="e">
        <f t="shared" ca="1" si="2038"/>
        <v>#N/A</v>
      </c>
      <c r="G246" s="142" t="e">
        <f t="shared" ca="1" si="2038"/>
        <v>#N/A</v>
      </c>
      <c r="H246" s="142" t="e">
        <f t="shared" ca="1" si="2038"/>
        <v>#N/A</v>
      </c>
      <c r="I246" s="142" t="e">
        <f t="shared" ca="1" si="2038"/>
        <v>#N/A</v>
      </c>
      <c r="J246" s="142" t="e">
        <f t="shared" ca="1" si="2038"/>
        <v>#N/A</v>
      </c>
      <c r="K246" s="142" t="e">
        <f t="shared" ca="1" si="2038"/>
        <v>#N/A</v>
      </c>
      <c r="L246" s="142" t="e">
        <f t="shared" ca="1" si="2038"/>
        <v>#N/A</v>
      </c>
      <c r="M246" s="142" t="e">
        <f t="shared" ca="1" si="2038"/>
        <v>#N/A</v>
      </c>
      <c r="N246" s="142" t="e">
        <f t="shared" ca="1" si="2038"/>
        <v>#N/A</v>
      </c>
      <c r="O246" s="142" t="e">
        <f t="shared" ca="1" si="2038"/>
        <v>#N/A</v>
      </c>
      <c r="P246" s="142" t="e">
        <f t="shared" ca="1" si="2038"/>
        <v>#N/A</v>
      </c>
      <c r="Q246" s="142" t="e">
        <f t="shared" ca="1" si="2038"/>
        <v>#N/A</v>
      </c>
      <c r="R246" s="142" t="e">
        <f t="shared" ca="1" si="2038"/>
        <v>#N/A</v>
      </c>
      <c r="S246" s="142" t="e">
        <f t="shared" ca="1" si="2038"/>
        <v>#N/A</v>
      </c>
      <c r="T246" s="142" t="e">
        <f t="shared" ca="1" si="2028"/>
        <v>#N/A</v>
      </c>
      <c r="U246" s="142" t="e">
        <f t="shared" ca="1" si="2028"/>
        <v>#N/A</v>
      </c>
      <c r="V246" s="142" t="e">
        <f t="shared" ca="1" si="2028"/>
        <v>#N/A</v>
      </c>
      <c r="W246" s="142" t="e">
        <f t="shared" ca="1" si="2028"/>
        <v>#N/A</v>
      </c>
      <c r="X246" s="142" t="e">
        <f t="shared" ca="1" si="2028"/>
        <v>#N/A</v>
      </c>
      <c r="Y246" s="142" t="e">
        <f t="shared" ca="1" si="2028"/>
        <v>#N/A</v>
      </c>
      <c r="Z246" s="142" t="e">
        <f t="shared" ca="1" si="2028"/>
        <v>#N/A</v>
      </c>
      <c r="AA246" s="142" t="e">
        <f t="shared" ca="1" si="2028"/>
        <v>#N/A</v>
      </c>
      <c r="AB246" s="142" t="e">
        <f t="shared" ca="1" si="2028"/>
        <v>#N/A</v>
      </c>
      <c r="AC246" s="142" t="e">
        <f t="shared" ca="1" si="2028"/>
        <v>#N/A</v>
      </c>
      <c r="AD246" s="142" t="e">
        <f t="shared" ca="1" si="2028"/>
        <v>#N/A</v>
      </c>
      <c r="AE246" s="142" t="e">
        <f t="shared" ca="1" si="2028"/>
        <v>#N/A</v>
      </c>
      <c r="AF246" s="142" t="e">
        <f t="shared" ca="1" si="2028"/>
        <v>#N/A</v>
      </c>
      <c r="AG246" s="142" t="e">
        <f t="shared" ca="1" si="2028"/>
        <v>#N/A</v>
      </c>
      <c r="AH246" s="142" t="e">
        <f t="shared" ca="1" si="2028"/>
        <v>#N/A</v>
      </c>
      <c r="AI246" s="142" t="e">
        <f t="shared" ca="1" si="2039"/>
        <v>#N/A</v>
      </c>
      <c r="AJ246" s="142" t="e">
        <f t="shared" ca="1" si="2039"/>
        <v>#N/A</v>
      </c>
      <c r="AK246" s="142" t="e">
        <f t="shared" ca="1" si="2039"/>
        <v>#N/A</v>
      </c>
      <c r="AL246" s="142" t="e">
        <f t="shared" ca="1" si="2039"/>
        <v>#N/A</v>
      </c>
      <c r="AM246" s="142" t="e">
        <f t="shared" ca="1" si="2039"/>
        <v>#N/A</v>
      </c>
      <c r="AN246" s="142" t="e">
        <f t="shared" ca="1" si="2039"/>
        <v>#N/A</v>
      </c>
      <c r="AO246" s="142" t="e">
        <f t="shared" ca="1" si="2039"/>
        <v>#N/A</v>
      </c>
      <c r="AP246" s="142" t="e">
        <f t="shared" ca="1" si="2039"/>
        <v>#N/A</v>
      </c>
      <c r="AQ246" s="142" t="e">
        <f t="shared" ca="1" si="2039"/>
        <v>#N/A</v>
      </c>
      <c r="AR246" s="142" t="e">
        <f t="shared" ca="1" si="2039"/>
        <v>#N/A</v>
      </c>
      <c r="AS246" s="142" t="e">
        <f t="shared" ca="1" si="2039"/>
        <v>#N/A</v>
      </c>
      <c r="AT246" s="142" t="e">
        <f t="shared" ca="1" si="2039"/>
        <v>#N/A</v>
      </c>
      <c r="AU246" s="142" t="e">
        <f t="shared" ca="1" si="2039"/>
        <v>#N/A</v>
      </c>
      <c r="AV246" s="142" t="e">
        <f t="shared" ca="1" si="2039"/>
        <v>#N/A</v>
      </c>
      <c r="AW246" s="142" t="e">
        <f t="shared" ca="1" si="2039"/>
        <v>#N/A</v>
      </c>
      <c r="AX246" s="142" t="e">
        <f t="shared" ca="1" si="2039"/>
        <v>#N/A</v>
      </c>
      <c r="AY246" s="142" t="e">
        <f t="shared" ca="1" si="2029"/>
        <v>#N/A</v>
      </c>
      <c r="AZ246" s="142" t="e">
        <f t="shared" ca="1" si="2029"/>
        <v>#N/A</v>
      </c>
      <c r="BA246" s="142" t="e">
        <f t="shared" ca="1" si="2029"/>
        <v>#N/A</v>
      </c>
      <c r="BB246" s="142" t="str">
        <f t="shared" ca="1" si="1625"/>
        <v/>
      </c>
      <c r="BC246" s="142" t="str">
        <f t="shared" ref="BC246" ca="1" si="2072">IFERROR(VALUE(G246)*IF(RTF_unit="K",1,IF(RTF_unit="lb",1/1000,IF(RTF_unit="T",2,1))),"")</f>
        <v/>
      </c>
      <c r="BD246" s="142" t="str">
        <f t="shared" ref="BD246" ca="1" si="2073">IFERROR(VALUE(H246)*IF(RTF_unit="K",1,IF(RTF_unit="lb",1/1000,IF(RTF_unit="T",2,1))),"")</f>
        <v/>
      </c>
      <c r="BE246" s="142" t="str">
        <f t="shared" ref="BE246" ca="1" si="2074">IFERROR(VALUE(I246)*IF(RTF_unit="K",1,IF(RTF_unit="lb",1/1000,IF(RTF_unit="T",2,1))),"")</f>
        <v/>
      </c>
      <c r="BF246" s="20" t="str">
        <f t="shared" ca="1" si="1629"/>
        <v/>
      </c>
      <c r="BG246" s="142" t="str">
        <f t="shared" ca="1" si="1671"/>
        <v/>
      </c>
      <c r="BH246" s="20"/>
      <c r="BI246" s="158" t="str">
        <f t="shared" ca="1" si="1715"/>
        <v/>
      </c>
      <c r="BJ246" s="142" t="str">
        <f t="shared" ca="1" si="1690"/>
        <v/>
      </c>
      <c r="BK246" s="142" t="str">
        <f t="shared" ca="1" si="1716"/>
        <v/>
      </c>
      <c r="BL246" s="142" t="str">
        <f t="shared" ref="BL246" ca="1" si="2075">IFERROR(INDEX($D$2:$BA$203,$A$41-1+$BI246,$A$27-3)*IF(RTF_unit="K",1,IF(RTF_unit="lb",1/1000,IF(RTF_unit="T",2,1))),"")</f>
        <v/>
      </c>
      <c r="BM246" s="142" t="str">
        <f t="shared" ref="BM246" ca="1" si="2076">IFERROR(INDEX($D$2:$BA$203,$A$41-1+$BI246,$A$27-1)*IF(RTF_unit="K",1,IF(RTF_unit="lb",1/1000,IF(RTF_unit="T",2,1))),"")</f>
        <v/>
      </c>
      <c r="BN246" s="142" t="str">
        <f t="shared" ref="BN246" ca="1" si="2077">IFERROR(INDEX($D$2:$BA$203,$A$41-1+$BI246,$A$27-2)*IF(RTF_unit="K",1,IF(RTF_unit="lb",1/1000,IF(RTF_unit="T",2,1))),"")</f>
        <v/>
      </c>
      <c r="BO246" s="142" t="str">
        <f t="shared" ref="BO246" ca="1" si="2078">IFERROR(INDEX($D$2:$BA$203,$A$41-1+$BI246,$A$27)*IF(RTF_unit_Moment="kip-ft",1,IF(RTF_unit_Moment="kip-in",1/12,IF(RTF_unit_Moment="lb-ft",1/1000,IF(RTF_unit_Moment="lb-in",1/12000,1)))),"")</f>
        <v/>
      </c>
      <c r="BP246" s="142" t="str">
        <f t="shared" ref="BP246" ca="1" si="2079">IFERROR(INDEX($D$2:$BA$203,$A$41-1+$BI246,$A$30)*IF(RTF_unit_Moment="kip-ft",1,IF(RTF_unit_Moment="kip-in",1/12,IF(RTF_unit_Moment="lb-ft",1/1000,IF(RTF_unit_Moment="lb-in",1/12000,1)))),"")</f>
        <v/>
      </c>
      <c r="BQ246" s="142" t="str">
        <f t="shared" ca="1" si="1722"/>
        <v/>
      </c>
      <c r="BR246" s="142" t="str">
        <f t="shared" ca="1" si="1723"/>
        <v/>
      </c>
      <c r="BT246" s="142" t="str">
        <f t="array" aca="1" ref="BT246" ca="1">IFERROR(INDEX($BB$1:$BB$502,SMALL(IF($BB$1:$BB$502&lt;&gt;"",ROW($BB$1:$BB$502)),ROW(239:239))),"")</f>
        <v/>
      </c>
      <c r="BU246" s="156" t="str">
        <f t="shared" ca="1" si="1685"/>
        <v/>
      </c>
      <c r="BV246" s="142" t="str">
        <f t="shared" ca="1" si="1696"/>
        <v/>
      </c>
      <c r="BW246" s="142" t="str">
        <f t="shared" ca="1" si="1696"/>
        <v/>
      </c>
      <c r="BX246" s="142" t="str">
        <f t="shared" ca="1" si="1696"/>
        <v/>
      </c>
      <c r="BY246" s="142" t="str">
        <f t="shared" ca="1" si="1697"/>
        <v/>
      </c>
      <c r="BZ246" s="142" t="str">
        <f t="shared" ca="1" si="1686"/>
        <v/>
      </c>
      <c r="CA246" s="142" t="str">
        <f t="shared" ca="1" si="1698"/>
        <v/>
      </c>
      <c r="CB246" s="142" t="str">
        <f t="shared" ca="1" si="1699"/>
        <v/>
      </c>
      <c r="CC246" s="142" t="str">
        <f t="shared" ca="1" si="1700"/>
        <v/>
      </c>
      <c r="CD246" s="142" t="str">
        <f t="shared" ca="1" si="1701"/>
        <v/>
      </c>
      <c r="CE246" s="142" t="str">
        <f t="shared" ca="1" si="1702"/>
        <v/>
      </c>
      <c r="CF246" s="142" t="str">
        <f t="shared" ca="1" si="1703"/>
        <v/>
      </c>
      <c r="CG246" s="142" t="str">
        <f t="shared" ca="1" si="1704"/>
        <v/>
      </c>
      <c r="CH246" s="142" t="str">
        <f ca="1">IFERROR(TRIM(IFERROR(IF(ISNUMBER(MATCH(IF($CF245="Radius",LEFT($CF246,FIND(" (",$CF246,1)),IF(LEFT($CF246,FIND(" (",$CF246,1))=LEFT($CF245,FIND(" (",$CF245,1)),"",LEFT($CF246,FIND(" (",$CF246,1)))),$CH$8:$CH245,0))=FALSE,IF($CF245="Radius",LEFT($CF246,FIND(" (",$CF246,1)),IF(LEFT($CF246,FIND(" (",$CF246,1))=LEFT($CF245,FIND(" (",$CF245,1)),"",LEFT($CF246,FIND(" (",$CF246,1)))),""),"")),"")</f>
        <v/>
      </c>
      <c r="CI246" s="142" t="str">
        <f t="array" aca="1" ref="CI246" ca="1">IFERROR(IF($CH246="","",IF(MAX((Selection_Radius=$CH246)*Selection_Resultant)=0,"",MAX((Selection_Radius=$CH246)*Selection_Resultant))),"")</f>
        <v/>
      </c>
      <c r="CJ246" s="142" t="str">
        <f t="shared" ca="1" si="1705"/>
        <v/>
      </c>
      <c r="CK246" s="142" t="str">
        <f t="array" aca="1" ref="CK246" ca="1">IFERROR(INDEX($CJ$1:$CJ$502,SMALL(IF($CJ$1:$CJ$502&lt;&gt;"",ROW($CJ$1:$CJ$502)),ROW(239:239))),"")</f>
        <v/>
      </c>
      <c r="CL246" s="142" t="str">
        <f t="shared" ca="1" si="1706"/>
        <v/>
      </c>
      <c r="CM246" s="142" t="str">
        <f t="shared" ca="1" si="1707"/>
        <v/>
      </c>
      <c r="CN246" s="142" t="str" cm="1">
        <f t="array" aca="1" ref="CN246" ca="1">IF(CM246="","",INDEX(INDIRECT("$CM$9:$CM$" &amp; ROW(GuyAnchorReactionCount) + GuyAnchorReactionCount),ROWS($CM246:INDIRECT("$CM$" &amp; ROW(GuyAnchorReactionCount) + GuyAnchorReactionCount))))</f>
        <v/>
      </c>
      <c r="CP246" s="145" t="str">
        <f t="shared" ca="1" si="1708"/>
        <v/>
      </c>
      <c r="CQ246" s="145" t="str">
        <f t="shared" ca="1" si="1709"/>
        <v/>
      </c>
      <c r="CR246" s="145" t="str">
        <f t="shared" ca="1" si="1710"/>
        <v/>
      </c>
      <c r="CS246" s="145" t="str">
        <f t="shared" ca="1" si="1711"/>
        <v/>
      </c>
    </row>
    <row r="247" spans="3:97" x14ac:dyDescent="0.2">
      <c r="C247" s="142">
        <f t="shared" si="1635"/>
        <v>245</v>
      </c>
      <c r="D247" s="142" t="e">
        <f t="shared" ca="1" si="2038"/>
        <v>#N/A</v>
      </c>
      <c r="E247" s="142" t="e">
        <f t="shared" ca="1" si="2038"/>
        <v>#N/A</v>
      </c>
      <c r="F247" s="142" t="e">
        <f t="shared" ca="1" si="2038"/>
        <v>#N/A</v>
      </c>
      <c r="G247" s="142" t="e">
        <f t="shared" ca="1" si="2038"/>
        <v>#N/A</v>
      </c>
      <c r="H247" s="142" t="e">
        <f t="shared" ca="1" si="2038"/>
        <v>#N/A</v>
      </c>
      <c r="I247" s="142" t="e">
        <f t="shared" ca="1" si="2038"/>
        <v>#N/A</v>
      </c>
      <c r="J247" s="142" t="e">
        <f t="shared" ca="1" si="2038"/>
        <v>#N/A</v>
      </c>
      <c r="K247" s="142" t="e">
        <f t="shared" ca="1" si="2038"/>
        <v>#N/A</v>
      </c>
      <c r="L247" s="142" t="e">
        <f t="shared" ca="1" si="2038"/>
        <v>#N/A</v>
      </c>
      <c r="M247" s="142" t="e">
        <f t="shared" ca="1" si="2038"/>
        <v>#N/A</v>
      </c>
      <c r="N247" s="142" t="e">
        <f t="shared" ca="1" si="2038"/>
        <v>#N/A</v>
      </c>
      <c r="O247" s="142" t="e">
        <f t="shared" ca="1" si="2038"/>
        <v>#N/A</v>
      </c>
      <c r="P247" s="142" t="e">
        <f t="shared" ca="1" si="2038"/>
        <v>#N/A</v>
      </c>
      <c r="Q247" s="142" t="e">
        <f t="shared" ca="1" si="2038"/>
        <v>#N/A</v>
      </c>
      <c r="R247" s="142" t="e">
        <f t="shared" ca="1" si="2038"/>
        <v>#N/A</v>
      </c>
      <c r="S247" s="142" t="e">
        <f t="shared" ca="1" si="2038"/>
        <v>#N/A</v>
      </c>
      <c r="T247" s="142" t="e">
        <f t="shared" ca="1" si="2028"/>
        <v>#N/A</v>
      </c>
      <c r="U247" s="142" t="e">
        <f t="shared" ca="1" si="2028"/>
        <v>#N/A</v>
      </c>
      <c r="V247" s="142" t="e">
        <f t="shared" ca="1" si="2028"/>
        <v>#N/A</v>
      </c>
      <c r="W247" s="142" t="e">
        <f t="shared" ca="1" si="2028"/>
        <v>#N/A</v>
      </c>
      <c r="X247" s="142" t="e">
        <f t="shared" ca="1" si="2028"/>
        <v>#N/A</v>
      </c>
      <c r="Y247" s="142" t="e">
        <f t="shared" ca="1" si="2028"/>
        <v>#N/A</v>
      </c>
      <c r="Z247" s="142" t="e">
        <f t="shared" ca="1" si="2028"/>
        <v>#N/A</v>
      </c>
      <c r="AA247" s="142" t="e">
        <f t="shared" ca="1" si="2028"/>
        <v>#N/A</v>
      </c>
      <c r="AB247" s="142" t="e">
        <f t="shared" ca="1" si="2028"/>
        <v>#N/A</v>
      </c>
      <c r="AC247" s="142" t="e">
        <f t="shared" ca="1" si="2028"/>
        <v>#N/A</v>
      </c>
      <c r="AD247" s="142" t="e">
        <f t="shared" ca="1" si="2028"/>
        <v>#N/A</v>
      </c>
      <c r="AE247" s="142" t="e">
        <f t="shared" ca="1" si="2028"/>
        <v>#N/A</v>
      </c>
      <c r="AF247" s="142" t="e">
        <f t="shared" ca="1" si="2028"/>
        <v>#N/A</v>
      </c>
      <c r="AG247" s="142" t="e">
        <f t="shared" ca="1" si="2028"/>
        <v>#N/A</v>
      </c>
      <c r="AH247" s="142" t="e">
        <f t="shared" ca="1" si="2028"/>
        <v>#N/A</v>
      </c>
      <c r="AI247" s="142" t="e">
        <f t="shared" ca="1" si="2039"/>
        <v>#N/A</v>
      </c>
      <c r="AJ247" s="142" t="e">
        <f t="shared" ca="1" si="2039"/>
        <v>#N/A</v>
      </c>
      <c r="AK247" s="142" t="e">
        <f t="shared" ca="1" si="2039"/>
        <v>#N/A</v>
      </c>
      <c r="AL247" s="142" t="e">
        <f t="shared" ca="1" si="2039"/>
        <v>#N/A</v>
      </c>
      <c r="AM247" s="142" t="e">
        <f t="shared" ca="1" si="2039"/>
        <v>#N/A</v>
      </c>
      <c r="AN247" s="142" t="e">
        <f t="shared" ca="1" si="2039"/>
        <v>#N/A</v>
      </c>
      <c r="AO247" s="142" t="e">
        <f t="shared" ca="1" si="2039"/>
        <v>#N/A</v>
      </c>
      <c r="AP247" s="142" t="e">
        <f t="shared" ca="1" si="2039"/>
        <v>#N/A</v>
      </c>
      <c r="AQ247" s="142" t="e">
        <f t="shared" ca="1" si="2039"/>
        <v>#N/A</v>
      </c>
      <c r="AR247" s="142" t="e">
        <f t="shared" ca="1" si="2039"/>
        <v>#N/A</v>
      </c>
      <c r="AS247" s="142" t="e">
        <f t="shared" ca="1" si="2039"/>
        <v>#N/A</v>
      </c>
      <c r="AT247" s="142" t="e">
        <f t="shared" ca="1" si="2039"/>
        <v>#N/A</v>
      </c>
      <c r="AU247" s="142" t="e">
        <f t="shared" ca="1" si="2039"/>
        <v>#N/A</v>
      </c>
      <c r="AV247" s="142" t="e">
        <f t="shared" ca="1" si="2039"/>
        <v>#N/A</v>
      </c>
      <c r="AW247" s="142" t="e">
        <f t="shared" ca="1" si="2039"/>
        <v>#N/A</v>
      </c>
      <c r="AX247" s="142" t="e">
        <f t="shared" ca="1" si="2039"/>
        <v>#N/A</v>
      </c>
      <c r="AY247" s="142" t="e">
        <f t="shared" ca="1" si="2029"/>
        <v>#N/A</v>
      </c>
      <c r="AZ247" s="142" t="e">
        <f t="shared" ca="1" si="2029"/>
        <v>#N/A</v>
      </c>
      <c r="BA247" s="142" t="e">
        <f t="shared" ca="1" si="2029"/>
        <v>#N/A</v>
      </c>
      <c r="BB247" s="142" t="str">
        <f t="shared" ca="1" si="1625"/>
        <v/>
      </c>
      <c r="BC247" s="142" t="str">
        <f t="shared" ref="BC247" ca="1" si="2080">IFERROR(VALUE(G247)*IF(RTF_unit="K",1,IF(RTF_unit="lb",1/1000,IF(RTF_unit="T",2,1))),"")</f>
        <v/>
      </c>
      <c r="BD247" s="142" t="str">
        <f t="shared" ref="BD247" ca="1" si="2081">IFERROR(VALUE(H247)*IF(RTF_unit="K",1,IF(RTF_unit="lb",1/1000,IF(RTF_unit="T",2,1))),"")</f>
        <v/>
      </c>
      <c r="BE247" s="142" t="str">
        <f t="shared" ref="BE247" ca="1" si="2082">IFERROR(VALUE(I247)*IF(RTF_unit="K",1,IF(RTF_unit="lb",1/1000,IF(RTF_unit="T",2,1))),"")</f>
        <v/>
      </c>
      <c r="BF247" s="20" t="str">
        <f t="shared" ca="1" si="1629"/>
        <v/>
      </c>
      <c r="BG247" s="142" t="str">
        <f t="shared" ca="1" si="1671"/>
        <v/>
      </c>
      <c r="BH247" s="20"/>
      <c r="BI247" s="158" t="str">
        <f t="shared" ca="1" si="1715"/>
        <v/>
      </c>
      <c r="BJ247" s="142" t="str">
        <f t="shared" ca="1" si="1690"/>
        <v/>
      </c>
      <c r="BK247" s="142" t="str">
        <f t="shared" ca="1" si="1716"/>
        <v/>
      </c>
      <c r="BL247" s="142" t="str">
        <f t="shared" ref="BL247" ca="1" si="2083">IFERROR(INDEX($D$2:$BA$203,$A$41-1+$BI247,$A$27-3)*IF(RTF_unit="K",1,IF(RTF_unit="lb",1/1000,IF(RTF_unit="T",2,1))),"")</f>
        <v/>
      </c>
      <c r="BM247" s="142" t="str">
        <f t="shared" ref="BM247" ca="1" si="2084">IFERROR(INDEX($D$2:$BA$203,$A$41-1+$BI247,$A$27-1)*IF(RTF_unit="K",1,IF(RTF_unit="lb",1/1000,IF(RTF_unit="T",2,1))),"")</f>
        <v/>
      </c>
      <c r="BN247" s="142" t="str">
        <f t="shared" ref="BN247" ca="1" si="2085">IFERROR(INDEX($D$2:$BA$203,$A$41-1+$BI247,$A$27-2)*IF(RTF_unit="K",1,IF(RTF_unit="lb",1/1000,IF(RTF_unit="T",2,1))),"")</f>
        <v/>
      </c>
      <c r="BO247" s="142" t="str">
        <f t="shared" ref="BO247" ca="1" si="2086">IFERROR(INDEX($D$2:$BA$203,$A$41-1+$BI247,$A$27)*IF(RTF_unit_Moment="kip-ft",1,IF(RTF_unit_Moment="kip-in",1/12,IF(RTF_unit_Moment="lb-ft",1/1000,IF(RTF_unit_Moment="lb-in",1/12000,1)))),"")</f>
        <v/>
      </c>
      <c r="BP247" s="142" t="str">
        <f t="shared" ref="BP247" ca="1" si="2087">IFERROR(INDEX($D$2:$BA$203,$A$41-1+$BI247,$A$30)*IF(RTF_unit_Moment="kip-ft",1,IF(RTF_unit_Moment="kip-in",1/12,IF(RTF_unit_Moment="lb-ft",1/1000,IF(RTF_unit_Moment="lb-in",1/12000,1)))),"")</f>
        <v/>
      </c>
      <c r="BQ247" s="142" t="str">
        <f t="shared" ca="1" si="1722"/>
        <v/>
      </c>
      <c r="BR247" s="142" t="str">
        <f t="shared" ca="1" si="1723"/>
        <v/>
      </c>
      <c r="BT247" s="142" t="str">
        <f t="array" aca="1" ref="BT247" ca="1">IFERROR(INDEX($BB$1:$BB$502,SMALL(IF($BB$1:$BB$502&lt;&gt;"",ROW($BB$1:$BB$502)),ROW(240:240))),"")</f>
        <v/>
      </c>
      <c r="BU247" s="156" t="str">
        <f t="shared" ca="1" si="1685"/>
        <v/>
      </c>
      <c r="BV247" s="142" t="str">
        <f t="shared" ca="1" si="1696"/>
        <v/>
      </c>
      <c r="BW247" s="142" t="str">
        <f t="shared" ca="1" si="1696"/>
        <v/>
      </c>
      <c r="BX247" s="142" t="str">
        <f t="shared" ca="1" si="1696"/>
        <v/>
      </c>
      <c r="BY247" s="142" t="str">
        <f t="shared" ca="1" si="1697"/>
        <v/>
      </c>
      <c r="BZ247" s="142" t="str">
        <f t="shared" ca="1" si="1686"/>
        <v/>
      </c>
      <c r="CA247" s="142" t="str">
        <f t="shared" ca="1" si="1698"/>
        <v/>
      </c>
      <c r="CB247" s="142" t="str">
        <f t="shared" ca="1" si="1699"/>
        <v/>
      </c>
      <c r="CC247" s="142" t="str">
        <f t="shared" ca="1" si="1700"/>
        <v/>
      </c>
      <c r="CD247" s="142" t="str">
        <f t="shared" ca="1" si="1701"/>
        <v/>
      </c>
      <c r="CE247" s="142" t="str">
        <f t="shared" ca="1" si="1702"/>
        <v/>
      </c>
      <c r="CF247" s="142" t="str">
        <f t="shared" ca="1" si="1703"/>
        <v/>
      </c>
      <c r="CG247" s="142" t="str">
        <f t="shared" ca="1" si="1704"/>
        <v/>
      </c>
      <c r="CH247" s="142" t="str">
        <f ca="1">IFERROR(TRIM(IFERROR(IF(ISNUMBER(MATCH(IF($CF246="Radius",LEFT($CF247,FIND(" (",$CF247,1)),IF(LEFT($CF247,FIND(" (",$CF247,1))=LEFT($CF246,FIND(" (",$CF246,1)),"",LEFT($CF247,FIND(" (",$CF247,1)))),$CH$8:$CH246,0))=FALSE,IF($CF246="Radius",LEFT($CF247,FIND(" (",$CF247,1)),IF(LEFT($CF247,FIND(" (",$CF247,1))=LEFT($CF246,FIND(" (",$CF246,1)),"",LEFT($CF247,FIND(" (",$CF247,1)))),""),"")),"")</f>
        <v/>
      </c>
      <c r="CI247" s="142" t="str">
        <f t="array" aca="1" ref="CI247" ca="1">IFERROR(IF($CH247="","",IF(MAX((Selection_Radius=$CH247)*Selection_Resultant)=0,"",MAX((Selection_Radius=$CH247)*Selection_Resultant))),"")</f>
        <v/>
      </c>
      <c r="CJ247" s="142" t="str">
        <f t="shared" ca="1" si="1705"/>
        <v/>
      </c>
      <c r="CK247" s="142" t="str">
        <f t="array" aca="1" ref="CK247" ca="1">IFERROR(INDEX($CJ$1:$CJ$502,SMALL(IF($CJ$1:$CJ$502&lt;&gt;"",ROW($CJ$1:$CJ$502)),ROW(240:240))),"")</f>
        <v/>
      </c>
      <c r="CL247" s="142" t="str">
        <f t="shared" ca="1" si="1706"/>
        <v/>
      </c>
      <c r="CM247" s="142" t="str">
        <f t="shared" ca="1" si="1707"/>
        <v/>
      </c>
      <c r="CN247" s="142" t="str" cm="1">
        <f t="array" aca="1" ref="CN247" ca="1">IF(CM247="","",INDEX(INDIRECT("$CM$9:$CM$" &amp; ROW(GuyAnchorReactionCount) + GuyAnchorReactionCount),ROWS($CM247:INDIRECT("$CM$" &amp; ROW(GuyAnchorReactionCount) + GuyAnchorReactionCount))))</f>
        <v/>
      </c>
      <c r="CP247" s="145" t="str">
        <f t="shared" ca="1" si="1708"/>
        <v/>
      </c>
      <c r="CQ247" s="145" t="str">
        <f t="shared" ca="1" si="1709"/>
        <v/>
      </c>
      <c r="CR247" s="145" t="str">
        <f t="shared" ca="1" si="1710"/>
        <v/>
      </c>
      <c r="CS247" s="145" t="str">
        <f t="shared" ca="1" si="1711"/>
        <v/>
      </c>
    </row>
    <row r="248" spans="3:97" x14ac:dyDescent="0.2">
      <c r="C248" s="142">
        <f t="shared" si="1635"/>
        <v>246</v>
      </c>
      <c r="D248" s="142" t="e">
        <f t="shared" ca="1" si="2038"/>
        <v>#N/A</v>
      </c>
      <c r="E248" s="142" t="e">
        <f t="shared" ca="1" si="2038"/>
        <v>#N/A</v>
      </c>
      <c r="F248" s="142" t="e">
        <f t="shared" ca="1" si="2038"/>
        <v>#N/A</v>
      </c>
      <c r="G248" s="142" t="e">
        <f t="shared" ca="1" si="2038"/>
        <v>#N/A</v>
      </c>
      <c r="H248" s="142" t="e">
        <f t="shared" ca="1" si="2038"/>
        <v>#N/A</v>
      </c>
      <c r="I248" s="142" t="e">
        <f t="shared" ca="1" si="2038"/>
        <v>#N/A</v>
      </c>
      <c r="J248" s="142" t="e">
        <f t="shared" ca="1" si="2038"/>
        <v>#N/A</v>
      </c>
      <c r="K248" s="142" t="e">
        <f t="shared" ca="1" si="2038"/>
        <v>#N/A</v>
      </c>
      <c r="L248" s="142" t="e">
        <f t="shared" ca="1" si="2038"/>
        <v>#N/A</v>
      </c>
      <c r="M248" s="142" t="e">
        <f t="shared" ca="1" si="2038"/>
        <v>#N/A</v>
      </c>
      <c r="N248" s="142" t="e">
        <f t="shared" ca="1" si="2038"/>
        <v>#N/A</v>
      </c>
      <c r="O248" s="142" t="e">
        <f t="shared" ca="1" si="2038"/>
        <v>#N/A</v>
      </c>
      <c r="P248" s="142" t="e">
        <f t="shared" ca="1" si="2038"/>
        <v>#N/A</v>
      </c>
      <c r="Q248" s="142" t="e">
        <f t="shared" ca="1" si="2038"/>
        <v>#N/A</v>
      </c>
      <c r="R248" s="142" t="e">
        <f t="shared" ca="1" si="2038"/>
        <v>#N/A</v>
      </c>
      <c r="S248" s="142" t="e">
        <f t="shared" ca="1" si="2038"/>
        <v>#N/A</v>
      </c>
      <c r="T248" s="142" t="e">
        <f t="shared" ca="1" si="2028"/>
        <v>#N/A</v>
      </c>
      <c r="U248" s="142" t="e">
        <f t="shared" ca="1" si="2028"/>
        <v>#N/A</v>
      </c>
      <c r="V248" s="142" t="e">
        <f t="shared" ca="1" si="2028"/>
        <v>#N/A</v>
      </c>
      <c r="W248" s="142" t="e">
        <f t="shared" ca="1" si="2028"/>
        <v>#N/A</v>
      </c>
      <c r="X248" s="142" t="e">
        <f t="shared" ca="1" si="2028"/>
        <v>#N/A</v>
      </c>
      <c r="Y248" s="142" t="e">
        <f t="shared" ca="1" si="2028"/>
        <v>#N/A</v>
      </c>
      <c r="Z248" s="142" t="e">
        <f t="shared" ca="1" si="2028"/>
        <v>#N/A</v>
      </c>
      <c r="AA248" s="142" t="e">
        <f t="shared" ca="1" si="2028"/>
        <v>#N/A</v>
      </c>
      <c r="AB248" s="142" t="e">
        <f t="shared" ca="1" si="2028"/>
        <v>#N/A</v>
      </c>
      <c r="AC248" s="142" t="e">
        <f t="shared" ca="1" si="2028"/>
        <v>#N/A</v>
      </c>
      <c r="AD248" s="142" t="e">
        <f t="shared" ca="1" si="2028"/>
        <v>#N/A</v>
      </c>
      <c r="AE248" s="142" t="e">
        <f t="shared" ca="1" si="2028"/>
        <v>#N/A</v>
      </c>
      <c r="AF248" s="142" t="e">
        <f t="shared" ca="1" si="2028"/>
        <v>#N/A</v>
      </c>
      <c r="AG248" s="142" t="e">
        <f t="shared" ca="1" si="2028"/>
        <v>#N/A</v>
      </c>
      <c r="AH248" s="142" t="e">
        <f t="shared" ca="1" si="2028"/>
        <v>#N/A</v>
      </c>
      <c r="AI248" s="142" t="e">
        <f t="shared" ca="1" si="2039"/>
        <v>#N/A</v>
      </c>
      <c r="AJ248" s="142" t="e">
        <f t="shared" ca="1" si="2039"/>
        <v>#N/A</v>
      </c>
      <c r="AK248" s="142" t="e">
        <f t="shared" ca="1" si="2039"/>
        <v>#N/A</v>
      </c>
      <c r="AL248" s="142" t="e">
        <f t="shared" ca="1" si="2039"/>
        <v>#N/A</v>
      </c>
      <c r="AM248" s="142" t="e">
        <f t="shared" ca="1" si="2039"/>
        <v>#N/A</v>
      </c>
      <c r="AN248" s="142" t="e">
        <f t="shared" ca="1" si="2039"/>
        <v>#N/A</v>
      </c>
      <c r="AO248" s="142" t="e">
        <f t="shared" ca="1" si="2039"/>
        <v>#N/A</v>
      </c>
      <c r="AP248" s="142" t="e">
        <f t="shared" ca="1" si="2039"/>
        <v>#N/A</v>
      </c>
      <c r="AQ248" s="142" t="e">
        <f t="shared" ca="1" si="2039"/>
        <v>#N/A</v>
      </c>
      <c r="AR248" s="142" t="e">
        <f t="shared" ca="1" si="2039"/>
        <v>#N/A</v>
      </c>
      <c r="AS248" s="142" t="e">
        <f t="shared" ca="1" si="2039"/>
        <v>#N/A</v>
      </c>
      <c r="AT248" s="142" t="e">
        <f t="shared" ca="1" si="2039"/>
        <v>#N/A</v>
      </c>
      <c r="AU248" s="142" t="e">
        <f t="shared" ca="1" si="2039"/>
        <v>#N/A</v>
      </c>
      <c r="AV248" s="142" t="e">
        <f t="shared" ca="1" si="2039"/>
        <v>#N/A</v>
      </c>
      <c r="AW248" s="142" t="e">
        <f t="shared" ca="1" si="2039"/>
        <v>#N/A</v>
      </c>
      <c r="AX248" s="142" t="e">
        <f t="shared" ca="1" si="2039"/>
        <v>#N/A</v>
      </c>
      <c r="AY248" s="142" t="e">
        <f t="shared" ca="1" si="2029"/>
        <v>#N/A</v>
      </c>
      <c r="AZ248" s="142" t="e">
        <f t="shared" ca="1" si="2029"/>
        <v>#N/A</v>
      </c>
      <c r="BA248" s="142" t="e">
        <f t="shared" ca="1" si="2029"/>
        <v>#N/A</v>
      </c>
      <c r="BB248" s="142" t="str">
        <f t="shared" ca="1" si="1625"/>
        <v/>
      </c>
      <c r="BC248" s="142" t="str">
        <f t="shared" ref="BC248" ca="1" si="2088">IFERROR(VALUE(G248)*IF(RTF_unit="K",1,IF(RTF_unit="lb",1/1000,IF(RTF_unit="T",2,1))),"")</f>
        <v/>
      </c>
      <c r="BD248" s="142" t="str">
        <f t="shared" ref="BD248" ca="1" si="2089">IFERROR(VALUE(H248)*IF(RTF_unit="K",1,IF(RTF_unit="lb",1/1000,IF(RTF_unit="T",2,1))),"")</f>
        <v/>
      </c>
      <c r="BE248" s="142" t="str">
        <f t="shared" ref="BE248" ca="1" si="2090">IFERROR(VALUE(I248)*IF(RTF_unit="K",1,IF(RTF_unit="lb",1/1000,IF(RTF_unit="T",2,1))),"")</f>
        <v/>
      </c>
      <c r="BF248" s="20" t="str">
        <f t="shared" ca="1" si="1629"/>
        <v/>
      </c>
      <c r="BG248" s="142" t="str">
        <f t="shared" ca="1" si="1671"/>
        <v/>
      </c>
      <c r="BH248" s="20"/>
      <c r="BI248" s="158" t="str">
        <f t="shared" ca="1" si="1715"/>
        <v/>
      </c>
      <c r="BJ248" s="142" t="str">
        <f t="shared" ca="1" si="1690"/>
        <v/>
      </c>
      <c r="BK248" s="142" t="str">
        <f t="shared" ca="1" si="1716"/>
        <v/>
      </c>
      <c r="BL248" s="142" t="str">
        <f t="shared" ref="BL248" ca="1" si="2091">IFERROR(INDEX($D$2:$BA$203,$A$41-1+$BI248,$A$27-3)*IF(RTF_unit="K",1,IF(RTF_unit="lb",1/1000,IF(RTF_unit="T",2,1))),"")</f>
        <v/>
      </c>
      <c r="BM248" s="142" t="str">
        <f t="shared" ref="BM248" ca="1" si="2092">IFERROR(INDEX($D$2:$BA$203,$A$41-1+$BI248,$A$27-1)*IF(RTF_unit="K",1,IF(RTF_unit="lb",1/1000,IF(RTF_unit="T",2,1))),"")</f>
        <v/>
      </c>
      <c r="BN248" s="142" t="str">
        <f t="shared" ref="BN248" ca="1" si="2093">IFERROR(INDEX($D$2:$BA$203,$A$41-1+$BI248,$A$27-2)*IF(RTF_unit="K",1,IF(RTF_unit="lb",1/1000,IF(RTF_unit="T",2,1))),"")</f>
        <v/>
      </c>
      <c r="BO248" s="142" t="str">
        <f t="shared" ref="BO248" ca="1" si="2094">IFERROR(INDEX($D$2:$BA$203,$A$41-1+$BI248,$A$27)*IF(RTF_unit_Moment="kip-ft",1,IF(RTF_unit_Moment="kip-in",1/12,IF(RTF_unit_Moment="lb-ft",1/1000,IF(RTF_unit_Moment="lb-in",1/12000,1)))),"")</f>
        <v/>
      </c>
      <c r="BP248" s="142" t="str">
        <f t="shared" ref="BP248" ca="1" si="2095">IFERROR(INDEX($D$2:$BA$203,$A$41-1+$BI248,$A$30)*IF(RTF_unit_Moment="kip-ft",1,IF(RTF_unit_Moment="kip-in",1/12,IF(RTF_unit_Moment="lb-ft",1/1000,IF(RTF_unit_Moment="lb-in",1/12000,1)))),"")</f>
        <v/>
      </c>
      <c r="BQ248" s="142" t="str">
        <f t="shared" ca="1" si="1722"/>
        <v/>
      </c>
      <c r="BR248" s="142" t="str">
        <f t="shared" ca="1" si="1723"/>
        <v/>
      </c>
      <c r="BT248" s="142" t="str">
        <f t="array" aca="1" ref="BT248" ca="1">IFERROR(INDEX($BB$1:$BB$502,SMALL(IF($BB$1:$BB$502&lt;&gt;"",ROW($BB$1:$BB$502)),ROW(241:241))),"")</f>
        <v/>
      </c>
      <c r="BU248" s="156" t="str">
        <f t="shared" ca="1" si="1685"/>
        <v/>
      </c>
      <c r="BV248" s="142" t="str">
        <f t="shared" ca="1" si="1696"/>
        <v/>
      </c>
      <c r="BW248" s="142" t="str">
        <f t="shared" ca="1" si="1696"/>
        <v/>
      </c>
      <c r="BX248" s="142" t="str">
        <f t="shared" ca="1" si="1696"/>
        <v/>
      </c>
      <c r="BY248" s="142" t="str">
        <f t="shared" ca="1" si="1697"/>
        <v/>
      </c>
      <c r="BZ248" s="142" t="str">
        <f t="shared" ca="1" si="1686"/>
        <v/>
      </c>
      <c r="CA248" s="142" t="str">
        <f t="shared" ca="1" si="1698"/>
        <v/>
      </c>
      <c r="CB248" s="142" t="str">
        <f t="shared" ca="1" si="1699"/>
        <v/>
      </c>
      <c r="CC248" s="142" t="str">
        <f t="shared" ca="1" si="1700"/>
        <v/>
      </c>
      <c r="CD248" s="142" t="str">
        <f t="shared" ca="1" si="1701"/>
        <v/>
      </c>
      <c r="CE248" s="142" t="str">
        <f t="shared" ca="1" si="1702"/>
        <v/>
      </c>
      <c r="CF248" s="142" t="str">
        <f t="shared" ca="1" si="1703"/>
        <v/>
      </c>
      <c r="CG248" s="142" t="str">
        <f t="shared" ca="1" si="1704"/>
        <v/>
      </c>
      <c r="CH248" s="142" t="str">
        <f ca="1">IFERROR(TRIM(IFERROR(IF(ISNUMBER(MATCH(IF($CF247="Radius",LEFT($CF248,FIND(" (",$CF248,1)),IF(LEFT($CF248,FIND(" (",$CF248,1))=LEFT($CF247,FIND(" (",$CF247,1)),"",LEFT($CF248,FIND(" (",$CF248,1)))),$CH$8:$CH247,0))=FALSE,IF($CF247="Radius",LEFT($CF248,FIND(" (",$CF248,1)),IF(LEFT($CF248,FIND(" (",$CF248,1))=LEFT($CF247,FIND(" (",$CF247,1)),"",LEFT($CF248,FIND(" (",$CF248,1)))),""),"")),"")</f>
        <v/>
      </c>
      <c r="CI248" s="142" t="str">
        <f t="array" aca="1" ref="CI248" ca="1">IFERROR(IF($CH248="","",IF(MAX((Selection_Radius=$CH248)*Selection_Resultant)=0,"",MAX((Selection_Radius=$CH248)*Selection_Resultant))),"")</f>
        <v/>
      </c>
      <c r="CJ248" s="142" t="str">
        <f t="shared" ca="1" si="1705"/>
        <v/>
      </c>
      <c r="CK248" s="142" t="str">
        <f t="array" aca="1" ref="CK248" ca="1">IFERROR(INDEX($CJ$1:$CJ$502,SMALL(IF($CJ$1:$CJ$502&lt;&gt;"",ROW($CJ$1:$CJ$502)),ROW(241:241))),"")</f>
        <v/>
      </c>
      <c r="CL248" s="142" t="str">
        <f t="shared" ca="1" si="1706"/>
        <v/>
      </c>
      <c r="CM248" s="142" t="str">
        <f t="shared" ca="1" si="1707"/>
        <v/>
      </c>
      <c r="CN248" s="142" t="str" cm="1">
        <f t="array" aca="1" ref="CN248" ca="1">IF(CM248="","",INDEX(INDIRECT("$CM$9:$CM$" &amp; ROW(GuyAnchorReactionCount) + GuyAnchorReactionCount),ROWS($CM248:INDIRECT("$CM$" &amp; ROW(GuyAnchorReactionCount) + GuyAnchorReactionCount))))</f>
        <v/>
      </c>
      <c r="CP248" s="145" t="str">
        <f t="shared" ca="1" si="1708"/>
        <v/>
      </c>
      <c r="CQ248" s="145" t="str">
        <f t="shared" ca="1" si="1709"/>
        <v/>
      </c>
      <c r="CR248" s="145" t="str">
        <f t="shared" ca="1" si="1710"/>
        <v/>
      </c>
      <c r="CS248" s="145" t="str">
        <f t="shared" ca="1" si="1711"/>
        <v/>
      </c>
    </row>
    <row r="249" spans="3:97" x14ac:dyDescent="0.2">
      <c r="C249" s="142">
        <f t="shared" si="1635"/>
        <v>247</v>
      </c>
      <c r="D249" s="142" t="e">
        <f t="shared" ca="1" si="2038"/>
        <v>#N/A</v>
      </c>
      <c r="E249" s="142" t="e">
        <f t="shared" ca="1" si="2038"/>
        <v>#N/A</v>
      </c>
      <c r="F249" s="142" t="e">
        <f t="shared" ca="1" si="2038"/>
        <v>#N/A</v>
      </c>
      <c r="G249" s="142" t="e">
        <f t="shared" ca="1" si="2038"/>
        <v>#N/A</v>
      </c>
      <c r="H249" s="142" t="e">
        <f t="shared" ca="1" si="2038"/>
        <v>#N/A</v>
      </c>
      <c r="I249" s="142" t="e">
        <f t="shared" ca="1" si="2038"/>
        <v>#N/A</v>
      </c>
      <c r="J249" s="142" t="e">
        <f t="shared" ca="1" si="2038"/>
        <v>#N/A</v>
      </c>
      <c r="K249" s="142" t="e">
        <f t="shared" ca="1" si="2038"/>
        <v>#N/A</v>
      </c>
      <c r="L249" s="142" t="e">
        <f t="shared" ca="1" si="2038"/>
        <v>#N/A</v>
      </c>
      <c r="M249" s="142" t="e">
        <f t="shared" ca="1" si="2038"/>
        <v>#N/A</v>
      </c>
      <c r="N249" s="142" t="e">
        <f t="shared" ca="1" si="2038"/>
        <v>#N/A</v>
      </c>
      <c r="O249" s="142" t="e">
        <f t="shared" ca="1" si="2038"/>
        <v>#N/A</v>
      </c>
      <c r="P249" s="142" t="e">
        <f t="shared" ca="1" si="2038"/>
        <v>#N/A</v>
      </c>
      <c r="Q249" s="142" t="e">
        <f t="shared" ca="1" si="2038"/>
        <v>#N/A</v>
      </c>
      <c r="R249" s="142" t="e">
        <f t="shared" ca="1" si="2038"/>
        <v>#N/A</v>
      </c>
      <c r="S249" s="142" t="e">
        <f t="shared" ca="1" si="2038"/>
        <v>#N/A</v>
      </c>
      <c r="T249" s="142" t="e">
        <f t="shared" ca="1" si="2028"/>
        <v>#N/A</v>
      </c>
      <c r="U249" s="142" t="e">
        <f t="shared" ca="1" si="2028"/>
        <v>#N/A</v>
      </c>
      <c r="V249" s="142" t="e">
        <f t="shared" ca="1" si="2028"/>
        <v>#N/A</v>
      </c>
      <c r="W249" s="142" t="e">
        <f t="shared" ca="1" si="2028"/>
        <v>#N/A</v>
      </c>
      <c r="X249" s="142" t="e">
        <f t="shared" ca="1" si="2028"/>
        <v>#N/A</v>
      </c>
      <c r="Y249" s="142" t="e">
        <f t="shared" ca="1" si="2028"/>
        <v>#N/A</v>
      </c>
      <c r="Z249" s="142" t="e">
        <f t="shared" ca="1" si="2028"/>
        <v>#N/A</v>
      </c>
      <c r="AA249" s="142" t="e">
        <f t="shared" ca="1" si="2028"/>
        <v>#N/A</v>
      </c>
      <c r="AB249" s="142" t="e">
        <f t="shared" ca="1" si="2028"/>
        <v>#N/A</v>
      </c>
      <c r="AC249" s="142" t="e">
        <f t="shared" ca="1" si="2028"/>
        <v>#N/A</v>
      </c>
      <c r="AD249" s="142" t="e">
        <f t="shared" ca="1" si="2028"/>
        <v>#N/A</v>
      </c>
      <c r="AE249" s="142" t="e">
        <f t="shared" ca="1" si="2028"/>
        <v>#N/A</v>
      </c>
      <c r="AF249" s="142" t="e">
        <f t="shared" ca="1" si="2028"/>
        <v>#N/A</v>
      </c>
      <c r="AG249" s="142" t="e">
        <f t="shared" ca="1" si="2028"/>
        <v>#N/A</v>
      </c>
      <c r="AH249" s="142" t="e">
        <f t="shared" ca="1" si="2028"/>
        <v>#N/A</v>
      </c>
      <c r="AI249" s="142" t="e">
        <f t="shared" ca="1" si="2039"/>
        <v>#N/A</v>
      </c>
      <c r="AJ249" s="142" t="e">
        <f t="shared" ca="1" si="2039"/>
        <v>#N/A</v>
      </c>
      <c r="AK249" s="142" t="e">
        <f t="shared" ca="1" si="2039"/>
        <v>#N/A</v>
      </c>
      <c r="AL249" s="142" t="e">
        <f t="shared" ca="1" si="2039"/>
        <v>#N/A</v>
      </c>
      <c r="AM249" s="142" t="e">
        <f t="shared" ca="1" si="2039"/>
        <v>#N/A</v>
      </c>
      <c r="AN249" s="142" t="e">
        <f t="shared" ca="1" si="2039"/>
        <v>#N/A</v>
      </c>
      <c r="AO249" s="142" t="e">
        <f t="shared" ca="1" si="2039"/>
        <v>#N/A</v>
      </c>
      <c r="AP249" s="142" t="e">
        <f t="shared" ca="1" si="2039"/>
        <v>#N/A</v>
      </c>
      <c r="AQ249" s="142" t="e">
        <f t="shared" ca="1" si="2039"/>
        <v>#N/A</v>
      </c>
      <c r="AR249" s="142" t="e">
        <f t="shared" ca="1" si="2039"/>
        <v>#N/A</v>
      </c>
      <c r="AS249" s="142" t="e">
        <f t="shared" ca="1" si="2039"/>
        <v>#N/A</v>
      </c>
      <c r="AT249" s="142" t="e">
        <f t="shared" ca="1" si="2039"/>
        <v>#N/A</v>
      </c>
      <c r="AU249" s="142" t="e">
        <f t="shared" ca="1" si="2039"/>
        <v>#N/A</v>
      </c>
      <c r="AV249" s="142" t="e">
        <f t="shared" ca="1" si="2039"/>
        <v>#N/A</v>
      </c>
      <c r="AW249" s="142" t="e">
        <f t="shared" ca="1" si="2039"/>
        <v>#N/A</v>
      </c>
      <c r="AX249" s="142" t="e">
        <f t="shared" ca="1" si="2039"/>
        <v>#N/A</v>
      </c>
      <c r="AY249" s="142" t="e">
        <f t="shared" ca="1" si="2029"/>
        <v>#N/A</v>
      </c>
      <c r="AZ249" s="142" t="e">
        <f t="shared" ca="1" si="2029"/>
        <v>#N/A</v>
      </c>
      <c r="BA249" s="142" t="e">
        <f t="shared" ca="1" si="2029"/>
        <v>#N/A</v>
      </c>
      <c r="BB249" s="142" t="str">
        <f t="shared" ca="1" si="1625"/>
        <v/>
      </c>
      <c r="BC249" s="142" t="str">
        <f t="shared" ref="BC249" ca="1" si="2096">IFERROR(VALUE(G249)*IF(RTF_unit="K",1,IF(RTF_unit="lb",1/1000,IF(RTF_unit="T",2,1))),"")</f>
        <v/>
      </c>
      <c r="BD249" s="142" t="str">
        <f t="shared" ref="BD249" ca="1" si="2097">IFERROR(VALUE(H249)*IF(RTF_unit="K",1,IF(RTF_unit="lb",1/1000,IF(RTF_unit="T",2,1))),"")</f>
        <v/>
      </c>
      <c r="BE249" s="142" t="str">
        <f t="shared" ref="BE249" ca="1" si="2098">IFERROR(VALUE(I249)*IF(RTF_unit="K",1,IF(RTF_unit="lb",1/1000,IF(RTF_unit="T",2,1))),"")</f>
        <v/>
      </c>
      <c r="BF249" s="20" t="str">
        <f t="shared" ca="1" si="1629"/>
        <v/>
      </c>
      <c r="BG249" s="142" t="str">
        <f t="shared" ca="1" si="1671"/>
        <v/>
      </c>
      <c r="BH249" s="20"/>
      <c r="BI249" s="158" t="str">
        <f t="shared" ca="1" si="1715"/>
        <v/>
      </c>
      <c r="BJ249" s="142" t="str">
        <f t="shared" ca="1" si="1690"/>
        <v/>
      </c>
      <c r="BK249" s="142" t="str">
        <f t="shared" ca="1" si="1716"/>
        <v/>
      </c>
      <c r="BL249" s="142" t="str">
        <f t="shared" ref="BL249" ca="1" si="2099">IFERROR(INDEX($D$2:$BA$203,$A$41-1+$BI249,$A$27-3)*IF(RTF_unit="K",1,IF(RTF_unit="lb",1/1000,IF(RTF_unit="T",2,1))),"")</f>
        <v/>
      </c>
      <c r="BM249" s="142" t="str">
        <f t="shared" ref="BM249" ca="1" si="2100">IFERROR(INDEX($D$2:$BA$203,$A$41-1+$BI249,$A$27-1)*IF(RTF_unit="K",1,IF(RTF_unit="lb",1/1000,IF(RTF_unit="T",2,1))),"")</f>
        <v/>
      </c>
      <c r="BN249" s="142" t="str">
        <f t="shared" ref="BN249" ca="1" si="2101">IFERROR(INDEX($D$2:$BA$203,$A$41-1+$BI249,$A$27-2)*IF(RTF_unit="K",1,IF(RTF_unit="lb",1/1000,IF(RTF_unit="T",2,1))),"")</f>
        <v/>
      </c>
      <c r="BO249" s="142" t="str">
        <f t="shared" ref="BO249" ca="1" si="2102">IFERROR(INDEX($D$2:$BA$203,$A$41-1+$BI249,$A$27)*IF(RTF_unit_Moment="kip-ft",1,IF(RTF_unit_Moment="kip-in",1/12,IF(RTF_unit_Moment="lb-ft",1/1000,IF(RTF_unit_Moment="lb-in",1/12000,1)))),"")</f>
        <v/>
      </c>
      <c r="BP249" s="142" t="str">
        <f t="shared" ref="BP249" ca="1" si="2103">IFERROR(INDEX($D$2:$BA$203,$A$41-1+$BI249,$A$30)*IF(RTF_unit_Moment="kip-ft",1,IF(RTF_unit_Moment="kip-in",1/12,IF(RTF_unit_Moment="lb-ft",1/1000,IF(RTF_unit_Moment="lb-in",1/12000,1)))),"")</f>
        <v/>
      </c>
      <c r="BQ249" s="142" t="str">
        <f t="shared" ca="1" si="1722"/>
        <v/>
      </c>
      <c r="BR249" s="142" t="str">
        <f t="shared" ca="1" si="1723"/>
        <v/>
      </c>
      <c r="BT249" s="142" t="str">
        <f t="array" aca="1" ref="BT249" ca="1">IFERROR(INDEX($BB$1:$BB$502,SMALL(IF($BB$1:$BB$502&lt;&gt;"",ROW($BB$1:$BB$502)),ROW(242:242))),"")</f>
        <v/>
      </c>
      <c r="BU249" s="156" t="str">
        <f t="shared" ca="1" si="1685"/>
        <v/>
      </c>
      <c r="BV249" s="142" t="str">
        <f t="shared" ca="1" si="1696"/>
        <v/>
      </c>
      <c r="BW249" s="142" t="str">
        <f t="shared" ca="1" si="1696"/>
        <v/>
      </c>
      <c r="BX249" s="142" t="str">
        <f t="shared" ca="1" si="1696"/>
        <v/>
      </c>
      <c r="BY249" s="142" t="str">
        <f t="shared" ca="1" si="1697"/>
        <v/>
      </c>
      <c r="BZ249" s="142" t="str">
        <f t="shared" ca="1" si="1686"/>
        <v/>
      </c>
      <c r="CA249" s="142" t="str">
        <f t="shared" ca="1" si="1698"/>
        <v/>
      </c>
      <c r="CB249" s="142" t="str">
        <f t="shared" ca="1" si="1699"/>
        <v/>
      </c>
      <c r="CC249" s="142" t="str">
        <f t="shared" ca="1" si="1700"/>
        <v/>
      </c>
      <c r="CD249" s="142" t="str">
        <f t="shared" ca="1" si="1701"/>
        <v/>
      </c>
      <c r="CE249" s="142" t="str">
        <f t="shared" ca="1" si="1702"/>
        <v/>
      </c>
      <c r="CF249" s="142" t="str">
        <f t="shared" ca="1" si="1703"/>
        <v/>
      </c>
      <c r="CG249" s="142" t="str">
        <f t="shared" ca="1" si="1704"/>
        <v/>
      </c>
      <c r="CH249" s="142" t="str">
        <f ca="1">IFERROR(TRIM(IFERROR(IF(ISNUMBER(MATCH(IF($CF248="Radius",LEFT($CF249,FIND(" (",$CF249,1)),IF(LEFT($CF249,FIND(" (",$CF249,1))=LEFT($CF248,FIND(" (",$CF248,1)),"",LEFT($CF249,FIND(" (",$CF249,1)))),$CH$8:$CH248,0))=FALSE,IF($CF248="Radius",LEFT($CF249,FIND(" (",$CF249,1)),IF(LEFT($CF249,FIND(" (",$CF249,1))=LEFT($CF248,FIND(" (",$CF248,1)),"",LEFT($CF249,FIND(" (",$CF249,1)))),""),"")),"")</f>
        <v/>
      </c>
      <c r="CI249" s="142" t="str">
        <f t="array" aca="1" ref="CI249" ca="1">IFERROR(IF($CH249="","",IF(MAX((Selection_Radius=$CH249)*Selection_Resultant)=0,"",MAX((Selection_Radius=$CH249)*Selection_Resultant))),"")</f>
        <v/>
      </c>
      <c r="CJ249" s="142" t="str">
        <f t="shared" ca="1" si="1705"/>
        <v/>
      </c>
      <c r="CK249" s="142" t="str">
        <f t="array" aca="1" ref="CK249" ca="1">IFERROR(INDEX($CJ$1:$CJ$502,SMALL(IF($CJ$1:$CJ$502&lt;&gt;"",ROW($CJ$1:$CJ$502)),ROW(242:242))),"")</f>
        <v/>
      </c>
      <c r="CL249" s="142" t="str">
        <f t="shared" ca="1" si="1706"/>
        <v/>
      </c>
      <c r="CM249" s="142" t="str">
        <f t="shared" ca="1" si="1707"/>
        <v/>
      </c>
      <c r="CN249" s="142" t="str" cm="1">
        <f t="array" aca="1" ref="CN249" ca="1">IF(CM249="","",INDEX(INDIRECT("$CM$9:$CM$" &amp; ROW(GuyAnchorReactionCount) + GuyAnchorReactionCount),ROWS($CM249:INDIRECT("$CM$" &amp; ROW(GuyAnchorReactionCount) + GuyAnchorReactionCount))))</f>
        <v/>
      </c>
      <c r="CP249" s="145" t="str">
        <f t="shared" ca="1" si="1708"/>
        <v/>
      </c>
      <c r="CQ249" s="145" t="str">
        <f t="shared" ca="1" si="1709"/>
        <v/>
      </c>
      <c r="CR249" s="145" t="str">
        <f t="shared" ca="1" si="1710"/>
        <v/>
      </c>
      <c r="CS249" s="145" t="str">
        <f t="shared" ca="1" si="1711"/>
        <v/>
      </c>
    </row>
    <row r="250" spans="3:97" x14ac:dyDescent="0.2">
      <c r="C250" s="142">
        <f t="shared" si="1635"/>
        <v>248</v>
      </c>
      <c r="D250" s="142" t="e">
        <f t="shared" ca="1" si="2038"/>
        <v>#N/A</v>
      </c>
      <c r="E250" s="142" t="e">
        <f t="shared" ca="1" si="2038"/>
        <v>#N/A</v>
      </c>
      <c r="F250" s="142" t="e">
        <f t="shared" ca="1" si="2038"/>
        <v>#N/A</v>
      </c>
      <c r="G250" s="142" t="e">
        <f t="shared" ca="1" si="2038"/>
        <v>#N/A</v>
      </c>
      <c r="H250" s="142" t="e">
        <f t="shared" ca="1" si="2038"/>
        <v>#N/A</v>
      </c>
      <c r="I250" s="142" t="e">
        <f t="shared" ca="1" si="2038"/>
        <v>#N/A</v>
      </c>
      <c r="J250" s="142" t="e">
        <f t="shared" ca="1" si="2038"/>
        <v>#N/A</v>
      </c>
      <c r="K250" s="142" t="e">
        <f t="shared" ca="1" si="2038"/>
        <v>#N/A</v>
      </c>
      <c r="L250" s="142" t="e">
        <f t="shared" ca="1" si="2038"/>
        <v>#N/A</v>
      </c>
      <c r="M250" s="142" t="e">
        <f t="shared" ca="1" si="2038"/>
        <v>#N/A</v>
      </c>
      <c r="N250" s="142" t="e">
        <f t="shared" ca="1" si="2038"/>
        <v>#N/A</v>
      </c>
      <c r="O250" s="142" t="e">
        <f t="shared" ca="1" si="2038"/>
        <v>#N/A</v>
      </c>
      <c r="P250" s="142" t="e">
        <f t="shared" ca="1" si="2038"/>
        <v>#N/A</v>
      </c>
      <c r="Q250" s="142" t="e">
        <f t="shared" ca="1" si="2038"/>
        <v>#N/A</v>
      </c>
      <c r="R250" s="142" t="e">
        <f t="shared" ca="1" si="2038"/>
        <v>#N/A</v>
      </c>
      <c r="S250" s="142" t="e">
        <f t="shared" ca="1" si="2038"/>
        <v>#N/A</v>
      </c>
      <c r="T250" s="142" t="e">
        <f t="shared" ca="1" si="2028"/>
        <v>#N/A</v>
      </c>
      <c r="U250" s="142" t="e">
        <f t="shared" ca="1" si="2028"/>
        <v>#N/A</v>
      </c>
      <c r="V250" s="142" t="e">
        <f t="shared" ca="1" si="2028"/>
        <v>#N/A</v>
      </c>
      <c r="W250" s="142" t="e">
        <f t="shared" ca="1" si="2028"/>
        <v>#N/A</v>
      </c>
      <c r="X250" s="142" t="e">
        <f t="shared" ca="1" si="2028"/>
        <v>#N/A</v>
      </c>
      <c r="Y250" s="142" t="e">
        <f t="shared" ca="1" si="2028"/>
        <v>#N/A</v>
      </c>
      <c r="Z250" s="142" t="e">
        <f t="shared" ca="1" si="2028"/>
        <v>#N/A</v>
      </c>
      <c r="AA250" s="142" t="e">
        <f t="shared" ca="1" si="2028"/>
        <v>#N/A</v>
      </c>
      <c r="AB250" s="142" t="e">
        <f t="shared" ca="1" si="2028"/>
        <v>#N/A</v>
      </c>
      <c r="AC250" s="142" t="e">
        <f t="shared" ca="1" si="2028"/>
        <v>#N/A</v>
      </c>
      <c r="AD250" s="142" t="e">
        <f t="shared" ca="1" si="2028"/>
        <v>#N/A</v>
      </c>
      <c r="AE250" s="142" t="e">
        <f t="shared" ca="1" si="2028"/>
        <v>#N/A</v>
      </c>
      <c r="AF250" s="142" t="e">
        <f t="shared" ca="1" si="2028"/>
        <v>#N/A</v>
      </c>
      <c r="AG250" s="142" t="e">
        <f t="shared" ca="1" si="2028"/>
        <v>#N/A</v>
      </c>
      <c r="AH250" s="142" t="e">
        <f t="shared" ca="1" si="2028"/>
        <v>#N/A</v>
      </c>
      <c r="AI250" s="142" t="e">
        <f t="shared" ca="1" si="2039"/>
        <v>#N/A</v>
      </c>
      <c r="AJ250" s="142" t="e">
        <f t="shared" ca="1" si="2039"/>
        <v>#N/A</v>
      </c>
      <c r="AK250" s="142" t="e">
        <f t="shared" ca="1" si="2039"/>
        <v>#N/A</v>
      </c>
      <c r="AL250" s="142" t="e">
        <f t="shared" ca="1" si="2039"/>
        <v>#N/A</v>
      </c>
      <c r="AM250" s="142" t="e">
        <f t="shared" ca="1" si="2039"/>
        <v>#N/A</v>
      </c>
      <c r="AN250" s="142" t="e">
        <f t="shared" ca="1" si="2039"/>
        <v>#N/A</v>
      </c>
      <c r="AO250" s="142" t="e">
        <f t="shared" ca="1" si="2039"/>
        <v>#N/A</v>
      </c>
      <c r="AP250" s="142" t="e">
        <f t="shared" ca="1" si="2039"/>
        <v>#N/A</v>
      </c>
      <c r="AQ250" s="142" t="e">
        <f t="shared" ca="1" si="2039"/>
        <v>#N/A</v>
      </c>
      <c r="AR250" s="142" t="e">
        <f t="shared" ca="1" si="2039"/>
        <v>#N/A</v>
      </c>
      <c r="AS250" s="142" t="e">
        <f t="shared" ca="1" si="2039"/>
        <v>#N/A</v>
      </c>
      <c r="AT250" s="142" t="e">
        <f t="shared" ca="1" si="2039"/>
        <v>#N/A</v>
      </c>
      <c r="AU250" s="142" t="e">
        <f t="shared" ca="1" si="2039"/>
        <v>#N/A</v>
      </c>
      <c r="AV250" s="142" t="e">
        <f t="shared" ca="1" si="2039"/>
        <v>#N/A</v>
      </c>
      <c r="AW250" s="142" t="e">
        <f t="shared" ca="1" si="2039"/>
        <v>#N/A</v>
      </c>
      <c r="AX250" s="142" t="e">
        <f t="shared" ca="1" si="2039"/>
        <v>#N/A</v>
      </c>
      <c r="AY250" s="142" t="e">
        <f t="shared" ca="1" si="2029"/>
        <v>#N/A</v>
      </c>
      <c r="AZ250" s="142" t="e">
        <f t="shared" ca="1" si="2029"/>
        <v>#N/A</v>
      </c>
      <c r="BA250" s="142" t="e">
        <f t="shared" ca="1" si="2029"/>
        <v>#N/A</v>
      </c>
      <c r="BB250" s="142" t="str">
        <f t="shared" ca="1" si="1625"/>
        <v/>
      </c>
      <c r="BC250" s="142" t="str">
        <f t="shared" ref="BC250" ca="1" si="2104">IFERROR(VALUE(G250)*IF(RTF_unit="K",1,IF(RTF_unit="lb",1/1000,IF(RTF_unit="T",2,1))),"")</f>
        <v/>
      </c>
      <c r="BD250" s="142" t="str">
        <f t="shared" ref="BD250" ca="1" si="2105">IFERROR(VALUE(H250)*IF(RTF_unit="K",1,IF(RTF_unit="lb",1/1000,IF(RTF_unit="T",2,1))),"")</f>
        <v/>
      </c>
      <c r="BE250" s="142" t="str">
        <f t="shared" ref="BE250" ca="1" si="2106">IFERROR(VALUE(I250)*IF(RTF_unit="K",1,IF(RTF_unit="lb",1/1000,IF(RTF_unit="T",2,1))),"")</f>
        <v/>
      </c>
      <c r="BF250" s="20" t="str">
        <f t="shared" ca="1" si="1629"/>
        <v/>
      </c>
      <c r="BG250" s="142" t="str">
        <f t="shared" ca="1" si="1671"/>
        <v/>
      </c>
      <c r="BH250" s="20"/>
      <c r="BI250" s="158" t="str">
        <f t="shared" ca="1" si="1715"/>
        <v/>
      </c>
      <c r="BJ250" s="142" t="str">
        <f t="shared" ca="1" si="1690"/>
        <v/>
      </c>
      <c r="BK250" s="142" t="str">
        <f t="shared" ca="1" si="1716"/>
        <v/>
      </c>
      <c r="BL250" s="142" t="str">
        <f t="shared" ref="BL250" ca="1" si="2107">IFERROR(INDEX($D$2:$BA$203,$A$41-1+$BI250,$A$27-3)*IF(RTF_unit="K",1,IF(RTF_unit="lb",1/1000,IF(RTF_unit="T",2,1))),"")</f>
        <v/>
      </c>
      <c r="BM250" s="142" t="str">
        <f t="shared" ref="BM250" ca="1" si="2108">IFERROR(INDEX($D$2:$BA$203,$A$41-1+$BI250,$A$27-1)*IF(RTF_unit="K",1,IF(RTF_unit="lb",1/1000,IF(RTF_unit="T",2,1))),"")</f>
        <v/>
      </c>
      <c r="BN250" s="142" t="str">
        <f t="shared" ref="BN250" ca="1" si="2109">IFERROR(INDEX($D$2:$BA$203,$A$41-1+$BI250,$A$27-2)*IF(RTF_unit="K",1,IF(RTF_unit="lb",1/1000,IF(RTF_unit="T",2,1))),"")</f>
        <v/>
      </c>
      <c r="BO250" s="142" t="str">
        <f t="shared" ref="BO250" ca="1" si="2110">IFERROR(INDEX($D$2:$BA$203,$A$41-1+$BI250,$A$27)*IF(RTF_unit_Moment="kip-ft",1,IF(RTF_unit_Moment="kip-in",1/12,IF(RTF_unit_Moment="lb-ft",1/1000,IF(RTF_unit_Moment="lb-in",1/12000,1)))),"")</f>
        <v/>
      </c>
      <c r="BP250" s="142" t="str">
        <f t="shared" ref="BP250" ca="1" si="2111">IFERROR(INDEX($D$2:$BA$203,$A$41-1+$BI250,$A$30)*IF(RTF_unit_Moment="kip-ft",1,IF(RTF_unit_Moment="kip-in",1/12,IF(RTF_unit_Moment="lb-ft",1/1000,IF(RTF_unit_Moment="lb-in",1/12000,1)))),"")</f>
        <v/>
      </c>
      <c r="BQ250" s="142" t="str">
        <f t="shared" ca="1" si="1722"/>
        <v/>
      </c>
      <c r="BR250" s="142" t="str">
        <f t="shared" ca="1" si="1723"/>
        <v/>
      </c>
      <c r="BT250" s="142" t="str">
        <f t="array" aca="1" ref="BT250" ca="1">IFERROR(INDEX($BB$1:$BB$502,SMALL(IF($BB$1:$BB$502&lt;&gt;"",ROW($BB$1:$BB$502)),ROW(243:243))),"")</f>
        <v/>
      </c>
      <c r="BU250" s="156" t="str">
        <f t="shared" ca="1" si="1685"/>
        <v/>
      </c>
      <c r="BV250" s="142" t="str">
        <f t="shared" ca="1" si="1696"/>
        <v/>
      </c>
      <c r="BW250" s="142" t="str">
        <f t="shared" ca="1" si="1696"/>
        <v/>
      </c>
      <c r="BX250" s="142" t="str">
        <f t="shared" ca="1" si="1696"/>
        <v/>
      </c>
      <c r="BY250" s="142" t="str">
        <f t="shared" ca="1" si="1697"/>
        <v/>
      </c>
      <c r="BZ250" s="142" t="str">
        <f t="shared" ca="1" si="1686"/>
        <v/>
      </c>
      <c r="CA250" s="142" t="str">
        <f t="shared" ca="1" si="1698"/>
        <v/>
      </c>
      <c r="CB250" s="142" t="str">
        <f t="shared" ca="1" si="1699"/>
        <v/>
      </c>
      <c r="CC250" s="142" t="str">
        <f t="shared" ca="1" si="1700"/>
        <v/>
      </c>
      <c r="CD250" s="142" t="str">
        <f t="shared" ca="1" si="1701"/>
        <v/>
      </c>
      <c r="CE250" s="142" t="str">
        <f t="shared" ca="1" si="1702"/>
        <v/>
      </c>
      <c r="CF250" s="142" t="str">
        <f t="shared" ca="1" si="1703"/>
        <v/>
      </c>
      <c r="CG250" s="142" t="str">
        <f t="shared" ca="1" si="1704"/>
        <v/>
      </c>
      <c r="CH250" s="142" t="str">
        <f ca="1">IFERROR(TRIM(IFERROR(IF(ISNUMBER(MATCH(IF($CF249="Radius",LEFT($CF250,FIND(" (",$CF250,1)),IF(LEFT($CF250,FIND(" (",$CF250,1))=LEFT($CF249,FIND(" (",$CF249,1)),"",LEFT($CF250,FIND(" (",$CF250,1)))),$CH$8:$CH249,0))=FALSE,IF($CF249="Radius",LEFT($CF250,FIND(" (",$CF250,1)),IF(LEFT($CF250,FIND(" (",$CF250,1))=LEFT($CF249,FIND(" (",$CF249,1)),"",LEFT($CF250,FIND(" (",$CF250,1)))),""),"")),"")</f>
        <v/>
      </c>
      <c r="CI250" s="142" t="str">
        <f t="array" aca="1" ref="CI250" ca="1">IFERROR(IF($CH250="","",IF(MAX((Selection_Radius=$CH250)*Selection_Resultant)=0,"",MAX((Selection_Radius=$CH250)*Selection_Resultant))),"")</f>
        <v/>
      </c>
      <c r="CJ250" s="142" t="str">
        <f t="shared" ca="1" si="1705"/>
        <v/>
      </c>
      <c r="CK250" s="142" t="str">
        <f t="array" aca="1" ref="CK250" ca="1">IFERROR(INDEX($CJ$1:$CJ$502,SMALL(IF($CJ$1:$CJ$502&lt;&gt;"",ROW($CJ$1:$CJ$502)),ROW(243:243))),"")</f>
        <v/>
      </c>
      <c r="CL250" s="142" t="str">
        <f t="shared" ca="1" si="1706"/>
        <v/>
      </c>
      <c r="CM250" s="142" t="str">
        <f t="shared" ca="1" si="1707"/>
        <v/>
      </c>
      <c r="CN250" s="142" t="str" cm="1">
        <f t="array" aca="1" ref="CN250" ca="1">IF(CM250="","",INDEX(INDIRECT("$CM$9:$CM$" &amp; ROW(GuyAnchorReactionCount) + GuyAnchorReactionCount),ROWS($CM250:INDIRECT("$CM$" &amp; ROW(GuyAnchorReactionCount) + GuyAnchorReactionCount))))</f>
        <v/>
      </c>
      <c r="CP250" s="145" t="str">
        <f t="shared" ca="1" si="1708"/>
        <v/>
      </c>
      <c r="CQ250" s="145" t="str">
        <f t="shared" ca="1" si="1709"/>
        <v/>
      </c>
      <c r="CR250" s="145" t="str">
        <f t="shared" ca="1" si="1710"/>
        <v/>
      </c>
      <c r="CS250" s="145" t="str">
        <f t="shared" ca="1" si="1711"/>
        <v/>
      </c>
    </row>
    <row r="251" spans="3:97" x14ac:dyDescent="0.2">
      <c r="C251" s="142">
        <f t="shared" si="1635"/>
        <v>249</v>
      </c>
      <c r="D251" s="142" t="e">
        <f t="shared" ca="1" si="2038"/>
        <v>#N/A</v>
      </c>
      <c r="E251" s="142" t="e">
        <f t="shared" ca="1" si="2038"/>
        <v>#N/A</v>
      </c>
      <c r="F251" s="142" t="e">
        <f t="shared" ca="1" si="2038"/>
        <v>#N/A</v>
      </c>
      <c r="G251" s="142" t="e">
        <f t="shared" ca="1" si="2038"/>
        <v>#N/A</v>
      </c>
      <c r="H251" s="142" t="e">
        <f t="shared" ca="1" si="2038"/>
        <v>#N/A</v>
      </c>
      <c r="I251" s="142" t="e">
        <f t="shared" ca="1" si="2038"/>
        <v>#N/A</v>
      </c>
      <c r="J251" s="142" t="e">
        <f t="shared" ca="1" si="2038"/>
        <v>#N/A</v>
      </c>
      <c r="K251" s="142" t="e">
        <f t="shared" ca="1" si="2038"/>
        <v>#N/A</v>
      </c>
      <c r="L251" s="142" t="e">
        <f t="shared" ca="1" si="2038"/>
        <v>#N/A</v>
      </c>
      <c r="M251" s="142" t="e">
        <f t="shared" ca="1" si="2038"/>
        <v>#N/A</v>
      </c>
      <c r="N251" s="142" t="e">
        <f t="shared" ca="1" si="2038"/>
        <v>#N/A</v>
      </c>
      <c r="O251" s="142" t="e">
        <f t="shared" ca="1" si="2038"/>
        <v>#N/A</v>
      </c>
      <c r="P251" s="142" t="e">
        <f t="shared" ca="1" si="2038"/>
        <v>#N/A</v>
      </c>
      <c r="Q251" s="142" t="e">
        <f t="shared" ca="1" si="2038"/>
        <v>#N/A</v>
      </c>
      <c r="R251" s="142" t="e">
        <f t="shared" ca="1" si="2038"/>
        <v>#N/A</v>
      </c>
      <c r="S251" s="142" t="e">
        <f t="shared" ca="1" si="2038"/>
        <v>#N/A</v>
      </c>
      <c r="T251" s="142" t="e">
        <f t="shared" ca="1" si="2028"/>
        <v>#N/A</v>
      </c>
      <c r="U251" s="142" t="e">
        <f t="shared" ca="1" si="2028"/>
        <v>#N/A</v>
      </c>
      <c r="V251" s="142" t="e">
        <f t="shared" ca="1" si="2028"/>
        <v>#N/A</v>
      </c>
      <c r="W251" s="142" t="e">
        <f t="shared" ca="1" si="2028"/>
        <v>#N/A</v>
      </c>
      <c r="X251" s="142" t="e">
        <f t="shared" ca="1" si="2028"/>
        <v>#N/A</v>
      </c>
      <c r="Y251" s="142" t="e">
        <f t="shared" ca="1" si="2028"/>
        <v>#N/A</v>
      </c>
      <c r="Z251" s="142" t="e">
        <f t="shared" ca="1" si="2028"/>
        <v>#N/A</v>
      </c>
      <c r="AA251" s="142" t="e">
        <f t="shared" ca="1" si="2028"/>
        <v>#N/A</v>
      </c>
      <c r="AB251" s="142" t="e">
        <f t="shared" ca="1" si="2028"/>
        <v>#N/A</v>
      </c>
      <c r="AC251" s="142" t="e">
        <f t="shared" ca="1" si="2028"/>
        <v>#N/A</v>
      </c>
      <c r="AD251" s="142" t="e">
        <f t="shared" ca="1" si="2028"/>
        <v>#N/A</v>
      </c>
      <c r="AE251" s="142" t="e">
        <f t="shared" ca="1" si="2028"/>
        <v>#N/A</v>
      </c>
      <c r="AF251" s="142" t="e">
        <f t="shared" ca="1" si="2028"/>
        <v>#N/A</v>
      </c>
      <c r="AG251" s="142" t="e">
        <f t="shared" ca="1" si="2028"/>
        <v>#N/A</v>
      </c>
      <c r="AH251" s="142" t="e">
        <f t="shared" ca="1" si="2028"/>
        <v>#N/A</v>
      </c>
      <c r="AI251" s="142" t="e">
        <f t="shared" ca="1" si="2039"/>
        <v>#N/A</v>
      </c>
      <c r="AJ251" s="142" t="e">
        <f t="shared" ca="1" si="2039"/>
        <v>#N/A</v>
      </c>
      <c r="AK251" s="142" t="e">
        <f t="shared" ca="1" si="2039"/>
        <v>#N/A</v>
      </c>
      <c r="AL251" s="142" t="e">
        <f t="shared" ca="1" si="2039"/>
        <v>#N/A</v>
      </c>
      <c r="AM251" s="142" t="e">
        <f t="shared" ca="1" si="2039"/>
        <v>#N/A</v>
      </c>
      <c r="AN251" s="142" t="e">
        <f t="shared" ca="1" si="2039"/>
        <v>#N/A</v>
      </c>
      <c r="AO251" s="142" t="e">
        <f t="shared" ca="1" si="2039"/>
        <v>#N/A</v>
      </c>
      <c r="AP251" s="142" t="e">
        <f t="shared" ca="1" si="2039"/>
        <v>#N/A</v>
      </c>
      <c r="AQ251" s="142" t="e">
        <f t="shared" ca="1" si="2039"/>
        <v>#N/A</v>
      </c>
      <c r="AR251" s="142" t="e">
        <f t="shared" ca="1" si="2039"/>
        <v>#N/A</v>
      </c>
      <c r="AS251" s="142" t="e">
        <f t="shared" ca="1" si="2039"/>
        <v>#N/A</v>
      </c>
      <c r="AT251" s="142" t="e">
        <f t="shared" ca="1" si="2039"/>
        <v>#N/A</v>
      </c>
      <c r="AU251" s="142" t="e">
        <f t="shared" ca="1" si="2039"/>
        <v>#N/A</v>
      </c>
      <c r="AV251" s="142" t="e">
        <f t="shared" ca="1" si="2039"/>
        <v>#N/A</v>
      </c>
      <c r="AW251" s="142" t="e">
        <f t="shared" ca="1" si="2039"/>
        <v>#N/A</v>
      </c>
      <c r="AX251" s="142" t="e">
        <f t="shared" ca="1" si="2039"/>
        <v>#N/A</v>
      </c>
      <c r="AY251" s="142" t="e">
        <f t="shared" ca="1" si="2029"/>
        <v>#N/A</v>
      </c>
      <c r="AZ251" s="142" t="e">
        <f t="shared" ca="1" si="2029"/>
        <v>#N/A</v>
      </c>
      <c r="BA251" s="142" t="e">
        <f t="shared" ca="1" si="2029"/>
        <v>#N/A</v>
      </c>
      <c r="BB251" s="142" t="str">
        <f t="shared" ca="1" si="1625"/>
        <v/>
      </c>
      <c r="BC251" s="142" t="str">
        <f t="shared" ref="BC251" ca="1" si="2112">IFERROR(VALUE(G251)*IF(RTF_unit="K",1,IF(RTF_unit="lb",1/1000,IF(RTF_unit="T",2,1))),"")</f>
        <v/>
      </c>
      <c r="BD251" s="142" t="str">
        <f t="shared" ref="BD251" ca="1" si="2113">IFERROR(VALUE(H251)*IF(RTF_unit="K",1,IF(RTF_unit="lb",1/1000,IF(RTF_unit="T",2,1))),"")</f>
        <v/>
      </c>
      <c r="BE251" s="142" t="str">
        <f t="shared" ref="BE251" ca="1" si="2114">IFERROR(VALUE(I251)*IF(RTF_unit="K",1,IF(RTF_unit="lb",1/1000,IF(RTF_unit="T",2,1))),"")</f>
        <v/>
      </c>
      <c r="BF251" s="20" t="str">
        <f t="shared" ca="1" si="1629"/>
        <v/>
      </c>
      <c r="BG251" s="142" t="str">
        <f t="shared" ca="1" si="1671"/>
        <v/>
      </c>
      <c r="BH251" s="20"/>
      <c r="BI251" s="158" t="str">
        <f t="shared" ca="1" si="1715"/>
        <v/>
      </c>
      <c r="BJ251" s="142" t="str">
        <f t="shared" ca="1" si="1690"/>
        <v/>
      </c>
      <c r="BK251" s="142" t="str">
        <f t="shared" ca="1" si="1716"/>
        <v/>
      </c>
      <c r="BL251" s="142" t="str">
        <f t="shared" ref="BL251" ca="1" si="2115">IFERROR(INDEX($D$2:$BA$203,$A$41-1+$BI251,$A$27-3)*IF(RTF_unit="K",1,IF(RTF_unit="lb",1/1000,IF(RTF_unit="T",2,1))),"")</f>
        <v/>
      </c>
      <c r="BM251" s="142" t="str">
        <f t="shared" ref="BM251" ca="1" si="2116">IFERROR(INDEX($D$2:$BA$203,$A$41-1+$BI251,$A$27-1)*IF(RTF_unit="K",1,IF(RTF_unit="lb",1/1000,IF(RTF_unit="T",2,1))),"")</f>
        <v/>
      </c>
      <c r="BN251" s="142" t="str">
        <f t="shared" ref="BN251" ca="1" si="2117">IFERROR(INDEX($D$2:$BA$203,$A$41-1+$BI251,$A$27-2)*IF(RTF_unit="K",1,IF(RTF_unit="lb",1/1000,IF(RTF_unit="T",2,1))),"")</f>
        <v/>
      </c>
      <c r="BO251" s="142" t="str">
        <f t="shared" ref="BO251" ca="1" si="2118">IFERROR(INDEX($D$2:$BA$203,$A$41-1+$BI251,$A$27)*IF(RTF_unit_Moment="kip-ft",1,IF(RTF_unit_Moment="kip-in",1/12,IF(RTF_unit_Moment="lb-ft",1/1000,IF(RTF_unit_Moment="lb-in",1/12000,1)))),"")</f>
        <v/>
      </c>
      <c r="BP251" s="142" t="str">
        <f t="shared" ref="BP251" ca="1" si="2119">IFERROR(INDEX($D$2:$BA$203,$A$41-1+$BI251,$A$30)*IF(RTF_unit_Moment="kip-ft",1,IF(RTF_unit_Moment="kip-in",1/12,IF(RTF_unit_Moment="lb-ft",1/1000,IF(RTF_unit_Moment="lb-in",1/12000,1)))),"")</f>
        <v/>
      </c>
      <c r="BQ251" s="142" t="str">
        <f t="shared" ca="1" si="1722"/>
        <v/>
      </c>
      <c r="BR251" s="142" t="str">
        <f t="shared" ca="1" si="1723"/>
        <v/>
      </c>
      <c r="BT251" s="142" t="str">
        <f t="array" aca="1" ref="BT251" ca="1">IFERROR(INDEX($BB$1:$BB$502,SMALL(IF($BB$1:$BB$502&lt;&gt;"",ROW($BB$1:$BB$502)),ROW(244:244))),"")</f>
        <v/>
      </c>
      <c r="BU251" s="156" t="str">
        <f t="shared" ca="1" si="1685"/>
        <v/>
      </c>
      <c r="BV251" s="142" t="str">
        <f t="shared" ca="1" si="1696"/>
        <v/>
      </c>
      <c r="BW251" s="142" t="str">
        <f t="shared" ca="1" si="1696"/>
        <v/>
      </c>
      <c r="BX251" s="142" t="str">
        <f t="shared" ca="1" si="1696"/>
        <v/>
      </c>
      <c r="BY251" s="142" t="str">
        <f t="shared" ca="1" si="1697"/>
        <v/>
      </c>
      <c r="BZ251" s="142" t="str">
        <f t="shared" ca="1" si="1686"/>
        <v/>
      </c>
      <c r="CA251" s="142" t="str">
        <f t="shared" ca="1" si="1698"/>
        <v/>
      </c>
      <c r="CB251" s="142" t="str">
        <f t="shared" ca="1" si="1699"/>
        <v/>
      </c>
      <c r="CC251" s="142" t="str">
        <f t="shared" ca="1" si="1700"/>
        <v/>
      </c>
      <c r="CD251" s="142" t="str">
        <f t="shared" ca="1" si="1701"/>
        <v/>
      </c>
      <c r="CE251" s="142" t="str">
        <f t="shared" ca="1" si="1702"/>
        <v/>
      </c>
      <c r="CF251" s="142" t="str">
        <f t="shared" ca="1" si="1703"/>
        <v/>
      </c>
      <c r="CG251" s="142" t="str">
        <f t="shared" ca="1" si="1704"/>
        <v/>
      </c>
      <c r="CH251" s="142" t="str">
        <f ca="1">IFERROR(TRIM(IFERROR(IF(ISNUMBER(MATCH(IF($CF250="Radius",LEFT($CF251,FIND(" (",$CF251,1)),IF(LEFT($CF251,FIND(" (",$CF251,1))=LEFT($CF250,FIND(" (",$CF250,1)),"",LEFT($CF251,FIND(" (",$CF251,1)))),$CH$8:$CH250,0))=FALSE,IF($CF250="Radius",LEFT($CF251,FIND(" (",$CF251,1)),IF(LEFT($CF251,FIND(" (",$CF251,1))=LEFT($CF250,FIND(" (",$CF250,1)),"",LEFT($CF251,FIND(" (",$CF251,1)))),""),"")),"")</f>
        <v/>
      </c>
      <c r="CI251" s="142" t="str">
        <f t="array" aca="1" ref="CI251" ca="1">IFERROR(IF($CH251="","",IF(MAX((Selection_Radius=$CH251)*Selection_Resultant)=0,"",MAX((Selection_Radius=$CH251)*Selection_Resultant))),"")</f>
        <v/>
      </c>
      <c r="CJ251" s="142" t="str">
        <f t="shared" ca="1" si="1705"/>
        <v/>
      </c>
      <c r="CK251" s="142" t="str">
        <f t="array" aca="1" ref="CK251" ca="1">IFERROR(INDEX($CJ$1:$CJ$502,SMALL(IF($CJ$1:$CJ$502&lt;&gt;"",ROW($CJ$1:$CJ$502)),ROW(244:244))),"")</f>
        <v/>
      </c>
      <c r="CL251" s="142" t="str">
        <f t="shared" ca="1" si="1706"/>
        <v/>
      </c>
      <c r="CM251" s="142" t="str">
        <f t="shared" ca="1" si="1707"/>
        <v/>
      </c>
      <c r="CN251" s="142" t="str" cm="1">
        <f t="array" aca="1" ref="CN251" ca="1">IF(CM251="","",INDEX(INDIRECT("$CM$9:$CM$" &amp; ROW(GuyAnchorReactionCount) + GuyAnchorReactionCount),ROWS($CM251:INDIRECT("$CM$" &amp; ROW(GuyAnchorReactionCount) + GuyAnchorReactionCount))))</f>
        <v/>
      </c>
      <c r="CP251" s="145" t="str">
        <f t="shared" ca="1" si="1708"/>
        <v/>
      </c>
      <c r="CQ251" s="145" t="str">
        <f t="shared" ca="1" si="1709"/>
        <v/>
      </c>
      <c r="CR251" s="145" t="str">
        <f t="shared" ca="1" si="1710"/>
        <v/>
      </c>
      <c r="CS251" s="145" t="str">
        <f t="shared" ca="1" si="1711"/>
        <v/>
      </c>
    </row>
    <row r="252" spans="3:97" x14ac:dyDescent="0.2">
      <c r="C252" s="142">
        <f t="shared" si="1635"/>
        <v>250</v>
      </c>
      <c r="D252" s="142" t="e">
        <f t="shared" ca="1" si="2038"/>
        <v>#N/A</v>
      </c>
      <c r="E252" s="142" t="e">
        <f t="shared" ca="1" si="2038"/>
        <v>#N/A</v>
      </c>
      <c r="F252" s="142" t="e">
        <f t="shared" ca="1" si="2038"/>
        <v>#N/A</v>
      </c>
      <c r="G252" s="142" t="e">
        <f t="shared" ca="1" si="2038"/>
        <v>#N/A</v>
      </c>
      <c r="H252" s="142" t="e">
        <f t="shared" ca="1" si="2038"/>
        <v>#N/A</v>
      </c>
      <c r="I252" s="142" t="e">
        <f t="shared" ca="1" si="2038"/>
        <v>#N/A</v>
      </c>
      <c r="J252" s="142" t="e">
        <f t="shared" ca="1" si="2038"/>
        <v>#N/A</v>
      </c>
      <c r="K252" s="142" t="e">
        <f t="shared" ca="1" si="2038"/>
        <v>#N/A</v>
      </c>
      <c r="L252" s="142" t="e">
        <f t="shared" ca="1" si="2038"/>
        <v>#N/A</v>
      </c>
      <c r="M252" s="142" t="e">
        <f t="shared" ca="1" si="2038"/>
        <v>#N/A</v>
      </c>
      <c r="N252" s="142" t="e">
        <f t="shared" ca="1" si="2038"/>
        <v>#N/A</v>
      </c>
      <c r="O252" s="142" t="e">
        <f t="shared" ca="1" si="2038"/>
        <v>#N/A</v>
      </c>
      <c r="P252" s="142" t="e">
        <f t="shared" ca="1" si="2038"/>
        <v>#N/A</v>
      </c>
      <c r="Q252" s="142" t="e">
        <f t="shared" ca="1" si="2038"/>
        <v>#N/A</v>
      </c>
      <c r="R252" s="142" t="e">
        <f t="shared" ca="1" si="2038"/>
        <v>#N/A</v>
      </c>
      <c r="S252" s="142" t="e">
        <f t="shared" ca="1" si="2038"/>
        <v>#N/A</v>
      </c>
      <c r="T252" s="142" t="e">
        <f t="shared" ca="1" si="2028"/>
        <v>#N/A</v>
      </c>
      <c r="U252" s="142" t="e">
        <f t="shared" ca="1" si="2028"/>
        <v>#N/A</v>
      </c>
      <c r="V252" s="142" t="e">
        <f t="shared" ca="1" si="2028"/>
        <v>#N/A</v>
      </c>
      <c r="W252" s="142" t="e">
        <f t="shared" ca="1" si="2028"/>
        <v>#N/A</v>
      </c>
      <c r="X252" s="142" t="e">
        <f t="shared" ca="1" si="2028"/>
        <v>#N/A</v>
      </c>
      <c r="Y252" s="142" t="e">
        <f t="shared" ca="1" si="2028"/>
        <v>#N/A</v>
      </c>
      <c r="Z252" s="142" t="e">
        <f t="shared" ca="1" si="2028"/>
        <v>#N/A</v>
      </c>
      <c r="AA252" s="142" t="e">
        <f t="shared" ca="1" si="2028"/>
        <v>#N/A</v>
      </c>
      <c r="AB252" s="142" t="e">
        <f t="shared" ca="1" si="2028"/>
        <v>#N/A</v>
      </c>
      <c r="AC252" s="142" t="e">
        <f t="shared" ca="1" si="2028"/>
        <v>#N/A</v>
      </c>
      <c r="AD252" s="142" t="e">
        <f t="shared" ca="1" si="2028"/>
        <v>#N/A</v>
      </c>
      <c r="AE252" s="142" t="e">
        <f t="shared" ca="1" si="2028"/>
        <v>#N/A</v>
      </c>
      <c r="AF252" s="142" t="e">
        <f t="shared" ca="1" si="2028"/>
        <v>#N/A</v>
      </c>
      <c r="AG252" s="142" t="e">
        <f t="shared" ca="1" si="2028"/>
        <v>#N/A</v>
      </c>
      <c r="AH252" s="142" t="e">
        <f t="shared" ca="1" si="2028"/>
        <v>#N/A</v>
      </c>
      <c r="AI252" s="142" t="e">
        <f t="shared" ca="1" si="2039"/>
        <v>#N/A</v>
      </c>
      <c r="AJ252" s="142" t="e">
        <f t="shared" ca="1" si="2039"/>
        <v>#N/A</v>
      </c>
      <c r="AK252" s="142" t="e">
        <f t="shared" ca="1" si="2039"/>
        <v>#N/A</v>
      </c>
      <c r="AL252" s="142" t="e">
        <f t="shared" ca="1" si="2039"/>
        <v>#N/A</v>
      </c>
      <c r="AM252" s="142" t="e">
        <f t="shared" ca="1" si="2039"/>
        <v>#N/A</v>
      </c>
      <c r="AN252" s="142" t="e">
        <f t="shared" ca="1" si="2039"/>
        <v>#N/A</v>
      </c>
      <c r="AO252" s="142" t="e">
        <f t="shared" ca="1" si="2039"/>
        <v>#N/A</v>
      </c>
      <c r="AP252" s="142" t="e">
        <f t="shared" ca="1" si="2039"/>
        <v>#N/A</v>
      </c>
      <c r="AQ252" s="142" t="e">
        <f t="shared" ca="1" si="2039"/>
        <v>#N/A</v>
      </c>
      <c r="AR252" s="142" t="e">
        <f t="shared" ca="1" si="2039"/>
        <v>#N/A</v>
      </c>
      <c r="AS252" s="142" t="e">
        <f t="shared" ca="1" si="2039"/>
        <v>#N/A</v>
      </c>
      <c r="AT252" s="142" t="e">
        <f t="shared" ca="1" si="2039"/>
        <v>#N/A</v>
      </c>
      <c r="AU252" s="142" t="e">
        <f t="shared" ca="1" si="2039"/>
        <v>#N/A</v>
      </c>
      <c r="AV252" s="142" t="e">
        <f t="shared" ca="1" si="2039"/>
        <v>#N/A</v>
      </c>
      <c r="AW252" s="142" t="e">
        <f t="shared" ca="1" si="2039"/>
        <v>#N/A</v>
      </c>
      <c r="AX252" s="142" t="e">
        <f t="shared" ca="1" si="2039"/>
        <v>#N/A</v>
      </c>
      <c r="AY252" s="142" t="e">
        <f t="shared" ca="1" si="2029"/>
        <v>#N/A</v>
      </c>
      <c r="AZ252" s="142" t="e">
        <f t="shared" ca="1" si="2029"/>
        <v>#N/A</v>
      </c>
      <c r="BA252" s="142" t="e">
        <f t="shared" ca="1" si="2029"/>
        <v>#N/A</v>
      </c>
      <c r="BB252" s="142" t="str">
        <f t="shared" ca="1" si="1625"/>
        <v/>
      </c>
      <c r="BC252" s="142" t="str">
        <f t="shared" ref="BC252" ca="1" si="2120">IFERROR(VALUE(G252)*IF(RTF_unit="K",1,IF(RTF_unit="lb",1/1000,IF(RTF_unit="T",2,1))),"")</f>
        <v/>
      </c>
      <c r="BD252" s="142" t="str">
        <f t="shared" ref="BD252" ca="1" si="2121">IFERROR(VALUE(H252)*IF(RTF_unit="K",1,IF(RTF_unit="lb",1/1000,IF(RTF_unit="T",2,1))),"")</f>
        <v/>
      </c>
      <c r="BE252" s="142" t="str">
        <f t="shared" ref="BE252" ca="1" si="2122">IFERROR(VALUE(I252)*IF(RTF_unit="K",1,IF(RTF_unit="lb",1/1000,IF(RTF_unit="T",2,1))),"")</f>
        <v/>
      </c>
      <c r="BF252" s="20" t="str">
        <f t="shared" ca="1" si="1629"/>
        <v/>
      </c>
      <c r="BG252" s="142" t="str">
        <f t="shared" ca="1" si="1671"/>
        <v/>
      </c>
      <c r="BH252" s="20"/>
      <c r="BI252" s="158" t="str">
        <f t="shared" ca="1" si="1715"/>
        <v/>
      </c>
      <c r="BJ252" s="142" t="str">
        <f t="shared" ca="1" si="1690"/>
        <v/>
      </c>
      <c r="BK252" s="142" t="str">
        <f t="shared" ca="1" si="1716"/>
        <v/>
      </c>
      <c r="BL252" s="142" t="str">
        <f t="shared" ref="BL252" ca="1" si="2123">IFERROR(INDEX($D$2:$BA$203,$A$41-1+$BI252,$A$27-3)*IF(RTF_unit="K",1,IF(RTF_unit="lb",1/1000,IF(RTF_unit="T",2,1))),"")</f>
        <v/>
      </c>
      <c r="BM252" s="142" t="str">
        <f t="shared" ref="BM252" ca="1" si="2124">IFERROR(INDEX($D$2:$BA$203,$A$41-1+$BI252,$A$27-1)*IF(RTF_unit="K",1,IF(RTF_unit="lb",1/1000,IF(RTF_unit="T",2,1))),"")</f>
        <v/>
      </c>
      <c r="BN252" s="142" t="str">
        <f t="shared" ref="BN252" ca="1" si="2125">IFERROR(INDEX($D$2:$BA$203,$A$41-1+$BI252,$A$27-2)*IF(RTF_unit="K",1,IF(RTF_unit="lb",1/1000,IF(RTF_unit="T",2,1))),"")</f>
        <v/>
      </c>
      <c r="BO252" s="142" t="str">
        <f t="shared" ref="BO252" ca="1" si="2126">IFERROR(INDEX($D$2:$BA$203,$A$41-1+$BI252,$A$27)*IF(RTF_unit_Moment="kip-ft",1,IF(RTF_unit_Moment="kip-in",1/12,IF(RTF_unit_Moment="lb-ft",1/1000,IF(RTF_unit_Moment="lb-in",1/12000,1)))),"")</f>
        <v/>
      </c>
      <c r="BP252" s="142" t="str">
        <f t="shared" ref="BP252" ca="1" si="2127">IFERROR(INDEX($D$2:$BA$203,$A$41-1+$BI252,$A$30)*IF(RTF_unit_Moment="kip-ft",1,IF(RTF_unit_Moment="kip-in",1/12,IF(RTF_unit_Moment="lb-ft",1/1000,IF(RTF_unit_Moment="lb-in",1/12000,1)))),"")</f>
        <v/>
      </c>
      <c r="BQ252" s="142" t="str">
        <f t="shared" ca="1" si="1722"/>
        <v/>
      </c>
      <c r="BR252" s="142" t="str">
        <f t="shared" ca="1" si="1723"/>
        <v/>
      </c>
      <c r="BT252" s="142" t="str">
        <f t="array" aca="1" ref="BT252" ca="1">IFERROR(INDEX($BB$1:$BB$502,SMALL(IF($BB$1:$BB$502&lt;&gt;"",ROW($BB$1:$BB$502)),ROW(245:245))),"")</f>
        <v/>
      </c>
      <c r="BU252" s="156" t="str">
        <f t="shared" ca="1" si="1685"/>
        <v/>
      </c>
      <c r="BV252" s="142" t="str">
        <f t="shared" ca="1" si="1696"/>
        <v/>
      </c>
      <c r="BW252" s="142" t="str">
        <f t="shared" ca="1" si="1696"/>
        <v/>
      </c>
      <c r="BX252" s="142" t="str">
        <f t="shared" ca="1" si="1696"/>
        <v/>
      </c>
      <c r="BY252" s="142" t="str">
        <f t="shared" ca="1" si="1697"/>
        <v/>
      </c>
      <c r="BZ252" s="142" t="str">
        <f t="shared" ca="1" si="1686"/>
        <v/>
      </c>
      <c r="CA252" s="142" t="str">
        <f t="shared" ca="1" si="1698"/>
        <v/>
      </c>
      <c r="CB252" s="142" t="str">
        <f t="shared" ca="1" si="1699"/>
        <v/>
      </c>
      <c r="CC252" s="142" t="str">
        <f t="shared" ca="1" si="1700"/>
        <v/>
      </c>
      <c r="CD252" s="142" t="str">
        <f t="shared" ca="1" si="1701"/>
        <v/>
      </c>
      <c r="CE252" s="142" t="str">
        <f t="shared" ca="1" si="1702"/>
        <v/>
      </c>
      <c r="CF252" s="142" t="str">
        <f t="shared" ca="1" si="1703"/>
        <v/>
      </c>
      <c r="CG252" s="142" t="str">
        <f t="shared" ca="1" si="1704"/>
        <v/>
      </c>
      <c r="CH252" s="142" t="str">
        <f ca="1">IFERROR(TRIM(IFERROR(IF(ISNUMBER(MATCH(IF($CF251="Radius",LEFT($CF252,FIND(" (",$CF252,1)),IF(LEFT($CF252,FIND(" (",$CF252,1))=LEFT($CF251,FIND(" (",$CF251,1)),"",LEFT($CF252,FIND(" (",$CF252,1)))),$CH$8:$CH251,0))=FALSE,IF($CF251="Radius",LEFT($CF252,FIND(" (",$CF252,1)),IF(LEFT($CF252,FIND(" (",$CF252,1))=LEFT($CF251,FIND(" (",$CF251,1)),"",LEFT($CF252,FIND(" (",$CF252,1)))),""),"")),"")</f>
        <v/>
      </c>
      <c r="CI252" s="142" t="str">
        <f t="array" aca="1" ref="CI252" ca="1">IFERROR(IF($CH252="","",IF(MAX((Selection_Radius=$CH252)*Selection_Resultant)=0,"",MAX((Selection_Radius=$CH252)*Selection_Resultant))),"")</f>
        <v/>
      </c>
      <c r="CJ252" s="142" t="str">
        <f t="shared" ca="1" si="1705"/>
        <v/>
      </c>
      <c r="CK252" s="142" t="str">
        <f t="array" aca="1" ref="CK252" ca="1">IFERROR(INDEX($CJ$1:$CJ$502,SMALL(IF($CJ$1:$CJ$502&lt;&gt;"",ROW($CJ$1:$CJ$502)),ROW(245:245))),"")</f>
        <v/>
      </c>
      <c r="CL252" s="142" t="str">
        <f t="shared" ca="1" si="1706"/>
        <v/>
      </c>
      <c r="CM252" s="142" t="str">
        <f t="shared" ca="1" si="1707"/>
        <v/>
      </c>
      <c r="CN252" s="142" t="str" cm="1">
        <f t="array" aca="1" ref="CN252" ca="1">IF(CM252="","",INDEX(INDIRECT("$CM$9:$CM$" &amp; ROW(GuyAnchorReactionCount) + GuyAnchorReactionCount),ROWS($CM252:INDIRECT("$CM$" &amp; ROW(GuyAnchorReactionCount) + GuyAnchorReactionCount))))</f>
        <v/>
      </c>
      <c r="CP252" s="145" t="str">
        <f t="shared" ca="1" si="1708"/>
        <v/>
      </c>
      <c r="CQ252" s="145" t="str">
        <f t="shared" ca="1" si="1709"/>
        <v/>
      </c>
      <c r="CR252" s="145" t="str">
        <f t="shared" ca="1" si="1710"/>
        <v/>
      </c>
      <c r="CS252" s="145" t="str">
        <f t="shared" ca="1" si="1711"/>
        <v/>
      </c>
    </row>
    <row r="253" spans="3:97" x14ac:dyDescent="0.2">
      <c r="C253" s="142">
        <f t="shared" si="1635"/>
        <v>251</v>
      </c>
      <c r="D253" s="142" t="e">
        <f t="shared" ca="1" si="2038"/>
        <v>#N/A</v>
      </c>
      <c r="E253" s="142" t="e">
        <f t="shared" ca="1" si="2038"/>
        <v>#N/A</v>
      </c>
      <c r="F253" s="142" t="e">
        <f t="shared" ca="1" si="2038"/>
        <v>#N/A</v>
      </c>
      <c r="G253" s="142" t="e">
        <f t="shared" ca="1" si="2038"/>
        <v>#N/A</v>
      </c>
      <c r="H253" s="142" t="e">
        <f t="shared" ca="1" si="2038"/>
        <v>#N/A</v>
      </c>
      <c r="I253" s="142" t="e">
        <f t="shared" ca="1" si="2038"/>
        <v>#N/A</v>
      </c>
      <c r="J253" s="142" t="e">
        <f t="shared" ca="1" si="2038"/>
        <v>#N/A</v>
      </c>
      <c r="K253" s="142" t="e">
        <f t="shared" ca="1" si="2038"/>
        <v>#N/A</v>
      </c>
      <c r="L253" s="142" t="e">
        <f t="shared" ca="1" si="2038"/>
        <v>#N/A</v>
      </c>
      <c r="M253" s="142" t="e">
        <f t="shared" ca="1" si="2038"/>
        <v>#N/A</v>
      </c>
      <c r="N253" s="142" t="e">
        <f t="shared" ca="1" si="2038"/>
        <v>#N/A</v>
      </c>
      <c r="O253" s="142" t="e">
        <f t="shared" ca="1" si="2038"/>
        <v>#N/A</v>
      </c>
      <c r="P253" s="142" t="e">
        <f t="shared" ca="1" si="2038"/>
        <v>#N/A</v>
      </c>
      <c r="Q253" s="142" t="e">
        <f t="shared" ca="1" si="2038"/>
        <v>#N/A</v>
      </c>
      <c r="R253" s="142" t="e">
        <f t="shared" ca="1" si="2038"/>
        <v>#N/A</v>
      </c>
      <c r="S253" s="142" t="e">
        <f t="shared" ca="1" si="2038"/>
        <v>#N/A</v>
      </c>
      <c r="T253" s="142" t="e">
        <f t="shared" ca="1" si="2028"/>
        <v>#N/A</v>
      </c>
      <c r="U253" s="142" t="e">
        <f t="shared" ca="1" si="2028"/>
        <v>#N/A</v>
      </c>
      <c r="V253" s="142" t="e">
        <f t="shared" ca="1" si="2028"/>
        <v>#N/A</v>
      </c>
      <c r="W253" s="142" t="e">
        <f t="shared" ca="1" si="2028"/>
        <v>#N/A</v>
      </c>
      <c r="X253" s="142" t="e">
        <f t="shared" ca="1" si="2028"/>
        <v>#N/A</v>
      </c>
      <c r="Y253" s="142" t="e">
        <f t="shared" ca="1" si="2028"/>
        <v>#N/A</v>
      </c>
      <c r="Z253" s="142" t="e">
        <f t="shared" ca="1" si="2028"/>
        <v>#N/A</v>
      </c>
      <c r="AA253" s="142" t="e">
        <f t="shared" ca="1" si="2028"/>
        <v>#N/A</v>
      </c>
      <c r="AB253" s="142" t="e">
        <f t="shared" ca="1" si="2028"/>
        <v>#N/A</v>
      </c>
      <c r="AC253" s="142" t="e">
        <f t="shared" ca="1" si="2028"/>
        <v>#N/A</v>
      </c>
      <c r="AD253" s="142" t="e">
        <f t="shared" ca="1" si="2028"/>
        <v>#N/A</v>
      </c>
      <c r="AE253" s="142" t="e">
        <f t="shared" ca="1" si="2028"/>
        <v>#N/A</v>
      </c>
      <c r="AF253" s="142" t="e">
        <f t="shared" ca="1" si="2028"/>
        <v>#N/A</v>
      </c>
      <c r="AG253" s="142" t="e">
        <f t="shared" ca="1" si="2028"/>
        <v>#N/A</v>
      </c>
      <c r="AH253" s="142" t="e">
        <f t="shared" ca="1" si="2028"/>
        <v>#N/A</v>
      </c>
      <c r="AI253" s="142" t="e">
        <f t="shared" ca="1" si="2039"/>
        <v>#N/A</v>
      </c>
      <c r="AJ253" s="142" t="e">
        <f t="shared" ca="1" si="2039"/>
        <v>#N/A</v>
      </c>
      <c r="AK253" s="142" t="e">
        <f t="shared" ca="1" si="2039"/>
        <v>#N/A</v>
      </c>
      <c r="AL253" s="142" t="e">
        <f t="shared" ca="1" si="2039"/>
        <v>#N/A</v>
      </c>
      <c r="AM253" s="142" t="e">
        <f t="shared" ca="1" si="2039"/>
        <v>#N/A</v>
      </c>
      <c r="AN253" s="142" t="e">
        <f t="shared" ca="1" si="2039"/>
        <v>#N/A</v>
      </c>
      <c r="AO253" s="142" t="e">
        <f t="shared" ca="1" si="2039"/>
        <v>#N/A</v>
      </c>
      <c r="AP253" s="142" t="e">
        <f t="shared" ca="1" si="2039"/>
        <v>#N/A</v>
      </c>
      <c r="AQ253" s="142" t="e">
        <f t="shared" ca="1" si="2039"/>
        <v>#N/A</v>
      </c>
      <c r="AR253" s="142" t="e">
        <f t="shared" ca="1" si="2039"/>
        <v>#N/A</v>
      </c>
      <c r="AS253" s="142" t="e">
        <f t="shared" ca="1" si="2039"/>
        <v>#N/A</v>
      </c>
      <c r="AT253" s="142" t="e">
        <f t="shared" ca="1" si="2039"/>
        <v>#N/A</v>
      </c>
      <c r="AU253" s="142" t="e">
        <f t="shared" ca="1" si="2039"/>
        <v>#N/A</v>
      </c>
      <c r="AV253" s="142" t="e">
        <f t="shared" ca="1" si="2039"/>
        <v>#N/A</v>
      </c>
      <c r="AW253" s="142" t="e">
        <f t="shared" ca="1" si="2039"/>
        <v>#N/A</v>
      </c>
      <c r="AX253" s="142" t="e">
        <f t="shared" ca="1" si="2039"/>
        <v>#N/A</v>
      </c>
      <c r="AY253" s="142" t="e">
        <f t="shared" ca="1" si="2029"/>
        <v>#N/A</v>
      </c>
      <c r="AZ253" s="142" t="e">
        <f t="shared" ca="1" si="2029"/>
        <v>#N/A</v>
      </c>
      <c r="BA253" s="142" t="e">
        <f t="shared" ca="1" si="2029"/>
        <v>#N/A</v>
      </c>
      <c r="BB253" s="142" t="str">
        <f t="shared" ca="1" si="1625"/>
        <v/>
      </c>
      <c r="BC253" s="142" t="str">
        <f t="shared" ref="BC253" ca="1" si="2128">IFERROR(VALUE(G253)*IF(RTF_unit="K",1,IF(RTF_unit="lb",1/1000,IF(RTF_unit="T",2,1))),"")</f>
        <v/>
      </c>
      <c r="BD253" s="142" t="str">
        <f t="shared" ref="BD253" ca="1" si="2129">IFERROR(VALUE(H253)*IF(RTF_unit="K",1,IF(RTF_unit="lb",1/1000,IF(RTF_unit="T",2,1))),"")</f>
        <v/>
      </c>
      <c r="BE253" s="142" t="str">
        <f t="shared" ref="BE253" ca="1" si="2130">IFERROR(VALUE(I253)*IF(RTF_unit="K",1,IF(RTF_unit="lb",1/1000,IF(RTF_unit="T",2,1))),"")</f>
        <v/>
      </c>
      <c r="BF253" s="20" t="str">
        <f t="shared" ca="1" si="1629"/>
        <v/>
      </c>
      <c r="BG253" s="142" t="str">
        <f t="shared" ca="1" si="1671"/>
        <v/>
      </c>
      <c r="BH253" s="20"/>
      <c r="BI253" s="158" t="str">
        <f t="shared" ca="1" si="1715"/>
        <v/>
      </c>
      <c r="BJ253" s="142" t="str">
        <f t="shared" ca="1" si="1690"/>
        <v/>
      </c>
      <c r="BK253" s="142" t="str">
        <f t="shared" ca="1" si="1716"/>
        <v/>
      </c>
      <c r="BL253" s="142" t="str">
        <f t="shared" ref="BL253" ca="1" si="2131">IFERROR(INDEX($D$2:$BA$203,$A$41-1+$BI253,$A$27-3)*IF(RTF_unit="K",1,IF(RTF_unit="lb",1/1000,IF(RTF_unit="T",2,1))),"")</f>
        <v/>
      </c>
      <c r="BM253" s="142" t="str">
        <f t="shared" ref="BM253" ca="1" si="2132">IFERROR(INDEX($D$2:$BA$203,$A$41-1+$BI253,$A$27-1)*IF(RTF_unit="K",1,IF(RTF_unit="lb",1/1000,IF(RTF_unit="T",2,1))),"")</f>
        <v/>
      </c>
      <c r="BN253" s="142" t="str">
        <f t="shared" ref="BN253" ca="1" si="2133">IFERROR(INDEX($D$2:$BA$203,$A$41-1+$BI253,$A$27-2)*IF(RTF_unit="K",1,IF(RTF_unit="lb",1/1000,IF(RTF_unit="T",2,1))),"")</f>
        <v/>
      </c>
      <c r="BO253" s="142" t="str">
        <f t="shared" ref="BO253" ca="1" si="2134">IFERROR(INDEX($D$2:$BA$203,$A$41-1+$BI253,$A$27)*IF(RTF_unit_Moment="kip-ft",1,IF(RTF_unit_Moment="kip-in",1/12,IF(RTF_unit_Moment="lb-ft",1/1000,IF(RTF_unit_Moment="lb-in",1/12000,1)))),"")</f>
        <v/>
      </c>
      <c r="BP253" s="142" t="str">
        <f t="shared" ref="BP253" ca="1" si="2135">IFERROR(INDEX($D$2:$BA$203,$A$41-1+$BI253,$A$30)*IF(RTF_unit_Moment="kip-ft",1,IF(RTF_unit_Moment="kip-in",1/12,IF(RTF_unit_Moment="lb-ft",1/1000,IF(RTF_unit_Moment="lb-in",1/12000,1)))),"")</f>
        <v/>
      </c>
      <c r="BQ253" s="142" t="str">
        <f t="shared" ca="1" si="1722"/>
        <v/>
      </c>
      <c r="BR253" s="142" t="str">
        <f t="shared" ca="1" si="1723"/>
        <v/>
      </c>
      <c r="BT253" s="142" t="str">
        <f t="array" aca="1" ref="BT253" ca="1">IFERROR(INDEX($BB$1:$BB$502,SMALL(IF($BB$1:$BB$502&lt;&gt;"",ROW($BB$1:$BB$502)),ROW(246:246))),"")</f>
        <v/>
      </c>
      <c r="BU253" s="156" t="str">
        <f t="shared" ca="1" si="1685"/>
        <v/>
      </c>
      <c r="BV253" s="142" t="str">
        <f t="shared" ca="1" si="1696"/>
        <v/>
      </c>
      <c r="BW253" s="142" t="str">
        <f t="shared" ca="1" si="1696"/>
        <v/>
      </c>
      <c r="BX253" s="142" t="str">
        <f t="shared" ca="1" si="1696"/>
        <v/>
      </c>
      <c r="BY253" s="142" t="str">
        <f t="shared" ca="1" si="1697"/>
        <v/>
      </c>
      <c r="BZ253" s="142" t="str">
        <f t="shared" ca="1" si="1686"/>
        <v/>
      </c>
      <c r="CA253" s="142" t="str">
        <f t="shared" ca="1" si="1698"/>
        <v/>
      </c>
      <c r="CB253" s="142" t="str">
        <f t="shared" ca="1" si="1699"/>
        <v/>
      </c>
      <c r="CC253" s="142" t="str">
        <f t="shared" ca="1" si="1700"/>
        <v/>
      </c>
      <c r="CD253" s="142" t="str">
        <f t="shared" ca="1" si="1701"/>
        <v/>
      </c>
      <c r="CE253" s="142" t="str">
        <f t="shared" ca="1" si="1702"/>
        <v/>
      </c>
      <c r="CF253" s="142" t="str">
        <f t="shared" ca="1" si="1703"/>
        <v/>
      </c>
      <c r="CG253" s="142" t="str">
        <f t="shared" ca="1" si="1704"/>
        <v/>
      </c>
      <c r="CH253" s="142" t="str">
        <f ca="1">IFERROR(TRIM(IFERROR(IF(ISNUMBER(MATCH(IF($CF252="Radius",LEFT($CF253,FIND(" (",$CF253,1)),IF(LEFT($CF253,FIND(" (",$CF253,1))=LEFT($CF252,FIND(" (",$CF252,1)),"",LEFT($CF253,FIND(" (",$CF253,1)))),$CH$8:$CH252,0))=FALSE,IF($CF252="Radius",LEFT($CF253,FIND(" (",$CF253,1)),IF(LEFT($CF253,FIND(" (",$CF253,1))=LEFT($CF252,FIND(" (",$CF252,1)),"",LEFT($CF253,FIND(" (",$CF253,1)))),""),"")),"")</f>
        <v/>
      </c>
      <c r="CI253" s="142" t="str">
        <f t="array" aca="1" ref="CI253" ca="1">IFERROR(IF($CH253="","",IF(MAX((Selection_Radius=$CH253)*Selection_Resultant)=0,"",MAX((Selection_Radius=$CH253)*Selection_Resultant))),"")</f>
        <v/>
      </c>
      <c r="CJ253" s="142" t="str">
        <f t="shared" ca="1" si="1705"/>
        <v/>
      </c>
      <c r="CK253" s="142" t="str">
        <f t="array" aca="1" ref="CK253" ca="1">IFERROR(INDEX($CJ$1:$CJ$502,SMALL(IF($CJ$1:$CJ$502&lt;&gt;"",ROW($CJ$1:$CJ$502)),ROW(246:246))),"")</f>
        <v/>
      </c>
      <c r="CL253" s="142" t="str">
        <f t="shared" ca="1" si="1706"/>
        <v/>
      </c>
      <c r="CM253" s="142" t="str">
        <f t="shared" ca="1" si="1707"/>
        <v/>
      </c>
      <c r="CN253" s="142" t="str" cm="1">
        <f t="array" aca="1" ref="CN253" ca="1">IF(CM253="","",INDEX(INDIRECT("$CM$9:$CM$" &amp; ROW(GuyAnchorReactionCount) + GuyAnchorReactionCount),ROWS($CM253:INDIRECT("$CM$" &amp; ROW(GuyAnchorReactionCount) + GuyAnchorReactionCount))))</f>
        <v/>
      </c>
      <c r="CP253" s="145" t="str">
        <f t="shared" ca="1" si="1708"/>
        <v/>
      </c>
      <c r="CQ253" s="145" t="str">
        <f t="shared" ca="1" si="1709"/>
        <v/>
      </c>
      <c r="CR253" s="145" t="str">
        <f t="shared" ca="1" si="1710"/>
        <v/>
      </c>
      <c r="CS253" s="145" t="str">
        <f t="shared" ca="1" si="1711"/>
        <v/>
      </c>
    </row>
    <row r="254" spans="3:97" x14ac:dyDescent="0.2">
      <c r="C254" s="142">
        <f t="shared" si="1635"/>
        <v>252</v>
      </c>
      <c r="D254" s="142" t="e">
        <f t="shared" ca="1" si="2038"/>
        <v>#N/A</v>
      </c>
      <c r="E254" s="142" t="e">
        <f t="shared" ca="1" si="2038"/>
        <v>#N/A</v>
      </c>
      <c r="F254" s="142" t="e">
        <f t="shared" ca="1" si="2038"/>
        <v>#N/A</v>
      </c>
      <c r="G254" s="142" t="e">
        <f t="shared" ca="1" si="2038"/>
        <v>#N/A</v>
      </c>
      <c r="H254" s="142" t="e">
        <f t="shared" ca="1" si="2038"/>
        <v>#N/A</v>
      </c>
      <c r="I254" s="142" t="e">
        <f t="shared" ca="1" si="2038"/>
        <v>#N/A</v>
      </c>
      <c r="J254" s="142" t="e">
        <f t="shared" ca="1" si="2038"/>
        <v>#N/A</v>
      </c>
      <c r="K254" s="142" t="e">
        <f t="shared" ca="1" si="2038"/>
        <v>#N/A</v>
      </c>
      <c r="L254" s="142" t="e">
        <f t="shared" ca="1" si="2038"/>
        <v>#N/A</v>
      </c>
      <c r="M254" s="142" t="e">
        <f t="shared" ca="1" si="2038"/>
        <v>#N/A</v>
      </c>
      <c r="N254" s="142" t="e">
        <f t="shared" ca="1" si="2038"/>
        <v>#N/A</v>
      </c>
      <c r="O254" s="142" t="e">
        <f t="shared" ca="1" si="2038"/>
        <v>#N/A</v>
      </c>
      <c r="P254" s="142" t="e">
        <f t="shared" ca="1" si="2038"/>
        <v>#N/A</v>
      </c>
      <c r="Q254" s="142" t="e">
        <f t="shared" ca="1" si="2038"/>
        <v>#N/A</v>
      </c>
      <c r="R254" s="142" t="e">
        <f t="shared" ca="1" si="2038"/>
        <v>#N/A</v>
      </c>
      <c r="S254" s="142" t="e">
        <f t="shared" ca="1" si="2038"/>
        <v>#N/A</v>
      </c>
      <c r="T254" s="142" t="e">
        <f t="shared" ca="1" si="2028"/>
        <v>#N/A</v>
      </c>
      <c r="U254" s="142" t="e">
        <f t="shared" ca="1" si="2028"/>
        <v>#N/A</v>
      </c>
      <c r="V254" s="142" t="e">
        <f t="shared" ca="1" si="2028"/>
        <v>#N/A</v>
      </c>
      <c r="W254" s="142" t="e">
        <f t="shared" ca="1" si="2028"/>
        <v>#N/A</v>
      </c>
      <c r="X254" s="142" t="e">
        <f t="shared" ca="1" si="2028"/>
        <v>#N/A</v>
      </c>
      <c r="Y254" s="142" t="e">
        <f t="shared" ca="1" si="2028"/>
        <v>#N/A</v>
      </c>
      <c r="Z254" s="142" t="e">
        <f t="shared" ca="1" si="2028"/>
        <v>#N/A</v>
      </c>
      <c r="AA254" s="142" t="e">
        <f t="shared" ca="1" si="2028"/>
        <v>#N/A</v>
      </c>
      <c r="AB254" s="142" t="e">
        <f t="shared" ca="1" si="2028"/>
        <v>#N/A</v>
      </c>
      <c r="AC254" s="142" t="e">
        <f t="shared" ca="1" si="2028"/>
        <v>#N/A</v>
      </c>
      <c r="AD254" s="142" t="e">
        <f t="shared" ca="1" si="2028"/>
        <v>#N/A</v>
      </c>
      <c r="AE254" s="142" t="e">
        <f t="shared" ca="1" si="2028"/>
        <v>#N/A</v>
      </c>
      <c r="AF254" s="142" t="e">
        <f t="shared" ca="1" si="2028"/>
        <v>#N/A</v>
      </c>
      <c r="AG254" s="142" t="e">
        <f t="shared" ca="1" si="2028"/>
        <v>#N/A</v>
      </c>
      <c r="AH254" s="142" t="e">
        <f t="shared" ca="1" si="2028"/>
        <v>#N/A</v>
      </c>
      <c r="AI254" s="142" t="e">
        <f t="shared" ca="1" si="2039"/>
        <v>#N/A</v>
      </c>
      <c r="AJ254" s="142" t="e">
        <f t="shared" ca="1" si="2039"/>
        <v>#N/A</v>
      </c>
      <c r="AK254" s="142" t="e">
        <f t="shared" ca="1" si="2039"/>
        <v>#N/A</v>
      </c>
      <c r="AL254" s="142" t="e">
        <f t="shared" ca="1" si="2039"/>
        <v>#N/A</v>
      </c>
      <c r="AM254" s="142" t="e">
        <f t="shared" ca="1" si="2039"/>
        <v>#N/A</v>
      </c>
      <c r="AN254" s="142" t="e">
        <f t="shared" ca="1" si="2039"/>
        <v>#N/A</v>
      </c>
      <c r="AO254" s="142" t="e">
        <f t="shared" ca="1" si="2039"/>
        <v>#N/A</v>
      </c>
      <c r="AP254" s="142" t="e">
        <f t="shared" ca="1" si="2039"/>
        <v>#N/A</v>
      </c>
      <c r="AQ254" s="142" t="e">
        <f t="shared" ca="1" si="2039"/>
        <v>#N/A</v>
      </c>
      <c r="AR254" s="142" t="e">
        <f t="shared" ca="1" si="2039"/>
        <v>#N/A</v>
      </c>
      <c r="AS254" s="142" t="e">
        <f t="shared" ca="1" si="2039"/>
        <v>#N/A</v>
      </c>
      <c r="AT254" s="142" t="e">
        <f t="shared" ca="1" si="2039"/>
        <v>#N/A</v>
      </c>
      <c r="AU254" s="142" t="e">
        <f t="shared" ca="1" si="2039"/>
        <v>#N/A</v>
      </c>
      <c r="AV254" s="142" t="e">
        <f t="shared" ca="1" si="2039"/>
        <v>#N/A</v>
      </c>
      <c r="AW254" s="142" t="e">
        <f t="shared" ca="1" si="2039"/>
        <v>#N/A</v>
      </c>
      <c r="AX254" s="142" t="e">
        <f t="shared" ca="1" si="2039"/>
        <v>#N/A</v>
      </c>
      <c r="AY254" s="142" t="e">
        <f t="shared" ca="1" si="2029"/>
        <v>#N/A</v>
      </c>
      <c r="AZ254" s="142" t="e">
        <f t="shared" ca="1" si="2029"/>
        <v>#N/A</v>
      </c>
      <c r="BA254" s="142" t="e">
        <f t="shared" ca="1" si="2029"/>
        <v>#N/A</v>
      </c>
      <c r="BB254" s="142" t="str">
        <f t="shared" ca="1" si="1625"/>
        <v/>
      </c>
      <c r="BC254" s="142" t="str">
        <f t="shared" ref="BC254" ca="1" si="2136">IFERROR(VALUE(G254)*IF(RTF_unit="K",1,IF(RTF_unit="lb",1/1000,IF(RTF_unit="T",2,1))),"")</f>
        <v/>
      </c>
      <c r="BD254" s="142" t="str">
        <f t="shared" ref="BD254" ca="1" si="2137">IFERROR(VALUE(H254)*IF(RTF_unit="K",1,IF(RTF_unit="lb",1/1000,IF(RTF_unit="T",2,1))),"")</f>
        <v/>
      </c>
      <c r="BE254" s="142" t="str">
        <f t="shared" ref="BE254" ca="1" si="2138">IFERROR(VALUE(I254)*IF(RTF_unit="K",1,IF(RTF_unit="lb",1/1000,IF(RTF_unit="T",2,1))),"")</f>
        <v/>
      </c>
      <c r="BF254" s="20" t="str">
        <f t="shared" ca="1" si="1629"/>
        <v/>
      </c>
      <c r="BG254" s="142" t="str">
        <f t="shared" ca="1" si="1671"/>
        <v/>
      </c>
      <c r="BH254" s="20"/>
      <c r="BI254" s="158" t="str">
        <f t="shared" ca="1" si="1715"/>
        <v/>
      </c>
      <c r="BJ254" s="142" t="str">
        <f t="shared" ca="1" si="1690"/>
        <v/>
      </c>
      <c r="BK254" s="142" t="str">
        <f t="shared" ca="1" si="1716"/>
        <v/>
      </c>
      <c r="BL254" s="142" t="str">
        <f t="shared" ref="BL254" ca="1" si="2139">IFERROR(INDEX($D$2:$BA$203,$A$41-1+$BI254,$A$27-3)*IF(RTF_unit="K",1,IF(RTF_unit="lb",1/1000,IF(RTF_unit="T",2,1))),"")</f>
        <v/>
      </c>
      <c r="BM254" s="142" t="str">
        <f t="shared" ref="BM254" ca="1" si="2140">IFERROR(INDEX($D$2:$BA$203,$A$41-1+$BI254,$A$27-1)*IF(RTF_unit="K",1,IF(RTF_unit="lb",1/1000,IF(RTF_unit="T",2,1))),"")</f>
        <v/>
      </c>
      <c r="BN254" s="142" t="str">
        <f t="shared" ref="BN254" ca="1" si="2141">IFERROR(INDEX($D$2:$BA$203,$A$41-1+$BI254,$A$27-2)*IF(RTF_unit="K",1,IF(RTF_unit="lb",1/1000,IF(RTF_unit="T",2,1))),"")</f>
        <v/>
      </c>
      <c r="BO254" s="142" t="str">
        <f t="shared" ref="BO254" ca="1" si="2142">IFERROR(INDEX($D$2:$BA$203,$A$41-1+$BI254,$A$27)*IF(RTF_unit_Moment="kip-ft",1,IF(RTF_unit_Moment="kip-in",1/12,IF(RTF_unit_Moment="lb-ft",1/1000,IF(RTF_unit_Moment="lb-in",1/12000,1)))),"")</f>
        <v/>
      </c>
      <c r="BP254" s="142" t="str">
        <f t="shared" ref="BP254" ca="1" si="2143">IFERROR(INDEX($D$2:$BA$203,$A$41-1+$BI254,$A$30)*IF(RTF_unit_Moment="kip-ft",1,IF(RTF_unit_Moment="kip-in",1/12,IF(RTF_unit_Moment="lb-ft",1/1000,IF(RTF_unit_Moment="lb-in",1/12000,1)))),"")</f>
        <v/>
      </c>
      <c r="BQ254" s="142" t="str">
        <f t="shared" ca="1" si="1722"/>
        <v/>
      </c>
      <c r="BR254" s="142" t="str">
        <f t="shared" ca="1" si="1723"/>
        <v/>
      </c>
      <c r="BT254" s="142" t="str">
        <f t="array" aca="1" ref="BT254" ca="1">IFERROR(INDEX($BB$1:$BB$502,SMALL(IF($BB$1:$BB$502&lt;&gt;"",ROW($BB$1:$BB$502)),ROW(247:247))),"")</f>
        <v/>
      </c>
      <c r="BU254" s="156" t="str">
        <f t="shared" ca="1" si="1685"/>
        <v/>
      </c>
      <c r="BV254" s="142" t="str">
        <f t="shared" ca="1" si="1696"/>
        <v/>
      </c>
      <c r="BW254" s="142" t="str">
        <f t="shared" ca="1" si="1696"/>
        <v/>
      </c>
      <c r="BX254" s="142" t="str">
        <f t="shared" ca="1" si="1696"/>
        <v/>
      </c>
      <c r="BY254" s="142" t="str">
        <f t="shared" ca="1" si="1697"/>
        <v/>
      </c>
      <c r="BZ254" s="142" t="str">
        <f t="shared" ca="1" si="1686"/>
        <v/>
      </c>
      <c r="CA254" s="142" t="str">
        <f t="shared" ca="1" si="1698"/>
        <v/>
      </c>
      <c r="CB254" s="142" t="str">
        <f t="shared" ca="1" si="1699"/>
        <v/>
      </c>
      <c r="CC254" s="142" t="str">
        <f t="shared" ca="1" si="1700"/>
        <v/>
      </c>
      <c r="CD254" s="142" t="str">
        <f t="shared" ca="1" si="1701"/>
        <v/>
      </c>
      <c r="CE254" s="142" t="str">
        <f t="shared" ca="1" si="1702"/>
        <v/>
      </c>
      <c r="CF254" s="142" t="str">
        <f t="shared" ca="1" si="1703"/>
        <v/>
      </c>
      <c r="CG254" s="142" t="str">
        <f t="shared" ca="1" si="1704"/>
        <v/>
      </c>
      <c r="CH254" s="142" t="str">
        <f ca="1">IFERROR(TRIM(IFERROR(IF(ISNUMBER(MATCH(IF($CF253="Radius",LEFT($CF254,FIND(" (",$CF254,1)),IF(LEFT($CF254,FIND(" (",$CF254,1))=LEFT($CF253,FIND(" (",$CF253,1)),"",LEFT($CF254,FIND(" (",$CF254,1)))),$CH$8:$CH253,0))=FALSE,IF($CF253="Radius",LEFT($CF254,FIND(" (",$CF254,1)),IF(LEFT($CF254,FIND(" (",$CF254,1))=LEFT($CF253,FIND(" (",$CF253,1)),"",LEFT($CF254,FIND(" (",$CF254,1)))),""),"")),"")</f>
        <v/>
      </c>
      <c r="CI254" s="142" t="str">
        <f t="array" aca="1" ref="CI254" ca="1">IFERROR(IF($CH254="","",IF(MAX((Selection_Radius=$CH254)*Selection_Resultant)=0,"",MAX((Selection_Radius=$CH254)*Selection_Resultant))),"")</f>
        <v/>
      </c>
      <c r="CJ254" s="142" t="str">
        <f t="shared" ca="1" si="1705"/>
        <v/>
      </c>
      <c r="CK254" s="142" t="str">
        <f t="array" aca="1" ref="CK254" ca="1">IFERROR(INDEX($CJ$1:$CJ$502,SMALL(IF($CJ$1:$CJ$502&lt;&gt;"",ROW($CJ$1:$CJ$502)),ROW(247:247))),"")</f>
        <v/>
      </c>
      <c r="CL254" s="142" t="str">
        <f t="shared" ca="1" si="1706"/>
        <v/>
      </c>
      <c r="CM254" s="142" t="str">
        <f t="shared" ca="1" si="1707"/>
        <v/>
      </c>
      <c r="CN254" s="142" t="str" cm="1">
        <f t="array" aca="1" ref="CN254" ca="1">IF(CM254="","",INDEX(INDIRECT("$CM$9:$CM$" &amp; ROW(GuyAnchorReactionCount) + GuyAnchorReactionCount),ROWS($CM254:INDIRECT("$CM$" &amp; ROW(GuyAnchorReactionCount) + GuyAnchorReactionCount))))</f>
        <v/>
      </c>
      <c r="CP254" s="145" t="str">
        <f t="shared" ca="1" si="1708"/>
        <v/>
      </c>
      <c r="CQ254" s="145" t="str">
        <f t="shared" ca="1" si="1709"/>
        <v/>
      </c>
      <c r="CR254" s="145" t="str">
        <f t="shared" ca="1" si="1710"/>
        <v/>
      </c>
      <c r="CS254" s="145" t="str">
        <f t="shared" ca="1" si="1711"/>
        <v/>
      </c>
    </row>
    <row r="255" spans="3:97" x14ac:dyDescent="0.2">
      <c r="C255" s="142">
        <f t="shared" si="1635"/>
        <v>253</v>
      </c>
      <c r="D255" s="142" t="e">
        <f t="shared" ca="1" si="2038"/>
        <v>#N/A</v>
      </c>
      <c r="E255" s="142" t="e">
        <f t="shared" ca="1" si="2038"/>
        <v>#N/A</v>
      </c>
      <c r="F255" s="142" t="e">
        <f t="shared" ca="1" si="2038"/>
        <v>#N/A</v>
      </c>
      <c r="G255" s="142" t="e">
        <f t="shared" ca="1" si="2038"/>
        <v>#N/A</v>
      </c>
      <c r="H255" s="142" t="e">
        <f t="shared" ca="1" si="2038"/>
        <v>#N/A</v>
      </c>
      <c r="I255" s="142" t="e">
        <f t="shared" ca="1" si="2038"/>
        <v>#N/A</v>
      </c>
      <c r="J255" s="142" t="e">
        <f t="shared" ca="1" si="2038"/>
        <v>#N/A</v>
      </c>
      <c r="K255" s="142" t="e">
        <f t="shared" ca="1" si="2038"/>
        <v>#N/A</v>
      </c>
      <c r="L255" s="142" t="e">
        <f t="shared" ca="1" si="2038"/>
        <v>#N/A</v>
      </c>
      <c r="M255" s="142" t="e">
        <f t="shared" ca="1" si="2038"/>
        <v>#N/A</v>
      </c>
      <c r="N255" s="142" t="e">
        <f t="shared" ca="1" si="2038"/>
        <v>#N/A</v>
      </c>
      <c r="O255" s="142" t="e">
        <f t="shared" ca="1" si="2038"/>
        <v>#N/A</v>
      </c>
      <c r="P255" s="142" t="e">
        <f t="shared" ca="1" si="2038"/>
        <v>#N/A</v>
      </c>
      <c r="Q255" s="142" t="e">
        <f t="shared" ca="1" si="2038"/>
        <v>#N/A</v>
      </c>
      <c r="R255" s="142" t="e">
        <f t="shared" ca="1" si="2038"/>
        <v>#N/A</v>
      </c>
      <c r="S255" s="142" t="e">
        <f t="shared" ca="1" si="2038"/>
        <v>#N/A</v>
      </c>
      <c r="T255" s="142" t="e">
        <f t="shared" ca="1" si="2028"/>
        <v>#N/A</v>
      </c>
      <c r="U255" s="142" t="e">
        <f t="shared" ca="1" si="2028"/>
        <v>#N/A</v>
      </c>
      <c r="V255" s="142" t="e">
        <f t="shared" ca="1" si="2028"/>
        <v>#N/A</v>
      </c>
      <c r="W255" s="142" t="e">
        <f t="shared" ca="1" si="2028"/>
        <v>#N/A</v>
      </c>
      <c r="X255" s="142" t="e">
        <f t="shared" ca="1" si="2028"/>
        <v>#N/A</v>
      </c>
      <c r="Y255" s="142" t="e">
        <f t="shared" ca="1" si="2028"/>
        <v>#N/A</v>
      </c>
      <c r="Z255" s="142" t="e">
        <f t="shared" ca="1" si="2028"/>
        <v>#N/A</v>
      </c>
      <c r="AA255" s="142" t="e">
        <f t="shared" ca="1" si="2028"/>
        <v>#N/A</v>
      </c>
      <c r="AB255" s="142" t="e">
        <f t="shared" ca="1" si="2028"/>
        <v>#N/A</v>
      </c>
      <c r="AC255" s="142" t="e">
        <f t="shared" ca="1" si="2028"/>
        <v>#N/A</v>
      </c>
      <c r="AD255" s="142" t="e">
        <f t="shared" ca="1" si="2028"/>
        <v>#N/A</v>
      </c>
      <c r="AE255" s="142" t="e">
        <f t="shared" ca="1" si="2028"/>
        <v>#N/A</v>
      </c>
      <c r="AF255" s="142" t="e">
        <f t="shared" ca="1" si="2028"/>
        <v>#N/A</v>
      </c>
      <c r="AG255" s="142" t="e">
        <f t="shared" ca="1" si="2028"/>
        <v>#N/A</v>
      </c>
      <c r="AH255" s="142" t="e">
        <f t="shared" ca="1" si="2028"/>
        <v>#N/A</v>
      </c>
      <c r="AI255" s="142" t="e">
        <f t="shared" ca="1" si="2039"/>
        <v>#N/A</v>
      </c>
      <c r="AJ255" s="142" t="e">
        <f t="shared" ca="1" si="2039"/>
        <v>#N/A</v>
      </c>
      <c r="AK255" s="142" t="e">
        <f t="shared" ca="1" si="2039"/>
        <v>#N/A</v>
      </c>
      <c r="AL255" s="142" t="e">
        <f t="shared" ca="1" si="2039"/>
        <v>#N/A</v>
      </c>
      <c r="AM255" s="142" t="e">
        <f t="shared" ca="1" si="2039"/>
        <v>#N/A</v>
      </c>
      <c r="AN255" s="142" t="e">
        <f t="shared" ca="1" si="2039"/>
        <v>#N/A</v>
      </c>
      <c r="AO255" s="142" t="e">
        <f t="shared" ca="1" si="2039"/>
        <v>#N/A</v>
      </c>
      <c r="AP255" s="142" t="e">
        <f t="shared" ca="1" si="2039"/>
        <v>#N/A</v>
      </c>
      <c r="AQ255" s="142" t="e">
        <f t="shared" ca="1" si="2039"/>
        <v>#N/A</v>
      </c>
      <c r="AR255" s="142" t="e">
        <f t="shared" ca="1" si="2039"/>
        <v>#N/A</v>
      </c>
      <c r="AS255" s="142" t="e">
        <f t="shared" ca="1" si="2039"/>
        <v>#N/A</v>
      </c>
      <c r="AT255" s="142" t="e">
        <f t="shared" ca="1" si="2039"/>
        <v>#N/A</v>
      </c>
      <c r="AU255" s="142" t="e">
        <f t="shared" ca="1" si="2039"/>
        <v>#N/A</v>
      </c>
      <c r="AV255" s="142" t="e">
        <f t="shared" ca="1" si="2039"/>
        <v>#N/A</v>
      </c>
      <c r="AW255" s="142" t="e">
        <f t="shared" ca="1" si="2039"/>
        <v>#N/A</v>
      </c>
      <c r="AX255" s="142" t="e">
        <f t="shared" ca="1" si="2039"/>
        <v>#N/A</v>
      </c>
      <c r="AY255" s="142" t="e">
        <f t="shared" ca="1" si="2029"/>
        <v>#N/A</v>
      </c>
      <c r="AZ255" s="142" t="e">
        <f t="shared" ca="1" si="2029"/>
        <v>#N/A</v>
      </c>
      <c r="BA255" s="142" t="e">
        <f t="shared" ca="1" si="2029"/>
        <v>#N/A</v>
      </c>
      <c r="BB255" s="142" t="str">
        <f t="shared" ca="1" si="1625"/>
        <v/>
      </c>
      <c r="BC255" s="142" t="str">
        <f t="shared" ref="BC255" ca="1" si="2144">IFERROR(VALUE(G255)*IF(RTF_unit="K",1,IF(RTF_unit="lb",1/1000,IF(RTF_unit="T",2,1))),"")</f>
        <v/>
      </c>
      <c r="BD255" s="142" t="str">
        <f t="shared" ref="BD255" ca="1" si="2145">IFERROR(VALUE(H255)*IF(RTF_unit="K",1,IF(RTF_unit="lb",1/1000,IF(RTF_unit="T",2,1))),"")</f>
        <v/>
      </c>
      <c r="BE255" s="142" t="str">
        <f t="shared" ref="BE255" ca="1" si="2146">IFERROR(VALUE(I255)*IF(RTF_unit="K",1,IF(RTF_unit="lb",1/1000,IF(RTF_unit="T",2,1))),"")</f>
        <v/>
      </c>
      <c r="BF255" s="20" t="str">
        <f t="shared" ca="1" si="1629"/>
        <v/>
      </c>
      <c r="BG255" s="142" t="str">
        <f t="shared" ca="1" si="1671"/>
        <v/>
      </c>
      <c r="BH255" s="20"/>
      <c r="BI255" s="158" t="str">
        <f t="shared" ca="1" si="1715"/>
        <v/>
      </c>
      <c r="BJ255" s="142" t="str">
        <f t="shared" ca="1" si="1690"/>
        <v/>
      </c>
      <c r="BK255" s="142" t="str">
        <f t="shared" ca="1" si="1716"/>
        <v/>
      </c>
      <c r="BL255" s="142" t="str">
        <f t="shared" ref="BL255" ca="1" si="2147">IFERROR(INDEX($D$2:$BA$203,$A$41-1+$BI255,$A$27-3)*IF(RTF_unit="K",1,IF(RTF_unit="lb",1/1000,IF(RTF_unit="T",2,1))),"")</f>
        <v/>
      </c>
      <c r="BM255" s="142" t="str">
        <f t="shared" ref="BM255" ca="1" si="2148">IFERROR(INDEX($D$2:$BA$203,$A$41-1+$BI255,$A$27-1)*IF(RTF_unit="K",1,IF(RTF_unit="lb",1/1000,IF(RTF_unit="T",2,1))),"")</f>
        <v/>
      </c>
      <c r="BN255" s="142" t="str">
        <f t="shared" ref="BN255" ca="1" si="2149">IFERROR(INDEX($D$2:$BA$203,$A$41-1+$BI255,$A$27-2)*IF(RTF_unit="K",1,IF(RTF_unit="lb",1/1000,IF(RTF_unit="T",2,1))),"")</f>
        <v/>
      </c>
      <c r="BO255" s="142" t="str">
        <f t="shared" ref="BO255" ca="1" si="2150">IFERROR(INDEX($D$2:$BA$203,$A$41-1+$BI255,$A$27)*IF(RTF_unit_Moment="kip-ft",1,IF(RTF_unit_Moment="kip-in",1/12,IF(RTF_unit_Moment="lb-ft",1/1000,IF(RTF_unit_Moment="lb-in",1/12000,1)))),"")</f>
        <v/>
      </c>
      <c r="BP255" s="142" t="str">
        <f t="shared" ref="BP255" ca="1" si="2151">IFERROR(INDEX($D$2:$BA$203,$A$41-1+$BI255,$A$30)*IF(RTF_unit_Moment="kip-ft",1,IF(RTF_unit_Moment="kip-in",1/12,IF(RTF_unit_Moment="lb-ft",1/1000,IF(RTF_unit_Moment="lb-in",1/12000,1)))),"")</f>
        <v/>
      </c>
      <c r="BQ255" s="142" t="str">
        <f t="shared" ca="1" si="1722"/>
        <v/>
      </c>
      <c r="BR255" s="142" t="str">
        <f t="shared" ca="1" si="1723"/>
        <v/>
      </c>
      <c r="BT255" s="142" t="str">
        <f t="array" aca="1" ref="BT255" ca="1">IFERROR(INDEX($BB$1:$BB$502,SMALL(IF($BB$1:$BB$502&lt;&gt;"",ROW($BB$1:$BB$502)),ROW(248:248))),"")</f>
        <v/>
      </c>
      <c r="BU255" s="156" t="str">
        <f t="shared" ca="1" si="1685"/>
        <v/>
      </c>
      <c r="BV255" s="142" t="str">
        <f t="shared" ca="1" si="1696"/>
        <v/>
      </c>
      <c r="BW255" s="142" t="str">
        <f t="shared" ca="1" si="1696"/>
        <v/>
      </c>
      <c r="BX255" s="142" t="str">
        <f t="shared" ca="1" si="1696"/>
        <v/>
      </c>
      <c r="BY255" s="142" t="str">
        <f t="shared" ca="1" si="1697"/>
        <v/>
      </c>
      <c r="BZ255" s="142" t="str">
        <f t="shared" ca="1" si="1686"/>
        <v/>
      </c>
      <c r="CA255" s="142" t="str">
        <f t="shared" ca="1" si="1698"/>
        <v/>
      </c>
      <c r="CB255" s="142" t="str">
        <f t="shared" ca="1" si="1699"/>
        <v/>
      </c>
      <c r="CC255" s="142" t="str">
        <f t="shared" ca="1" si="1700"/>
        <v/>
      </c>
      <c r="CD255" s="142" t="str">
        <f t="shared" ca="1" si="1701"/>
        <v/>
      </c>
      <c r="CE255" s="142" t="str">
        <f t="shared" ca="1" si="1702"/>
        <v/>
      </c>
      <c r="CF255" s="142" t="str">
        <f t="shared" ca="1" si="1703"/>
        <v/>
      </c>
      <c r="CG255" s="142" t="str">
        <f t="shared" ca="1" si="1704"/>
        <v/>
      </c>
      <c r="CH255" s="142" t="str">
        <f ca="1">IFERROR(TRIM(IFERROR(IF(ISNUMBER(MATCH(IF($CF254="Radius",LEFT($CF255,FIND(" (",$CF255,1)),IF(LEFT($CF255,FIND(" (",$CF255,1))=LEFT($CF254,FIND(" (",$CF254,1)),"",LEFT($CF255,FIND(" (",$CF255,1)))),$CH$8:$CH254,0))=FALSE,IF($CF254="Radius",LEFT($CF255,FIND(" (",$CF255,1)),IF(LEFT($CF255,FIND(" (",$CF255,1))=LEFT($CF254,FIND(" (",$CF254,1)),"",LEFT($CF255,FIND(" (",$CF255,1)))),""),"")),"")</f>
        <v/>
      </c>
      <c r="CI255" s="142" t="str">
        <f t="array" aca="1" ref="CI255" ca="1">IFERROR(IF($CH255="","",IF(MAX((Selection_Radius=$CH255)*Selection_Resultant)=0,"",MAX((Selection_Radius=$CH255)*Selection_Resultant))),"")</f>
        <v/>
      </c>
      <c r="CJ255" s="142" t="str">
        <f t="shared" ca="1" si="1705"/>
        <v/>
      </c>
      <c r="CK255" s="142" t="str">
        <f t="array" aca="1" ref="CK255" ca="1">IFERROR(INDEX($CJ$1:$CJ$502,SMALL(IF($CJ$1:$CJ$502&lt;&gt;"",ROW($CJ$1:$CJ$502)),ROW(248:248))),"")</f>
        <v/>
      </c>
      <c r="CL255" s="142" t="str">
        <f t="shared" ca="1" si="1706"/>
        <v/>
      </c>
      <c r="CM255" s="142" t="str">
        <f t="shared" ca="1" si="1707"/>
        <v/>
      </c>
      <c r="CN255" s="142" t="str" cm="1">
        <f t="array" aca="1" ref="CN255" ca="1">IF(CM255="","",INDEX(INDIRECT("$CM$9:$CM$" &amp; ROW(GuyAnchorReactionCount) + GuyAnchorReactionCount),ROWS($CM255:INDIRECT("$CM$" &amp; ROW(GuyAnchorReactionCount) + GuyAnchorReactionCount))))</f>
        <v/>
      </c>
      <c r="CP255" s="145" t="str">
        <f t="shared" ca="1" si="1708"/>
        <v/>
      </c>
      <c r="CQ255" s="145" t="str">
        <f t="shared" ca="1" si="1709"/>
        <v/>
      </c>
      <c r="CR255" s="145" t="str">
        <f t="shared" ca="1" si="1710"/>
        <v/>
      </c>
      <c r="CS255" s="145" t="str">
        <f t="shared" ca="1" si="1711"/>
        <v/>
      </c>
    </row>
    <row r="256" spans="3:97" x14ac:dyDescent="0.2">
      <c r="C256" s="142">
        <f t="shared" si="1635"/>
        <v>254</v>
      </c>
      <c r="D256" s="142" t="e">
        <f t="shared" ca="1" si="2038"/>
        <v>#N/A</v>
      </c>
      <c r="E256" s="142" t="e">
        <f t="shared" ca="1" si="2038"/>
        <v>#N/A</v>
      </c>
      <c r="F256" s="142" t="e">
        <f t="shared" ca="1" si="2038"/>
        <v>#N/A</v>
      </c>
      <c r="G256" s="142" t="e">
        <f t="shared" ca="1" si="2038"/>
        <v>#N/A</v>
      </c>
      <c r="H256" s="142" t="e">
        <f t="shared" ca="1" si="2038"/>
        <v>#N/A</v>
      </c>
      <c r="I256" s="142" t="e">
        <f t="shared" ca="1" si="2038"/>
        <v>#N/A</v>
      </c>
      <c r="J256" s="142" t="e">
        <f t="shared" ca="1" si="2038"/>
        <v>#N/A</v>
      </c>
      <c r="K256" s="142" t="e">
        <f t="shared" ca="1" si="2038"/>
        <v>#N/A</v>
      </c>
      <c r="L256" s="142" t="e">
        <f t="shared" ca="1" si="2038"/>
        <v>#N/A</v>
      </c>
      <c r="M256" s="142" t="e">
        <f t="shared" ca="1" si="2038"/>
        <v>#N/A</v>
      </c>
      <c r="N256" s="142" t="e">
        <f t="shared" ca="1" si="2038"/>
        <v>#N/A</v>
      </c>
      <c r="O256" s="142" t="e">
        <f t="shared" ca="1" si="2038"/>
        <v>#N/A</v>
      </c>
      <c r="P256" s="142" t="e">
        <f t="shared" ca="1" si="2038"/>
        <v>#N/A</v>
      </c>
      <c r="Q256" s="142" t="e">
        <f t="shared" ca="1" si="2038"/>
        <v>#N/A</v>
      </c>
      <c r="R256" s="142" t="e">
        <f t="shared" ca="1" si="2038"/>
        <v>#N/A</v>
      </c>
      <c r="S256" s="142" t="e">
        <f t="shared" ca="1" si="2038"/>
        <v>#N/A</v>
      </c>
      <c r="T256" s="142" t="e">
        <f t="shared" ca="1" si="2028"/>
        <v>#N/A</v>
      </c>
      <c r="U256" s="142" t="e">
        <f t="shared" ca="1" si="2028"/>
        <v>#N/A</v>
      </c>
      <c r="V256" s="142" t="e">
        <f t="shared" ca="1" si="2028"/>
        <v>#N/A</v>
      </c>
      <c r="W256" s="142" t="e">
        <f t="shared" ca="1" si="2028"/>
        <v>#N/A</v>
      </c>
      <c r="X256" s="142" t="e">
        <f t="shared" ca="1" si="2028"/>
        <v>#N/A</v>
      </c>
      <c r="Y256" s="142" t="e">
        <f t="shared" ca="1" si="2028"/>
        <v>#N/A</v>
      </c>
      <c r="Z256" s="142" t="e">
        <f t="shared" ca="1" si="2028"/>
        <v>#N/A</v>
      </c>
      <c r="AA256" s="142" t="e">
        <f t="shared" ca="1" si="2028"/>
        <v>#N/A</v>
      </c>
      <c r="AB256" s="142" t="e">
        <f t="shared" ca="1" si="2028"/>
        <v>#N/A</v>
      </c>
      <c r="AC256" s="142" t="e">
        <f t="shared" ca="1" si="2028"/>
        <v>#N/A</v>
      </c>
      <c r="AD256" s="142" t="e">
        <f t="shared" ca="1" si="2028"/>
        <v>#N/A</v>
      </c>
      <c r="AE256" s="142" t="e">
        <f t="shared" ca="1" si="2028"/>
        <v>#N/A</v>
      </c>
      <c r="AF256" s="142" t="e">
        <f t="shared" ca="1" si="2028"/>
        <v>#N/A</v>
      </c>
      <c r="AG256" s="142" t="e">
        <f t="shared" ca="1" si="2028"/>
        <v>#N/A</v>
      </c>
      <c r="AH256" s="142" t="e">
        <f t="shared" ca="1" si="2028"/>
        <v>#N/A</v>
      </c>
      <c r="AI256" s="142" t="e">
        <f t="shared" ca="1" si="2039"/>
        <v>#N/A</v>
      </c>
      <c r="AJ256" s="142" t="e">
        <f t="shared" ca="1" si="2039"/>
        <v>#N/A</v>
      </c>
      <c r="AK256" s="142" t="e">
        <f t="shared" ca="1" si="2039"/>
        <v>#N/A</v>
      </c>
      <c r="AL256" s="142" t="e">
        <f t="shared" ca="1" si="2039"/>
        <v>#N/A</v>
      </c>
      <c r="AM256" s="142" t="e">
        <f t="shared" ca="1" si="2039"/>
        <v>#N/A</v>
      </c>
      <c r="AN256" s="142" t="e">
        <f t="shared" ca="1" si="2039"/>
        <v>#N/A</v>
      </c>
      <c r="AO256" s="142" t="e">
        <f t="shared" ca="1" si="2039"/>
        <v>#N/A</v>
      </c>
      <c r="AP256" s="142" t="e">
        <f t="shared" ca="1" si="2039"/>
        <v>#N/A</v>
      </c>
      <c r="AQ256" s="142" t="e">
        <f t="shared" ca="1" si="2039"/>
        <v>#N/A</v>
      </c>
      <c r="AR256" s="142" t="e">
        <f t="shared" ca="1" si="2039"/>
        <v>#N/A</v>
      </c>
      <c r="AS256" s="142" t="e">
        <f t="shared" ca="1" si="2039"/>
        <v>#N/A</v>
      </c>
      <c r="AT256" s="142" t="e">
        <f t="shared" ca="1" si="2039"/>
        <v>#N/A</v>
      </c>
      <c r="AU256" s="142" t="e">
        <f t="shared" ca="1" si="2039"/>
        <v>#N/A</v>
      </c>
      <c r="AV256" s="142" t="e">
        <f t="shared" ca="1" si="2039"/>
        <v>#N/A</v>
      </c>
      <c r="AW256" s="142" t="e">
        <f t="shared" ca="1" si="2039"/>
        <v>#N/A</v>
      </c>
      <c r="AX256" s="142" t="e">
        <f t="shared" ca="1" si="2039"/>
        <v>#N/A</v>
      </c>
      <c r="AY256" s="142" t="e">
        <f t="shared" ca="1" si="2029"/>
        <v>#N/A</v>
      </c>
      <c r="AZ256" s="142" t="e">
        <f t="shared" ca="1" si="2029"/>
        <v>#N/A</v>
      </c>
      <c r="BA256" s="142" t="e">
        <f t="shared" ca="1" si="2029"/>
        <v>#N/A</v>
      </c>
      <c r="BB256" s="142" t="str">
        <f t="shared" ca="1" si="1625"/>
        <v/>
      </c>
      <c r="BC256" s="142" t="str">
        <f t="shared" ref="BC256" ca="1" si="2152">IFERROR(VALUE(G256)*IF(RTF_unit="K",1,IF(RTF_unit="lb",1/1000,IF(RTF_unit="T",2,1))),"")</f>
        <v/>
      </c>
      <c r="BD256" s="142" t="str">
        <f t="shared" ref="BD256" ca="1" si="2153">IFERROR(VALUE(H256)*IF(RTF_unit="K",1,IF(RTF_unit="lb",1/1000,IF(RTF_unit="T",2,1))),"")</f>
        <v/>
      </c>
      <c r="BE256" s="142" t="str">
        <f t="shared" ref="BE256" ca="1" si="2154">IFERROR(VALUE(I256)*IF(RTF_unit="K",1,IF(RTF_unit="lb",1/1000,IF(RTF_unit="T",2,1))),"")</f>
        <v/>
      </c>
      <c r="BF256" s="20" t="str">
        <f t="shared" ca="1" si="1629"/>
        <v/>
      </c>
      <c r="BG256" s="142" t="str">
        <f t="shared" ca="1" si="1671"/>
        <v/>
      </c>
      <c r="BH256" s="20"/>
      <c r="BI256" s="158" t="str">
        <f t="shared" ca="1" si="1715"/>
        <v/>
      </c>
      <c r="BJ256" s="142" t="str">
        <f t="shared" ca="1" si="1690"/>
        <v/>
      </c>
      <c r="BK256" s="142" t="str">
        <f t="shared" ca="1" si="1716"/>
        <v/>
      </c>
      <c r="BL256" s="142" t="str">
        <f t="shared" ref="BL256" ca="1" si="2155">IFERROR(INDEX($D$2:$BA$203,$A$41-1+$BI256,$A$27-3)*IF(RTF_unit="K",1,IF(RTF_unit="lb",1/1000,IF(RTF_unit="T",2,1))),"")</f>
        <v/>
      </c>
      <c r="BM256" s="142" t="str">
        <f t="shared" ref="BM256" ca="1" si="2156">IFERROR(INDEX($D$2:$BA$203,$A$41-1+$BI256,$A$27-1)*IF(RTF_unit="K",1,IF(RTF_unit="lb",1/1000,IF(RTF_unit="T",2,1))),"")</f>
        <v/>
      </c>
      <c r="BN256" s="142" t="str">
        <f t="shared" ref="BN256" ca="1" si="2157">IFERROR(INDEX($D$2:$BA$203,$A$41-1+$BI256,$A$27-2)*IF(RTF_unit="K",1,IF(RTF_unit="lb",1/1000,IF(RTF_unit="T",2,1))),"")</f>
        <v/>
      </c>
      <c r="BO256" s="142" t="str">
        <f t="shared" ref="BO256" ca="1" si="2158">IFERROR(INDEX($D$2:$BA$203,$A$41-1+$BI256,$A$27)*IF(RTF_unit_Moment="kip-ft",1,IF(RTF_unit_Moment="kip-in",1/12,IF(RTF_unit_Moment="lb-ft",1/1000,IF(RTF_unit_Moment="lb-in",1/12000,1)))),"")</f>
        <v/>
      </c>
      <c r="BP256" s="142" t="str">
        <f t="shared" ref="BP256" ca="1" si="2159">IFERROR(INDEX($D$2:$BA$203,$A$41-1+$BI256,$A$30)*IF(RTF_unit_Moment="kip-ft",1,IF(RTF_unit_Moment="kip-in",1/12,IF(RTF_unit_Moment="lb-ft",1/1000,IF(RTF_unit_Moment="lb-in",1/12000,1)))),"")</f>
        <v/>
      </c>
      <c r="BQ256" s="142" t="str">
        <f t="shared" ca="1" si="1722"/>
        <v/>
      </c>
      <c r="BR256" s="142" t="str">
        <f t="shared" ca="1" si="1723"/>
        <v/>
      </c>
      <c r="BT256" s="142" t="str">
        <f t="array" aca="1" ref="BT256" ca="1">IFERROR(INDEX($BB$1:$BB$502,SMALL(IF($BB$1:$BB$502&lt;&gt;"",ROW($BB$1:$BB$502)),ROW(249:249))),"")</f>
        <v/>
      </c>
      <c r="BU256" s="156" t="str">
        <f t="shared" ca="1" si="1685"/>
        <v/>
      </c>
      <c r="BV256" s="142" t="str">
        <f t="shared" ca="1" si="1696"/>
        <v/>
      </c>
      <c r="BW256" s="142" t="str">
        <f t="shared" ca="1" si="1696"/>
        <v/>
      </c>
      <c r="BX256" s="142" t="str">
        <f t="shared" ca="1" si="1696"/>
        <v/>
      </c>
      <c r="BY256" s="142" t="str">
        <f t="shared" ca="1" si="1697"/>
        <v/>
      </c>
      <c r="BZ256" s="142" t="str">
        <f t="shared" ca="1" si="1686"/>
        <v/>
      </c>
      <c r="CA256" s="142" t="str">
        <f t="shared" ca="1" si="1698"/>
        <v/>
      </c>
      <c r="CB256" s="142" t="str">
        <f t="shared" ca="1" si="1699"/>
        <v/>
      </c>
      <c r="CC256" s="142" t="str">
        <f t="shared" ca="1" si="1700"/>
        <v/>
      </c>
      <c r="CD256" s="142" t="str">
        <f t="shared" ca="1" si="1701"/>
        <v/>
      </c>
      <c r="CE256" s="142" t="str">
        <f t="shared" ca="1" si="1702"/>
        <v/>
      </c>
      <c r="CF256" s="142" t="str">
        <f t="shared" ca="1" si="1703"/>
        <v/>
      </c>
      <c r="CG256" s="142" t="str">
        <f t="shared" ca="1" si="1704"/>
        <v/>
      </c>
      <c r="CH256" s="142" t="str">
        <f ca="1">IFERROR(TRIM(IFERROR(IF(ISNUMBER(MATCH(IF($CF255="Radius",LEFT($CF256,FIND(" (",$CF256,1)),IF(LEFT($CF256,FIND(" (",$CF256,1))=LEFT($CF255,FIND(" (",$CF255,1)),"",LEFT($CF256,FIND(" (",$CF256,1)))),$CH$8:$CH255,0))=FALSE,IF($CF255="Radius",LEFT($CF256,FIND(" (",$CF256,1)),IF(LEFT($CF256,FIND(" (",$CF256,1))=LEFT($CF255,FIND(" (",$CF255,1)),"",LEFT($CF256,FIND(" (",$CF256,1)))),""),"")),"")</f>
        <v/>
      </c>
      <c r="CI256" s="142" t="str">
        <f t="array" aca="1" ref="CI256" ca="1">IFERROR(IF($CH256="","",IF(MAX((Selection_Radius=$CH256)*Selection_Resultant)=0,"",MAX((Selection_Radius=$CH256)*Selection_Resultant))),"")</f>
        <v/>
      </c>
      <c r="CJ256" s="142" t="str">
        <f t="shared" ca="1" si="1705"/>
        <v/>
      </c>
      <c r="CK256" s="142" t="str">
        <f t="array" aca="1" ref="CK256" ca="1">IFERROR(INDEX($CJ$1:$CJ$502,SMALL(IF($CJ$1:$CJ$502&lt;&gt;"",ROW($CJ$1:$CJ$502)),ROW(249:249))),"")</f>
        <v/>
      </c>
      <c r="CL256" s="142" t="str">
        <f t="shared" ca="1" si="1706"/>
        <v/>
      </c>
      <c r="CM256" s="142" t="str">
        <f t="shared" ca="1" si="1707"/>
        <v/>
      </c>
      <c r="CN256" s="142" t="str" cm="1">
        <f t="array" aca="1" ref="CN256" ca="1">IF(CM256="","",INDEX(INDIRECT("$CM$9:$CM$" &amp; ROW(GuyAnchorReactionCount) + GuyAnchorReactionCount),ROWS($CM256:INDIRECT("$CM$" &amp; ROW(GuyAnchorReactionCount) + GuyAnchorReactionCount))))</f>
        <v/>
      </c>
      <c r="CP256" s="145" t="str">
        <f t="shared" ca="1" si="1708"/>
        <v/>
      </c>
      <c r="CQ256" s="145" t="str">
        <f t="shared" ca="1" si="1709"/>
        <v/>
      </c>
      <c r="CR256" s="145" t="str">
        <f t="shared" ca="1" si="1710"/>
        <v/>
      </c>
      <c r="CS256" s="145" t="str">
        <f t="shared" ca="1" si="1711"/>
        <v/>
      </c>
    </row>
    <row r="257" spans="3:97" x14ac:dyDescent="0.2">
      <c r="C257" s="142">
        <f t="shared" si="1635"/>
        <v>255</v>
      </c>
      <c r="D257" s="142" t="e">
        <f t="shared" ca="1" si="2038"/>
        <v>#N/A</v>
      </c>
      <c r="E257" s="142" t="e">
        <f t="shared" ca="1" si="2038"/>
        <v>#N/A</v>
      </c>
      <c r="F257" s="142" t="e">
        <f t="shared" ca="1" si="2038"/>
        <v>#N/A</v>
      </c>
      <c r="G257" s="142" t="e">
        <f t="shared" ca="1" si="2038"/>
        <v>#N/A</v>
      </c>
      <c r="H257" s="142" t="e">
        <f t="shared" ca="1" si="2038"/>
        <v>#N/A</v>
      </c>
      <c r="I257" s="142" t="e">
        <f t="shared" ca="1" si="2038"/>
        <v>#N/A</v>
      </c>
      <c r="J257" s="142" t="e">
        <f t="shared" ca="1" si="2038"/>
        <v>#N/A</v>
      </c>
      <c r="K257" s="142" t="e">
        <f t="shared" ca="1" si="2038"/>
        <v>#N/A</v>
      </c>
      <c r="L257" s="142" t="e">
        <f t="shared" ca="1" si="2038"/>
        <v>#N/A</v>
      </c>
      <c r="M257" s="142" t="e">
        <f t="shared" ca="1" si="2038"/>
        <v>#N/A</v>
      </c>
      <c r="N257" s="142" t="e">
        <f t="shared" ca="1" si="2038"/>
        <v>#N/A</v>
      </c>
      <c r="O257" s="142" t="e">
        <f t="shared" ca="1" si="2038"/>
        <v>#N/A</v>
      </c>
      <c r="P257" s="142" t="e">
        <f t="shared" ca="1" si="2038"/>
        <v>#N/A</v>
      </c>
      <c r="Q257" s="142" t="e">
        <f t="shared" ca="1" si="2038"/>
        <v>#N/A</v>
      </c>
      <c r="R257" s="142" t="e">
        <f t="shared" ca="1" si="2038"/>
        <v>#N/A</v>
      </c>
      <c r="S257" s="142" t="e">
        <f t="shared" ref="S257:AH272" ca="1" si="2160">TRIM(INDIRECT("'" &amp; "TNX Report" &amp; "'!" &amp; ADDRESS($A$9+$C257,S$1)))</f>
        <v>#N/A</v>
      </c>
      <c r="T257" s="142" t="e">
        <f t="shared" ca="1" si="2160"/>
        <v>#N/A</v>
      </c>
      <c r="U257" s="142" t="e">
        <f t="shared" ca="1" si="2160"/>
        <v>#N/A</v>
      </c>
      <c r="V257" s="142" t="e">
        <f t="shared" ca="1" si="2160"/>
        <v>#N/A</v>
      </c>
      <c r="W257" s="142" t="e">
        <f t="shared" ca="1" si="2160"/>
        <v>#N/A</v>
      </c>
      <c r="X257" s="142" t="e">
        <f t="shared" ca="1" si="2160"/>
        <v>#N/A</v>
      </c>
      <c r="Y257" s="142" t="e">
        <f t="shared" ca="1" si="2160"/>
        <v>#N/A</v>
      </c>
      <c r="Z257" s="142" t="e">
        <f t="shared" ca="1" si="2160"/>
        <v>#N/A</v>
      </c>
      <c r="AA257" s="142" t="e">
        <f t="shared" ca="1" si="2160"/>
        <v>#N/A</v>
      </c>
      <c r="AB257" s="142" t="e">
        <f t="shared" ca="1" si="2160"/>
        <v>#N/A</v>
      </c>
      <c r="AC257" s="142" t="e">
        <f t="shared" ca="1" si="2160"/>
        <v>#N/A</v>
      </c>
      <c r="AD257" s="142" t="e">
        <f t="shared" ca="1" si="2160"/>
        <v>#N/A</v>
      </c>
      <c r="AE257" s="142" t="e">
        <f t="shared" ca="1" si="2160"/>
        <v>#N/A</v>
      </c>
      <c r="AF257" s="142" t="e">
        <f t="shared" ca="1" si="2160"/>
        <v>#N/A</v>
      </c>
      <c r="AG257" s="142" t="e">
        <f t="shared" ca="1" si="2160"/>
        <v>#N/A</v>
      </c>
      <c r="AH257" s="142" t="e">
        <f t="shared" ca="1" si="2160"/>
        <v>#N/A</v>
      </c>
      <c r="AI257" s="142" t="e">
        <f t="shared" ca="1" si="2039"/>
        <v>#N/A</v>
      </c>
      <c r="AJ257" s="142" t="e">
        <f t="shared" ca="1" si="2039"/>
        <v>#N/A</v>
      </c>
      <c r="AK257" s="142" t="e">
        <f t="shared" ca="1" si="2039"/>
        <v>#N/A</v>
      </c>
      <c r="AL257" s="142" t="e">
        <f t="shared" ca="1" si="2039"/>
        <v>#N/A</v>
      </c>
      <c r="AM257" s="142" t="e">
        <f t="shared" ca="1" si="2039"/>
        <v>#N/A</v>
      </c>
      <c r="AN257" s="142" t="e">
        <f t="shared" ca="1" si="2039"/>
        <v>#N/A</v>
      </c>
      <c r="AO257" s="142" t="e">
        <f t="shared" ca="1" si="2039"/>
        <v>#N/A</v>
      </c>
      <c r="AP257" s="142" t="e">
        <f t="shared" ca="1" si="2039"/>
        <v>#N/A</v>
      </c>
      <c r="AQ257" s="142" t="e">
        <f t="shared" ca="1" si="2039"/>
        <v>#N/A</v>
      </c>
      <c r="AR257" s="142" t="e">
        <f t="shared" ca="1" si="2039"/>
        <v>#N/A</v>
      </c>
      <c r="AS257" s="142" t="e">
        <f t="shared" ca="1" si="2039"/>
        <v>#N/A</v>
      </c>
      <c r="AT257" s="142" t="e">
        <f t="shared" ca="1" si="2039"/>
        <v>#N/A</v>
      </c>
      <c r="AU257" s="142" t="e">
        <f t="shared" ca="1" si="2039"/>
        <v>#N/A</v>
      </c>
      <c r="AV257" s="142" t="e">
        <f t="shared" ca="1" si="2039"/>
        <v>#N/A</v>
      </c>
      <c r="AW257" s="142" t="e">
        <f t="shared" ca="1" si="2039"/>
        <v>#N/A</v>
      </c>
      <c r="AX257" s="142" t="e">
        <f t="shared" ref="AX257:BA272" ca="1" si="2161">TRIM(INDIRECT("'" &amp; "TNX Report" &amp; "'!" &amp; ADDRESS($A$9+$C257,AX$1)))</f>
        <v>#N/A</v>
      </c>
      <c r="AY257" s="142" t="e">
        <f t="shared" ca="1" si="2161"/>
        <v>#N/A</v>
      </c>
      <c r="AZ257" s="142" t="e">
        <f t="shared" ca="1" si="2161"/>
        <v>#N/A</v>
      </c>
      <c r="BA257" s="142" t="e">
        <f t="shared" ca="1" si="2161"/>
        <v>#N/A</v>
      </c>
      <c r="BB257" s="142" t="str">
        <f t="shared" ca="1" si="1625"/>
        <v/>
      </c>
      <c r="BC257" s="142" t="str">
        <f t="shared" ref="BC257" ca="1" si="2162">IFERROR(VALUE(G257)*IF(RTF_unit="K",1,IF(RTF_unit="lb",1/1000,IF(RTF_unit="T",2,1))),"")</f>
        <v/>
      </c>
      <c r="BD257" s="142" t="str">
        <f t="shared" ref="BD257" ca="1" si="2163">IFERROR(VALUE(H257)*IF(RTF_unit="K",1,IF(RTF_unit="lb",1/1000,IF(RTF_unit="T",2,1))),"")</f>
        <v/>
      </c>
      <c r="BE257" s="142" t="str">
        <f t="shared" ref="BE257" ca="1" si="2164">IFERROR(VALUE(I257)*IF(RTF_unit="K",1,IF(RTF_unit="lb",1/1000,IF(RTF_unit="T",2,1))),"")</f>
        <v/>
      </c>
      <c r="BF257" s="20" t="str">
        <f t="shared" ca="1" si="1629"/>
        <v/>
      </c>
      <c r="BG257" s="142" t="str">
        <f t="shared" ca="1" si="1671"/>
        <v/>
      </c>
      <c r="BH257" s="20"/>
      <c r="BI257" s="158" t="str">
        <f t="shared" ca="1" si="1715"/>
        <v/>
      </c>
      <c r="BJ257" s="142" t="str">
        <f t="shared" ca="1" si="1690"/>
        <v/>
      </c>
      <c r="BK257" s="142" t="str">
        <f t="shared" ca="1" si="1716"/>
        <v/>
      </c>
      <c r="BL257" s="142" t="str">
        <f t="shared" ref="BL257" ca="1" si="2165">IFERROR(INDEX($D$2:$BA$203,$A$41-1+$BI257,$A$27-3)*IF(RTF_unit="K",1,IF(RTF_unit="lb",1/1000,IF(RTF_unit="T",2,1))),"")</f>
        <v/>
      </c>
      <c r="BM257" s="142" t="str">
        <f t="shared" ref="BM257" ca="1" si="2166">IFERROR(INDEX($D$2:$BA$203,$A$41-1+$BI257,$A$27-1)*IF(RTF_unit="K",1,IF(RTF_unit="lb",1/1000,IF(RTF_unit="T",2,1))),"")</f>
        <v/>
      </c>
      <c r="BN257" s="142" t="str">
        <f t="shared" ref="BN257" ca="1" si="2167">IFERROR(INDEX($D$2:$BA$203,$A$41-1+$BI257,$A$27-2)*IF(RTF_unit="K",1,IF(RTF_unit="lb",1/1000,IF(RTF_unit="T",2,1))),"")</f>
        <v/>
      </c>
      <c r="BO257" s="142" t="str">
        <f t="shared" ref="BO257" ca="1" si="2168">IFERROR(INDEX($D$2:$BA$203,$A$41-1+$BI257,$A$27)*IF(RTF_unit_Moment="kip-ft",1,IF(RTF_unit_Moment="kip-in",1/12,IF(RTF_unit_Moment="lb-ft",1/1000,IF(RTF_unit_Moment="lb-in",1/12000,1)))),"")</f>
        <v/>
      </c>
      <c r="BP257" s="142" t="str">
        <f t="shared" ref="BP257" ca="1" si="2169">IFERROR(INDEX($D$2:$BA$203,$A$41-1+$BI257,$A$30)*IF(RTF_unit_Moment="kip-ft",1,IF(RTF_unit_Moment="kip-in",1/12,IF(RTF_unit_Moment="lb-ft",1/1000,IF(RTF_unit_Moment="lb-in",1/12000,1)))),"")</f>
        <v/>
      </c>
      <c r="BQ257" s="142" t="str">
        <f t="shared" ca="1" si="1722"/>
        <v/>
      </c>
      <c r="BR257" s="142" t="str">
        <f t="shared" ca="1" si="1723"/>
        <v/>
      </c>
      <c r="BT257" s="142" t="str">
        <f t="array" aca="1" ref="BT257" ca="1">IFERROR(INDEX($BB$1:$BB$502,SMALL(IF($BB$1:$BB$502&lt;&gt;"",ROW($BB$1:$BB$502)),ROW(250:250))),"")</f>
        <v/>
      </c>
      <c r="BU257" s="156" t="str">
        <f t="shared" ca="1" si="1685"/>
        <v/>
      </c>
      <c r="BV257" s="142" t="str">
        <f t="shared" ca="1" si="1696"/>
        <v/>
      </c>
      <c r="BW257" s="142" t="str">
        <f t="shared" ca="1" si="1696"/>
        <v/>
      </c>
      <c r="BX257" s="142" t="str">
        <f t="shared" ca="1" si="1696"/>
        <v/>
      </c>
      <c r="BY257" s="142" t="str">
        <f t="shared" ca="1" si="1697"/>
        <v/>
      </c>
      <c r="BZ257" s="142" t="str">
        <f t="shared" ca="1" si="1686"/>
        <v/>
      </c>
      <c r="CA257" s="142" t="str">
        <f t="shared" ca="1" si="1698"/>
        <v/>
      </c>
      <c r="CB257" s="142" t="str">
        <f t="shared" ca="1" si="1699"/>
        <v/>
      </c>
      <c r="CC257" s="142" t="str">
        <f t="shared" ca="1" si="1700"/>
        <v/>
      </c>
      <c r="CD257" s="142" t="str">
        <f t="shared" ca="1" si="1701"/>
        <v/>
      </c>
      <c r="CE257" s="142" t="str">
        <f t="shared" ca="1" si="1702"/>
        <v/>
      </c>
      <c r="CF257" s="142" t="str">
        <f t="shared" ca="1" si="1703"/>
        <v/>
      </c>
      <c r="CG257" s="142" t="str">
        <f t="shared" ca="1" si="1704"/>
        <v/>
      </c>
      <c r="CH257" s="142" t="str">
        <f ca="1">IFERROR(TRIM(IFERROR(IF(ISNUMBER(MATCH(IF($CF256="Radius",LEFT($CF257,FIND(" (",$CF257,1)),IF(LEFT($CF257,FIND(" (",$CF257,1))=LEFT($CF256,FIND(" (",$CF256,1)),"",LEFT($CF257,FIND(" (",$CF257,1)))),$CH$8:$CH256,0))=FALSE,IF($CF256="Radius",LEFT($CF257,FIND(" (",$CF257,1)),IF(LEFT($CF257,FIND(" (",$CF257,1))=LEFT($CF256,FIND(" (",$CF256,1)),"",LEFT($CF257,FIND(" (",$CF257,1)))),""),"")),"")</f>
        <v/>
      </c>
      <c r="CI257" s="142" t="str">
        <f t="array" aca="1" ref="CI257" ca="1">IFERROR(IF($CH257="","",IF(MAX((Selection_Radius=$CH257)*Selection_Resultant)=0,"",MAX((Selection_Radius=$CH257)*Selection_Resultant))),"")</f>
        <v/>
      </c>
      <c r="CJ257" s="142" t="str">
        <f t="shared" ca="1" si="1705"/>
        <v/>
      </c>
      <c r="CK257" s="142" t="str">
        <f t="array" aca="1" ref="CK257" ca="1">IFERROR(INDEX($CJ$1:$CJ$502,SMALL(IF($CJ$1:$CJ$502&lt;&gt;"",ROW($CJ$1:$CJ$502)),ROW(250:250))),"")</f>
        <v/>
      </c>
      <c r="CL257" s="142" t="str">
        <f t="shared" ca="1" si="1706"/>
        <v/>
      </c>
      <c r="CM257" s="142" t="str">
        <f t="shared" ca="1" si="1707"/>
        <v/>
      </c>
      <c r="CN257" s="142" t="str" cm="1">
        <f t="array" aca="1" ref="CN257" ca="1">IF(CM257="","",INDEX(INDIRECT("$CM$9:$CM$" &amp; ROW(GuyAnchorReactionCount) + GuyAnchorReactionCount),ROWS($CM257:INDIRECT("$CM$" &amp; ROW(GuyAnchorReactionCount) + GuyAnchorReactionCount))))</f>
        <v/>
      </c>
      <c r="CP257" s="145" t="str">
        <f t="shared" ca="1" si="1708"/>
        <v/>
      </c>
      <c r="CQ257" s="145" t="str">
        <f t="shared" ca="1" si="1709"/>
        <v/>
      </c>
      <c r="CR257" s="145" t="str">
        <f t="shared" ca="1" si="1710"/>
        <v/>
      </c>
      <c r="CS257" s="145" t="str">
        <f t="shared" ca="1" si="1711"/>
        <v/>
      </c>
    </row>
    <row r="258" spans="3:97" x14ac:dyDescent="0.2">
      <c r="C258" s="142">
        <f t="shared" si="1635"/>
        <v>256</v>
      </c>
      <c r="D258" s="142" t="e">
        <f t="shared" ref="D258:S273" ca="1" si="2170">TRIM(INDIRECT("'" &amp; "TNX Report" &amp; "'!" &amp; ADDRESS($A$9+$C258,D$1)))</f>
        <v>#N/A</v>
      </c>
      <c r="E258" s="142" t="e">
        <f t="shared" ca="1" si="2170"/>
        <v>#N/A</v>
      </c>
      <c r="F258" s="142" t="e">
        <f t="shared" ca="1" si="2170"/>
        <v>#N/A</v>
      </c>
      <c r="G258" s="142" t="e">
        <f t="shared" ca="1" si="2170"/>
        <v>#N/A</v>
      </c>
      <c r="H258" s="142" t="e">
        <f t="shared" ca="1" si="2170"/>
        <v>#N/A</v>
      </c>
      <c r="I258" s="142" t="e">
        <f t="shared" ca="1" si="2170"/>
        <v>#N/A</v>
      </c>
      <c r="J258" s="142" t="e">
        <f t="shared" ca="1" si="2170"/>
        <v>#N/A</v>
      </c>
      <c r="K258" s="142" t="e">
        <f t="shared" ca="1" si="2170"/>
        <v>#N/A</v>
      </c>
      <c r="L258" s="142" t="e">
        <f t="shared" ca="1" si="2170"/>
        <v>#N/A</v>
      </c>
      <c r="M258" s="142" t="e">
        <f t="shared" ca="1" si="2170"/>
        <v>#N/A</v>
      </c>
      <c r="N258" s="142" t="e">
        <f t="shared" ca="1" si="2170"/>
        <v>#N/A</v>
      </c>
      <c r="O258" s="142" t="e">
        <f t="shared" ca="1" si="2170"/>
        <v>#N/A</v>
      </c>
      <c r="P258" s="142" t="e">
        <f t="shared" ca="1" si="2170"/>
        <v>#N/A</v>
      </c>
      <c r="Q258" s="142" t="e">
        <f t="shared" ca="1" si="2170"/>
        <v>#N/A</v>
      </c>
      <c r="R258" s="142" t="e">
        <f t="shared" ca="1" si="2170"/>
        <v>#N/A</v>
      </c>
      <c r="S258" s="142" t="e">
        <f t="shared" ca="1" si="2170"/>
        <v>#N/A</v>
      </c>
      <c r="T258" s="142" t="e">
        <f t="shared" ca="1" si="2160"/>
        <v>#N/A</v>
      </c>
      <c r="U258" s="142" t="e">
        <f t="shared" ca="1" si="2160"/>
        <v>#N/A</v>
      </c>
      <c r="V258" s="142" t="e">
        <f t="shared" ca="1" si="2160"/>
        <v>#N/A</v>
      </c>
      <c r="W258" s="142" t="e">
        <f t="shared" ca="1" si="2160"/>
        <v>#N/A</v>
      </c>
      <c r="X258" s="142" t="e">
        <f t="shared" ca="1" si="2160"/>
        <v>#N/A</v>
      </c>
      <c r="Y258" s="142" t="e">
        <f t="shared" ca="1" si="2160"/>
        <v>#N/A</v>
      </c>
      <c r="Z258" s="142" t="e">
        <f t="shared" ca="1" si="2160"/>
        <v>#N/A</v>
      </c>
      <c r="AA258" s="142" t="e">
        <f t="shared" ca="1" si="2160"/>
        <v>#N/A</v>
      </c>
      <c r="AB258" s="142" t="e">
        <f t="shared" ca="1" si="2160"/>
        <v>#N/A</v>
      </c>
      <c r="AC258" s="142" t="e">
        <f t="shared" ca="1" si="2160"/>
        <v>#N/A</v>
      </c>
      <c r="AD258" s="142" t="e">
        <f t="shared" ca="1" si="2160"/>
        <v>#N/A</v>
      </c>
      <c r="AE258" s="142" t="e">
        <f t="shared" ca="1" si="2160"/>
        <v>#N/A</v>
      </c>
      <c r="AF258" s="142" t="e">
        <f t="shared" ca="1" si="2160"/>
        <v>#N/A</v>
      </c>
      <c r="AG258" s="142" t="e">
        <f t="shared" ca="1" si="2160"/>
        <v>#N/A</v>
      </c>
      <c r="AH258" s="142" t="e">
        <f t="shared" ca="1" si="2160"/>
        <v>#N/A</v>
      </c>
      <c r="AI258" s="142" t="e">
        <f t="shared" ref="AI258:AX273" ca="1" si="2171">TRIM(INDIRECT("'" &amp; "TNX Report" &amp; "'!" &amp; ADDRESS($A$9+$C258,AI$1)))</f>
        <v>#N/A</v>
      </c>
      <c r="AJ258" s="142" t="e">
        <f t="shared" ca="1" si="2171"/>
        <v>#N/A</v>
      </c>
      <c r="AK258" s="142" t="e">
        <f t="shared" ca="1" si="2171"/>
        <v>#N/A</v>
      </c>
      <c r="AL258" s="142" t="e">
        <f t="shared" ca="1" si="2171"/>
        <v>#N/A</v>
      </c>
      <c r="AM258" s="142" t="e">
        <f t="shared" ca="1" si="2171"/>
        <v>#N/A</v>
      </c>
      <c r="AN258" s="142" t="e">
        <f t="shared" ca="1" si="2171"/>
        <v>#N/A</v>
      </c>
      <c r="AO258" s="142" t="e">
        <f t="shared" ca="1" si="2171"/>
        <v>#N/A</v>
      </c>
      <c r="AP258" s="142" t="e">
        <f t="shared" ca="1" si="2171"/>
        <v>#N/A</v>
      </c>
      <c r="AQ258" s="142" t="e">
        <f t="shared" ca="1" si="2171"/>
        <v>#N/A</v>
      </c>
      <c r="AR258" s="142" t="e">
        <f t="shared" ca="1" si="2171"/>
        <v>#N/A</v>
      </c>
      <c r="AS258" s="142" t="e">
        <f t="shared" ca="1" si="2171"/>
        <v>#N/A</v>
      </c>
      <c r="AT258" s="142" t="e">
        <f t="shared" ca="1" si="2171"/>
        <v>#N/A</v>
      </c>
      <c r="AU258" s="142" t="e">
        <f t="shared" ca="1" si="2171"/>
        <v>#N/A</v>
      </c>
      <c r="AV258" s="142" t="e">
        <f t="shared" ca="1" si="2171"/>
        <v>#N/A</v>
      </c>
      <c r="AW258" s="142" t="e">
        <f t="shared" ca="1" si="2171"/>
        <v>#N/A</v>
      </c>
      <c r="AX258" s="142" t="e">
        <f t="shared" ca="1" si="2171"/>
        <v>#N/A</v>
      </c>
      <c r="AY258" s="142" t="e">
        <f t="shared" ca="1" si="2161"/>
        <v>#N/A</v>
      </c>
      <c r="AZ258" s="142" t="e">
        <f t="shared" ca="1" si="2161"/>
        <v>#N/A</v>
      </c>
      <c r="BA258" s="142" t="e">
        <f t="shared" ca="1" si="2161"/>
        <v>#N/A</v>
      </c>
      <c r="BB258" s="142" t="str">
        <f t="shared" ca="1" si="1625"/>
        <v/>
      </c>
      <c r="BC258" s="142" t="str">
        <f t="shared" ref="BC258" ca="1" si="2172">IFERROR(VALUE(G258)*IF(RTF_unit="K",1,IF(RTF_unit="lb",1/1000,IF(RTF_unit="T",2,1))),"")</f>
        <v/>
      </c>
      <c r="BD258" s="142" t="str">
        <f t="shared" ref="BD258" ca="1" si="2173">IFERROR(VALUE(H258)*IF(RTF_unit="K",1,IF(RTF_unit="lb",1/1000,IF(RTF_unit="T",2,1))),"")</f>
        <v/>
      </c>
      <c r="BE258" s="142" t="str">
        <f t="shared" ref="BE258" ca="1" si="2174">IFERROR(VALUE(I258)*IF(RTF_unit="K",1,IF(RTF_unit="lb",1/1000,IF(RTF_unit="T",2,1))),"")</f>
        <v/>
      </c>
      <c r="BF258" s="20" t="str">
        <f t="shared" ca="1" si="1629"/>
        <v/>
      </c>
      <c r="BG258" s="142" t="str">
        <f t="shared" ca="1" si="1671"/>
        <v/>
      </c>
      <c r="BH258" s="20"/>
      <c r="BI258" s="158" t="str">
        <f t="shared" ca="1" si="1715"/>
        <v/>
      </c>
      <c r="BJ258" s="142" t="str">
        <f t="shared" ca="1" si="1690"/>
        <v/>
      </c>
      <c r="BK258" s="142" t="str">
        <f t="shared" ca="1" si="1716"/>
        <v/>
      </c>
      <c r="BL258" s="142" t="str">
        <f t="shared" ref="BL258" ca="1" si="2175">IFERROR(INDEX($D$2:$BA$203,$A$41-1+$BI258,$A$27-3)*IF(RTF_unit="K",1,IF(RTF_unit="lb",1/1000,IF(RTF_unit="T",2,1))),"")</f>
        <v/>
      </c>
      <c r="BM258" s="142" t="str">
        <f t="shared" ref="BM258" ca="1" si="2176">IFERROR(INDEX($D$2:$BA$203,$A$41-1+$BI258,$A$27-1)*IF(RTF_unit="K",1,IF(RTF_unit="lb",1/1000,IF(RTF_unit="T",2,1))),"")</f>
        <v/>
      </c>
      <c r="BN258" s="142" t="str">
        <f t="shared" ref="BN258" ca="1" si="2177">IFERROR(INDEX($D$2:$BA$203,$A$41-1+$BI258,$A$27-2)*IF(RTF_unit="K",1,IF(RTF_unit="lb",1/1000,IF(RTF_unit="T",2,1))),"")</f>
        <v/>
      </c>
      <c r="BO258" s="142" t="str">
        <f t="shared" ref="BO258" ca="1" si="2178">IFERROR(INDEX($D$2:$BA$203,$A$41-1+$BI258,$A$27)*IF(RTF_unit_Moment="kip-ft",1,IF(RTF_unit_Moment="kip-in",1/12,IF(RTF_unit_Moment="lb-ft",1/1000,IF(RTF_unit_Moment="lb-in",1/12000,1)))),"")</f>
        <v/>
      </c>
      <c r="BP258" s="142" t="str">
        <f t="shared" ref="BP258" ca="1" si="2179">IFERROR(INDEX($D$2:$BA$203,$A$41-1+$BI258,$A$30)*IF(RTF_unit_Moment="kip-ft",1,IF(RTF_unit_Moment="kip-in",1/12,IF(RTF_unit_Moment="lb-ft",1/1000,IF(RTF_unit_Moment="lb-in",1/12000,1)))),"")</f>
        <v/>
      </c>
      <c r="BQ258" s="142" t="str">
        <f t="shared" ca="1" si="1722"/>
        <v/>
      </c>
      <c r="BR258" s="142" t="str">
        <f t="shared" ca="1" si="1723"/>
        <v/>
      </c>
      <c r="BT258" s="142" t="str">
        <f t="array" aca="1" ref="BT258" ca="1">IFERROR(INDEX($BB$1:$BB$502,SMALL(IF($BB$1:$BB$502&lt;&gt;"",ROW($BB$1:$BB$502)),ROW(251:251))),"")</f>
        <v/>
      </c>
      <c r="BU258" s="156" t="str">
        <f t="shared" ca="1" si="1685"/>
        <v/>
      </c>
      <c r="BV258" s="142" t="str">
        <f t="shared" ca="1" si="1696"/>
        <v/>
      </c>
      <c r="BW258" s="142" t="str">
        <f t="shared" ca="1" si="1696"/>
        <v/>
      </c>
      <c r="BX258" s="142" t="str">
        <f t="shared" ca="1" si="1696"/>
        <v/>
      </c>
      <c r="BY258" s="142" t="str">
        <f t="shared" ca="1" si="1697"/>
        <v/>
      </c>
      <c r="BZ258" s="142" t="str">
        <f t="shared" ca="1" si="1686"/>
        <v/>
      </c>
      <c r="CA258" s="142" t="str">
        <f t="shared" ca="1" si="1698"/>
        <v/>
      </c>
      <c r="CB258" s="142" t="str">
        <f t="shared" ca="1" si="1699"/>
        <v/>
      </c>
      <c r="CC258" s="142" t="str">
        <f t="shared" ca="1" si="1700"/>
        <v/>
      </c>
      <c r="CD258" s="142" t="str">
        <f t="shared" ca="1" si="1701"/>
        <v/>
      </c>
      <c r="CE258" s="142" t="str">
        <f t="shared" ca="1" si="1702"/>
        <v/>
      </c>
      <c r="CF258" s="142" t="str">
        <f t="shared" ca="1" si="1703"/>
        <v/>
      </c>
      <c r="CG258" s="142" t="str">
        <f t="shared" ca="1" si="1704"/>
        <v/>
      </c>
      <c r="CH258" s="142" t="str">
        <f ca="1">IFERROR(TRIM(IFERROR(IF(ISNUMBER(MATCH(IF($CF257="Radius",LEFT($CF258,FIND(" (",$CF258,1)),IF(LEFT($CF258,FIND(" (",$CF258,1))=LEFT($CF257,FIND(" (",$CF257,1)),"",LEFT($CF258,FIND(" (",$CF258,1)))),$CH$8:$CH257,0))=FALSE,IF($CF257="Radius",LEFT($CF258,FIND(" (",$CF258,1)),IF(LEFT($CF258,FIND(" (",$CF258,1))=LEFT($CF257,FIND(" (",$CF257,1)),"",LEFT($CF258,FIND(" (",$CF258,1)))),""),"")),"")</f>
        <v/>
      </c>
      <c r="CI258" s="142" t="str">
        <f t="array" aca="1" ref="CI258" ca="1">IFERROR(IF($CH258="","",IF(MAX((Selection_Radius=$CH258)*Selection_Resultant)=0,"",MAX((Selection_Radius=$CH258)*Selection_Resultant))),"")</f>
        <v/>
      </c>
      <c r="CJ258" s="142" t="str">
        <f t="shared" ca="1" si="1705"/>
        <v/>
      </c>
      <c r="CK258" s="142" t="str">
        <f t="array" aca="1" ref="CK258" ca="1">IFERROR(INDEX($CJ$1:$CJ$502,SMALL(IF($CJ$1:$CJ$502&lt;&gt;"",ROW($CJ$1:$CJ$502)),ROW(251:251))),"")</f>
        <v/>
      </c>
      <c r="CL258" s="142" t="str">
        <f t="shared" ca="1" si="1706"/>
        <v/>
      </c>
      <c r="CM258" s="142" t="str">
        <f t="shared" ca="1" si="1707"/>
        <v/>
      </c>
      <c r="CN258" s="142" t="str" cm="1">
        <f t="array" aca="1" ref="CN258" ca="1">IF(CM258="","",INDEX(INDIRECT("$CM$9:$CM$" &amp; ROW(GuyAnchorReactionCount) + GuyAnchorReactionCount),ROWS($CM258:INDIRECT("$CM$" &amp; ROW(GuyAnchorReactionCount) + GuyAnchorReactionCount))))</f>
        <v/>
      </c>
      <c r="CP258" s="145" t="str">
        <f t="shared" ca="1" si="1708"/>
        <v/>
      </c>
      <c r="CQ258" s="145" t="str">
        <f t="shared" ca="1" si="1709"/>
        <v/>
      </c>
      <c r="CR258" s="145" t="str">
        <f t="shared" ca="1" si="1710"/>
        <v/>
      </c>
      <c r="CS258" s="145" t="str">
        <f t="shared" ca="1" si="1711"/>
        <v/>
      </c>
    </row>
    <row r="259" spans="3:97" x14ac:dyDescent="0.2">
      <c r="C259" s="142">
        <f t="shared" si="1635"/>
        <v>257</v>
      </c>
      <c r="D259" s="142" t="e">
        <f t="shared" ca="1" si="2170"/>
        <v>#N/A</v>
      </c>
      <c r="E259" s="142" t="e">
        <f t="shared" ca="1" si="2170"/>
        <v>#N/A</v>
      </c>
      <c r="F259" s="142" t="e">
        <f t="shared" ca="1" si="2170"/>
        <v>#N/A</v>
      </c>
      <c r="G259" s="142" t="e">
        <f t="shared" ca="1" si="2170"/>
        <v>#N/A</v>
      </c>
      <c r="H259" s="142" t="e">
        <f t="shared" ca="1" si="2170"/>
        <v>#N/A</v>
      </c>
      <c r="I259" s="142" t="e">
        <f t="shared" ca="1" si="2170"/>
        <v>#N/A</v>
      </c>
      <c r="J259" s="142" t="e">
        <f t="shared" ca="1" si="2170"/>
        <v>#N/A</v>
      </c>
      <c r="K259" s="142" t="e">
        <f t="shared" ca="1" si="2170"/>
        <v>#N/A</v>
      </c>
      <c r="L259" s="142" t="e">
        <f t="shared" ca="1" si="2170"/>
        <v>#N/A</v>
      </c>
      <c r="M259" s="142" t="e">
        <f t="shared" ca="1" si="2170"/>
        <v>#N/A</v>
      </c>
      <c r="N259" s="142" t="e">
        <f t="shared" ca="1" si="2170"/>
        <v>#N/A</v>
      </c>
      <c r="O259" s="142" t="e">
        <f t="shared" ca="1" si="2170"/>
        <v>#N/A</v>
      </c>
      <c r="P259" s="142" t="e">
        <f t="shared" ca="1" si="2170"/>
        <v>#N/A</v>
      </c>
      <c r="Q259" s="142" t="e">
        <f t="shared" ca="1" si="2170"/>
        <v>#N/A</v>
      </c>
      <c r="R259" s="142" t="e">
        <f t="shared" ca="1" si="2170"/>
        <v>#N/A</v>
      </c>
      <c r="S259" s="142" t="e">
        <f t="shared" ca="1" si="2170"/>
        <v>#N/A</v>
      </c>
      <c r="T259" s="142" t="e">
        <f t="shared" ca="1" si="2160"/>
        <v>#N/A</v>
      </c>
      <c r="U259" s="142" t="e">
        <f t="shared" ca="1" si="2160"/>
        <v>#N/A</v>
      </c>
      <c r="V259" s="142" t="e">
        <f t="shared" ca="1" si="2160"/>
        <v>#N/A</v>
      </c>
      <c r="W259" s="142" t="e">
        <f t="shared" ca="1" si="2160"/>
        <v>#N/A</v>
      </c>
      <c r="X259" s="142" t="e">
        <f t="shared" ca="1" si="2160"/>
        <v>#N/A</v>
      </c>
      <c r="Y259" s="142" t="e">
        <f t="shared" ca="1" si="2160"/>
        <v>#N/A</v>
      </c>
      <c r="Z259" s="142" t="e">
        <f t="shared" ca="1" si="2160"/>
        <v>#N/A</v>
      </c>
      <c r="AA259" s="142" t="e">
        <f t="shared" ca="1" si="2160"/>
        <v>#N/A</v>
      </c>
      <c r="AB259" s="142" t="e">
        <f t="shared" ca="1" si="2160"/>
        <v>#N/A</v>
      </c>
      <c r="AC259" s="142" t="e">
        <f t="shared" ca="1" si="2160"/>
        <v>#N/A</v>
      </c>
      <c r="AD259" s="142" t="e">
        <f t="shared" ca="1" si="2160"/>
        <v>#N/A</v>
      </c>
      <c r="AE259" s="142" t="e">
        <f t="shared" ca="1" si="2160"/>
        <v>#N/A</v>
      </c>
      <c r="AF259" s="142" t="e">
        <f t="shared" ca="1" si="2160"/>
        <v>#N/A</v>
      </c>
      <c r="AG259" s="142" t="e">
        <f t="shared" ca="1" si="2160"/>
        <v>#N/A</v>
      </c>
      <c r="AH259" s="142" t="e">
        <f t="shared" ca="1" si="2160"/>
        <v>#N/A</v>
      </c>
      <c r="AI259" s="142" t="e">
        <f t="shared" ca="1" si="2171"/>
        <v>#N/A</v>
      </c>
      <c r="AJ259" s="142" t="e">
        <f t="shared" ca="1" si="2171"/>
        <v>#N/A</v>
      </c>
      <c r="AK259" s="142" t="e">
        <f t="shared" ca="1" si="2171"/>
        <v>#N/A</v>
      </c>
      <c r="AL259" s="142" t="e">
        <f t="shared" ca="1" si="2171"/>
        <v>#N/A</v>
      </c>
      <c r="AM259" s="142" t="e">
        <f t="shared" ca="1" si="2171"/>
        <v>#N/A</v>
      </c>
      <c r="AN259" s="142" t="e">
        <f t="shared" ca="1" si="2171"/>
        <v>#N/A</v>
      </c>
      <c r="AO259" s="142" t="e">
        <f t="shared" ca="1" si="2171"/>
        <v>#N/A</v>
      </c>
      <c r="AP259" s="142" t="e">
        <f t="shared" ca="1" si="2171"/>
        <v>#N/A</v>
      </c>
      <c r="AQ259" s="142" t="e">
        <f t="shared" ca="1" si="2171"/>
        <v>#N/A</v>
      </c>
      <c r="AR259" s="142" t="e">
        <f t="shared" ca="1" si="2171"/>
        <v>#N/A</v>
      </c>
      <c r="AS259" s="142" t="e">
        <f t="shared" ca="1" si="2171"/>
        <v>#N/A</v>
      </c>
      <c r="AT259" s="142" t="e">
        <f t="shared" ca="1" si="2171"/>
        <v>#N/A</v>
      </c>
      <c r="AU259" s="142" t="e">
        <f t="shared" ca="1" si="2171"/>
        <v>#N/A</v>
      </c>
      <c r="AV259" s="142" t="e">
        <f t="shared" ca="1" si="2171"/>
        <v>#N/A</v>
      </c>
      <c r="AW259" s="142" t="e">
        <f t="shared" ca="1" si="2171"/>
        <v>#N/A</v>
      </c>
      <c r="AX259" s="142" t="e">
        <f t="shared" ca="1" si="2171"/>
        <v>#N/A</v>
      </c>
      <c r="AY259" s="142" t="e">
        <f t="shared" ca="1" si="2161"/>
        <v>#N/A</v>
      </c>
      <c r="AZ259" s="142" t="e">
        <f t="shared" ca="1" si="2161"/>
        <v>#N/A</v>
      </c>
      <c r="BA259" s="142" t="e">
        <f t="shared" ca="1" si="2161"/>
        <v>#N/A</v>
      </c>
      <c r="BB259" s="142" t="str">
        <f t="shared" ref="BB259:BB322" ca="1" si="2180">IF(ISNUMBER(SEARCH("Guy"&amp;"*"&amp;"@*",$D259)),CONCATENATE($D259," (",$D260,")"),"")</f>
        <v/>
      </c>
      <c r="BC259" s="142" t="str">
        <f t="shared" ref="BC259" ca="1" si="2181">IFERROR(VALUE(G259)*IF(RTF_unit="K",1,IF(RTF_unit="lb",1/1000,IF(RTF_unit="T",2,1))),"")</f>
        <v/>
      </c>
      <c r="BD259" s="142" t="str">
        <f t="shared" ref="BD259" ca="1" si="2182">IFERROR(VALUE(H259)*IF(RTF_unit="K",1,IF(RTF_unit="lb",1/1000,IF(RTF_unit="T",2,1))),"")</f>
        <v/>
      </c>
      <c r="BE259" s="142" t="str">
        <f t="shared" ref="BE259" ca="1" si="2183">IFERROR(VALUE(I259)*IF(RTF_unit="K",1,IF(RTF_unit="lb",1/1000,IF(RTF_unit="T",2,1))),"")</f>
        <v/>
      </c>
      <c r="BF259" s="20" t="str">
        <f t="shared" ref="BF259:BF322" ca="1" si="2184">IFERROR(SQRT(BC259^2+SQRT(BD259^2+BE259^2)^2),"")</f>
        <v/>
      </c>
      <c r="BG259" s="142" t="str">
        <f t="shared" ca="1" si="1671"/>
        <v/>
      </c>
      <c r="BH259" s="20"/>
      <c r="BI259" s="158" t="str">
        <f t="shared" ca="1" si="1715"/>
        <v/>
      </c>
      <c r="BJ259" s="142" t="str">
        <f t="shared" ca="1" si="1690"/>
        <v/>
      </c>
      <c r="BK259" s="142" t="str">
        <f t="shared" ca="1" si="1716"/>
        <v/>
      </c>
      <c r="BL259" s="142" t="str">
        <f t="shared" ref="BL259" ca="1" si="2185">IFERROR(INDEX($D$2:$BA$203,$A$41-1+$BI259,$A$27-3)*IF(RTF_unit="K",1,IF(RTF_unit="lb",1/1000,IF(RTF_unit="T",2,1))),"")</f>
        <v/>
      </c>
      <c r="BM259" s="142" t="str">
        <f t="shared" ref="BM259" ca="1" si="2186">IFERROR(INDEX($D$2:$BA$203,$A$41-1+$BI259,$A$27-1)*IF(RTF_unit="K",1,IF(RTF_unit="lb",1/1000,IF(RTF_unit="T",2,1))),"")</f>
        <v/>
      </c>
      <c r="BN259" s="142" t="str">
        <f t="shared" ref="BN259" ca="1" si="2187">IFERROR(INDEX($D$2:$BA$203,$A$41-1+$BI259,$A$27-2)*IF(RTF_unit="K",1,IF(RTF_unit="lb",1/1000,IF(RTF_unit="T",2,1))),"")</f>
        <v/>
      </c>
      <c r="BO259" s="142" t="str">
        <f t="shared" ref="BO259" ca="1" si="2188">IFERROR(INDEX($D$2:$BA$203,$A$41-1+$BI259,$A$27)*IF(RTF_unit_Moment="kip-ft",1,IF(RTF_unit_Moment="kip-in",1/12,IF(RTF_unit_Moment="lb-ft",1/1000,IF(RTF_unit_Moment="lb-in",1/12000,1)))),"")</f>
        <v/>
      </c>
      <c r="BP259" s="142" t="str">
        <f t="shared" ref="BP259" ca="1" si="2189">IFERROR(INDEX($D$2:$BA$203,$A$41-1+$BI259,$A$30)*IF(RTF_unit_Moment="kip-ft",1,IF(RTF_unit_Moment="kip-in",1/12,IF(RTF_unit_Moment="lb-ft",1/1000,IF(RTF_unit_Moment="lb-in",1/12000,1)))),"")</f>
        <v/>
      </c>
      <c r="BQ259" s="142" t="str">
        <f t="shared" ca="1" si="1722"/>
        <v/>
      </c>
      <c r="BR259" s="142" t="str">
        <f t="shared" ca="1" si="1723"/>
        <v/>
      </c>
      <c r="BT259" s="142" t="str">
        <f t="array" aca="1" ref="BT259" ca="1">IFERROR(INDEX($BB$1:$BB$502,SMALL(IF($BB$1:$BB$502&lt;&gt;"",ROW($BB$1:$BB$502)),ROW(252:252))),"")</f>
        <v/>
      </c>
      <c r="BU259" s="156" t="str">
        <f t="shared" ca="1" si="1685"/>
        <v/>
      </c>
      <c r="BV259" s="142" t="str">
        <f t="shared" ca="1" si="1696"/>
        <v/>
      </c>
      <c r="BW259" s="142" t="str">
        <f t="shared" ca="1" si="1696"/>
        <v/>
      </c>
      <c r="BX259" s="142" t="str">
        <f t="shared" ca="1" si="1696"/>
        <v/>
      </c>
      <c r="BY259" s="142" t="str">
        <f t="shared" ca="1" si="1697"/>
        <v/>
      </c>
      <c r="BZ259" s="142" t="str">
        <f t="shared" ca="1" si="1686"/>
        <v/>
      </c>
      <c r="CA259" s="142" t="str">
        <f t="shared" ca="1" si="1698"/>
        <v/>
      </c>
      <c r="CB259" s="142" t="str">
        <f t="shared" ca="1" si="1699"/>
        <v/>
      </c>
      <c r="CC259" s="142" t="str">
        <f t="shared" ca="1" si="1700"/>
        <v/>
      </c>
      <c r="CD259" s="142" t="str">
        <f t="shared" ca="1" si="1701"/>
        <v/>
      </c>
      <c r="CE259" s="142" t="str">
        <f t="shared" ca="1" si="1702"/>
        <v/>
      </c>
      <c r="CF259" s="142" t="str">
        <f t="shared" ca="1" si="1703"/>
        <v/>
      </c>
      <c r="CG259" s="142" t="str">
        <f t="shared" ca="1" si="1704"/>
        <v/>
      </c>
      <c r="CH259" s="142" t="str">
        <f ca="1">IFERROR(TRIM(IFERROR(IF(ISNUMBER(MATCH(IF($CF258="Radius",LEFT($CF259,FIND(" (",$CF259,1)),IF(LEFT($CF259,FIND(" (",$CF259,1))=LEFT($CF258,FIND(" (",$CF258,1)),"",LEFT($CF259,FIND(" (",$CF259,1)))),$CH$8:$CH258,0))=FALSE,IF($CF258="Radius",LEFT($CF259,FIND(" (",$CF259,1)),IF(LEFT($CF259,FIND(" (",$CF259,1))=LEFT($CF258,FIND(" (",$CF258,1)),"",LEFT($CF259,FIND(" (",$CF259,1)))),""),"")),"")</f>
        <v/>
      </c>
      <c r="CI259" s="142" t="str">
        <f t="array" aca="1" ref="CI259" ca="1">IFERROR(IF($CH259="","",IF(MAX((Selection_Radius=$CH259)*Selection_Resultant)=0,"",MAX((Selection_Radius=$CH259)*Selection_Resultant))),"")</f>
        <v/>
      </c>
      <c r="CJ259" s="142" t="str">
        <f t="shared" ca="1" si="1705"/>
        <v/>
      </c>
      <c r="CK259" s="142" t="str">
        <f t="array" aca="1" ref="CK259" ca="1">IFERROR(INDEX($CJ$1:$CJ$502,SMALL(IF($CJ$1:$CJ$502&lt;&gt;"",ROW($CJ$1:$CJ$502)),ROW(252:252))),"")</f>
        <v/>
      </c>
      <c r="CL259" s="142" t="str">
        <f t="shared" ca="1" si="1706"/>
        <v/>
      </c>
      <c r="CM259" s="142" t="str">
        <f t="shared" ca="1" si="1707"/>
        <v/>
      </c>
      <c r="CN259" s="142" t="str" cm="1">
        <f t="array" aca="1" ref="CN259" ca="1">IF(CM259="","",INDEX(INDIRECT("$CM$9:$CM$" &amp; ROW(GuyAnchorReactionCount) + GuyAnchorReactionCount),ROWS($CM259:INDIRECT("$CM$" &amp; ROW(GuyAnchorReactionCount) + GuyAnchorReactionCount))))</f>
        <v/>
      </c>
      <c r="CP259" s="145" t="str">
        <f t="shared" ca="1" si="1708"/>
        <v/>
      </c>
      <c r="CQ259" s="145" t="str">
        <f t="shared" ca="1" si="1709"/>
        <v/>
      </c>
      <c r="CR259" s="145" t="str">
        <f t="shared" ca="1" si="1710"/>
        <v/>
      </c>
      <c r="CS259" s="145" t="str">
        <f t="shared" ca="1" si="1711"/>
        <v/>
      </c>
    </row>
    <row r="260" spans="3:97" x14ac:dyDescent="0.2">
      <c r="C260" s="142">
        <f t="shared" ref="C260:C323" si="2190">C259+1</f>
        <v>258</v>
      </c>
      <c r="D260" s="142" t="e">
        <f t="shared" ca="1" si="2170"/>
        <v>#N/A</v>
      </c>
      <c r="E260" s="142" t="e">
        <f t="shared" ca="1" si="2170"/>
        <v>#N/A</v>
      </c>
      <c r="F260" s="142" t="e">
        <f t="shared" ca="1" si="2170"/>
        <v>#N/A</v>
      </c>
      <c r="G260" s="142" t="e">
        <f t="shared" ca="1" si="2170"/>
        <v>#N/A</v>
      </c>
      <c r="H260" s="142" t="e">
        <f t="shared" ca="1" si="2170"/>
        <v>#N/A</v>
      </c>
      <c r="I260" s="142" t="e">
        <f t="shared" ca="1" si="2170"/>
        <v>#N/A</v>
      </c>
      <c r="J260" s="142" t="e">
        <f t="shared" ca="1" si="2170"/>
        <v>#N/A</v>
      </c>
      <c r="K260" s="142" t="e">
        <f t="shared" ca="1" si="2170"/>
        <v>#N/A</v>
      </c>
      <c r="L260" s="142" t="e">
        <f t="shared" ca="1" si="2170"/>
        <v>#N/A</v>
      </c>
      <c r="M260" s="142" t="e">
        <f t="shared" ca="1" si="2170"/>
        <v>#N/A</v>
      </c>
      <c r="N260" s="142" t="e">
        <f t="shared" ca="1" si="2170"/>
        <v>#N/A</v>
      </c>
      <c r="O260" s="142" t="e">
        <f t="shared" ca="1" si="2170"/>
        <v>#N/A</v>
      </c>
      <c r="P260" s="142" t="e">
        <f t="shared" ca="1" si="2170"/>
        <v>#N/A</v>
      </c>
      <c r="Q260" s="142" t="e">
        <f t="shared" ca="1" si="2170"/>
        <v>#N/A</v>
      </c>
      <c r="R260" s="142" t="e">
        <f t="shared" ca="1" si="2170"/>
        <v>#N/A</v>
      </c>
      <c r="S260" s="142" t="e">
        <f t="shared" ca="1" si="2170"/>
        <v>#N/A</v>
      </c>
      <c r="T260" s="142" t="e">
        <f t="shared" ca="1" si="2160"/>
        <v>#N/A</v>
      </c>
      <c r="U260" s="142" t="e">
        <f t="shared" ca="1" si="2160"/>
        <v>#N/A</v>
      </c>
      <c r="V260" s="142" t="e">
        <f t="shared" ca="1" si="2160"/>
        <v>#N/A</v>
      </c>
      <c r="W260" s="142" t="e">
        <f t="shared" ca="1" si="2160"/>
        <v>#N/A</v>
      </c>
      <c r="X260" s="142" t="e">
        <f t="shared" ca="1" si="2160"/>
        <v>#N/A</v>
      </c>
      <c r="Y260" s="142" t="e">
        <f t="shared" ca="1" si="2160"/>
        <v>#N/A</v>
      </c>
      <c r="Z260" s="142" t="e">
        <f t="shared" ca="1" si="2160"/>
        <v>#N/A</v>
      </c>
      <c r="AA260" s="142" t="e">
        <f t="shared" ca="1" si="2160"/>
        <v>#N/A</v>
      </c>
      <c r="AB260" s="142" t="e">
        <f t="shared" ca="1" si="2160"/>
        <v>#N/A</v>
      </c>
      <c r="AC260" s="142" t="e">
        <f t="shared" ca="1" si="2160"/>
        <v>#N/A</v>
      </c>
      <c r="AD260" s="142" t="e">
        <f t="shared" ca="1" si="2160"/>
        <v>#N/A</v>
      </c>
      <c r="AE260" s="142" t="e">
        <f t="shared" ca="1" si="2160"/>
        <v>#N/A</v>
      </c>
      <c r="AF260" s="142" t="e">
        <f t="shared" ca="1" si="2160"/>
        <v>#N/A</v>
      </c>
      <c r="AG260" s="142" t="e">
        <f t="shared" ca="1" si="2160"/>
        <v>#N/A</v>
      </c>
      <c r="AH260" s="142" t="e">
        <f t="shared" ca="1" si="2160"/>
        <v>#N/A</v>
      </c>
      <c r="AI260" s="142" t="e">
        <f t="shared" ca="1" si="2171"/>
        <v>#N/A</v>
      </c>
      <c r="AJ260" s="142" t="e">
        <f t="shared" ca="1" si="2171"/>
        <v>#N/A</v>
      </c>
      <c r="AK260" s="142" t="e">
        <f t="shared" ca="1" si="2171"/>
        <v>#N/A</v>
      </c>
      <c r="AL260" s="142" t="e">
        <f t="shared" ca="1" si="2171"/>
        <v>#N/A</v>
      </c>
      <c r="AM260" s="142" t="e">
        <f t="shared" ca="1" si="2171"/>
        <v>#N/A</v>
      </c>
      <c r="AN260" s="142" t="e">
        <f t="shared" ca="1" si="2171"/>
        <v>#N/A</v>
      </c>
      <c r="AO260" s="142" t="e">
        <f t="shared" ca="1" si="2171"/>
        <v>#N/A</v>
      </c>
      <c r="AP260" s="142" t="e">
        <f t="shared" ca="1" si="2171"/>
        <v>#N/A</v>
      </c>
      <c r="AQ260" s="142" t="e">
        <f t="shared" ca="1" si="2171"/>
        <v>#N/A</v>
      </c>
      <c r="AR260" s="142" t="e">
        <f t="shared" ca="1" si="2171"/>
        <v>#N/A</v>
      </c>
      <c r="AS260" s="142" t="e">
        <f t="shared" ca="1" si="2171"/>
        <v>#N/A</v>
      </c>
      <c r="AT260" s="142" t="e">
        <f t="shared" ca="1" si="2171"/>
        <v>#N/A</v>
      </c>
      <c r="AU260" s="142" t="e">
        <f t="shared" ca="1" si="2171"/>
        <v>#N/A</v>
      </c>
      <c r="AV260" s="142" t="e">
        <f t="shared" ca="1" si="2171"/>
        <v>#N/A</v>
      </c>
      <c r="AW260" s="142" t="e">
        <f t="shared" ca="1" si="2171"/>
        <v>#N/A</v>
      </c>
      <c r="AX260" s="142" t="e">
        <f t="shared" ca="1" si="2171"/>
        <v>#N/A</v>
      </c>
      <c r="AY260" s="142" t="e">
        <f t="shared" ca="1" si="2161"/>
        <v>#N/A</v>
      </c>
      <c r="AZ260" s="142" t="e">
        <f t="shared" ca="1" si="2161"/>
        <v>#N/A</v>
      </c>
      <c r="BA260" s="142" t="e">
        <f t="shared" ca="1" si="2161"/>
        <v>#N/A</v>
      </c>
      <c r="BB260" s="142" t="str">
        <f t="shared" ca="1" si="2180"/>
        <v/>
      </c>
      <c r="BC260" s="142" t="str">
        <f t="shared" ref="BC260" ca="1" si="2191">IFERROR(VALUE(G260)*IF(RTF_unit="K",1,IF(RTF_unit="lb",1/1000,IF(RTF_unit="T",2,1))),"")</f>
        <v/>
      </c>
      <c r="BD260" s="142" t="str">
        <f t="shared" ref="BD260" ca="1" si="2192">IFERROR(VALUE(H260)*IF(RTF_unit="K",1,IF(RTF_unit="lb",1/1000,IF(RTF_unit="T",2,1))),"")</f>
        <v/>
      </c>
      <c r="BE260" s="142" t="str">
        <f t="shared" ref="BE260" ca="1" si="2193">IFERROR(VALUE(I260)*IF(RTF_unit="K",1,IF(RTF_unit="lb",1/1000,IF(RTF_unit="T",2,1))),"")</f>
        <v/>
      </c>
      <c r="BF260" s="20" t="str">
        <f t="shared" ca="1" si="2184"/>
        <v/>
      </c>
      <c r="BG260" s="142" t="str">
        <f t="shared" ca="1" si="1671"/>
        <v/>
      </c>
      <c r="BH260" s="20"/>
      <c r="BI260" s="158" t="str">
        <f t="shared" ca="1" si="1715"/>
        <v/>
      </c>
      <c r="BJ260" s="142" t="str">
        <f t="shared" ca="1" si="1690"/>
        <v/>
      </c>
      <c r="BK260" s="142" t="str">
        <f t="shared" ca="1" si="1716"/>
        <v/>
      </c>
      <c r="BL260" s="142" t="str">
        <f t="shared" ref="BL260" ca="1" si="2194">IFERROR(INDEX($D$2:$BA$203,$A$41-1+$BI260,$A$27-3)*IF(RTF_unit="K",1,IF(RTF_unit="lb",1/1000,IF(RTF_unit="T",2,1))),"")</f>
        <v/>
      </c>
      <c r="BM260" s="142" t="str">
        <f t="shared" ref="BM260" ca="1" si="2195">IFERROR(INDEX($D$2:$BA$203,$A$41-1+$BI260,$A$27-1)*IF(RTF_unit="K",1,IF(RTF_unit="lb",1/1000,IF(RTF_unit="T",2,1))),"")</f>
        <v/>
      </c>
      <c r="BN260" s="142" t="str">
        <f t="shared" ref="BN260" ca="1" si="2196">IFERROR(INDEX($D$2:$BA$203,$A$41-1+$BI260,$A$27-2)*IF(RTF_unit="K",1,IF(RTF_unit="lb",1/1000,IF(RTF_unit="T",2,1))),"")</f>
        <v/>
      </c>
      <c r="BO260" s="142" t="str">
        <f t="shared" ref="BO260" ca="1" si="2197">IFERROR(INDEX($D$2:$BA$203,$A$41-1+$BI260,$A$27)*IF(RTF_unit_Moment="kip-ft",1,IF(RTF_unit_Moment="kip-in",1/12,IF(RTF_unit_Moment="lb-ft",1/1000,IF(RTF_unit_Moment="lb-in",1/12000,1)))),"")</f>
        <v/>
      </c>
      <c r="BP260" s="142" t="str">
        <f t="shared" ref="BP260" ca="1" si="2198">IFERROR(INDEX($D$2:$BA$203,$A$41-1+$BI260,$A$30)*IF(RTF_unit_Moment="kip-ft",1,IF(RTF_unit_Moment="kip-in",1/12,IF(RTF_unit_Moment="lb-ft",1/1000,IF(RTF_unit_Moment="lb-in",1/12000,1)))),"")</f>
        <v/>
      </c>
      <c r="BQ260" s="142" t="str">
        <f t="shared" ca="1" si="1722"/>
        <v/>
      </c>
      <c r="BR260" s="142" t="str">
        <f t="shared" ca="1" si="1723"/>
        <v/>
      </c>
      <c r="BT260" s="142" t="str">
        <f t="array" aca="1" ref="BT260" ca="1">IFERROR(INDEX($BB$1:$BB$502,SMALL(IF($BB$1:$BB$502&lt;&gt;"",ROW($BB$1:$BB$502)),ROW(253:253))),"")</f>
        <v/>
      </c>
      <c r="BU260" s="156" t="str">
        <f t="shared" ca="1" si="1685"/>
        <v/>
      </c>
      <c r="BV260" s="142" t="str">
        <f t="shared" ca="1" si="1696"/>
        <v/>
      </c>
      <c r="BW260" s="142" t="str">
        <f t="shared" ca="1" si="1696"/>
        <v/>
      </c>
      <c r="BX260" s="142" t="str">
        <f t="shared" ca="1" si="1696"/>
        <v/>
      </c>
      <c r="BY260" s="142" t="str">
        <f t="shared" ca="1" si="1697"/>
        <v/>
      </c>
      <c r="BZ260" s="142" t="str">
        <f t="shared" ca="1" si="1686"/>
        <v/>
      </c>
      <c r="CA260" s="142" t="str">
        <f t="shared" ca="1" si="1698"/>
        <v/>
      </c>
      <c r="CB260" s="142" t="str">
        <f t="shared" ca="1" si="1699"/>
        <v/>
      </c>
      <c r="CC260" s="142" t="str">
        <f t="shared" ca="1" si="1700"/>
        <v/>
      </c>
      <c r="CD260" s="142" t="str">
        <f t="shared" ca="1" si="1701"/>
        <v/>
      </c>
      <c r="CE260" s="142" t="str">
        <f t="shared" ca="1" si="1702"/>
        <v/>
      </c>
      <c r="CF260" s="142" t="str">
        <f t="shared" ca="1" si="1703"/>
        <v/>
      </c>
      <c r="CG260" s="142" t="str">
        <f t="shared" ca="1" si="1704"/>
        <v/>
      </c>
      <c r="CH260" s="142" t="str">
        <f ca="1">IFERROR(TRIM(IFERROR(IF(ISNUMBER(MATCH(IF($CF259="Radius",LEFT($CF260,FIND(" (",$CF260,1)),IF(LEFT($CF260,FIND(" (",$CF260,1))=LEFT($CF259,FIND(" (",$CF259,1)),"",LEFT($CF260,FIND(" (",$CF260,1)))),$CH$8:$CH259,0))=FALSE,IF($CF259="Radius",LEFT($CF260,FIND(" (",$CF260,1)),IF(LEFT($CF260,FIND(" (",$CF260,1))=LEFT($CF259,FIND(" (",$CF259,1)),"",LEFT($CF260,FIND(" (",$CF260,1)))),""),"")),"")</f>
        <v/>
      </c>
      <c r="CI260" s="142" t="str">
        <f t="array" aca="1" ref="CI260" ca="1">IFERROR(IF($CH260="","",IF(MAX((Selection_Radius=$CH260)*Selection_Resultant)=0,"",MAX((Selection_Radius=$CH260)*Selection_Resultant))),"")</f>
        <v/>
      </c>
      <c r="CJ260" s="142" t="str">
        <f t="shared" ca="1" si="1705"/>
        <v/>
      </c>
      <c r="CK260" s="142" t="str">
        <f t="array" aca="1" ref="CK260" ca="1">IFERROR(INDEX($CJ$1:$CJ$502,SMALL(IF($CJ$1:$CJ$502&lt;&gt;"",ROW($CJ$1:$CJ$502)),ROW(253:253))),"")</f>
        <v/>
      </c>
      <c r="CL260" s="142" t="str">
        <f t="shared" ca="1" si="1706"/>
        <v/>
      </c>
      <c r="CM260" s="142" t="str">
        <f t="shared" ca="1" si="1707"/>
        <v/>
      </c>
      <c r="CN260" s="142" t="str" cm="1">
        <f t="array" aca="1" ref="CN260" ca="1">IF(CM260="","",INDEX(INDIRECT("$CM$9:$CM$" &amp; ROW(GuyAnchorReactionCount) + GuyAnchorReactionCount),ROWS($CM260:INDIRECT("$CM$" &amp; ROW(GuyAnchorReactionCount) + GuyAnchorReactionCount))))</f>
        <v/>
      </c>
      <c r="CP260" s="145" t="str">
        <f t="shared" ca="1" si="1708"/>
        <v/>
      </c>
      <c r="CQ260" s="145" t="str">
        <f t="shared" ca="1" si="1709"/>
        <v/>
      </c>
      <c r="CR260" s="145" t="str">
        <f t="shared" ca="1" si="1710"/>
        <v/>
      </c>
      <c r="CS260" s="145" t="str">
        <f t="shared" ca="1" si="1711"/>
        <v/>
      </c>
    </row>
    <row r="261" spans="3:97" ht="16.5" customHeight="1" x14ac:dyDescent="0.2">
      <c r="C261" s="142">
        <f t="shared" si="2190"/>
        <v>259</v>
      </c>
      <c r="D261" s="142" t="e">
        <f t="shared" ca="1" si="2170"/>
        <v>#N/A</v>
      </c>
      <c r="E261" s="142" t="e">
        <f t="shared" ca="1" si="2170"/>
        <v>#N/A</v>
      </c>
      <c r="F261" s="142" t="e">
        <f t="shared" ca="1" si="2170"/>
        <v>#N/A</v>
      </c>
      <c r="G261" s="142" t="e">
        <f t="shared" ca="1" si="2170"/>
        <v>#N/A</v>
      </c>
      <c r="H261" s="142" t="e">
        <f t="shared" ca="1" si="2170"/>
        <v>#N/A</v>
      </c>
      <c r="I261" s="142" t="e">
        <f t="shared" ca="1" si="2170"/>
        <v>#N/A</v>
      </c>
      <c r="J261" s="142" t="e">
        <f t="shared" ca="1" si="2170"/>
        <v>#N/A</v>
      </c>
      <c r="K261" s="142" t="e">
        <f t="shared" ca="1" si="2170"/>
        <v>#N/A</v>
      </c>
      <c r="L261" s="142" t="e">
        <f t="shared" ca="1" si="2170"/>
        <v>#N/A</v>
      </c>
      <c r="M261" s="142" t="e">
        <f t="shared" ca="1" si="2170"/>
        <v>#N/A</v>
      </c>
      <c r="N261" s="142" t="e">
        <f t="shared" ca="1" si="2170"/>
        <v>#N/A</v>
      </c>
      <c r="O261" s="142" t="e">
        <f t="shared" ca="1" si="2170"/>
        <v>#N/A</v>
      </c>
      <c r="P261" s="142" t="e">
        <f t="shared" ca="1" si="2170"/>
        <v>#N/A</v>
      </c>
      <c r="Q261" s="142" t="e">
        <f t="shared" ca="1" si="2170"/>
        <v>#N/A</v>
      </c>
      <c r="R261" s="142" t="e">
        <f t="shared" ca="1" si="2170"/>
        <v>#N/A</v>
      </c>
      <c r="S261" s="142" t="e">
        <f t="shared" ca="1" si="2170"/>
        <v>#N/A</v>
      </c>
      <c r="T261" s="142" t="e">
        <f t="shared" ca="1" si="2160"/>
        <v>#N/A</v>
      </c>
      <c r="U261" s="142" t="e">
        <f t="shared" ca="1" si="2160"/>
        <v>#N/A</v>
      </c>
      <c r="V261" s="142" t="e">
        <f t="shared" ca="1" si="2160"/>
        <v>#N/A</v>
      </c>
      <c r="W261" s="142" t="e">
        <f t="shared" ca="1" si="2160"/>
        <v>#N/A</v>
      </c>
      <c r="X261" s="142" t="e">
        <f t="shared" ca="1" si="2160"/>
        <v>#N/A</v>
      </c>
      <c r="Y261" s="142" t="e">
        <f t="shared" ca="1" si="2160"/>
        <v>#N/A</v>
      </c>
      <c r="Z261" s="142" t="e">
        <f t="shared" ca="1" si="2160"/>
        <v>#N/A</v>
      </c>
      <c r="AA261" s="142" t="e">
        <f t="shared" ca="1" si="2160"/>
        <v>#N/A</v>
      </c>
      <c r="AB261" s="142" t="e">
        <f t="shared" ca="1" si="2160"/>
        <v>#N/A</v>
      </c>
      <c r="AC261" s="142" t="e">
        <f t="shared" ca="1" si="2160"/>
        <v>#N/A</v>
      </c>
      <c r="AD261" s="142" t="e">
        <f t="shared" ca="1" si="2160"/>
        <v>#N/A</v>
      </c>
      <c r="AE261" s="142" t="e">
        <f t="shared" ca="1" si="2160"/>
        <v>#N/A</v>
      </c>
      <c r="AF261" s="142" t="e">
        <f t="shared" ca="1" si="2160"/>
        <v>#N/A</v>
      </c>
      <c r="AG261" s="142" t="e">
        <f t="shared" ca="1" si="2160"/>
        <v>#N/A</v>
      </c>
      <c r="AH261" s="142" t="e">
        <f t="shared" ca="1" si="2160"/>
        <v>#N/A</v>
      </c>
      <c r="AI261" s="142" t="e">
        <f t="shared" ca="1" si="2171"/>
        <v>#N/A</v>
      </c>
      <c r="AJ261" s="142" t="e">
        <f t="shared" ca="1" si="2171"/>
        <v>#N/A</v>
      </c>
      <c r="AK261" s="142" t="e">
        <f t="shared" ca="1" si="2171"/>
        <v>#N/A</v>
      </c>
      <c r="AL261" s="142" t="e">
        <f t="shared" ca="1" si="2171"/>
        <v>#N/A</v>
      </c>
      <c r="AM261" s="142" t="e">
        <f t="shared" ca="1" si="2171"/>
        <v>#N/A</v>
      </c>
      <c r="AN261" s="142" t="e">
        <f t="shared" ca="1" si="2171"/>
        <v>#N/A</v>
      </c>
      <c r="AO261" s="142" t="e">
        <f t="shared" ca="1" si="2171"/>
        <v>#N/A</v>
      </c>
      <c r="AP261" s="142" t="e">
        <f t="shared" ca="1" si="2171"/>
        <v>#N/A</v>
      </c>
      <c r="AQ261" s="142" t="e">
        <f t="shared" ca="1" si="2171"/>
        <v>#N/A</v>
      </c>
      <c r="AR261" s="142" t="e">
        <f t="shared" ca="1" si="2171"/>
        <v>#N/A</v>
      </c>
      <c r="AS261" s="142" t="e">
        <f t="shared" ca="1" si="2171"/>
        <v>#N/A</v>
      </c>
      <c r="AT261" s="142" t="e">
        <f t="shared" ca="1" si="2171"/>
        <v>#N/A</v>
      </c>
      <c r="AU261" s="142" t="e">
        <f t="shared" ca="1" si="2171"/>
        <v>#N/A</v>
      </c>
      <c r="AV261" s="142" t="e">
        <f t="shared" ca="1" si="2171"/>
        <v>#N/A</v>
      </c>
      <c r="AW261" s="142" t="e">
        <f t="shared" ca="1" si="2171"/>
        <v>#N/A</v>
      </c>
      <c r="AX261" s="142" t="e">
        <f t="shared" ca="1" si="2171"/>
        <v>#N/A</v>
      </c>
      <c r="AY261" s="142" t="e">
        <f t="shared" ca="1" si="2161"/>
        <v>#N/A</v>
      </c>
      <c r="AZ261" s="142" t="e">
        <f t="shared" ca="1" si="2161"/>
        <v>#N/A</v>
      </c>
      <c r="BA261" s="142" t="e">
        <f t="shared" ca="1" si="2161"/>
        <v>#N/A</v>
      </c>
      <c r="BB261" s="142" t="str">
        <f t="shared" ca="1" si="2180"/>
        <v/>
      </c>
      <c r="BC261" s="142" t="str">
        <f t="shared" ref="BC261" ca="1" si="2199">IFERROR(VALUE(G261)*IF(RTF_unit="K",1,IF(RTF_unit="lb",1/1000,IF(RTF_unit="T",2,1))),"")</f>
        <v/>
      </c>
      <c r="BD261" s="142" t="str">
        <f t="shared" ref="BD261" ca="1" si="2200">IFERROR(VALUE(H261)*IF(RTF_unit="K",1,IF(RTF_unit="lb",1/1000,IF(RTF_unit="T",2,1))),"")</f>
        <v/>
      </c>
      <c r="BE261" s="142" t="str">
        <f t="shared" ref="BE261" ca="1" si="2201">IFERROR(VALUE(I261)*IF(RTF_unit="K",1,IF(RTF_unit="lb",1/1000,IF(RTF_unit="T",2,1))),"")</f>
        <v/>
      </c>
      <c r="BF261" s="20" t="str">
        <f t="shared" ca="1" si="2184"/>
        <v/>
      </c>
      <c r="BG261" s="142" t="str">
        <f t="shared" ca="1" si="1671"/>
        <v/>
      </c>
      <c r="BH261" s="20"/>
      <c r="BI261" s="158" t="str">
        <f t="shared" ca="1" si="1715"/>
        <v/>
      </c>
      <c r="BJ261" s="142" t="str">
        <f t="shared" ca="1" si="1690"/>
        <v/>
      </c>
      <c r="BK261" s="142" t="str">
        <f t="shared" ca="1" si="1716"/>
        <v/>
      </c>
      <c r="BL261" s="142" t="str">
        <f t="shared" ref="BL261" ca="1" si="2202">IFERROR(INDEX($D$2:$BA$203,$A$41-1+$BI261,$A$27-3)*IF(RTF_unit="K",1,IF(RTF_unit="lb",1/1000,IF(RTF_unit="T",2,1))),"")</f>
        <v/>
      </c>
      <c r="BM261" s="142" t="str">
        <f t="shared" ref="BM261" ca="1" si="2203">IFERROR(INDEX($D$2:$BA$203,$A$41-1+$BI261,$A$27-1)*IF(RTF_unit="K",1,IF(RTF_unit="lb",1/1000,IF(RTF_unit="T",2,1))),"")</f>
        <v/>
      </c>
      <c r="BN261" s="142" t="str">
        <f t="shared" ref="BN261" ca="1" si="2204">IFERROR(INDEX($D$2:$BA$203,$A$41-1+$BI261,$A$27-2)*IF(RTF_unit="K",1,IF(RTF_unit="lb",1/1000,IF(RTF_unit="T",2,1))),"")</f>
        <v/>
      </c>
      <c r="BO261" s="142" t="str">
        <f t="shared" ref="BO261" ca="1" si="2205">IFERROR(INDEX($D$2:$BA$203,$A$41-1+$BI261,$A$27)*IF(RTF_unit_Moment="kip-ft",1,IF(RTF_unit_Moment="kip-in",1/12,IF(RTF_unit_Moment="lb-ft",1/1000,IF(RTF_unit_Moment="lb-in",1/12000,1)))),"")</f>
        <v/>
      </c>
      <c r="BP261" s="142" t="str">
        <f t="shared" ref="BP261" ca="1" si="2206">IFERROR(INDEX($D$2:$BA$203,$A$41-1+$BI261,$A$30)*IF(RTF_unit_Moment="kip-ft",1,IF(RTF_unit_Moment="kip-in",1/12,IF(RTF_unit_Moment="lb-ft",1/1000,IF(RTF_unit_Moment="lb-in",1/12000,1)))),"")</f>
        <v/>
      </c>
      <c r="BQ261" s="142" t="str">
        <f t="shared" ca="1" si="1722"/>
        <v/>
      </c>
      <c r="BR261" s="142" t="str">
        <f t="shared" ca="1" si="1723"/>
        <v/>
      </c>
      <c r="BT261" s="142" t="str">
        <f t="array" aca="1" ref="BT261" ca="1">IFERROR(INDEX($BB$1:$BB$502,SMALL(IF($BB$1:$BB$502&lt;&gt;"",ROW($BB$1:$BB$502)),ROW(254:254))),"")</f>
        <v/>
      </c>
      <c r="BU261" s="156" t="str">
        <f t="shared" ca="1" si="1685"/>
        <v/>
      </c>
      <c r="BV261" s="142" t="str">
        <f t="shared" ca="1" si="1696"/>
        <v/>
      </c>
      <c r="BW261" s="142" t="str">
        <f t="shared" ca="1" si="1696"/>
        <v/>
      </c>
      <c r="BX261" s="142" t="str">
        <f t="shared" ca="1" si="1696"/>
        <v/>
      </c>
      <c r="BY261" s="142" t="str">
        <f t="shared" ca="1" si="1697"/>
        <v/>
      </c>
      <c r="BZ261" s="142" t="str">
        <f t="shared" ca="1" si="1686"/>
        <v/>
      </c>
      <c r="CA261" s="142" t="str">
        <f t="shared" ca="1" si="1698"/>
        <v/>
      </c>
      <c r="CB261" s="142" t="str">
        <f t="shared" ca="1" si="1699"/>
        <v/>
      </c>
      <c r="CC261" s="142" t="str">
        <f t="shared" ca="1" si="1700"/>
        <v/>
      </c>
      <c r="CD261" s="142" t="str">
        <f t="shared" ca="1" si="1701"/>
        <v/>
      </c>
      <c r="CE261" s="142" t="str">
        <f t="shared" ca="1" si="1702"/>
        <v/>
      </c>
      <c r="CF261" s="142" t="str">
        <f t="shared" ca="1" si="1703"/>
        <v/>
      </c>
      <c r="CG261" s="142" t="str">
        <f t="shared" ca="1" si="1704"/>
        <v/>
      </c>
      <c r="CH261" s="142" t="str">
        <f ca="1">IFERROR(TRIM(IFERROR(IF(ISNUMBER(MATCH(IF($CF260="Radius",LEFT($CF261,FIND(" (",$CF261,1)),IF(LEFT($CF261,FIND(" (",$CF261,1))=LEFT($CF260,FIND(" (",$CF260,1)),"",LEFT($CF261,FIND(" (",$CF261,1)))),$CH$8:$CH260,0))=FALSE,IF($CF260="Radius",LEFT($CF261,FIND(" (",$CF261,1)),IF(LEFT($CF261,FIND(" (",$CF261,1))=LEFT($CF260,FIND(" (",$CF260,1)),"",LEFT($CF261,FIND(" (",$CF261,1)))),""),"")),"")</f>
        <v/>
      </c>
      <c r="CI261" s="142" t="str">
        <f t="array" aca="1" ref="CI261" ca="1">IFERROR(IF($CH261="","",IF(MAX((Selection_Radius=$CH261)*Selection_Resultant)=0,"",MAX((Selection_Radius=$CH261)*Selection_Resultant))),"")</f>
        <v/>
      </c>
      <c r="CJ261" s="142" t="str">
        <f t="shared" ca="1" si="1705"/>
        <v/>
      </c>
      <c r="CK261" s="142" t="str">
        <f t="array" aca="1" ref="CK261" ca="1">IFERROR(INDEX($CJ$1:$CJ$502,SMALL(IF($CJ$1:$CJ$502&lt;&gt;"",ROW($CJ$1:$CJ$502)),ROW(254:254))),"")</f>
        <v/>
      </c>
      <c r="CL261" s="142" t="str">
        <f t="shared" ca="1" si="1706"/>
        <v/>
      </c>
      <c r="CM261" s="142" t="str">
        <f t="shared" ca="1" si="1707"/>
        <v/>
      </c>
      <c r="CN261" s="142" t="str" cm="1">
        <f t="array" aca="1" ref="CN261" ca="1">IF(CM261="","",INDEX(INDIRECT("$CM$9:$CM$" &amp; ROW(GuyAnchorReactionCount) + GuyAnchorReactionCount),ROWS($CM261:INDIRECT("$CM$" &amp; ROW(GuyAnchorReactionCount) + GuyAnchorReactionCount))))</f>
        <v/>
      </c>
      <c r="CP261" s="145" t="str">
        <f t="shared" ca="1" si="1708"/>
        <v/>
      </c>
      <c r="CQ261" s="145" t="str">
        <f t="shared" ca="1" si="1709"/>
        <v/>
      </c>
      <c r="CR261" s="145" t="str">
        <f t="shared" ca="1" si="1710"/>
        <v/>
      </c>
      <c r="CS261" s="145" t="str">
        <f t="shared" ca="1" si="1711"/>
        <v/>
      </c>
    </row>
    <row r="262" spans="3:97" x14ac:dyDescent="0.2">
      <c r="C262" s="142">
        <f t="shared" si="2190"/>
        <v>260</v>
      </c>
      <c r="D262" s="142" t="e">
        <f t="shared" ca="1" si="2170"/>
        <v>#N/A</v>
      </c>
      <c r="E262" s="142" t="e">
        <f t="shared" ca="1" si="2170"/>
        <v>#N/A</v>
      </c>
      <c r="F262" s="142" t="e">
        <f t="shared" ca="1" si="2170"/>
        <v>#N/A</v>
      </c>
      <c r="G262" s="142" t="e">
        <f t="shared" ca="1" si="2170"/>
        <v>#N/A</v>
      </c>
      <c r="H262" s="142" t="e">
        <f t="shared" ca="1" si="2170"/>
        <v>#N/A</v>
      </c>
      <c r="I262" s="142" t="e">
        <f t="shared" ca="1" si="2170"/>
        <v>#N/A</v>
      </c>
      <c r="J262" s="142" t="e">
        <f t="shared" ca="1" si="2170"/>
        <v>#N/A</v>
      </c>
      <c r="K262" s="142" t="e">
        <f t="shared" ca="1" si="2170"/>
        <v>#N/A</v>
      </c>
      <c r="L262" s="142" t="e">
        <f t="shared" ca="1" si="2170"/>
        <v>#N/A</v>
      </c>
      <c r="M262" s="142" t="e">
        <f t="shared" ca="1" si="2170"/>
        <v>#N/A</v>
      </c>
      <c r="N262" s="142" t="e">
        <f t="shared" ca="1" si="2170"/>
        <v>#N/A</v>
      </c>
      <c r="O262" s="142" t="e">
        <f t="shared" ca="1" si="2170"/>
        <v>#N/A</v>
      </c>
      <c r="P262" s="142" t="e">
        <f t="shared" ca="1" si="2170"/>
        <v>#N/A</v>
      </c>
      <c r="Q262" s="142" t="e">
        <f t="shared" ca="1" si="2170"/>
        <v>#N/A</v>
      </c>
      <c r="R262" s="142" t="e">
        <f t="shared" ca="1" si="2170"/>
        <v>#N/A</v>
      </c>
      <c r="S262" s="142" t="e">
        <f t="shared" ca="1" si="2170"/>
        <v>#N/A</v>
      </c>
      <c r="T262" s="142" t="e">
        <f t="shared" ca="1" si="2160"/>
        <v>#N/A</v>
      </c>
      <c r="U262" s="142" t="e">
        <f t="shared" ca="1" si="2160"/>
        <v>#N/A</v>
      </c>
      <c r="V262" s="142" t="e">
        <f t="shared" ca="1" si="2160"/>
        <v>#N/A</v>
      </c>
      <c r="W262" s="142" t="e">
        <f t="shared" ca="1" si="2160"/>
        <v>#N/A</v>
      </c>
      <c r="X262" s="142" t="e">
        <f t="shared" ca="1" si="2160"/>
        <v>#N/A</v>
      </c>
      <c r="Y262" s="142" t="e">
        <f t="shared" ca="1" si="2160"/>
        <v>#N/A</v>
      </c>
      <c r="Z262" s="142" t="e">
        <f t="shared" ca="1" si="2160"/>
        <v>#N/A</v>
      </c>
      <c r="AA262" s="142" t="e">
        <f t="shared" ca="1" si="2160"/>
        <v>#N/A</v>
      </c>
      <c r="AB262" s="142" t="e">
        <f t="shared" ca="1" si="2160"/>
        <v>#N/A</v>
      </c>
      <c r="AC262" s="142" t="e">
        <f t="shared" ca="1" si="2160"/>
        <v>#N/A</v>
      </c>
      <c r="AD262" s="142" t="e">
        <f t="shared" ca="1" si="2160"/>
        <v>#N/A</v>
      </c>
      <c r="AE262" s="142" t="e">
        <f t="shared" ca="1" si="2160"/>
        <v>#N/A</v>
      </c>
      <c r="AF262" s="142" t="e">
        <f t="shared" ca="1" si="2160"/>
        <v>#N/A</v>
      </c>
      <c r="AG262" s="142" t="e">
        <f t="shared" ca="1" si="2160"/>
        <v>#N/A</v>
      </c>
      <c r="AH262" s="142" t="e">
        <f t="shared" ca="1" si="2160"/>
        <v>#N/A</v>
      </c>
      <c r="AI262" s="142" t="e">
        <f t="shared" ca="1" si="2171"/>
        <v>#N/A</v>
      </c>
      <c r="AJ262" s="142" t="e">
        <f t="shared" ca="1" si="2171"/>
        <v>#N/A</v>
      </c>
      <c r="AK262" s="142" t="e">
        <f t="shared" ca="1" si="2171"/>
        <v>#N/A</v>
      </c>
      <c r="AL262" s="142" t="e">
        <f t="shared" ca="1" si="2171"/>
        <v>#N/A</v>
      </c>
      <c r="AM262" s="142" t="e">
        <f t="shared" ca="1" si="2171"/>
        <v>#N/A</v>
      </c>
      <c r="AN262" s="142" t="e">
        <f t="shared" ca="1" si="2171"/>
        <v>#N/A</v>
      </c>
      <c r="AO262" s="142" t="e">
        <f t="shared" ca="1" si="2171"/>
        <v>#N/A</v>
      </c>
      <c r="AP262" s="142" t="e">
        <f t="shared" ca="1" si="2171"/>
        <v>#N/A</v>
      </c>
      <c r="AQ262" s="142" t="e">
        <f t="shared" ca="1" si="2171"/>
        <v>#N/A</v>
      </c>
      <c r="AR262" s="142" t="e">
        <f t="shared" ca="1" si="2171"/>
        <v>#N/A</v>
      </c>
      <c r="AS262" s="142" t="e">
        <f t="shared" ca="1" si="2171"/>
        <v>#N/A</v>
      </c>
      <c r="AT262" s="142" t="e">
        <f t="shared" ca="1" si="2171"/>
        <v>#N/A</v>
      </c>
      <c r="AU262" s="142" t="e">
        <f t="shared" ca="1" si="2171"/>
        <v>#N/A</v>
      </c>
      <c r="AV262" s="142" t="e">
        <f t="shared" ca="1" si="2171"/>
        <v>#N/A</v>
      </c>
      <c r="AW262" s="142" t="e">
        <f t="shared" ca="1" si="2171"/>
        <v>#N/A</v>
      </c>
      <c r="AX262" s="142" t="e">
        <f t="shared" ca="1" si="2171"/>
        <v>#N/A</v>
      </c>
      <c r="AY262" s="142" t="e">
        <f t="shared" ca="1" si="2161"/>
        <v>#N/A</v>
      </c>
      <c r="AZ262" s="142" t="e">
        <f t="shared" ca="1" si="2161"/>
        <v>#N/A</v>
      </c>
      <c r="BA262" s="142" t="e">
        <f t="shared" ca="1" si="2161"/>
        <v>#N/A</v>
      </c>
      <c r="BB262" s="142" t="str">
        <f t="shared" ca="1" si="2180"/>
        <v/>
      </c>
      <c r="BC262" s="142" t="str">
        <f t="shared" ref="BC262" ca="1" si="2207">IFERROR(VALUE(G262)*IF(RTF_unit="K",1,IF(RTF_unit="lb",1/1000,IF(RTF_unit="T",2,1))),"")</f>
        <v/>
      </c>
      <c r="BD262" s="142" t="str">
        <f t="shared" ref="BD262" ca="1" si="2208">IFERROR(VALUE(H262)*IF(RTF_unit="K",1,IF(RTF_unit="lb",1/1000,IF(RTF_unit="T",2,1))),"")</f>
        <v/>
      </c>
      <c r="BE262" s="142" t="str">
        <f t="shared" ref="BE262" ca="1" si="2209">IFERROR(VALUE(I262)*IF(RTF_unit="K",1,IF(RTF_unit="lb",1/1000,IF(RTF_unit="T",2,1))),"")</f>
        <v/>
      </c>
      <c r="BF262" s="20" t="str">
        <f t="shared" ca="1" si="2184"/>
        <v/>
      </c>
      <c r="BG262" s="142" t="str">
        <f t="shared" ca="1" si="1671"/>
        <v/>
      </c>
      <c r="BH262" s="20"/>
      <c r="BI262" s="158" t="str">
        <f t="shared" ca="1" si="1715"/>
        <v/>
      </c>
      <c r="BJ262" s="142" t="str">
        <f t="shared" ca="1" si="1690"/>
        <v/>
      </c>
      <c r="BK262" s="142" t="str">
        <f t="shared" ca="1" si="1716"/>
        <v/>
      </c>
      <c r="BL262" s="142" t="str">
        <f t="shared" ref="BL262" ca="1" si="2210">IFERROR(INDEX($D$2:$BA$203,$A$41-1+$BI262,$A$27-3)*IF(RTF_unit="K",1,IF(RTF_unit="lb",1/1000,IF(RTF_unit="T",2,1))),"")</f>
        <v/>
      </c>
      <c r="BM262" s="142" t="str">
        <f t="shared" ref="BM262" ca="1" si="2211">IFERROR(INDEX($D$2:$BA$203,$A$41-1+$BI262,$A$27-1)*IF(RTF_unit="K",1,IF(RTF_unit="lb",1/1000,IF(RTF_unit="T",2,1))),"")</f>
        <v/>
      </c>
      <c r="BN262" s="142" t="str">
        <f t="shared" ref="BN262" ca="1" si="2212">IFERROR(INDEX($D$2:$BA$203,$A$41-1+$BI262,$A$27-2)*IF(RTF_unit="K",1,IF(RTF_unit="lb",1/1000,IF(RTF_unit="T",2,1))),"")</f>
        <v/>
      </c>
      <c r="BO262" s="142" t="str">
        <f t="shared" ref="BO262" ca="1" si="2213">IFERROR(INDEX($D$2:$BA$203,$A$41-1+$BI262,$A$27)*IF(RTF_unit_Moment="kip-ft",1,IF(RTF_unit_Moment="kip-in",1/12,IF(RTF_unit_Moment="lb-ft",1/1000,IF(RTF_unit_Moment="lb-in",1/12000,1)))),"")</f>
        <v/>
      </c>
      <c r="BP262" s="142" t="str">
        <f t="shared" ref="BP262" ca="1" si="2214">IFERROR(INDEX($D$2:$BA$203,$A$41-1+$BI262,$A$30)*IF(RTF_unit_Moment="kip-ft",1,IF(RTF_unit_Moment="kip-in",1/12,IF(RTF_unit_Moment="lb-ft",1/1000,IF(RTF_unit_Moment="lb-in",1/12000,1)))),"")</f>
        <v/>
      </c>
      <c r="BQ262" s="142" t="str">
        <f t="shared" ca="1" si="1722"/>
        <v/>
      </c>
      <c r="BR262" s="142" t="str">
        <f t="shared" ca="1" si="1723"/>
        <v/>
      </c>
      <c r="BT262" s="142" t="str">
        <f t="array" aca="1" ref="BT262" ca="1">IFERROR(INDEX($BB$1:$BB$502,SMALL(IF($BB$1:$BB$502&lt;&gt;"",ROW($BB$1:$BB$502)),ROW(255:255))),"")</f>
        <v/>
      </c>
      <c r="BU262" s="156" t="str">
        <f t="shared" ca="1" si="1685"/>
        <v/>
      </c>
      <c r="BV262" s="142" t="str">
        <f t="shared" ca="1" si="1696"/>
        <v/>
      </c>
      <c r="BW262" s="142" t="str">
        <f t="shared" ca="1" si="1696"/>
        <v/>
      </c>
      <c r="BX262" s="142" t="str">
        <f t="shared" ca="1" si="1696"/>
        <v/>
      </c>
      <c r="BY262" s="142" t="str">
        <f t="shared" ca="1" si="1697"/>
        <v/>
      </c>
      <c r="BZ262" s="142" t="str">
        <f t="shared" ca="1" si="1686"/>
        <v/>
      </c>
      <c r="CA262" s="142" t="str">
        <f t="shared" ca="1" si="1698"/>
        <v/>
      </c>
      <c r="CB262" s="142" t="str">
        <f t="shared" ca="1" si="1699"/>
        <v/>
      </c>
      <c r="CC262" s="142" t="str">
        <f t="shared" ca="1" si="1700"/>
        <v/>
      </c>
      <c r="CD262" s="142" t="str">
        <f t="shared" ca="1" si="1701"/>
        <v/>
      </c>
      <c r="CE262" s="142" t="str">
        <f t="shared" ca="1" si="1702"/>
        <v/>
      </c>
      <c r="CF262" s="142" t="str">
        <f t="shared" ca="1" si="1703"/>
        <v/>
      </c>
      <c r="CG262" s="142" t="str">
        <f t="shared" ca="1" si="1704"/>
        <v/>
      </c>
      <c r="CH262" s="142" t="str">
        <f ca="1">IFERROR(TRIM(IFERROR(IF(ISNUMBER(MATCH(IF($CF261="Radius",LEFT($CF262,FIND(" (",$CF262,1)),IF(LEFT($CF262,FIND(" (",$CF262,1))=LEFT($CF261,FIND(" (",$CF261,1)),"",LEFT($CF262,FIND(" (",$CF262,1)))),$CH$8:$CH261,0))=FALSE,IF($CF261="Radius",LEFT($CF262,FIND(" (",$CF262,1)),IF(LEFT($CF262,FIND(" (",$CF262,1))=LEFT($CF261,FIND(" (",$CF261,1)),"",LEFT($CF262,FIND(" (",$CF262,1)))),""),"")),"")</f>
        <v/>
      </c>
      <c r="CI262" s="142" t="str">
        <f t="array" aca="1" ref="CI262" ca="1">IFERROR(IF($CH262="","",IF(MAX((Selection_Radius=$CH262)*Selection_Resultant)=0,"",MAX((Selection_Radius=$CH262)*Selection_Resultant))),"")</f>
        <v/>
      </c>
      <c r="CJ262" s="142" t="str">
        <f t="shared" ca="1" si="1705"/>
        <v/>
      </c>
      <c r="CK262" s="142" t="str">
        <f t="array" aca="1" ref="CK262" ca="1">IFERROR(INDEX($CJ$1:$CJ$502,SMALL(IF($CJ$1:$CJ$502&lt;&gt;"",ROW($CJ$1:$CJ$502)),ROW(255:255))),"")</f>
        <v/>
      </c>
      <c r="CL262" s="142" t="str">
        <f t="shared" ca="1" si="1706"/>
        <v/>
      </c>
      <c r="CM262" s="142" t="str">
        <f t="shared" ca="1" si="1707"/>
        <v/>
      </c>
      <c r="CN262" s="142" t="str" cm="1">
        <f t="array" aca="1" ref="CN262" ca="1">IF(CM262="","",INDEX(INDIRECT("$CM$9:$CM$" &amp; ROW(GuyAnchorReactionCount) + GuyAnchorReactionCount),ROWS($CM262:INDIRECT("$CM$" &amp; ROW(GuyAnchorReactionCount) + GuyAnchorReactionCount))))</f>
        <v/>
      </c>
      <c r="CP262" s="145" t="str">
        <f t="shared" ca="1" si="1708"/>
        <v/>
      </c>
      <c r="CQ262" s="145" t="str">
        <f t="shared" ca="1" si="1709"/>
        <v/>
      </c>
      <c r="CR262" s="145" t="str">
        <f t="shared" ca="1" si="1710"/>
        <v/>
      </c>
      <c r="CS262" s="145" t="str">
        <f t="shared" ca="1" si="1711"/>
        <v/>
      </c>
    </row>
    <row r="263" spans="3:97" x14ac:dyDescent="0.2">
      <c r="C263" s="142">
        <f t="shared" si="2190"/>
        <v>261</v>
      </c>
      <c r="D263" s="142" t="e">
        <f t="shared" ca="1" si="2170"/>
        <v>#N/A</v>
      </c>
      <c r="E263" s="142" t="e">
        <f t="shared" ca="1" si="2170"/>
        <v>#N/A</v>
      </c>
      <c r="F263" s="142" t="e">
        <f t="shared" ca="1" si="2170"/>
        <v>#N/A</v>
      </c>
      <c r="G263" s="142" t="e">
        <f t="shared" ca="1" si="2170"/>
        <v>#N/A</v>
      </c>
      <c r="H263" s="142" t="e">
        <f t="shared" ca="1" si="2170"/>
        <v>#N/A</v>
      </c>
      <c r="I263" s="142" t="e">
        <f t="shared" ca="1" si="2170"/>
        <v>#N/A</v>
      </c>
      <c r="J263" s="142" t="e">
        <f t="shared" ca="1" si="2170"/>
        <v>#N/A</v>
      </c>
      <c r="K263" s="142" t="e">
        <f t="shared" ca="1" si="2170"/>
        <v>#N/A</v>
      </c>
      <c r="L263" s="142" t="e">
        <f t="shared" ca="1" si="2170"/>
        <v>#N/A</v>
      </c>
      <c r="M263" s="142" t="e">
        <f t="shared" ca="1" si="2170"/>
        <v>#N/A</v>
      </c>
      <c r="N263" s="142" t="e">
        <f t="shared" ca="1" si="2170"/>
        <v>#N/A</v>
      </c>
      <c r="O263" s="142" t="e">
        <f t="shared" ca="1" si="2170"/>
        <v>#N/A</v>
      </c>
      <c r="P263" s="142" t="e">
        <f t="shared" ca="1" si="2170"/>
        <v>#N/A</v>
      </c>
      <c r="Q263" s="142" t="e">
        <f t="shared" ca="1" si="2170"/>
        <v>#N/A</v>
      </c>
      <c r="R263" s="142" t="e">
        <f t="shared" ca="1" si="2170"/>
        <v>#N/A</v>
      </c>
      <c r="S263" s="142" t="e">
        <f t="shared" ca="1" si="2170"/>
        <v>#N/A</v>
      </c>
      <c r="T263" s="142" t="e">
        <f t="shared" ca="1" si="2160"/>
        <v>#N/A</v>
      </c>
      <c r="U263" s="142" t="e">
        <f t="shared" ca="1" si="2160"/>
        <v>#N/A</v>
      </c>
      <c r="V263" s="142" t="e">
        <f t="shared" ca="1" si="2160"/>
        <v>#N/A</v>
      </c>
      <c r="W263" s="142" t="e">
        <f t="shared" ca="1" si="2160"/>
        <v>#N/A</v>
      </c>
      <c r="X263" s="142" t="e">
        <f t="shared" ca="1" si="2160"/>
        <v>#N/A</v>
      </c>
      <c r="Y263" s="142" t="e">
        <f t="shared" ca="1" si="2160"/>
        <v>#N/A</v>
      </c>
      <c r="Z263" s="142" t="e">
        <f t="shared" ca="1" si="2160"/>
        <v>#N/A</v>
      </c>
      <c r="AA263" s="142" t="e">
        <f t="shared" ca="1" si="2160"/>
        <v>#N/A</v>
      </c>
      <c r="AB263" s="142" t="e">
        <f t="shared" ca="1" si="2160"/>
        <v>#N/A</v>
      </c>
      <c r="AC263" s="142" t="e">
        <f t="shared" ca="1" si="2160"/>
        <v>#N/A</v>
      </c>
      <c r="AD263" s="142" t="e">
        <f t="shared" ca="1" si="2160"/>
        <v>#N/A</v>
      </c>
      <c r="AE263" s="142" t="e">
        <f t="shared" ca="1" si="2160"/>
        <v>#N/A</v>
      </c>
      <c r="AF263" s="142" t="e">
        <f t="shared" ca="1" si="2160"/>
        <v>#N/A</v>
      </c>
      <c r="AG263" s="142" t="e">
        <f t="shared" ca="1" si="2160"/>
        <v>#N/A</v>
      </c>
      <c r="AH263" s="142" t="e">
        <f t="shared" ca="1" si="2160"/>
        <v>#N/A</v>
      </c>
      <c r="AI263" s="142" t="e">
        <f t="shared" ca="1" si="2171"/>
        <v>#N/A</v>
      </c>
      <c r="AJ263" s="142" t="e">
        <f t="shared" ca="1" si="2171"/>
        <v>#N/A</v>
      </c>
      <c r="AK263" s="142" t="e">
        <f t="shared" ca="1" si="2171"/>
        <v>#N/A</v>
      </c>
      <c r="AL263" s="142" t="e">
        <f t="shared" ca="1" si="2171"/>
        <v>#N/A</v>
      </c>
      <c r="AM263" s="142" t="e">
        <f t="shared" ca="1" si="2171"/>
        <v>#N/A</v>
      </c>
      <c r="AN263" s="142" t="e">
        <f t="shared" ca="1" si="2171"/>
        <v>#N/A</v>
      </c>
      <c r="AO263" s="142" t="e">
        <f t="shared" ca="1" si="2171"/>
        <v>#N/A</v>
      </c>
      <c r="AP263" s="142" t="e">
        <f t="shared" ca="1" si="2171"/>
        <v>#N/A</v>
      </c>
      <c r="AQ263" s="142" t="e">
        <f t="shared" ca="1" si="2171"/>
        <v>#N/A</v>
      </c>
      <c r="AR263" s="142" t="e">
        <f t="shared" ca="1" si="2171"/>
        <v>#N/A</v>
      </c>
      <c r="AS263" s="142" t="e">
        <f t="shared" ca="1" si="2171"/>
        <v>#N/A</v>
      </c>
      <c r="AT263" s="142" t="e">
        <f t="shared" ca="1" si="2171"/>
        <v>#N/A</v>
      </c>
      <c r="AU263" s="142" t="e">
        <f t="shared" ca="1" si="2171"/>
        <v>#N/A</v>
      </c>
      <c r="AV263" s="142" t="e">
        <f t="shared" ca="1" si="2171"/>
        <v>#N/A</v>
      </c>
      <c r="AW263" s="142" t="e">
        <f t="shared" ca="1" si="2171"/>
        <v>#N/A</v>
      </c>
      <c r="AX263" s="142" t="e">
        <f t="shared" ca="1" si="2171"/>
        <v>#N/A</v>
      </c>
      <c r="AY263" s="142" t="e">
        <f t="shared" ca="1" si="2161"/>
        <v>#N/A</v>
      </c>
      <c r="AZ263" s="142" t="e">
        <f t="shared" ca="1" si="2161"/>
        <v>#N/A</v>
      </c>
      <c r="BA263" s="142" t="e">
        <f t="shared" ca="1" si="2161"/>
        <v>#N/A</v>
      </c>
      <c r="BB263" s="142" t="str">
        <f t="shared" ca="1" si="2180"/>
        <v/>
      </c>
      <c r="BC263" s="142" t="str">
        <f t="shared" ref="BC263" ca="1" si="2215">IFERROR(VALUE(G263)*IF(RTF_unit="K",1,IF(RTF_unit="lb",1/1000,IF(RTF_unit="T",2,1))),"")</f>
        <v/>
      </c>
      <c r="BD263" s="142" t="str">
        <f t="shared" ref="BD263" ca="1" si="2216">IFERROR(VALUE(H263)*IF(RTF_unit="K",1,IF(RTF_unit="lb",1/1000,IF(RTF_unit="T",2,1))),"")</f>
        <v/>
      </c>
      <c r="BE263" s="142" t="str">
        <f t="shared" ref="BE263" ca="1" si="2217">IFERROR(VALUE(I263)*IF(RTF_unit="K",1,IF(RTF_unit="lb",1/1000,IF(RTF_unit="T",2,1))),"")</f>
        <v/>
      </c>
      <c r="BF263" s="20" t="str">
        <f t="shared" ca="1" si="2184"/>
        <v/>
      </c>
      <c r="BG263" s="142" t="str">
        <f t="shared" ca="1" si="1671"/>
        <v/>
      </c>
      <c r="BH263" s="20"/>
      <c r="BI263" s="158" t="str">
        <f t="shared" ca="1" si="1715"/>
        <v/>
      </c>
      <c r="BJ263" s="142" t="str">
        <f t="shared" ca="1" si="1690"/>
        <v/>
      </c>
      <c r="BK263" s="142" t="str">
        <f t="shared" ca="1" si="1716"/>
        <v/>
      </c>
      <c r="BL263" s="142" t="str">
        <f t="shared" ref="BL263" ca="1" si="2218">IFERROR(INDEX($D$2:$BA$203,$A$41-1+$BI263,$A$27-3)*IF(RTF_unit="K",1,IF(RTF_unit="lb",1/1000,IF(RTF_unit="T",2,1))),"")</f>
        <v/>
      </c>
      <c r="BM263" s="142" t="str">
        <f t="shared" ref="BM263" ca="1" si="2219">IFERROR(INDEX($D$2:$BA$203,$A$41-1+$BI263,$A$27-1)*IF(RTF_unit="K",1,IF(RTF_unit="lb",1/1000,IF(RTF_unit="T",2,1))),"")</f>
        <v/>
      </c>
      <c r="BN263" s="142" t="str">
        <f t="shared" ref="BN263" ca="1" si="2220">IFERROR(INDEX($D$2:$BA$203,$A$41-1+$BI263,$A$27-2)*IF(RTF_unit="K",1,IF(RTF_unit="lb",1/1000,IF(RTF_unit="T",2,1))),"")</f>
        <v/>
      </c>
      <c r="BO263" s="142" t="str">
        <f t="shared" ref="BO263" ca="1" si="2221">IFERROR(INDEX($D$2:$BA$203,$A$41-1+$BI263,$A$27)*IF(RTF_unit_Moment="kip-ft",1,IF(RTF_unit_Moment="kip-in",1/12,IF(RTF_unit_Moment="lb-ft",1/1000,IF(RTF_unit_Moment="lb-in",1/12000,1)))),"")</f>
        <v/>
      </c>
      <c r="BP263" s="142" t="str">
        <f t="shared" ref="BP263" ca="1" si="2222">IFERROR(INDEX($D$2:$BA$203,$A$41-1+$BI263,$A$30)*IF(RTF_unit_Moment="kip-ft",1,IF(RTF_unit_Moment="kip-in",1/12,IF(RTF_unit_Moment="lb-ft",1/1000,IF(RTF_unit_Moment="lb-in",1/12000,1)))),"")</f>
        <v/>
      </c>
      <c r="BQ263" s="142" t="str">
        <f t="shared" ca="1" si="1722"/>
        <v/>
      </c>
      <c r="BR263" s="142" t="str">
        <f t="shared" ca="1" si="1723"/>
        <v/>
      </c>
      <c r="BT263" s="142" t="str">
        <f t="array" aca="1" ref="BT263" ca="1">IFERROR(INDEX($BB$1:$BB$502,SMALL(IF($BB$1:$BB$502&lt;&gt;"",ROW($BB$1:$BB$502)),ROW(256:256))),"")</f>
        <v/>
      </c>
      <c r="BU263" s="156" t="str">
        <f t="shared" ca="1" si="1685"/>
        <v/>
      </c>
      <c r="BV263" s="142" t="str">
        <f t="shared" ca="1" si="1696"/>
        <v/>
      </c>
      <c r="BW263" s="142" t="str">
        <f t="shared" ca="1" si="1696"/>
        <v/>
      </c>
      <c r="BX263" s="142" t="str">
        <f t="shared" ca="1" si="1696"/>
        <v/>
      </c>
      <c r="BY263" s="142" t="str">
        <f t="shared" ca="1" si="1697"/>
        <v/>
      </c>
      <c r="BZ263" s="142" t="str">
        <f t="shared" ca="1" si="1686"/>
        <v/>
      </c>
      <c r="CA263" s="142" t="str">
        <f t="shared" ca="1" si="1698"/>
        <v/>
      </c>
      <c r="CB263" s="142" t="str">
        <f t="shared" ca="1" si="1699"/>
        <v/>
      </c>
      <c r="CC263" s="142" t="str">
        <f t="shared" ca="1" si="1700"/>
        <v/>
      </c>
      <c r="CD263" s="142" t="str">
        <f t="shared" ca="1" si="1701"/>
        <v/>
      </c>
      <c r="CE263" s="142" t="str">
        <f t="shared" ca="1" si="1702"/>
        <v/>
      </c>
      <c r="CF263" s="142" t="str">
        <f t="shared" ca="1" si="1703"/>
        <v/>
      </c>
      <c r="CG263" s="142" t="str">
        <f t="shared" ca="1" si="1704"/>
        <v/>
      </c>
      <c r="CH263" s="142" t="str">
        <f ca="1">IFERROR(TRIM(IFERROR(IF(ISNUMBER(MATCH(IF($CF262="Radius",LEFT($CF263,FIND(" (",$CF263,1)),IF(LEFT($CF263,FIND(" (",$CF263,1))=LEFT($CF262,FIND(" (",$CF262,1)),"",LEFT($CF263,FIND(" (",$CF263,1)))),$CH$8:$CH262,0))=FALSE,IF($CF262="Radius",LEFT($CF263,FIND(" (",$CF263,1)),IF(LEFT($CF263,FIND(" (",$CF263,1))=LEFT($CF262,FIND(" (",$CF262,1)),"",LEFT($CF263,FIND(" (",$CF263,1)))),""),"")),"")</f>
        <v/>
      </c>
      <c r="CI263" s="142" t="str">
        <f t="array" aca="1" ref="CI263" ca="1">IFERROR(IF($CH263="","",IF(MAX((Selection_Radius=$CH263)*Selection_Resultant)=0,"",MAX((Selection_Radius=$CH263)*Selection_Resultant))),"")</f>
        <v/>
      </c>
      <c r="CJ263" s="142" t="str">
        <f t="shared" ca="1" si="1705"/>
        <v/>
      </c>
      <c r="CK263" s="142" t="str">
        <f t="array" aca="1" ref="CK263" ca="1">IFERROR(INDEX($CJ$1:$CJ$502,SMALL(IF($CJ$1:$CJ$502&lt;&gt;"",ROW($CJ$1:$CJ$502)),ROW(256:256))),"")</f>
        <v/>
      </c>
      <c r="CL263" s="142" t="str">
        <f t="shared" ca="1" si="1706"/>
        <v/>
      </c>
      <c r="CM263" s="142" t="str">
        <f t="shared" ca="1" si="1707"/>
        <v/>
      </c>
      <c r="CN263" s="142" t="str" cm="1">
        <f t="array" aca="1" ref="CN263" ca="1">IF(CM263="","",INDEX(INDIRECT("$CM$9:$CM$" &amp; ROW(GuyAnchorReactionCount) + GuyAnchorReactionCount),ROWS($CM263:INDIRECT("$CM$" &amp; ROW(GuyAnchorReactionCount) + GuyAnchorReactionCount))))</f>
        <v/>
      </c>
      <c r="CP263" s="145" t="str">
        <f t="shared" ca="1" si="1708"/>
        <v/>
      </c>
      <c r="CQ263" s="145" t="str">
        <f t="shared" ca="1" si="1709"/>
        <v/>
      </c>
      <c r="CR263" s="145" t="str">
        <f t="shared" ca="1" si="1710"/>
        <v/>
      </c>
      <c r="CS263" s="145" t="str">
        <f t="shared" ca="1" si="1711"/>
        <v/>
      </c>
    </row>
    <row r="264" spans="3:97" x14ac:dyDescent="0.2">
      <c r="C264" s="142">
        <f t="shared" si="2190"/>
        <v>262</v>
      </c>
      <c r="D264" s="142" t="e">
        <f t="shared" ca="1" si="2170"/>
        <v>#N/A</v>
      </c>
      <c r="E264" s="142" t="e">
        <f t="shared" ca="1" si="2170"/>
        <v>#N/A</v>
      </c>
      <c r="F264" s="142" t="e">
        <f t="shared" ca="1" si="2170"/>
        <v>#N/A</v>
      </c>
      <c r="G264" s="142" t="e">
        <f t="shared" ca="1" si="2170"/>
        <v>#N/A</v>
      </c>
      <c r="H264" s="142" t="e">
        <f t="shared" ca="1" si="2170"/>
        <v>#N/A</v>
      </c>
      <c r="I264" s="142" t="e">
        <f t="shared" ca="1" si="2170"/>
        <v>#N/A</v>
      </c>
      <c r="J264" s="142" t="e">
        <f t="shared" ca="1" si="2170"/>
        <v>#N/A</v>
      </c>
      <c r="K264" s="142" t="e">
        <f t="shared" ca="1" si="2170"/>
        <v>#N/A</v>
      </c>
      <c r="L264" s="142" t="e">
        <f t="shared" ca="1" si="2170"/>
        <v>#N/A</v>
      </c>
      <c r="M264" s="142" t="e">
        <f t="shared" ca="1" si="2170"/>
        <v>#N/A</v>
      </c>
      <c r="N264" s="142" t="e">
        <f t="shared" ca="1" si="2170"/>
        <v>#N/A</v>
      </c>
      <c r="O264" s="142" t="e">
        <f t="shared" ca="1" si="2170"/>
        <v>#N/A</v>
      </c>
      <c r="P264" s="142" t="e">
        <f t="shared" ca="1" si="2170"/>
        <v>#N/A</v>
      </c>
      <c r="Q264" s="142" t="e">
        <f t="shared" ca="1" si="2170"/>
        <v>#N/A</v>
      </c>
      <c r="R264" s="142" t="e">
        <f t="shared" ca="1" si="2170"/>
        <v>#N/A</v>
      </c>
      <c r="S264" s="142" t="e">
        <f t="shared" ca="1" si="2170"/>
        <v>#N/A</v>
      </c>
      <c r="T264" s="142" t="e">
        <f t="shared" ca="1" si="2160"/>
        <v>#N/A</v>
      </c>
      <c r="U264" s="142" t="e">
        <f t="shared" ca="1" si="2160"/>
        <v>#N/A</v>
      </c>
      <c r="V264" s="142" t="e">
        <f t="shared" ca="1" si="2160"/>
        <v>#N/A</v>
      </c>
      <c r="W264" s="142" t="e">
        <f t="shared" ca="1" si="2160"/>
        <v>#N/A</v>
      </c>
      <c r="X264" s="142" t="e">
        <f t="shared" ca="1" si="2160"/>
        <v>#N/A</v>
      </c>
      <c r="Y264" s="142" t="e">
        <f t="shared" ca="1" si="2160"/>
        <v>#N/A</v>
      </c>
      <c r="Z264" s="142" t="e">
        <f t="shared" ca="1" si="2160"/>
        <v>#N/A</v>
      </c>
      <c r="AA264" s="142" t="e">
        <f t="shared" ca="1" si="2160"/>
        <v>#N/A</v>
      </c>
      <c r="AB264" s="142" t="e">
        <f t="shared" ca="1" si="2160"/>
        <v>#N/A</v>
      </c>
      <c r="AC264" s="142" t="e">
        <f t="shared" ca="1" si="2160"/>
        <v>#N/A</v>
      </c>
      <c r="AD264" s="142" t="e">
        <f t="shared" ca="1" si="2160"/>
        <v>#N/A</v>
      </c>
      <c r="AE264" s="142" t="e">
        <f t="shared" ca="1" si="2160"/>
        <v>#N/A</v>
      </c>
      <c r="AF264" s="142" t="e">
        <f t="shared" ca="1" si="2160"/>
        <v>#N/A</v>
      </c>
      <c r="AG264" s="142" t="e">
        <f t="shared" ca="1" si="2160"/>
        <v>#N/A</v>
      </c>
      <c r="AH264" s="142" t="e">
        <f t="shared" ca="1" si="2160"/>
        <v>#N/A</v>
      </c>
      <c r="AI264" s="142" t="e">
        <f t="shared" ca="1" si="2171"/>
        <v>#N/A</v>
      </c>
      <c r="AJ264" s="142" t="e">
        <f t="shared" ca="1" si="2171"/>
        <v>#N/A</v>
      </c>
      <c r="AK264" s="142" t="e">
        <f t="shared" ca="1" si="2171"/>
        <v>#N/A</v>
      </c>
      <c r="AL264" s="142" t="e">
        <f t="shared" ca="1" si="2171"/>
        <v>#N/A</v>
      </c>
      <c r="AM264" s="142" t="e">
        <f t="shared" ca="1" si="2171"/>
        <v>#N/A</v>
      </c>
      <c r="AN264" s="142" t="e">
        <f t="shared" ca="1" si="2171"/>
        <v>#N/A</v>
      </c>
      <c r="AO264" s="142" t="e">
        <f t="shared" ca="1" si="2171"/>
        <v>#N/A</v>
      </c>
      <c r="AP264" s="142" t="e">
        <f t="shared" ca="1" si="2171"/>
        <v>#N/A</v>
      </c>
      <c r="AQ264" s="142" t="e">
        <f t="shared" ca="1" si="2171"/>
        <v>#N/A</v>
      </c>
      <c r="AR264" s="142" t="e">
        <f t="shared" ca="1" si="2171"/>
        <v>#N/A</v>
      </c>
      <c r="AS264" s="142" t="e">
        <f t="shared" ca="1" si="2171"/>
        <v>#N/A</v>
      </c>
      <c r="AT264" s="142" t="e">
        <f t="shared" ca="1" si="2171"/>
        <v>#N/A</v>
      </c>
      <c r="AU264" s="142" t="e">
        <f t="shared" ca="1" si="2171"/>
        <v>#N/A</v>
      </c>
      <c r="AV264" s="142" t="e">
        <f t="shared" ca="1" si="2171"/>
        <v>#N/A</v>
      </c>
      <c r="AW264" s="142" t="e">
        <f t="shared" ca="1" si="2171"/>
        <v>#N/A</v>
      </c>
      <c r="AX264" s="142" t="e">
        <f t="shared" ca="1" si="2171"/>
        <v>#N/A</v>
      </c>
      <c r="AY264" s="142" t="e">
        <f t="shared" ca="1" si="2161"/>
        <v>#N/A</v>
      </c>
      <c r="AZ264" s="142" t="e">
        <f t="shared" ca="1" si="2161"/>
        <v>#N/A</v>
      </c>
      <c r="BA264" s="142" t="e">
        <f t="shared" ca="1" si="2161"/>
        <v>#N/A</v>
      </c>
      <c r="BB264" s="142" t="str">
        <f t="shared" ca="1" si="2180"/>
        <v/>
      </c>
      <c r="BC264" s="142" t="str">
        <f t="shared" ref="BC264" ca="1" si="2223">IFERROR(VALUE(G264)*IF(RTF_unit="K",1,IF(RTF_unit="lb",1/1000,IF(RTF_unit="T",2,1))),"")</f>
        <v/>
      </c>
      <c r="BD264" s="142" t="str">
        <f t="shared" ref="BD264" ca="1" si="2224">IFERROR(VALUE(H264)*IF(RTF_unit="K",1,IF(RTF_unit="lb",1/1000,IF(RTF_unit="T",2,1))),"")</f>
        <v/>
      </c>
      <c r="BE264" s="142" t="str">
        <f t="shared" ref="BE264" ca="1" si="2225">IFERROR(VALUE(I264)*IF(RTF_unit="K",1,IF(RTF_unit="lb",1/1000,IF(RTF_unit="T",2,1))),"")</f>
        <v/>
      </c>
      <c r="BF264" s="20" t="str">
        <f t="shared" ca="1" si="2184"/>
        <v/>
      </c>
      <c r="BG264" s="142" t="str">
        <f t="shared" ref="BG264:BG327" ca="1" si="2226">IF(BB264="","",_xlfn.AGGREGATE(4,6,BF264:BF271))</f>
        <v/>
      </c>
      <c r="BH264" s="20"/>
      <c r="BI264" s="158" t="str">
        <f t="shared" ca="1" si="1715"/>
        <v/>
      </c>
      <c r="BJ264" s="142" t="str">
        <f t="shared" ca="1" si="1690"/>
        <v/>
      </c>
      <c r="BK264" s="142" t="str">
        <f t="shared" ca="1" si="1716"/>
        <v/>
      </c>
      <c r="BL264" s="142" t="str">
        <f t="shared" ref="BL264" ca="1" si="2227">IFERROR(INDEX($D$2:$BA$203,$A$41-1+$BI264,$A$27-3)*IF(RTF_unit="K",1,IF(RTF_unit="lb",1/1000,IF(RTF_unit="T",2,1))),"")</f>
        <v/>
      </c>
      <c r="BM264" s="142" t="str">
        <f t="shared" ref="BM264" ca="1" si="2228">IFERROR(INDEX($D$2:$BA$203,$A$41-1+$BI264,$A$27-1)*IF(RTF_unit="K",1,IF(RTF_unit="lb",1/1000,IF(RTF_unit="T",2,1))),"")</f>
        <v/>
      </c>
      <c r="BN264" s="142" t="str">
        <f t="shared" ref="BN264" ca="1" si="2229">IFERROR(INDEX($D$2:$BA$203,$A$41-1+$BI264,$A$27-2)*IF(RTF_unit="K",1,IF(RTF_unit="lb",1/1000,IF(RTF_unit="T",2,1))),"")</f>
        <v/>
      </c>
      <c r="BO264" s="142" t="str">
        <f t="shared" ref="BO264" ca="1" si="2230">IFERROR(INDEX($D$2:$BA$203,$A$41-1+$BI264,$A$27)*IF(RTF_unit_Moment="kip-ft",1,IF(RTF_unit_Moment="kip-in",1/12,IF(RTF_unit_Moment="lb-ft",1/1000,IF(RTF_unit_Moment="lb-in",1/12000,1)))),"")</f>
        <v/>
      </c>
      <c r="BP264" s="142" t="str">
        <f t="shared" ref="BP264" ca="1" si="2231">IFERROR(INDEX($D$2:$BA$203,$A$41-1+$BI264,$A$30)*IF(RTF_unit_Moment="kip-ft",1,IF(RTF_unit_Moment="kip-in",1/12,IF(RTF_unit_Moment="lb-ft",1/1000,IF(RTF_unit_Moment="lb-in",1/12000,1)))),"")</f>
        <v/>
      </c>
      <c r="BQ264" s="142" t="str">
        <f t="shared" ca="1" si="1722"/>
        <v/>
      </c>
      <c r="BR264" s="142" t="str">
        <f t="shared" ca="1" si="1723"/>
        <v/>
      </c>
      <c r="BT264" s="142" t="str">
        <f t="array" aca="1" ref="BT264" ca="1">IFERROR(INDEX($BB$1:$BB$502,SMALL(IF($BB$1:$BB$502&lt;&gt;"",ROW($BB$1:$BB$502)),ROW(257:257))),"")</f>
        <v/>
      </c>
      <c r="BU264" s="156" t="str">
        <f t="shared" ca="1" si="1685"/>
        <v/>
      </c>
      <c r="BV264" s="142" t="str">
        <f t="shared" ca="1" si="1696"/>
        <v/>
      </c>
      <c r="BW264" s="142" t="str">
        <f t="shared" ca="1" si="1696"/>
        <v/>
      </c>
      <c r="BX264" s="142" t="str">
        <f t="shared" ca="1" si="1696"/>
        <v/>
      </c>
      <c r="BY264" s="142" t="str">
        <f t="shared" ca="1" si="1697"/>
        <v/>
      </c>
      <c r="BZ264" s="142" t="str">
        <f t="shared" ca="1" si="1686"/>
        <v/>
      </c>
      <c r="CA264" s="142" t="str">
        <f t="shared" ca="1" si="1698"/>
        <v/>
      </c>
      <c r="CB264" s="142" t="str">
        <f t="shared" ca="1" si="1699"/>
        <v/>
      </c>
      <c r="CC264" s="142" t="str">
        <f t="shared" ca="1" si="1700"/>
        <v/>
      </c>
      <c r="CD264" s="142" t="str">
        <f t="shared" ca="1" si="1701"/>
        <v/>
      </c>
      <c r="CE264" s="142" t="str">
        <f t="shared" ca="1" si="1702"/>
        <v/>
      </c>
      <c r="CF264" s="142" t="str">
        <f t="shared" ca="1" si="1703"/>
        <v/>
      </c>
      <c r="CG264" s="142" t="str">
        <f t="shared" ca="1" si="1704"/>
        <v/>
      </c>
      <c r="CH264" s="142" t="str">
        <f ca="1">IFERROR(TRIM(IFERROR(IF(ISNUMBER(MATCH(IF($CF263="Radius",LEFT($CF264,FIND(" (",$CF264,1)),IF(LEFT($CF264,FIND(" (",$CF264,1))=LEFT($CF263,FIND(" (",$CF263,1)),"",LEFT($CF264,FIND(" (",$CF264,1)))),$CH$8:$CH263,0))=FALSE,IF($CF263="Radius",LEFT($CF264,FIND(" (",$CF264,1)),IF(LEFT($CF264,FIND(" (",$CF264,1))=LEFT($CF263,FIND(" (",$CF263,1)),"",LEFT($CF264,FIND(" (",$CF264,1)))),""),"")),"")</f>
        <v/>
      </c>
      <c r="CI264" s="142" t="str">
        <f t="array" aca="1" ref="CI264" ca="1">IFERROR(IF($CH264="","",IF(MAX((Selection_Radius=$CH264)*Selection_Resultant)=0,"",MAX((Selection_Radius=$CH264)*Selection_Resultant))),"")</f>
        <v/>
      </c>
      <c r="CJ264" s="142" t="str">
        <f t="shared" ca="1" si="1705"/>
        <v/>
      </c>
      <c r="CK264" s="142" t="str">
        <f t="array" aca="1" ref="CK264" ca="1">IFERROR(INDEX($CJ$1:$CJ$502,SMALL(IF($CJ$1:$CJ$502&lt;&gt;"",ROW($CJ$1:$CJ$502)),ROW(257:257))),"")</f>
        <v/>
      </c>
      <c r="CL264" s="142" t="str">
        <f t="shared" ca="1" si="1706"/>
        <v/>
      </c>
      <c r="CM264" s="142" t="str">
        <f t="shared" ca="1" si="1707"/>
        <v/>
      </c>
      <c r="CN264" s="142" t="str" cm="1">
        <f t="array" aca="1" ref="CN264" ca="1">IF(CM264="","",INDEX(INDIRECT("$CM$9:$CM$" &amp; ROW(GuyAnchorReactionCount) + GuyAnchorReactionCount),ROWS($CM264:INDIRECT("$CM$" &amp; ROW(GuyAnchorReactionCount) + GuyAnchorReactionCount))))</f>
        <v/>
      </c>
      <c r="CP264" s="145" t="str">
        <f t="shared" ca="1" si="1708"/>
        <v/>
      </c>
      <c r="CQ264" s="145" t="str">
        <f t="shared" ca="1" si="1709"/>
        <v/>
      </c>
      <c r="CR264" s="145" t="str">
        <f t="shared" ca="1" si="1710"/>
        <v/>
      </c>
      <c r="CS264" s="145" t="str">
        <f t="shared" ca="1" si="1711"/>
        <v/>
      </c>
    </row>
    <row r="265" spans="3:97" x14ac:dyDescent="0.2">
      <c r="C265" s="142">
        <f t="shared" si="2190"/>
        <v>263</v>
      </c>
      <c r="D265" s="142" t="e">
        <f t="shared" ca="1" si="2170"/>
        <v>#N/A</v>
      </c>
      <c r="E265" s="142" t="e">
        <f t="shared" ca="1" si="2170"/>
        <v>#N/A</v>
      </c>
      <c r="F265" s="142" t="e">
        <f t="shared" ca="1" si="2170"/>
        <v>#N/A</v>
      </c>
      <c r="G265" s="142" t="e">
        <f t="shared" ca="1" si="2170"/>
        <v>#N/A</v>
      </c>
      <c r="H265" s="142" t="e">
        <f t="shared" ca="1" si="2170"/>
        <v>#N/A</v>
      </c>
      <c r="I265" s="142" t="e">
        <f t="shared" ca="1" si="2170"/>
        <v>#N/A</v>
      </c>
      <c r="J265" s="142" t="e">
        <f t="shared" ca="1" si="2170"/>
        <v>#N/A</v>
      </c>
      <c r="K265" s="142" t="e">
        <f t="shared" ca="1" si="2170"/>
        <v>#N/A</v>
      </c>
      <c r="L265" s="142" t="e">
        <f t="shared" ca="1" si="2170"/>
        <v>#N/A</v>
      </c>
      <c r="M265" s="142" t="e">
        <f t="shared" ca="1" si="2170"/>
        <v>#N/A</v>
      </c>
      <c r="N265" s="142" t="e">
        <f t="shared" ca="1" si="2170"/>
        <v>#N/A</v>
      </c>
      <c r="O265" s="142" t="e">
        <f t="shared" ca="1" si="2170"/>
        <v>#N/A</v>
      </c>
      <c r="P265" s="142" t="e">
        <f t="shared" ca="1" si="2170"/>
        <v>#N/A</v>
      </c>
      <c r="Q265" s="142" t="e">
        <f t="shared" ca="1" si="2170"/>
        <v>#N/A</v>
      </c>
      <c r="R265" s="142" t="e">
        <f t="shared" ca="1" si="2170"/>
        <v>#N/A</v>
      </c>
      <c r="S265" s="142" t="e">
        <f t="shared" ca="1" si="2170"/>
        <v>#N/A</v>
      </c>
      <c r="T265" s="142" t="e">
        <f t="shared" ca="1" si="2160"/>
        <v>#N/A</v>
      </c>
      <c r="U265" s="142" t="e">
        <f t="shared" ca="1" si="2160"/>
        <v>#N/A</v>
      </c>
      <c r="V265" s="142" t="e">
        <f t="shared" ca="1" si="2160"/>
        <v>#N/A</v>
      </c>
      <c r="W265" s="142" t="e">
        <f t="shared" ca="1" si="2160"/>
        <v>#N/A</v>
      </c>
      <c r="X265" s="142" t="e">
        <f t="shared" ca="1" si="2160"/>
        <v>#N/A</v>
      </c>
      <c r="Y265" s="142" t="e">
        <f t="shared" ca="1" si="2160"/>
        <v>#N/A</v>
      </c>
      <c r="Z265" s="142" t="e">
        <f t="shared" ca="1" si="2160"/>
        <v>#N/A</v>
      </c>
      <c r="AA265" s="142" t="e">
        <f t="shared" ca="1" si="2160"/>
        <v>#N/A</v>
      </c>
      <c r="AB265" s="142" t="e">
        <f t="shared" ca="1" si="2160"/>
        <v>#N/A</v>
      </c>
      <c r="AC265" s="142" t="e">
        <f t="shared" ca="1" si="2160"/>
        <v>#N/A</v>
      </c>
      <c r="AD265" s="142" t="e">
        <f t="shared" ca="1" si="2160"/>
        <v>#N/A</v>
      </c>
      <c r="AE265" s="142" t="e">
        <f t="shared" ca="1" si="2160"/>
        <v>#N/A</v>
      </c>
      <c r="AF265" s="142" t="e">
        <f t="shared" ca="1" si="2160"/>
        <v>#N/A</v>
      </c>
      <c r="AG265" s="142" t="e">
        <f t="shared" ca="1" si="2160"/>
        <v>#N/A</v>
      </c>
      <c r="AH265" s="142" t="e">
        <f t="shared" ca="1" si="2160"/>
        <v>#N/A</v>
      </c>
      <c r="AI265" s="142" t="e">
        <f t="shared" ca="1" si="2171"/>
        <v>#N/A</v>
      </c>
      <c r="AJ265" s="142" t="e">
        <f t="shared" ca="1" si="2171"/>
        <v>#N/A</v>
      </c>
      <c r="AK265" s="142" t="e">
        <f t="shared" ca="1" si="2171"/>
        <v>#N/A</v>
      </c>
      <c r="AL265" s="142" t="e">
        <f t="shared" ca="1" si="2171"/>
        <v>#N/A</v>
      </c>
      <c r="AM265" s="142" t="e">
        <f t="shared" ca="1" si="2171"/>
        <v>#N/A</v>
      </c>
      <c r="AN265" s="142" t="e">
        <f t="shared" ca="1" si="2171"/>
        <v>#N/A</v>
      </c>
      <c r="AO265" s="142" t="e">
        <f t="shared" ca="1" si="2171"/>
        <v>#N/A</v>
      </c>
      <c r="AP265" s="142" t="e">
        <f t="shared" ca="1" si="2171"/>
        <v>#N/A</v>
      </c>
      <c r="AQ265" s="142" t="e">
        <f t="shared" ca="1" si="2171"/>
        <v>#N/A</v>
      </c>
      <c r="AR265" s="142" t="e">
        <f t="shared" ca="1" si="2171"/>
        <v>#N/A</v>
      </c>
      <c r="AS265" s="142" t="e">
        <f t="shared" ca="1" si="2171"/>
        <v>#N/A</v>
      </c>
      <c r="AT265" s="142" t="e">
        <f t="shared" ca="1" si="2171"/>
        <v>#N/A</v>
      </c>
      <c r="AU265" s="142" t="e">
        <f t="shared" ca="1" si="2171"/>
        <v>#N/A</v>
      </c>
      <c r="AV265" s="142" t="e">
        <f t="shared" ca="1" si="2171"/>
        <v>#N/A</v>
      </c>
      <c r="AW265" s="142" t="e">
        <f t="shared" ca="1" si="2171"/>
        <v>#N/A</v>
      </c>
      <c r="AX265" s="142" t="e">
        <f t="shared" ca="1" si="2171"/>
        <v>#N/A</v>
      </c>
      <c r="AY265" s="142" t="e">
        <f t="shared" ca="1" si="2161"/>
        <v>#N/A</v>
      </c>
      <c r="AZ265" s="142" t="e">
        <f t="shared" ca="1" si="2161"/>
        <v>#N/A</v>
      </c>
      <c r="BA265" s="142" t="e">
        <f t="shared" ca="1" si="2161"/>
        <v>#N/A</v>
      </c>
      <c r="BB265" s="142" t="str">
        <f t="shared" ca="1" si="2180"/>
        <v/>
      </c>
      <c r="BC265" s="142" t="str">
        <f t="shared" ref="BC265" ca="1" si="2232">IFERROR(VALUE(G265)*IF(RTF_unit="K",1,IF(RTF_unit="lb",1/1000,IF(RTF_unit="T",2,1))),"")</f>
        <v/>
      </c>
      <c r="BD265" s="142" t="str">
        <f t="shared" ref="BD265" ca="1" si="2233">IFERROR(VALUE(H265)*IF(RTF_unit="K",1,IF(RTF_unit="lb",1/1000,IF(RTF_unit="T",2,1))),"")</f>
        <v/>
      </c>
      <c r="BE265" s="142" t="str">
        <f t="shared" ref="BE265" ca="1" si="2234">IFERROR(VALUE(I265)*IF(RTF_unit="K",1,IF(RTF_unit="lb",1/1000,IF(RTF_unit="T",2,1))),"")</f>
        <v/>
      </c>
      <c r="BF265" s="20" t="str">
        <f t="shared" ca="1" si="2184"/>
        <v/>
      </c>
      <c r="BG265" s="142" t="str">
        <f t="shared" ca="1" si="2226"/>
        <v/>
      </c>
      <c r="BH265" s="20"/>
      <c r="BI265" s="158" t="str">
        <f t="shared" ca="1" si="1715"/>
        <v/>
      </c>
      <c r="BJ265" s="142" t="str">
        <f t="shared" ca="1" si="1690"/>
        <v/>
      </c>
      <c r="BK265" s="142" t="str">
        <f t="shared" ca="1" si="1716"/>
        <v/>
      </c>
      <c r="BL265" s="142" t="str">
        <f t="shared" ref="BL265" ca="1" si="2235">IFERROR(INDEX($D$2:$BA$203,$A$41-1+$BI265,$A$27-3)*IF(RTF_unit="K",1,IF(RTF_unit="lb",1/1000,IF(RTF_unit="T",2,1))),"")</f>
        <v/>
      </c>
      <c r="BM265" s="142" t="str">
        <f t="shared" ref="BM265" ca="1" si="2236">IFERROR(INDEX($D$2:$BA$203,$A$41-1+$BI265,$A$27-1)*IF(RTF_unit="K",1,IF(RTF_unit="lb",1/1000,IF(RTF_unit="T",2,1))),"")</f>
        <v/>
      </c>
      <c r="BN265" s="142" t="str">
        <f t="shared" ref="BN265" ca="1" si="2237">IFERROR(INDEX($D$2:$BA$203,$A$41-1+$BI265,$A$27-2)*IF(RTF_unit="K",1,IF(RTF_unit="lb",1/1000,IF(RTF_unit="T",2,1))),"")</f>
        <v/>
      </c>
      <c r="BO265" s="142" t="str">
        <f t="shared" ref="BO265" ca="1" si="2238">IFERROR(INDEX($D$2:$BA$203,$A$41-1+$BI265,$A$27)*IF(RTF_unit_Moment="kip-ft",1,IF(RTF_unit_Moment="kip-in",1/12,IF(RTF_unit_Moment="lb-ft",1/1000,IF(RTF_unit_Moment="lb-in",1/12000,1)))),"")</f>
        <v/>
      </c>
      <c r="BP265" s="142" t="str">
        <f t="shared" ref="BP265" ca="1" si="2239">IFERROR(INDEX($D$2:$BA$203,$A$41-1+$BI265,$A$30)*IF(RTF_unit_Moment="kip-ft",1,IF(RTF_unit_Moment="kip-in",1/12,IF(RTF_unit_Moment="lb-ft",1/1000,IF(RTF_unit_Moment="lb-in",1/12000,1)))),"")</f>
        <v/>
      </c>
      <c r="BQ265" s="142" t="str">
        <f t="shared" ca="1" si="1722"/>
        <v/>
      </c>
      <c r="BR265" s="142" t="str">
        <f t="shared" ca="1" si="1723"/>
        <v/>
      </c>
      <c r="BT265" s="142" t="str">
        <f t="array" aca="1" ref="BT265" ca="1">IFERROR(INDEX($BB$1:$BB$502,SMALL(IF($BB$1:$BB$502&lt;&gt;"",ROW($BB$1:$BB$502)),ROW(258:258))),"")</f>
        <v/>
      </c>
      <c r="BU265" s="156" t="str">
        <f t="shared" ref="BU265:BU328" ca="1" si="2240">IF($BT265="","",ROW(INDEX(BB:BB,MATCH($BT265,BB:BB,0))))</f>
        <v/>
      </c>
      <c r="BV265" s="142" t="str">
        <f t="shared" ca="1" si="1696"/>
        <v/>
      </c>
      <c r="BW265" s="142" t="str">
        <f t="shared" ca="1" si="1696"/>
        <v/>
      </c>
      <c r="BX265" s="142" t="str">
        <f t="shared" ca="1" si="1696"/>
        <v/>
      </c>
      <c r="BY265" s="142" t="str">
        <f t="shared" ca="1" si="1697"/>
        <v/>
      </c>
      <c r="BZ265" s="142" t="str">
        <f t="shared" ref="BZ265:BZ328" ca="1" si="2241">IF($BT265="","",VLOOKUP($BT265,$BB:$BG,6,0))</f>
        <v/>
      </c>
      <c r="CA265" s="142" t="str">
        <f t="shared" ca="1" si="1698"/>
        <v/>
      </c>
      <c r="CB265" s="142" t="str">
        <f t="shared" ca="1" si="1699"/>
        <v/>
      </c>
      <c r="CC265" s="142" t="str">
        <f t="shared" ca="1" si="1700"/>
        <v/>
      </c>
      <c r="CD265" s="142" t="str">
        <f t="shared" ca="1" si="1701"/>
        <v/>
      </c>
      <c r="CE265" s="142" t="str">
        <f t="shared" ca="1" si="1702"/>
        <v/>
      </c>
      <c r="CF265" s="142" t="str">
        <f t="shared" ca="1" si="1703"/>
        <v/>
      </c>
      <c r="CG265" s="142" t="str">
        <f t="shared" ca="1" si="1704"/>
        <v/>
      </c>
      <c r="CH265" s="142" t="str">
        <f ca="1">IFERROR(TRIM(IFERROR(IF(ISNUMBER(MATCH(IF($CF264="Radius",LEFT($CF265,FIND(" (",$CF265,1)),IF(LEFT($CF265,FIND(" (",$CF265,1))=LEFT($CF264,FIND(" (",$CF264,1)),"",LEFT($CF265,FIND(" (",$CF265,1)))),$CH$8:$CH264,0))=FALSE,IF($CF264="Radius",LEFT($CF265,FIND(" (",$CF265,1)),IF(LEFT($CF265,FIND(" (",$CF265,1))=LEFT($CF264,FIND(" (",$CF264,1)),"",LEFT($CF265,FIND(" (",$CF265,1)))),""),"")),"")</f>
        <v/>
      </c>
      <c r="CI265" s="142" t="str">
        <f t="array" aca="1" ref="CI265" ca="1">IFERROR(IF($CH265="","",IF(MAX((Selection_Radius=$CH265)*Selection_Resultant)=0,"",MAX((Selection_Radius=$CH265)*Selection_Resultant))),"")</f>
        <v/>
      </c>
      <c r="CJ265" s="142" t="str">
        <f t="shared" ca="1" si="1705"/>
        <v/>
      </c>
      <c r="CK265" s="142" t="str">
        <f t="array" aca="1" ref="CK265" ca="1">IFERROR(INDEX($CJ$1:$CJ$502,SMALL(IF($CJ$1:$CJ$502&lt;&gt;"",ROW($CJ$1:$CJ$502)),ROW(258:258))),"")</f>
        <v/>
      </c>
      <c r="CL265" s="142" t="str">
        <f t="shared" ca="1" si="1706"/>
        <v/>
      </c>
      <c r="CM265" s="142" t="str">
        <f t="shared" ca="1" si="1707"/>
        <v/>
      </c>
      <c r="CN265" s="142" t="str" cm="1">
        <f t="array" aca="1" ref="CN265" ca="1">IF(CM265="","",INDEX(INDIRECT("$CM$9:$CM$" &amp; ROW(GuyAnchorReactionCount) + GuyAnchorReactionCount),ROWS($CM265:INDIRECT("$CM$" &amp; ROW(GuyAnchorReactionCount) + GuyAnchorReactionCount))))</f>
        <v/>
      </c>
      <c r="CP265" s="145" t="str">
        <f t="shared" ca="1" si="1708"/>
        <v/>
      </c>
      <c r="CQ265" s="145" t="str">
        <f t="shared" ca="1" si="1709"/>
        <v/>
      </c>
      <c r="CR265" s="145" t="str">
        <f t="shared" ca="1" si="1710"/>
        <v/>
      </c>
      <c r="CS265" s="145" t="str">
        <f t="shared" ca="1" si="1711"/>
        <v/>
      </c>
    </row>
    <row r="266" spans="3:97" x14ac:dyDescent="0.2">
      <c r="C266" s="142">
        <f t="shared" si="2190"/>
        <v>264</v>
      </c>
      <c r="D266" s="142" t="e">
        <f t="shared" ca="1" si="2170"/>
        <v>#N/A</v>
      </c>
      <c r="E266" s="142" t="e">
        <f t="shared" ca="1" si="2170"/>
        <v>#N/A</v>
      </c>
      <c r="F266" s="142" t="e">
        <f t="shared" ca="1" si="2170"/>
        <v>#N/A</v>
      </c>
      <c r="G266" s="142" t="e">
        <f t="shared" ca="1" si="2170"/>
        <v>#N/A</v>
      </c>
      <c r="H266" s="142" t="e">
        <f t="shared" ca="1" si="2170"/>
        <v>#N/A</v>
      </c>
      <c r="I266" s="142" t="e">
        <f t="shared" ca="1" si="2170"/>
        <v>#N/A</v>
      </c>
      <c r="J266" s="142" t="e">
        <f t="shared" ca="1" si="2170"/>
        <v>#N/A</v>
      </c>
      <c r="K266" s="142" t="e">
        <f t="shared" ca="1" si="2170"/>
        <v>#N/A</v>
      </c>
      <c r="L266" s="142" t="e">
        <f t="shared" ca="1" si="2170"/>
        <v>#N/A</v>
      </c>
      <c r="M266" s="142" t="e">
        <f t="shared" ca="1" si="2170"/>
        <v>#N/A</v>
      </c>
      <c r="N266" s="142" t="e">
        <f t="shared" ca="1" si="2170"/>
        <v>#N/A</v>
      </c>
      <c r="O266" s="142" t="e">
        <f t="shared" ca="1" si="2170"/>
        <v>#N/A</v>
      </c>
      <c r="P266" s="142" t="e">
        <f t="shared" ca="1" si="2170"/>
        <v>#N/A</v>
      </c>
      <c r="Q266" s="142" t="e">
        <f t="shared" ca="1" si="2170"/>
        <v>#N/A</v>
      </c>
      <c r="R266" s="142" t="e">
        <f t="shared" ca="1" si="2170"/>
        <v>#N/A</v>
      </c>
      <c r="S266" s="142" t="e">
        <f t="shared" ca="1" si="2170"/>
        <v>#N/A</v>
      </c>
      <c r="T266" s="142" t="e">
        <f t="shared" ca="1" si="2160"/>
        <v>#N/A</v>
      </c>
      <c r="U266" s="142" t="e">
        <f t="shared" ca="1" si="2160"/>
        <v>#N/A</v>
      </c>
      <c r="V266" s="142" t="e">
        <f t="shared" ca="1" si="2160"/>
        <v>#N/A</v>
      </c>
      <c r="W266" s="142" t="e">
        <f t="shared" ca="1" si="2160"/>
        <v>#N/A</v>
      </c>
      <c r="X266" s="142" t="e">
        <f t="shared" ca="1" si="2160"/>
        <v>#N/A</v>
      </c>
      <c r="Y266" s="142" t="e">
        <f t="shared" ca="1" si="2160"/>
        <v>#N/A</v>
      </c>
      <c r="Z266" s="142" t="e">
        <f t="shared" ca="1" si="2160"/>
        <v>#N/A</v>
      </c>
      <c r="AA266" s="142" t="e">
        <f t="shared" ca="1" si="2160"/>
        <v>#N/A</v>
      </c>
      <c r="AB266" s="142" t="e">
        <f t="shared" ca="1" si="2160"/>
        <v>#N/A</v>
      </c>
      <c r="AC266" s="142" t="e">
        <f t="shared" ca="1" si="2160"/>
        <v>#N/A</v>
      </c>
      <c r="AD266" s="142" t="e">
        <f t="shared" ca="1" si="2160"/>
        <v>#N/A</v>
      </c>
      <c r="AE266" s="142" t="e">
        <f t="shared" ca="1" si="2160"/>
        <v>#N/A</v>
      </c>
      <c r="AF266" s="142" t="e">
        <f t="shared" ca="1" si="2160"/>
        <v>#N/A</v>
      </c>
      <c r="AG266" s="142" t="e">
        <f t="shared" ca="1" si="2160"/>
        <v>#N/A</v>
      </c>
      <c r="AH266" s="142" t="e">
        <f t="shared" ca="1" si="2160"/>
        <v>#N/A</v>
      </c>
      <c r="AI266" s="142" t="e">
        <f t="shared" ca="1" si="2171"/>
        <v>#N/A</v>
      </c>
      <c r="AJ266" s="142" t="e">
        <f t="shared" ca="1" si="2171"/>
        <v>#N/A</v>
      </c>
      <c r="AK266" s="142" t="e">
        <f t="shared" ca="1" si="2171"/>
        <v>#N/A</v>
      </c>
      <c r="AL266" s="142" t="e">
        <f t="shared" ca="1" si="2171"/>
        <v>#N/A</v>
      </c>
      <c r="AM266" s="142" t="e">
        <f t="shared" ca="1" si="2171"/>
        <v>#N/A</v>
      </c>
      <c r="AN266" s="142" t="e">
        <f t="shared" ca="1" si="2171"/>
        <v>#N/A</v>
      </c>
      <c r="AO266" s="142" t="e">
        <f t="shared" ca="1" si="2171"/>
        <v>#N/A</v>
      </c>
      <c r="AP266" s="142" t="e">
        <f t="shared" ca="1" si="2171"/>
        <v>#N/A</v>
      </c>
      <c r="AQ266" s="142" t="e">
        <f t="shared" ca="1" si="2171"/>
        <v>#N/A</v>
      </c>
      <c r="AR266" s="142" t="e">
        <f t="shared" ca="1" si="2171"/>
        <v>#N/A</v>
      </c>
      <c r="AS266" s="142" t="e">
        <f t="shared" ca="1" si="2171"/>
        <v>#N/A</v>
      </c>
      <c r="AT266" s="142" t="e">
        <f t="shared" ca="1" si="2171"/>
        <v>#N/A</v>
      </c>
      <c r="AU266" s="142" t="e">
        <f t="shared" ca="1" si="2171"/>
        <v>#N/A</v>
      </c>
      <c r="AV266" s="142" t="e">
        <f t="shared" ca="1" si="2171"/>
        <v>#N/A</v>
      </c>
      <c r="AW266" s="142" t="e">
        <f t="shared" ca="1" si="2171"/>
        <v>#N/A</v>
      </c>
      <c r="AX266" s="142" t="e">
        <f t="shared" ca="1" si="2171"/>
        <v>#N/A</v>
      </c>
      <c r="AY266" s="142" t="e">
        <f t="shared" ca="1" si="2161"/>
        <v>#N/A</v>
      </c>
      <c r="AZ266" s="142" t="e">
        <f t="shared" ca="1" si="2161"/>
        <v>#N/A</v>
      </c>
      <c r="BA266" s="142" t="e">
        <f t="shared" ca="1" si="2161"/>
        <v>#N/A</v>
      </c>
      <c r="BB266" s="142" t="str">
        <f t="shared" ca="1" si="2180"/>
        <v/>
      </c>
      <c r="BC266" s="142" t="str">
        <f t="shared" ref="BC266" ca="1" si="2242">IFERROR(VALUE(G266)*IF(RTF_unit="K",1,IF(RTF_unit="lb",1/1000,IF(RTF_unit="T",2,1))),"")</f>
        <v/>
      </c>
      <c r="BD266" s="142" t="str">
        <f t="shared" ref="BD266" ca="1" si="2243">IFERROR(VALUE(H266)*IF(RTF_unit="K",1,IF(RTF_unit="lb",1/1000,IF(RTF_unit="T",2,1))),"")</f>
        <v/>
      </c>
      <c r="BE266" s="142" t="str">
        <f t="shared" ref="BE266" ca="1" si="2244">IFERROR(VALUE(I266)*IF(RTF_unit="K",1,IF(RTF_unit="lb",1/1000,IF(RTF_unit="T",2,1))),"")</f>
        <v/>
      </c>
      <c r="BF266" s="20" t="str">
        <f t="shared" ca="1" si="2184"/>
        <v/>
      </c>
      <c r="BG266" s="142" t="str">
        <f t="shared" ca="1" si="2226"/>
        <v/>
      </c>
      <c r="BH266" s="20"/>
      <c r="BI266" s="158" t="str">
        <f t="shared" ca="1" si="1715"/>
        <v/>
      </c>
      <c r="BJ266" s="142" t="str">
        <f t="shared" ref="BJ266:BJ329" ca="1" si="2245">IFERROR(INDEX(D:D,$A$41+$BI266,1),"")</f>
        <v/>
      </c>
      <c r="BK266" s="142" t="str">
        <f t="shared" ca="1" si="1716"/>
        <v/>
      </c>
      <c r="BL266" s="142" t="str">
        <f t="shared" ref="BL266" ca="1" si="2246">IFERROR(INDEX($D$2:$BA$203,$A$41-1+$BI266,$A$27-3)*IF(RTF_unit="K",1,IF(RTF_unit="lb",1/1000,IF(RTF_unit="T",2,1))),"")</f>
        <v/>
      </c>
      <c r="BM266" s="142" t="str">
        <f t="shared" ref="BM266" ca="1" si="2247">IFERROR(INDEX($D$2:$BA$203,$A$41-1+$BI266,$A$27-1)*IF(RTF_unit="K",1,IF(RTF_unit="lb",1/1000,IF(RTF_unit="T",2,1))),"")</f>
        <v/>
      </c>
      <c r="BN266" s="142" t="str">
        <f t="shared" ref="BN266" ca="1" si="2248">IFERROR(INDEX($D$2:$BA$203,$A$41-1+$BI266,$A$27-2)*IF(RTF_unit="K",1,IF(RTF_unit="lb",1/1000,IF(RTF_unit="T",2,1))),"")</f>
        <v/>
      </c>
      <c r="BO266" s="142" t="str">
        <f t="shared" ref="BO266" ca="1" si="2249">IFERROR(INDEX($D$2:$BA$203,$A$41-1+$BI266,$A$27)*IF(RTF_unit_Moment="kip-ft",1,IF(RTF_unit_Moment="kip-in",1/12,IF(RTF_unit_Moment="lb-ft",1/1000,IF(RTF_unit_Moment="lb-in",1/12000,1)))),"")</f>
        <v/>
      </c>
      <c r="BP266" s="142" t="str">
        <f t="shared" ref="BP266" ca="1" si="2250">IFERROR(INDEX($D$2:$BA$203,$A$41-1+$BI266,$A$30)*IF(RTF_unit_Moment="kip-ft",1,IF(RTF_unit_Moment="kip-in",1/12,IF(RTF_unit_Moment="lb-ft",1/1000,IF(RTF_unit_Moment="lb-in",1/12000,1)))),"")</f>
        <v/>
      </c>
      <c r="BQ266" s="142" t="str">
        <f t="shared" ca="1" si="1722"/>
        <v/>
      </c>
      <c r="BR266" s="142" t="str">
        <f t="shared" ca="1" si="1723"/>
        <v/>
      </c>
      <c r="BT266" s="142" t="str">
        <f t="array" aca="1" ref="BT266" ca="1">IFERROR(INDEX($BB$1:$BB$502,SMALL(IF($BB$1:$BB$502&lt;&gt;"",ROW($BB$1:$BB$502)),ROW(259:259))),"")</f>
        <v/>
      </c>
      <c r="BU266" s="156" t="str">
        <f t="shared" ca="1" si="2240"/>
        <v/>
      </c>
      <c r="BV266" s="142" t="str">
        <f t="shared" ref="BV266:BX329" ca="1" si="2251">IFERROR(INDEX(INDIRECT(BV$7 &amp; ":" &amp; BV$7),$BU266 + MATCH($BZ266,INDIRECT($BZ$7 &amp; $BU266 &amp; ":" &amp; $BZ$7 &amp; $BU266+7),0) - 1,1),"")</f>
        <v/>
      </c>
      <c r="BW266" s="142" t="str">
        <f t="shared" ca="1" si="2251"/>
        <v/>
      </c>
      <c r="BX266" s="142" t="str">
        <f t="shared" ca="1" si="2251"/>
        <v/>
      </c>
      <c r="BY266" s="142" t="str">
        <f t="shared" ref="BY266:BY329" ca="1" si="2252">IFERROR(SQRT(BW266^2+BX266^2),"")</f>
        <v/>
      </c>
      <c r="BZ266" s="142" t="str">
        <f t="shared" ca="1" si="2241"/>
        <v/>
      </c>
      <c r="CA266" s="142" t="str">
        <f t="shared" ref="CA266:CA329" ca="1" si="2253">IF($BT266="","",0)</f>
        <v/>
      </c>
      <c r="CB266" s="142" t="str">
        <f t="shared" ref="CB266:CB329" ca="1" si="2254">IF($BT266="","",ABS($BV266))</f>
        <v/>
      </c>
      <c r="CC266" s="142" t="str">
        <f t="shared" ref="CC266:CC329" ca="1" si="2255">IF($BT266="","",ABS($BY266))</f>
        <v/>
      </c>
      <c r="CD266" s="142" t="str">
        <f t="shared" ref="CD266:CD329" ca="1" si="2256">IFERROR(VLOOKUP(INDEX(F:F,MATCH(INDEX(INDIRECT(BV$7 &amp; ":" &amp; BV$7),$BU266 + MATCH($BZ266,INDIRECT($BZ$7 &amp; $BU266 &amp; ":" &amp; $BZ$7 &amp; $BU266+7),0) - 1,1),BC:BC,0))-1,$BI$10:$BR$502,3,0),"")</f>
        <v/>
      </c>
      <c r="CE266" s="142" t="str">
        <f t="shared" ref="CE266:CE329" ca="1" si="2257">IFERROR(LEFT($BT266,(FIND("@",$BT266,1)-1)),"")</f>
        <v/>
      </c>
      <c r="CF266" s="142" t="str">
        <f t="shared" ref="CF266:CF329" ca="1" si="2258">IFERROR(MID($BT266,FIND("@",$BT266,1)+2,LEN($BT266)-FIND("@",$BT266,1)-1),"")</f>
        <v/>
      </c>
      <c r="CG266" s="142" t="str">
        <f t="shared" ref="CG266:CG329" ca="1" si="2259">IFERROR(LEFT($CF266,FIND(" (",$CF266,1)-1),"")</f>
        <v/>
      </c>
      <c r="CH266" s="142" t="str">
        <f ca="1">IFERROR(TRIM(IFERROR(IF(ISNUMBER(MATCH(IF($CF265="Radius",LEFT($CF266,FIND(" (",$CF266,1)),IF(LEFT($CF266,FIND(" (",$CF266,1))=LEFT($CF265,FIND(" (",$CF265,1)),"",LEFT($CF266,FIND(" (",$CF266,1)))),$CH$8:$CH265,0))=FALSE,IF($CF265="Radius",LEFT($CF266,FIND(" (",$CF266,1)),IF(LEFT($CF266,FIND(" (",$CF266,1))=LEFT($CF265,FIND(" (",$CF265,1)),"",LEFT($CF266,FIND(" (",$CF266,1)))),""),"")),"")</f>
        <v/>
      </c>
      <c r="CI266" s="142" t="str">
        <f t="array" aca="1" ref="CI266" ca="1">IFERROR(IF($CH266="","",IF(MAX((Selection_Radius=$CH266)*Selection_Resultant)=0,"",MAX((Selection_Radius=$CH266)*Selection_Resultant))),"")</f>
        <v/>
      </c>
      <c r="CJ266" s="142" t="str">
        <f t="shared" ref="CJ266:CJ329" ca="1" si="2260">IFERROR(LEFT(INDEX($BT$9:$BT$502,MATCH($CI266,$BZ$9:$BZ$502,0)),FIND(" (",INDEX($BT$9:$BT$502,MATCH($CI266,$BZ$9:$BZ$502,0)),1)),"")</f>
        <v/>
      </c>
      <c r="CK266" s="142" t="str">
        <f t="array" aca="1" ref="CK266" ca="1">IFERROR(INDEX($CJ$1:$CJ$502,SMALL(IF($CJ$1:$CJ$502&lt;&gt;"",ROW($CJ$1:$CJ$502)),ROW(259:259))),"")</f>
        <v/>
      </c>
      <c r="CL266" s="142" t="str">
        <f t="shared" ref="CL266:CL329" ca="1" si="2261">IF($CK266="","","Maximum @ "&amp; IFERROR(MID($CK266,FIND("@",$CK266,1)+2,LEN($CK266)-FIND("@",$CK266,1)),""))</f>
        <v/>
      </c>
      <c r="CM266" s="142" t="str">
        <f t="shared" ref="CM266:CM329" ca="1" si="2262">IF($BT266="","",$BT266)</f>
        <v/>
      </c>
      <c r="CN266" s="142" t="str" cm="1">
        <f t="array" aca="1" ref="CN266" ca="1">IF(CM266="","",INDEX(INDIRECT("$CM$9:$CM$" &amp; ROW(GuyAnchorReactionCount) + GuyAnchorReactionCount),ROWS($CM266:INDIRECT("$CM$" &amp; ROW(GuyAnchorReactionCount) + GuyAnchorReactionCount))))</f>
        <v/>
      </c>
      <c r="CP266" s="145" t="str">
        <f t="shared" ref="CP266:CP329" ca="1" si="2263">IF($CN266="","",$CN266)</f>
        <v/>
      </c>
      <c r="CQ266" s="145" t="str">
        <f t="shared" ref="CQ266:CQ329" ca="1" si="2264">IF($CP266="","",ABS(VLOOKUP(IF(LEFT($CP266,3)="Guy",$CP266,INDEX($CK$9:$CK$502,MATCH($CP266,$CL$9:$CL$502,0)))&amp;"*",$BT$9:$CD$502,11,0)))</f>
        <v/>
      </c>
      <c r="CR266" s="145" t="str">
        <f t="shared" ref="CR266:CR329" ca="1" si="2265">IF($CP266="","",ABS(VLOOKUP(IF(LEFT($CP266,3)="Guy",$CP266,INDEX($CK$9:$CK$502,MATCH($CP266,$CL$9:$CL$502,0)))&amp;"*",$BT$9:$CD$502,3,0)))</f>
        <v/>
      </c>
      <c r="CS266" s="145" t="str">
        <f t="shared" ref="CS266:CS329" ca="1" si="2266">IF($CP266="","",ABS(VLOOKUP(IF(LEFT($CP266,3)="Guy",$CP266,INDEX($CK$9:$CK$502,MATCH($CP266,$CL$9:$CL$502,0)))&amp;"*",$BT$9:$CD$502,6,0)))</f>
        <v/>
      </c>
    </row>
    <row r="267" spans="3:97" x14ac:dyDescent="0.2">
      <c r="C267" s="142">
        <f t="shared" si="2190"/>
        <v>265</v>
      </c>
      <c r="D267" s="142" t="e">
        <f t="shared" ca="1" si="2170"/>
        <v>#N/A</v>
      </c>
      <c r="E267" s="142" t="e">
        <f t="shared" ca="1" si="2170"/>
        <v>#N/A</v>
      </c>
      <c r="F267" s="142" t="e">
        <f t="shared" ca="1" si="2170"/>
        <v>#N/A</v>
      </c>
      <c r="G267" s="142" t="e">
        <f t="shared" ca="1" si="2170"/>
        <v>#N/A</v>
      </c>
      <c r="H267" s="142" t="e">
        <f t="shared" ca="1" si="2170"/>
        <v>#N/A</v>
      </c>
      <c r="I267" s="142" t="e">
        <f t="shared" ca="1" si="2170"/>
        <v>#N/A</v>
      </c>
      <c r="J267" s="142" t="e">
        <f t="shared" ca="1" si="2170"/>
        <v>#N/A</v>
      </c>
      <c r="K267" s="142" t="e">
        <f t="shared" ca="1" si="2170"/>
        <v>#N/A</v>
      </c>
      <c r="L267" s="142" t="e">
        <f t="shared" ca="1" si="2170"/>
        <v>#N/A</v>
      </c>
      <c r="M267" s="142" t="e">
        <f t="shared" ca="1" si="2170"/>
        <v>#N/A</v>
      </c>
      <c r="N267" s="142" t="e">
        <f t="shared" ca="1" si="2170"/>
        <v>#N/A</v>
      </c>
      <c r="O267" s="142" t="e">
        <f t="shared" ca="1" si="2170"/>
        <v>#N/A</v>
      </c>
      <c r="P267" s="142" t="e">
        <f t="shared" ca="1" si="2170"/>
        <v>#N/A</v>
      </c>
      <c r="Q267" s="142" t="e">
        <f t="shared" ca="1" si="2170"/>
        <v>#N/A</v>
      </c>
      <c r="R267" s="142" t="e">
        <f t="shared" ca="1" si="2170"/>
        <v>#N/A</v>
      </c>
      <c r="S267" s="142" t="e">
        <f t="shared" ca="1" si="2170"/>
        <v>#N/A</v>
      </c>
      <c r="T267" s="142" t="e">
        <f t="shared" ca="1" si="2160"/>
        <v>#N/A</v>
      </c>
      <c r="U267" s="142" t="e">
        <f t="shared" ca="1" si="2160"/>
        <v>#N/A</v>
      </c>
      <c r="V267" s="142" t="e">
        <f t="shared" ca="1" si="2160"/>
        <v>#N/A</v>
      </c>
      <c r="W267" s="142" t="e">
        <f t="shared" ca="1" si="2160"/>
        <v>#N/A</v>
      </c>
      <c r="X267" s="142" t="e">
        <f t="shared" ca="1" si="2160"/>
        <v>#N/A</v>
      </c>
      <c r="Y267" s="142" t="e">
        <f t="shared" ca="1" si="2160"/>
        <v>#N/A</v>
      </c>
      <c r="Z267" s="142" t="e">
        <f t="shared" ca="1" si="2160"/>
        <v>#N/A</v>
      </c>
      <c r="AA267" s="142" t="e">
        <f t="shared" ca="1" si="2160"/>
        <v>#N/A</v>
      </c>
      <c r="AB267" s="142" t="e">
        <f t="shared" ca="1" si="2160"/>
        <v>#N/A</v>
      </c>
      <c r="AC267" s="142" t="e">
        <f t="shared" ca="1" si="2160"/>
        <v>#N/A</v>
      </c>
      <c r="AD267" s="142" t="e">
        <f t="shared" ca="1" si="2160"/>
        <v>#N/A</v>
      </c>
      <c r="AE267" s="142" t="e">
        <f t="shared" ca="1" si="2160"/>
        <v>#N/A</v>
      </c>
      <c r="AF267" s="142" t="e">
        <f t="shared" ca="1" si="2160"/>
        <v>#N/A</v>
      </c>
      <c r="AG267" s="142" t="e">
        <f t="shared" ca="1" si="2160"/>
        <v>#N/A</v>
      </c>
      <c r="AH267" s="142" t="e">
        <f t="shared" ca="1" si="2160"/>
        <v>#N/A</v>
      </c>
      <c r="AI267" s="142" t="e">
        <f t="shared" ca="1" si="2171"/>
        <v>#N/A</v>
      </c>
      <c r="AJ267" s="142" t="e">
        <f t="shared" ca="1" si="2171"/>
        <v>#N/A</v>
      </c>
      <c r="AK267" s="142" t="e">
        <f t="shared" ca="1" si="2171"/>
        <v>#N/A</v>
      </c>
      <c r="AL267" s="142" t="e">
        <f t="shared" ca="1" si="2171"/>
        <v>#N/A</v>
      </c>
      <c r="AM267" s="142" t="e">
        <f t="shared" ca="1" si="2171"/>
        <v>#N/A</v>
      </c>
      <c r="AN267" s="142" t="e">
        <f t="shared" ca="1" si="2171"/>
        <v>#N/A</v>
      </c>
      <c r="AO267" s="142" t="e">
        <f t="shared" ca="1" si="2171"/>
        <v>#N/A</v>
      </c>
      <c r="AP267" s="142" t="e">
        <f t="shared" ca="1" si="2171"/>
        <v>#N/A</v>
      </c>
      <c r="AQ267" s="142" t="e">
        <f t="shared" ca="1" si="2171"/>
        <v>#N/A</v>
      </c>
      <c r="AR267" s="142" t="e">
        <f t="shared" ca="1" si="2171"/>
        <v>#N/A</v>
      </c>
      <c r="AS267" s="142" t="e">
        <f t="shared" ca="1" si="2171"/>
        <v>#N/A</v>
      </c>
      <c r="AT267" s="142" t="e">
        <f t="shared" ca="1" si="2171"/>
        <v>#N/A</v>
      </c>
      <c r="AU267" s="142" t="e">
        <f t="shared" ca="1" si="2171"/>
        <v>#N/A</v>
      </c>
      <c r="AV267" s="142" t="e">
        <f t="shared" ca="1" si="2171"/>
        <v>#N/A</v>
      </c>
      <c r="AW267" s="142" t="e">
        <f t="shared" ca="1" si="2171"/>
        <v>#N/A</v>
      </c>
      <c r="AX267" s="142" t="e">
        <f t="shared" ca="1" si="2171"/>
        <v>#N/A</v>
      </c>
      <c r="AY267" s="142" t="e">
        <f t="shared" ca="1" si="2161"/>
        <v>#N/A</v>
      </c>
      <c r="AZ267" s="142" t="e">
        <f t="shared" ca="1" si="2161"/>
        <v>#N/A</v>
      </c>
      <c r="BA267" s="142" t="e">
        <f t="shared" ca="1" si="2161"/>
        <v>#N/A</v>
      </c>
      <c r="BB267" s="142" t="str">
        <f t="shared" ca="1" si="2180"/>
        <v/>
      </c>
      <c r="BC267" s="142" t="str">
        <f t="shared" ref="BC267" ca="1" si="2267">IFERROR(VALUE(G267)*IF(RTF_unit="K",1,IF(RTF_unit="lb",1/1000,IF(RTF_unit="T",2,1))),"")</f>
        <v/>
      </c>
      <c r="BD267" s="142" t="str">
        <f t="shared" ref="BD267" ca="1" si="2268">IFERROR(VALUE(H267)*IF(RTF_unit="K",1,IF(RTF_unit="lb",1/1000,IF(RTF_unit="T",2,1))),"")</f>
        <v/>
      </c>
      <c r="BE267" s="142" t="str">
        <f t="shared" ref="BE267" ca="1" si="2269">IFERROR(VALUE(I267)*IF(RTF_unit="K",1,IF(RTF_unit="lb",1/1000,IF(RTF_unit="T",2,1))),"")</f>
        <v/>
      </c>
      <c r="BF267" s="20" t="str">
        <f t="shared" ca="1" si="2184"/>
        <v/>
      </c>
      <c r="BG267" s="142" t="str">
        <f t="shared" ca="1" si="2226"/>
        <v/>
      </c>
      <c r="BH267" s="20"/>
      <c r="BI267" s="158" t="str">
        <f t="shared" ref="BI267:BI330" ca="1" si="2270">IFERROR(IF($BI266+1&lt;=$A$44-$A$41,$BI266+1,""),"")</f>
        <v/>
      </c>
      <c r="BJ267" s="142" t="str">
        <f t="shared" ca="1" si="2245"/>
        <v/>
      </c>
      <c r="BK267" s="142" t="str">
        <f t="shared" ref="BK267:BK330" ca="1" si="2271">IF($BJ267="","",IF(ISNUMBER(SEARCH("1.2",$BJ267))=TRUE,1.2,IF(ISNUMBER(SEARCH("0.9",$BJ267))=TRUE,0.9,1)))</f>
        <v/>
      </c>
      <c r="BL267" s="142" t="str">
        <f t="shared" ref="BL267" ca="1" si="2272">IFERROR(INDEX($D$2:$BA$203,$A$41-1+$BI267,$A$27-3)*IF(RTF_unit="K",1,IF(RTF_unit="lb",1/1000,IF(RTF_unit="T",2,1))),"")</f>
        <v/>
      </c>
      <c r="BM267" s="142" t="str">
        <f t="shared" ref="BM267" ca="1" si="2273">IFERROR(INDEX($D$2:$BA$203,$A$41-1+$BI267,$A$27-1)*IF(RTF_unit="K",1,IF(RTF_unit="lb",1/1000,IF(RTF_unit="T",2,1))),"")</f>
        <v/>
      </c>
      <c r="BN267" s="142" t="str">
        <f t="shared" ref="BN267" ca="1" si="2274">IFERROR(INDEX($D$2:$BA$203,$A$41-1+$BI267,$A$27-2)*IF(RTF_unit="K",1,IF(RTF_unit="lb",1/1000,IF(RTF_unit="T",2,1))),"")</f>
        <v/>
      </c>
      <c r="BO267" s="142" t="str">
        <f t="shared" ref="BO267" ca="1" si="2275">IFERROR(INDEX($D$2:$BA$203,$A$41-1+$BI267,$A$27)*IF(RTF_unit_Moment="kip-ft",1,IF(RTF_unit_Moment="kip-in",1/12,IF(RTF_unit_Moment="lb-ft",1/1000,IF(RTF_unit_Moment="lb-in",1/12000,1)))),"")</f>
        <v/>
      </c>
      <c r="BP267" s="142" t="str">
        <f t="shared" ref="BP267" ca="1" si="2276">IFERROR(INDEX($D$2:$BA$203,$A$41-1+$BI267,$A$30)*IF(RTF_unit_Moment="kip-ft",1,IF(RTF_unit_Moment="kip-in",1/12,IF(RTF_unit_Moment="lb-ft",1/1000,IF(RTF_unit_Moment="lb-in",1/12000,1)))),"")</f>
        <v/>
      </c>
      <c r="BQ267" s="142" t="str">
        <f t="shared" ref="BQ267:BQ330" ca="1" si="2277">IFERROR(SQRT($BO267^2+$BP267^2),"")</f>
        <v/>
      </c>
      <c r="BR267" s="142" t="str">
        <f t="shared" ref="BR267:BR330" ca="1" si="2278">IFERROR(SQRT($BM267^2+$BN267^2),"")</f>
        <v/>
      </c>
      <c r="BT267" s="142" t="str">
        <f t="array" aca="1" ref="BT267" ca="1">IFERROR(INDEX($BB$1:$BB$502,SMALL(IF($BB$1:$BB$502&lt;&gt;"",ROW($BB$1:$BB$502)),ROW(260:260))),"")</f>
        <v/>
      </c>
      <c r="BU267" s="156" t="str">
        <f t="shared" ca="1" si="2240"/>
        <v/>
      </c>
      <c r="BV267" s="142" t="str">
        <f t="shared" ca="1" si="2251"/>
        <v/>
      </c>
      <c r="BW267" s="142" t="str">
        <f t="shared" ca="1" si="2251"/>
        <v/>
      </c>
      <c r="BX267" s="142" t="str">
        <f t="shared" ca="1" si="2251"/>
        <v/>
      </c>
      <c r="BY267" s="142" t="str">
        <f t="shared" ca="1" si="2252"/>
        <v/>
      </c>
      <c r="BZ267" s="142" t="str">
        <f t="shared" ca="1" si="2241"/>
        <v/>
      </c>
      <c r="CA267" s="142" t="str">
        <f t="shared" ca="1" si="2253"/>
        <v/>
      </c>
      <c r="CB267" s="142" t="str">
        <f t="shared" ca="1" si="2254"/>
        <v/>
      </c>
      <c r="CC267" s="142" t="str">
        <f t="shared" ca="1" si="2255"/>
        <v/>
      </c>
      <c r="CD267" s="142" t="str">
        <f t="shared" ca="1" si="2256"/>
        <v/>
      </c>
      <c r="CE267" s="142" t="str">
        <f t="shared" ca="1" si="2257"/>
        <v/>
      </c>
      <c r="CF267" s="142" t="str">
        <f t="shared" ca="1" si="2258"/>
        <v/>
      </c>
      <c r="CG267" s="142" t="str">
        <f t="shared" ca="1" si="2259"/>
        <v/>
      </c>
      <c r="CH267" s="142" t="str">
        <f ca="1">IFERROR(TRIM(IFERROR(IF(ISNUMBER(MATCH(IF($CF266="Radius",LEFT($CF267,FIND(" (",$CF267,1)),IF(LEFT($CF267,FIND(" (",$CF267,1))=LEFT($CF266,FIND(" (",$CF266,1)),"",LEFT($CF267,FIND(" (",$CF267,1)))),$CH$8:$CH266,0))=FALSE,IF($CF266="Radius",LEFT($CF267,FIND(" (",$CF267,1)),IF(LEFT($CF267,FIND(" (",$CF267,1))=LEFT($CF266,FIND(" (",$CF266,1)),"",LEFT($CF267,FIND(" (",$CF267,1)))),""),"")),"")</f>
        <v/>
      </c>
      <c r="CI267" s="142" t="str">
        <f t="array" aca="1" ref="CI267" ca="1">IFERROR(IF($CH267="","",IF(MAX((Selection_Radius=$CH267)*Selection_Resultant)=0,"",MAX((Selection_Radius=$CH267)*Selection_Resultant))),"")</f>
        <v/>
      </c>
      <c r="CJ267" s="142" t="str">
        <f t="shared" ca="1" si="2260"/>
        <v/>
      </c>
      <c r="CK267" s="142" t="str">
        <f t="array" aca="1" ref="CK267" ca="1">IFERROR(INDEX($CJ$1:$CJ$502,SMALL(IF($CJ$1:$CJ$502&lt;&gt;"",ROW($CJ$1:$CJ$502)),ROW(260:260))),"")</f>
        <v/>
      </c>
      <c r="CL267" s="142" t="str">
        <f t="shared" ca="1" si="2261"/>
        <v/>
      </c>
      <c r="CM267" s="142" t="str">
        <f t="shared" ca="1" si="2262"/>
        <v/>
      </c>
      <c r="CN267" s="142" t="str" cm="1">
        <f t="array" aca="1" ref="CN267" ca="1">IF(CM267="","",INDEX(INDIRECT("$CM$9:$CM$" &amp; ROW(GuyAnchorReactionCount) + GuyAnchorReactionCount),ROWS($CM267:INDIRECT("$CM$" &amp; ROW(GuyAnchorReactionCount) + GuyAnchorReactionCount))))</f>
        <v/>
      </c>
      <c r="CP267" s="145" t="str">
        <f t="shared" ca="1" si="2263"/>
        <v/>
      </c>
      <c r="CQ267" s="145" t="str">
        <f t="shared" ca="1" si="2264"/>
        <v/>
      </c>
      <c r="CR267" s="145" t="str">
        <f t="shared" ca="1" si="2265"/>
        <v/>
      </c>
      <c r="CS267" s="145" t="str">
        <f t="shared" ca="1" si="2266"/>
        <v/>
      </c>
    </row>
    <row r="268" spans="3:97" x14ac:dyDescent="0.2">
      <c r="C268" s="142">
        <f t="shared" si="2190"/>
        <v>266</v>
      </c>
      <c r="D268" s="142" t="e">
        <f t="shared" ca="1" si="2170"/>
        <v>#N/A</v>
      </c>
      <c r="E268" s="142" t="e">
        <f t="shared" ca="1" si="2170"/>
        <v>#N/A</v>
      </c>
      <c r="F268" s="142" t="e">
        <f t="shared" ca="1" si="2170"/>
        <v>#N/A</v>
      </c>
      <c r="G268" s="142" t="e">
        <f t="shared" ca="1" si="2170"/>
        <v>#N/A</v>
      </c>
      <c r="H268" s="142" t="e">
        <f t="shared" ca="1" si="2170"/>
        <v>#N/A</v>
      </c>
      <c r="I268" s="142" t="e">
        <f t="shared" ca="1" si="2170"/>
        <v>#N/A</v>
      </c>
      <c r="J268" s="142" t="e">
        <f t="shared" ca="1" si="2170"/>
        <v>#N/A</v>
      </c>
      <c r="K268" s="142" t="e">
        <f t="shared" ca="1" si="2170"/>
        <v>#N/A</v>
      </c>
      <c r="L268" s="142" t="e">
        <f t="shared" ca="1" si="2170"/>
        <v>#N/A</v>
      </c>
      <c r="M268" s="142" t="e">
        <f t="shared" ca="1" si="2170"/>
        <v>#N/A</v>
      </c>
      <c r="N268" s="142" t="e">
        <f t="shared" ca="1" si="2170"/>
        <v>#N/A</v>
      </c>
      <c r="O268" s="142" t="e">
        <f t="shared" ca="1" si="2170"/>
        <v>#N/A</v>
      </c>
      <c r="P268" s="142" t="e">
        <f t="shared" ca="1" si="2170"/>
        <v>#N/A</v>
      </c>
      <c r="Q268" s="142" t="e">
        <f t="shared" ca="1" si="2170"/>
        <v>#N/A</v>
      </c>
      <c r="R268" s="142" t="e">
        <f t="shared" ca="1" si="2170"/>
        <v>#N/A</v>
      </c>
      <c r="S268" s="142" t="e">
        <f t="shared" ca="1" si="2170"/>
        <v>#N/A</v>
      </c>
      <c r="T268" s="142" t="e">
        <f t="shared" ca="1" si="2160"/>
        <v>#N/A</v>
      </c>
      <c r="U268" s="142" t="e">
        <f t="shared" ca="1" si="2160"/>
        <v>#N/A</v>
      </c>
      <c r="V268" s="142" t="e">
        <f t="shared" ca="1" si="2160"/>
        <v>#N/A</v>
      </c>
      <c r="W268" s="142" t="e">
        <f t="shared" ca="1" si="2160"/>
        <v>#N/A</v>
      </c>
      <c r="X268" s="142" t="e">
        <f t="shared" ca="1" si="2160"/>
        <v>#N/A</v>
      </c>
      <c r="Y268" s="142" t="e">
        <f t="shared" ca="1" si="2160"/>
        <v>#N/A</v>
      </c>
      <c r="Z268" s="142" t="e">
        <f t="shared" ca="1" si="2160"/>
        <v>#N/A</v>
      </c>
      <c r="AA268" s="142" t="e">
        <f t="shared" ca="1" si="2160"/>
        <v>#N/A</v>
      </c>
      <c r="AB268" s="142" t="e">
        <f t="shared" ca="1" si="2160"/>
        <v>#N/A</v>
      </c>
      <c r="AC268" s="142" t="e">
        <f t="shared" ca="1" si="2160"/>
        <v>#N/A</v>
      </c>
      <c r="AD268" s="142" t="e">
        <f t="shared" ca="1" si="2160"/>
        <v>#N/A</v>
      </c>
      <c r="AE268" s="142" t="e">
        <f t="shared" ca="1" si="2160"/>
        <v>#N/A</v>
      </c>
      <c r="AF268" s="142" t="e">
        <f t="shared" ca="1" si="2160"/>
        <v>#N/A</v>
      </c>
      <c r="AG268" s="142" t="e">
        <f t="shared" ca="1" si="2160"/>
        <v>#N/A</v>
      </c>
      <c r="AH268" s="142" t="e">
        <f t="shared" ca="1" si="2160"/>
        <v>#N/A</v>
      </c>
      <c r="AI268" s="142" t="e">
        <f t="shared" ca="1" si="2171"/>
        <v>#N/A</v>
      </c>
      <c r="AJ268" s="142" t="e">
        <f t="shared" ca="1" si="2171"/>
        <v>#N/A</v>
      </c>
      <c r="AK268" s="142" t="e">
        <f t="shared" ca="1" si="2171"/>
        <v>#N/A</v>
      </c>
      <c r="AL268" s="142" t="e">
        <f t="shared" ca="1" si="2171"/>
        <v>#N/A</v>
      </c>
      <c r="AM268" s="142" t="e">
        <f t="shared" ca="1" si="2171"/>
        <v>#N/A</v>
      </c>
      <c r="AN268" s="142" t="e">
        <f t="shared" ca="1" si="2171"/>
        <v>#N/A</v>
      </c>
      <c r="AO268" s="142" t="e">
        <f t="shared" ca="1" si="2171"/>
        <v>#N/A</v>
      </c>
      <c r="AP268" s="142" t="e">
        <f t="shared" ca="1" si="2171"/>
        <v>#N/A</v>
      </c>
      <c r="AQ268" s="142" t="e">
        <f t="shared" ca="1" si="2171"/>
        <v>#N/A</v>
      </c>
      <c r="AR268" s="142" t="e">
        <f t="shared" ca="1" si="2171"/>
        <v>#N/A</v>
      </c>
      <c r="AS268" s="142" t="e">
        <f t="shared" ca="1" si="2171"/>
        <v>#N/A</v>
      </c>
      <c r="AT268" s="142" t="e">
        <f t="shared" ca="1" si="2171"/>
        <v>#N/A</v>
      </c>
      <c r="AU268" s="142" t="e">
        <f t="shared" ca="1" si="2171"/>
        <v>#N/A</v>
      </c>
      <c r="AV268" s="142" t="e">
        <f t="shared" ca="1" si="2171"/>
        <v>#N/A</v>
      </c>
      <c r="AW268" s="142" t="e">
        <f t="shared" ca="1" si="2171"/>
        <v>#N/A</v>
      </c>
      <c r="AX268" s="142" t="e">
        <f t="shared" ca="1" si="2171"/>
        <v>#N/A</v>
      </c>
      <c r="AY268" s="142" t="e">
        <f t="shared" ca="1" si="2161"/>
        <v>#N/A</v>
      </c>
      <c r="AZ268" s="142" t="e">
        <f t="shared" ca="1" si="2161"/>
        <v>#N/A</v>
      </c>
      <c r="BA268" s="142" t="e">
        <f t="shared" ca="1" si="2161"/>
        <v>#N/A</v>
      </c>
      <c r="BB268" s="142" t="str">
        <f t="shared" ca="1" si="2180"/>
        <v/>
      </c>
      <c r="BC268" s="142" t="str">
        <f t="shared" ref="BC268" ca="1" si="2279">IFERROR(VALUE(G268)*IF(RTF_unit="K",1,IF(RTF_unit="lb",1/1000,IF(RTF_unit="T",2,1))),"")</f>
        <v/>
      </c>
      <c r="BD268" s="142" t="str">
        <f t="shared" ref="BD268" ca="1" si="2280">IFERROR(VALUE(H268)*IF(RTF_unit="K",1,IF(RTF_unit="lb",1/1000,IF(RTF_unit="T",2,1))),"")</f>
        <v/>
      </c>
      <c r="BE268" s="142" t="str">
        <f t="shared" ref="BE268" ca="1" si="2281">IFERROR(VALUE(I268)*IF(RTF_unit="K",1,IF(RTF_unit="lb",1/1000,IF(RTF_unit="T",2,1))),"")</f>
        <v/>
      </c>
      <c r="BF268" s="20" t="str">
        <f t="shared" ca="1" si="2184"/>
        <v/>
      </c>
      <c r="BG268" s="142" t="str">
        <f t="shared" ca="1" si="2226"/>
        <v/>
      </c>
      <c r="BH268" s="20"/>
      <c r="BI268" s="158" t="str">
        <f t="shared" ca="1" si="2270"/>
        <v/>
      </c>
      <c r="BJ268" s="142" t="str">
        <f t="shared" ca="1" si="2245"/>
        <v/>
      </c>
      <c r="BK268" s="142" t="str">
        <f t="shared" ca="1" si="2271"/>
        <v/>
      </c>
      <c r="BL268" s="142" t="str">
        <f t="shared" ref="BL268" ca="1" si="2282">IFERROR(INDEX($D$2:$BA$203,$A$41-1+$BI268,$A$27-3)*IF(RTF_unit="K",1,IF(RTF_unit="lb",1/1000,IF(RTF_unit="T",2,1))),"")</f>
        <v/>
      </c>
      <c r="BM268" s="142" t="str">
        <f t="shared" ref="BM268" ca="1" si="2283">IFERROR(INDEX($D$2:$BA$203,$A$41-1+$BI268,$A$27-1)*IF(RTF_unit="K",1,IF(RTF_unit="lb",1/1000,IF(RTF_unit="T",2,1))),"")</f>
        <v/>
      </c>
      <c r="BN268" s="142" t="str">
        <f t="shared" ref="BN268" ca="1" si="2284">IFERROR(INDEX($D$2:$BA$203,$A$41-1+$BI268,$A$27-2)*IF(RTF_unit="K",1,IF(RTF_unit="lb",1/1000,IF(RTF_unit="T",2,1))),"")</f>
        <v/>
      </c>
      <c r="BO268" s="142" t="str">
        <f t="shared" ref="BO268" ca="1" si="2285">IFERROR(INDEX($D$2:$BA$203,$A$41-1+$BI268,$A$27)*IF(RTF_unit_Moment="kip-ft",1,IF(RTF_unit_Moment="kip-in",1/12,IF(RTF_unit_Moment="lb-ft",1/1000,IF(RTF_unit_Moment="lb-in",1/12000,1)))),"")</f>
        <v/>
      </c>
      <c r="BP268" s="142" t="str">
        <f t="shared" ref="BP268" ca="1" si="2286">IFERROR(INDEX($D$2:$BA$203,$A$41-1+$BI268,$A$30)*IF(RTF_unit_Moment="kip-ft",1,IF(RTF_unit_Moment="kip-in",1/12,IF(RTF_unit_Moment="lb-ft",1/1000,IF(RTF_unit_Moment="lb-in",1/12000,1)))),"")</f>
        <v/>
      </c>
      <c r="BQ268" s="142" t="str">
        <f t="shared" ca="1" si="2277"/>
        <v/>
      </c>
      <c r="BR268" s="142" t="str">
        <f t="shared" ca="1" si="2278"/>
        <v/>
      </c>
      <c r="BT268" s="142" t="str">
        <f t="array" aca="1" ref="BT268" ca="1">IFERROR(INDEX($BB$1:$BB$502,SMALL(IF($BB$1:$BB$502&lt;&gt;"",ROW($BB$1:$BB$502)),ROW(261:261))),"")</f>
        <v/>
      </c>
      <c r="BU268" s="156" t="str">
        <f t="shared" ca="1" si="2240"/>
        <v/>
      </c>
      <c r="BV268" s="142" t="str">
        <f t="shared" ca="1" si="2251"/>
        <v/>
      </c>
      <c r="BW268" s="142" t="str">
        <f t="shared" ca="1" si="2251"/>
        <v/>
      </c>
      <c r="BX268" s="142" t="str">
        <f t="shared" ca="1" si="2251"/>
        <v/>
      </c>
      <c r="BY268" s="142" t="str">
        <f t="shared" ca="1" si="2252"/>
        <v/>
      </c>
      <c r="BZ268" s="142" t="str">
        <f t="shared" ca="1" si="2241"/>
        <v/>
      </c>
      <c r="CA268" s="142" t="str">
        <f t="shared" ca="1" si="2253"/>
        <v/>
      </c>
      <c r="CB268" s="142" t="str">
        <f t="shared" ca="1" si="2254"/>
        <v/>
      </c>
      <c r="CC268" s="142" t="str">
        <f t="shared" ca="1" si="2255"/>
        <v/>
      </c>
      <c r="CD268" s="142" t="str">
        <f t="shared" ca="1" si="2256"/>
        <v/>
      </c>
      <c r="CE268" s="142" t="str">
        <f t="shared" ca="1" si="2257"/>
        <v/>
      </c>
      <c r="CF268" s="142" t="str">
        <f t="shared" ca="1" si="2258"/>
        <v/>
      </c>
      <c r="CG268" s="142" t="str">
        <f t="shared" ca="1" si="2259"/>
        <v/>
      </c>
      <c r="CH268" s="142" t="str">
        <f ca="1">IFERROR(TRIM(IFERROR(IF(ISNUMBER(MATCH(IF($CF267="Radius",LEFT($CF268,FIND(" (",$CF268,1)),IF(LEFT($CF268,FIND(" (",$CF268,1))=LEFT($CF267,FIND(" (",$CF267,1)),"",LEFT($CF268,FIND(" (",$CF268,1)))),$CH$8:$CH267,0))=FALSE,IF($CF267="Radius",LEFT($CF268,FIND(" (",$CF268,1)),IF(LEFT($CF268,FIND(" (",$CF268,1))=LEFT($CF267,FIND(" (",$CF267,1)),"",LEFT($CF268,FIND(" (",$CF268,1)))),""),"")),"")</f>
        <v/>
      </c>
      <c r="CI268" s="142" t="str">
        <f t="array" aca="1" ref="CI268" ca="1">IFERROR(IF($CH268="","",IF(MAX((Selection_Radius=$CH268)*Selection_Resultant)=0,"",MAX((Selection_Radius=$CH268)*Selection_Resultant))),"")</f>
        <v/>
      </c>
      <c r="CJ268" s="142" t="str">
        <f t="shared" ca="1" si="2260"/>
        <v/>
      </c>
      <c r="CK268" s="142" t="str">
        <f t="array" aca="1" ref="CK268" ca="1">IFERROR(INDEX($CJ$1:$CJ$502,SMALL(IF($CJ$1:$CJ$502&lt;&gt;"",ROW($CJ$1:$CJ$502)),ROW(261:261))),"")</f>
        <v/>
      </c>
      <c r="CL268" s="142" t="str">
        <f t="shared" ca="1" si="2261"/>
        <v/>
      </c>
      <c r="CM268" s="142" t="str">
        <f t="shared" ca="1" si="2262"/>
        <v/>
      </c>
      <c r="CN268" s="142" t="str" cm="1">
        <f t="array" aca="1" ref="CN268" ca="1">IF(CM268="","",INDEX(INDIRECT("$CM$9:$CM$" &amp; ROW(GuyAnchorReactionCount) + GuyAnchorReactionCount),ROWS($CM268:INDIRECT("$CM$" &amp; ROW(GuyAnchorReactionCount) + GuyAnchorReactionCount))))</f>
        <v/>
      </c>
      <c r="CP268" s="145" t="str">
        <f t="shared" ca="1" si="2263"/>
        <v/>
      </c>
      <c r="CQ268" s="145" t="str">
        <f t="shared" ca="1" si="2264"/>
        <v/>
      </c>
      <c r="CR268" s="145" t="str">
        <f t="shared" ca="1" si="2265"/>
        <v/>
      </c>
      <c r="CS268" s="145" t="str">
        <f t="shared" ca="1" si="2266"/>
        <v/>
      </c>
    </row>
    <row r="269" spans="3:97" x14ac:dyDescent="0.2">
      <c r="C269" s="142">
        <f t="shared" si="2190"/>
        <v>267</v>
      </c>
      <c r="D269" s="142" t="e">
        <f t="shared" ca="1" si="2170"/>
        <v>#N/A</v>
      </c>
      <c r="E269" s="142" t="e">
        <f t="shared" ca="1" si="2170"/>
        <v>#N/A</v>
      </c>
      <c r="F269" s="142" t="e">
        <f t="shared" ca="1" si="2170"/>
        <v>#N/A</v>
      </c>
      <c r="G269" s="142" t="e">
        <f t="shared" ca="1" si="2170"/>
        <v>#N/A</v>
      </c>
      <c r="H269" s="142" t="e">
        <f t="shared" ca="1" si="2170"/>
        <v>#N/A</v>
      </c>
      <c r="I269" s="142" t="e">
        <f t="shared" ca="1" si="2170"/>
        <v>#N/A</v>
      </c>
      <c r="J269" s="142" t="e">
        <f t="shared" ca="1" si="2170"/>
        <v>#N/A</v>
      </c>
      <c r="K269" s="142" t="e">
        <f t="shared" ca="1" si="2170"/>
        <v>#N/A</v>
      </c>
      <c r="L269" s="142" t="e">
        <f t="shared" ca="1" si="2170"/>
        <v>#N/A</v>
      </c>
      <c r="M269" s="142" t="e">
        <f t="shared" ca="1" si="2170"/>
        <v>#N/A</v>
      </c>
      <c r="N269" s="142" t="e">
        <f t="shared" ca="1" si="2170"/>
        <v>#N/A</v>
      </c>
      <c r="O269" s="142" t="e">
        <f t="shared" ca="1" si="2170"/>
        <v>#N/A</v>
      </c>
      <c r="P269" s="142" t="e">
        <f t="shared" ca="1" si="2170"/>
        <v>#N/A</v>
      </c>
      <c r="Q269" s="142" t="e">
        <f t="shared" ca="1" si="2170"/>
        <v>#N/A</v>
      </c>
      <c r="R269" s="142" t="e">
        <f t="shared" ca="1" si="2170"/>
        <v>#N/A</v>
      </c>
      <c r="S269" s="142" t="e">
        <f t="shared" ca="1" si="2170"/>
        <v>#N/A</v>
      </c>
      <c r="T269" s="142" t="e">
        <f t="shared" ca="1" si="2160"/>
        <v>#N/A</v>
      </c>
      <c r="U269" s="142" t="e">
        <f t="shared" ca="1" si="2160"/>
        <v>#N/A</v>
      </c>
      <c r="V269" s="142" t="e">
        <f t="shared" ca="1" si="2160"/>
        <v>#N/A</v>
      </c>
      <c r="W269" s="142" t="e">
        <f t="shared" ca="1" si="2160"/>
        <v>#N/A</v>
      </c>
      <c r="X269" s="142" t="e">
        <f t="shared" ca="1" si="2160"/>
        <v>#N/A</v>
      </c>
      <c r="Y269" s="142" t="e">
        <f t="shared" ca="1" si="2160"/>
        <v>#N/A</v>
      </c>
      <c r="Z269" s="142" t="e">
        <f t="shared" ca="1" si="2160"/>
        <v>#N/A</v>
      </c>
      <c r="AA269" s="142" t="e">
        <f t="shared" ca="1" si="2160"/>
        <v>#N/A</v>
      </c>
      <c r="AB269" s="142" t="e">
        <f t="shared" ca="1" si="2160"/>
        <v>#N/A</v>
      </c>
      <c r="AC269" s="142" t="e">
        <f t="shared" ca="1" si="2160"/>
        <v>#N/A</v>
      </c>
      <c r="AD269" s="142" t="e">
        <f t="shared" ca="1" si="2160"/>
        <v>#N/A</v>
      </c>
      <c r="AE269" s="142" t="e">
        <f t="shared" ca="1" si="2160"/>
        <v>#N/A</v>
      </c>
      <c r="AF269" s="142" t="e">
        <f t="shared" ca="1" si="2160"/>
        <v>#N/A</v>
      </c>
      <c r="AG269" s="142" t="e">
        <f t="shared" ca="1" si="2160"/>
        <v>#N/A</v>
      </c>
      <c r="AH269" s="142" t="e">
        <f t="shared" ca="1" si="2160"/>
        <v>#N/A</v>
      </c>
      <c r="AI269" s="142" t="e">
        <f t="shared" ca="1" si="2171"/>
        <v>#N/A</v>
      </c>
      <c r="AJ269" s="142" t="e">
        <f t="shared" ca="1" si="2171"/>
        <v>#N/A</v>
      </c>
      <c r="AK269" s="142" t="e">
        <f t="shared" ca="1" si="2171"/>
        <v>#N/A</v>
      </c>
      <c r="AL269" s="142" t="e">
        <f t="shared" ca="1" si="2171"/>
        <v>#N/A</v>
      </c>
      <c r="AM269" s="142" t="e">
        <f t="shared" ca="1" si="2171"/>
        <v>#N/A</v>
      </c>
      <c r="AN269" s="142" t="e">
        <f t="shared" ca="1" si="2171"/>
        <v>#N/A</v>
      </c>
      <c r="AO269" s="142" t="e">
        <f t="shared" ca="1" si="2171"/>
        <v>#N/A</v>
      </c>
      <c r="AP269" s="142" t="e">
        <f t="shared" ca="1" si="2171"/>
        <v>#N/A</v>
      </c>
      <c r="AQ269" s="142" t="e">
        <f t="shared" ca="1" si="2171"/>
        <v>#N/A</v>
      </c>
      <c r="AR269" s="142" t="e">
        <f t="shared" ca="1" si="2171"/>
        <v>#N/A</v>
      </c>
      <c r="AS269" s="142" t="e">
        <f t="shared" ca="1" si="2171"/>
        <v>#N/A</v>
      </c>
      <c r="AT269" s="142" t="e">
        <f t="shared" ca="1" si="2171"/>
        <v>#N/A</v>
      </c>
      <c r="AU269" s="142" t="e">
        <f t="shared" ca="1" si="2171"/>
        <v>#N/A</v>
      </c>
      <c r="AV269" s="142" t="e">
        <f t="shared" ca="1" si="2171"/>
        <v>#N/A</v>
      </c>
      <c r="AW269" s="142" t="e">
        <f t="shared" ca="1" si="2171"/>
        <v>#N/A</v>
      </c>
      <c r="AX269" s="142" t="e">
        <f t="shared" ca="1" si="2171"/>
        <v>#N/A</v>
      </c>
      <c r="AY269" s="142" t="e">
        <f t="shared" ca="1" si="2161"/>
        <v>#N/A</v>
      </c>
      <c r="AZ269" s="142" t="e">
        <f t="shared" ca="1" si="2161"/>
        <v>#N/A</v>
      </c>
      <c r="BA269" s="142" t="e">
        <f t="shared" ca="1" si="2161"/>
        <v>#N/A</v>
      </c>
      <c r="BB269" s="142" t="str">
        <f t="shared" ca="1" si="2180"/>
        <v/>
      </c>
      <c r="BC269" s="142" t="str">
        <f t="shared" ref="BC269" ca="1" si="2287">IFERROR(VALUE(G269)*IF(RTF_unit="K",1,IF(RTF_unit="lb",1/1000,IF(RTF_unit="T",2,1))),"")</f>
        <v/>
      </c>
      <c r="BD269" s="142" t="str">
        <f t="shared" ref="BD269" ca="1" si="2288">IFERROR(VALUE(H269)*IF(RTF_unit="K",1,IF(RTF_unit="lb",1/1000,IF(RTF_unit="T",2,1))),"")</f>
        <v/>
      </c>
      <c r="BE269" s="142" t="str">
        <f t="shared" ref="BE269" ca="1" si="2289">IFERROR(VALUE(I269)*IF(RTF_unit="K",1,IF(RTF_unit="lb",1/1000,IF(RTF_unit="T",2,1))),"")</f>
        <v/>
      </c>
      <c r="BF269" s="20" t="str">
        <f t="shared" ca="1" si="2184"/>
        <v/>
      </c>
      <c r="BG269" s="142" t="str">
        <f t="shared" ca="1" si="2226"/>
        <v/>
      </c>
      <c r="BH269" s="20"/>
      <c r="BI269" s="158" t="str">
        <f t="shared" ca="1" si="2270"/>
        <v/>
      </c>
      <c r="BJ269" s="142" t="str">
        <f t="shared" ca="1" si="2245"/>
        <v/>
      </c>
      <c r="BK269" s="142" t="str">
        <f t="shared" ca="1" si="2271"/>
        <v/>
      </c>
      <c r="BL269" s="142" t="str">
        <f t="shared" ref="BL269" ca="1" si="2290">IFERROR(INDEX($D$2:$BA$203,$A$41-1+$BI269,$A$27-3)*IF(RTF_unit="K",1,IF(RTF_unit="lb",1/1000,IF(RTF_unit="T",2,1))),"")</f>
        <v/>
      </c>
      <c r="BM269" s="142" t="str">
        <f t="shared" ref="BM269" ca="1" si="2291">IFERROR(INDEX($D$2:$BA$203,$A$41-1+$BI269,$A$27-1)*IF(RTF_unit="K",1,IF(RTF_unit="lb",1/1000,IF(RTF_unit="T",2,1))),"")</f>
        <v/>
      </c>
      <c r="BN269" s="142" t="str">
        <f t="shared" ref="BN269" ca="1" si="2292">IFERROR(INDEX($D$2:$BA$203,$A$41-1+$BI269,$A$27-2)*IF(RTF_unit="K",1,IF(RTF_unit="lb",1/1000,IF(RTF_unit="T",2,1))),"")</f>
        <v/>
      </c>
      <c r="BO269" s="142" t="str">
        <f t="shared" ref="BO269" ca="1" si="2293">IFERROR(INDEX($D$2:$BA$203,$A$41-1+$BI269,$A$27)*IF(RTF_unit_Moment="kip-ft",1,IF(RTF_unit_Moment="kip-in",1/12,IF(RTF_unit_Moment="lb-ft",1/1000,IF(RTF_unit_Moment="lb-in",1/12000,1)))),"")</f>
        <v/>
      </c>
      <c r="BP269" s="142" t="str">
        <f t="shared" ref="BP269" ca="1" si="2294">IFERROR(INDEX($D$2:$BA$203,$A$41-1+$BI269,$A$30)*IF(RTF_unit_Moment="kip-ft",1,IF(RTF_unit_Moment="kip-in",1/12,IF(RTF_unit_Moment="lb-ft",1/1000,IF(RTF_unit_Moment="lb-in",1/12000,1)))),"")</f>
        <v/>
      </c>
      <c r="BQ269" s="142" t="str">
        <f t="shared" ca="1" si="2277"/>
        <v/>
      </c>
      <c r="BR269" s="142" t="str">
        <f t="shared" ca="1" si="2278"/>
        <v/>
      </c>
      <c r="BT269" s="142" t="str">
        <f t="array" aca="1" ref="BT269" ca="1">IFERROR(INDEX($BB$1:$BB$502,SMALL(IF($BB$1:$BB$502&lt;&gt;"",ROW($BB$1:$BB$502)),ROW(262:262))),"")</f>
        <v/>
      </c>
      <c r="BU269" s="156" t="str">
        <f t="shared" ca="1" si="2240"/>
        <v/>
      </c>
      <c r="BV269" s="142" t="str">
        <f t="shared" ca="1" si="2251"/>
        <v/>
      </c>
      <c r="BW269" s="142" t="str">
        <f t="shared" ca="1" si="2251"/>
        <v/>
      </c>
      <c r="BX269" s="142" t="str">
        <f t="shared" ca="1" si="2251"/>
        <v/>
      </c>
      <c r="BY269" s="142" t="str">
        <f t="shared" ca="1" si="2252"/>
        <v/>
      </c>
      <c r="BZ269" s="142" t="str">
        <f t="shared" ca="1" si="2241"/>
        <v/>
      </c>
      <c r="CA269" s="142" t="str">
        <f t="shared" ca="1" si="2253"/>
        <v/>
      </c>
      <c r="CB269" s="142" t="str">
        <f t="shared" ca="1" si="2254"/>
        <v/>
      </c>
      <c r="CC269" s="142" t="str">
        <f t="shared" ca="1" si="2255"/>
        <v/>
      </c>
      <c r="CD269" s="142" t="str">
        <f t="shared" ca="1" si="2256"/>
        <v/>
      </c>
      <c r="CE269" s="142" t="str">
        <f t="shared" ca="1" si="2257"/>
        <v/>
      </c>
      <c r="CF269" s="142" t="str">
        <f t="shared" ca="1" si="2258"/>
        <v/>
      </c>
      <c r="CG269" s="142" t="str">
        <f t="shared" ca="1" si="2259"/>
        <v/>
      </c>
      <c r="CH269" s="142" t="str">
        <f ca="1">IFERROR(TRIM(IFERROR(IF(ISNUMBER(MATCH(IF($CF268="Radius",LEFT($CF269,FIND(" (",$CF269,1)),IF(LEFT($CF269,FIND(" (",$CF269,1))=LEFT($CF268,FIND(" (",$CF268,1)),"",LEFT($CF269,FIND(" (",$CF269,1)))),$CH$8:$CH268,0))=FALSE,IF($CF268="Radius",LEFT($CF269,FIND(" (",$CF269,1)),IF(LEFT($CF269,FIND(" (",$CF269,1))=LEFT($CF268,FIND(" (",$CF268,1)),"",LEFT($CF269,FIND(" (",$CF269,1)))),""),"")),"")</f>
        <v/>
      </c>
      <c r="CI269" s="142" t="str">
        <f t="array" aca="1" ref="CI269" ca="1">IFERROR(IF($CH269="","",IF(MAX((Selection_Radius=$CH269)*Selection_Resultant)=0,"",MAX((Selection_Radius=$CH269)*Selection_Resultant))),"")</f>
        <v/>
      </c>
      <c r="CJ269" s="142" t="str">
        <f t="shared" ca="1" si="2260"/>
        <v/>
      </c>
      <c r="CK269" s="142" t="str">
        <f t="array" aca="1" ref="CK269" ca="1">IFERROR(INDEX($CJ$1:$CJ$502,SMALL(IF($CJ$1:$CJ$502&lt;&gt;"",ROW($CJ$1:$CJ$502)),ROW(262:262))),"")</f>
        <v/>
      </c>
      <c r="CL269" s="142" t="str">
        <f t="shared" ca="1" si="2261"/>
        <v/>
      </c>
      <c r="CM269" s="142" t="str">
        <f t="shared" ca="1" si="2262"/>
        <v/>
      </c>
      <c r="CN269" s="142" t="str" cm="1">
        <f t="array" aca="1" ref="CN269" ca="1">IF(CM269="","",INDEX(INDIRECT("$CM$9:$CM$" &amp; ROW(GuyAnchorReactionCount) + GuyAnchorReactionCount),ROWS($CM269:INDIRECT("$CM$" &amp; ROW(GuyAnchorReactionCount) + GuyAnchorReactionCount))))</f>
        <v/>
      </c>
      <c r="CP269" s="145" t="str">
        <f t="shared" ca="1" si="2263"/>
        <v/>
      </c>
      <c r="CQ269" s="145" t="str">
        <f t="shared" ca="1" si="2264"/>
        <v/>
      </c>
      <c r="CR269" s="145" t="str">
        <f t="shared" ca="1" si="2265"/>
        <v/>
      </c>
      <c r="CS269" s="145" t="str">
        <f t="shared" ca="1" si="2266"/>
        <v/>
      </c>
    </row>
    <row r="270" spans="3:97" x14ac:dyDescent="0.2">
      <c r="C270" s="142">
        <f t="shared" si="2190"/>
        <v>268</v>
      </c>
      <c r="D270" s="142" t="e">
        <f t="shared" ca="1" si="2170"/>
        <v>#N/A</v>
      </c>
      <c r="E270" s="142" t="e">
        <f t="shared" ca="1" si="2170"/>
        <v>#N/A</v>
      </c>
      <c r="F270" s="142" t="e">
        <f t="shared" ca="1" si="2170"/>
        <v>#N/A</v>
      </c>
      <c r="G270" s="142" t="e">
        <f t="shared" ca="1" si="2170"/>
        <v>#N/A</v>
      </c>
      <c r="H270" s="142" t="e">
        <f t="shared" ca="1" si="2170"/>
        <v>#N/A</v>
      </c>
      <c r="I270" s="142" t="e">
        <f t="shared" ca="1" si="2170"/>
        <v>#N/A</v>
      </c>
      <c r="J270" s="142" t="e">
        <f t="shared" ca="1" si="2170"/>
        <v>#N/A</v>
      </c>
      <c r="K270" s="142" t="e">
        <f t="shared" ca="1" si="2170"/>
        <v>#N/A</v>
      </c>
      <c r="L270" s="142" t="e">
        <f t="shared" ca="1" si="2170"/>
        <v>#N/A</v>
      </c>
      <c r="M270" s="142" t="e">
        <f t="shared" ca="1" si="2170"/>
        <v>#N/A</v>
      </c>
      <c r="N270" s="142" t="e">
        <f t="shared" ca="1" si="2170"/>
        <v>#N/A</v>
      </c>
      <c r="O270" s="142" t="e">
        <f t="shared" ca="1" si="2170"/>
        <v>#N/A</v>
      </c>
      <c r="P270" s="142" t="e">
        <f t="shared" ca="1" si="2170"/>
        <v>#N/A</v>
      </c>
      <c r="Q270" s="142" t="e">
        <f t="shared" ca="1" si="2170"/>
        <v>#N/A</v>
      </c>
      <c r="R270" s="142" t="e">
        <f t="shared" ca="1" si="2170"/>
        <v>#N/A</v>
      </c>
      <c r="S270" s="142" t="e">
        <f t="shared" ca="1" si="2170"/>
        <v>#N/A</v>
      </c>
      <c r="T270" s="142" t="e">
        <f t="shared" ca="1" si="2160"/>
        <v>#N/A</v>
      </c>
      <c r="U270" s="142" t="e">
        <f t="shared" ca="1" si="2160"/>
        <v>#N/A</v>
      </c>
      <c r="V270" s="142" t="e">
        <f t="shared" ca="1" si="2160"/>
        <v>#N/A</v>
      </c>
      <c r="W270" s="142" t="e">
        <f t="shared" ca="1" si="2160"/>
        <v>#N/A</v>
      </c>
      <c r="X270" s="142" t="e">
        <f t="shared" ca="1" si="2160"/>
        <v>#N/A</v>
      </c>
      <c r="Y270" s="142" t="e">
        <f t="shared" ca="1" si="2160"/>
        <v>#N/A</v>
      </c>
      <c r="Z270" s="142" t="e">
        <f t="shared" ca="1" si="2160"/>
        <v>#N/A</v>
      </c>
      <c r="AA270" s="142" t="e">
        <f t="shared" ca="1" si="2160"/>
        <v>#N/A</v>
      </c>
      <c r="AB270" s="142" t="e">
        <f t="shared" ca="1" si="2160"/>
        <v>#N/A</v>
      </c>
      <c r="AC270" s="142" t="e">
        <f t="shared" ca="1" si="2160"/>
        <v>#N/A</v>
      </c>
      <c r="AD270" s="142" t="e">
        <f t="shared" ca="1" si="2160"/>
        <v>#N/A</v>
      </c>
      <c r="AE270" s="142" t="e">
        <f t="shared" ca="1" si="2160"/>
        <v>#N/A</v>
      </c>
      <c r="AF270" s="142" t="e">
        <f t="shared" ca="1" si="2160"/>
        <v>#N/A</v>
      </c>
      <c r="AG270" s="142" t="e">
        <f t="shared" ca="1" si="2160"/>
        <v>#N/A</v>
      </c>
      <c r="AH270" s="142" t="e">
        <f t="shared" ca="1" si="2160"/>
        <v>#N/A</v>
      </c>
      <c r="AI270" s="142" t="e">
        <f t="shared" ca="1" si="2171"/>
        <v>#N/A</v>
      </c>
      <c r="AJ270" s="142" t="e">
        <f t="shared" ca="1" si="2171"/>
        <v>#N/A</v>
      </c>
      <c r="AK270" s="142" t="e">
        <f t="shared" ca="1" si="2171"/>
        <v>#N/A</v>
      </c>
      <c r="AL270" s="142" t="e">
        <f t="shared" ca="1" si="2171"/>
        <v>#N/A</v>
      </c>
      <c r="AM270" s="142" t="e">
        <f t="shared" ca="1" si="2171"/>
        <v>#N/A</v>
      </c>
      <c r="AN270" s="142" t="e">
        <f t="shared" ca="1" si="2171"/>
        <v>#N/A</v>
      </c>
      <c r="AO270" s="142" t="e">
        <f t="shared" ca="1" si="2171"/>
        <v>#N/A</v>
      </c>
      <c r="AP270" s="142" t="e">
        <f t="shared" ca="1" si="2171"/>
        <v>#N/A</v>
      </c>
      <c r="AQ270" s="142" t="e">
        <f t="shared" ca="1" si="2171"/>
        <v>#N/A</v>
      </c>
      <c r="AR270" s="142" t="e">
        <f t="shared" ca="1" si="2171"/>
        <v>#N/A</v>
      </c>
      <c r="AS270" s="142" t="e">
        <f t="shared" ca="1" si="2171"/>
        <v>#N/A</v>
      </c>
      <c r="AT270" s="142" t="e">
        <f t="shared" ca="1" si="2171"/>
        <v>#N/A</v>
      </c>
      <c r="AU270" s="142" t="e">
        <f t="shared" ca="1" si="2171"/>
        <v>#N/A</v>
      </c>
      <c r="AV270" s="142" t="e">
        <f t="shared" ca="1" si="2171"/>
        <v>#N/A</v>
      </c>
      <c r="AW270" s="142" t="e">
        <f t="shared" ca="1" si="2171"/>
        <v>#N/A</v>
      </c>
      <c r="AX270" s="142" t="e">
        <f t="shared" ca="1" si="2171"/>
        <v>#N/A</v>
      </c>
      <c r="AY270" s="142" t="e">
        <f t="shared" ca="1" si="2161"/>
        <v>#N/A</v>
      </c>
      <c r="AZ270" s="142" t="e">
        <f t="shared" ca="1" si="2161"/>
        <v>#N/A</v>
      </c>
      <c r="BA270" s="142" t="e">
        <f t="shared" ca="1" si="2161"/>
        <v>#N/A</v>
      </c>
      <c r="BB270" s="142" t="str">
        <f t="shared" ca="1" si="2180"/>
        <v/>
      </c>
      <c r="BC270" s="142" t="str">
        <f t="shared" ref="BC270" ca="1" si="2295">IFERROR(VALUE(G270)*IF(RTF_unit="K",1,IF(RTF_unit="lb",1/1000,IF(RTF_unit="T",2,1))),"")</f>
        <v/>
      </c>
      <c r="BD270" s="142" t="str">
        <f t="shared" ref="BD270" ca="1" si="2296">IFERROR(VALUE(H270)*IF(RTF_unit="K",1,IF(RTF_unit="lb",1/1000,IF(RTF_unit="T",2,1))),"")</f>
        <v/>
      </c>
      <c r="BE270" s="142" t="str">
        <f t="shared" ref="BE270" ca="1" si="2297">IFERROR(VALUE(I270)*IF(RTF_unit="K",1,IF(RTF_unit="lb",1/1000,IF(RTF_unit="T",2,1))),"")</f>
        <v/>
      </c>
      <c r="BF270" s="20" t="str">
        <f t="shared" ca="1" si="2184"/>
        <v/>
      </c>
      <c r="BG270" s="142" t="str">
        <f t="shared" ca="1" si="2226"/>
        <v/>
      </c>
      <c r="BH270" s="20"/>
      <c r="BI270" s="158" t="str">
        <f t="shared" ca="1" si="2270"/>
        <v/>
      </c>
      <c r="BJ270" s="142" t="str">
        <f t="shared" ca="1" si="2245"/>
        <v/>
      </c>
      <c r="BK270" s="142" t="str">
        <f t="shared" ca="1" si="2271"/>
        <v/>
      </c>
      <c r="BL270" s="142" t="str">
        <f t="shared" ref="BL270" ca="1" si="2298">IFERROR(INDEX($D$2:$BA$203,$A$41-1+$BI270,$A$27-3)*IF(RTF_unit="K",1,IF(RTF_unit="lb",1/1000,IF(RTF_unit="T",2,1))),"")</f>
        <v/>
      </c>
      <c r="BM270" s="142" t="str">
        <f t="shared" ref="BM270" ca="1" si="2299">IFERROR(INDEX($D$2:$BA$203,$A$41-1+$BI270,$A$27-1)*IF(RTF_unit="K",1,IF(RTF_unit="lb",1/1000,IF(RTF_unit="T",2,1))),"")</f>
        <v/>
      </c>
      <c r="BN270" s="142" t="str">
        <f t="shared" ref="BN270" ca="1" si="2300">IFERROR(INDEX($D$2:$BA$203,$A$41-1+$BI270,$A$27-2)*IF(RTF_unit="K",1,IF(RTF_unit="lb",1/1000,IF(RTF_unit="T",2,1))),"")</f>
        <v/>
      </c>
      <c r="BO270" s="142" t="str">
        <f t="shared" ref="BO270" ca="1" si="2301">IFERROR(INDEX($D$2:$BA$203,$A$41-1+$BI270,$A$27)*IF(RTF_unit_Moment="kip-ft",1,IF(RTF_unit_Moment="kip-in",1/12,IF(RTF_unit_Moment="lb-ft",1/1000,IF(RTF_unit_Moment="lb-in",1/12000,1)))),"")</f>
        <v/>
      </c>
      <c r="BP270" s="142" t="str">
        <f t="shared" ref="BP270" ca="1" si="2302">IFERROR(INDEX($D$2:$BA$203,$A$41-1+$BI270,$A$30)*IF(RTF_unit_Moment="kip-ft",1,IF(RTF_unit_Moment="kip-in",1/12,IF(RTF_unit_Moment="lb-ft",1/1000,IF(RTF_unit_Moment="lb-in",1/12000,1)))),"")</f>
        <v/>
      </c>
      <c r="BQ270" s="142" t="str">
        <f t="shared" ca="1" si="2277"/>
        <v/>
      </c>
      <c r="BR270" s="142" t="str">
        <f t="shared" ca="1" si="2278"/>
        <v/>
      </c>
      <c r="BT270" s="142" t="str">
        <f t="array" aca="1" ref="BT270" ca="1">IFERROR(INDEX($BB$1:$BB$502,SMALL(IF($BB$1:$BB$502&lt;&gt;"",ROW($BB$1:$BB$502)),ROW(263:263))),"")</f>
        <v/>
      </c>
      <c r="BU270" s="156" t="str">
        <f t="shared" ca="1" si="2240"/>
        <v/>
      </c>
      <c r="BV270" s="142" t="str">
        <f t="shared" ca="1" si="2251"/>
        <v/>
      </c>
      <c r="BW270" s="142" t="str">
        <f t="shared" ca="1" si="2251"/>
        <v/>
      </c>
      <c r="BX270" s="142" t="str">
        <f t="shared" ca="1" si="2251"/>
        <v/>
      </c>
      <c r="BY270" s="142" t="str">
        <f t="shared" ca="1" si="2252"/>
        <v/>
      </c>
      <c r="BZ270" s="142" t="str">
        <f t="shared" ca="1" si="2241"/>
        <v/>
      </c>
      <c r="CA270" s="142" t="str">
        <f t="shared" ca="1" si="2253"/>
        <v/>
      </c>
      <c r="CB270" s="142" t="str">
        <f t="shared" ca="1" si="2254"/>
        <v/>
      </c>
      <c r="CC270" s="142" t="str">
        <f t="shared" ca="1" si="2255"/>
        <v/>
      </c>
      <c r="CD270" s="142" t="str">
        <f t="shared" ca="1" si="2256"/>
        <v/>
      </c>
      <c r="CE270" s="142" t="str">
        <f t="shared" ca="1" si="2257"/>
        <v/>
      </c>
      <c r="CF270" s="142" t="str">
        <f t="shared" ca="1" si="2258"/>
        <v/>
      </c>
      <c r="CG270" s="142" t="str">
        <f t="shared" ca="1" si="2259"/>
        <v/>
      </c>
      <c r="CH270" s="142" t="str">
        <f ca="1">IFERROR(TRIM(IFERROR(IF(ISNUMBER(MATCH(IF($CF269="Radius",LEFT($CF270,FIND(" (",$CF270,1)),IF(LEFT($CF270,FIND(" (",$CF270,1))=LEFT($CF269,FIND(" (",$CF269,1)),"",LEFT($CF270,FIND(" (",$CF270,1)))),$CH$8:$CH269,0))=FALSE,IF($CF269="Radius",LEFT($CF270,FIND(" (",$CF270,1)),IF(LEFT($CF270,FIND(" (",$CF270,1))=LEFT($CF269,FIND(" (",$CF269,1)),"",LEFT($CF270,FIND(" (",$CF270,1)))),""),"")),"")</f>
        <v/>
      </c>
      <c r="CI270" s="142" t="str">
        <f t="array" aca="1" ref="CI270" ca="1">IFERROR(IF($CH270="","",IF(MAX((Selection_Radius=$CH270)*Selection_Resultant)=0,"",MAX((Selection_Radius=$CH270)*Selection_Resultant))),"")</f>
        <v/>
      </c>
      <c r="CJ270" s="142" t="str">
        <f t="shared" ca="1" si="2260"/>
        <v/>
      </c>
      <c r="CK270" s="142" t="str">
        <f t="array" aca="1" ref="CK270" ca="1">IFERROR(INDEX($CJ$1:$CJ$502,SMALL(IF($CJ$1:$CJ$502&lt;&gt;"",ROW($CJ$1:$CJ$502)),ROW(263:263))),"")</f>
        <v/>
      </c>
      <c r="CL270" s="142" t="str">
        <f t="shared" ca="1" si="2261"/>
        <v/>
      </c>
      <c r="CM270" s="142" t="str">
        <f t="shared" ca="1" si="2262"/>
        <v/>
      </c>
      <c r="CN270" s="142" t="str" cm="1">
        <f t="array" aca="1" ref="CN270" ca="1">IF(CM270="","",INDEX(INDIRECT("$CM$9:$CM$" &amp; ROW(GuyAnchorReactionCount) + GuyAnchorReactionCount),ROWS($CM270:INDIRECT("$CM$" &amp; ROW(GuyAnchorReactionCount) + GuyAnchorReactionCount))))</f>
        <v/>
      </c>
      <c r="CP270" s="145" t="str">
        <f t="shared" ca="1" si="2263"/>
        <v/>
      </c>
      <c r="CQ270" s="145" t="str">
        <f t="shared" ca="1" si="2264"/>
        <v/>
      </c>
      <c r="CR270" s="145" t="str">
        <f t="shared" ca="1" si="2265"/>
        <v/>
      </c>
      <c r="CS270" s="145" t="str">
        <f t="shared" ca="1" si="2266"/>
        <v/>
      </c>
    </row>
    <row r="271" spans="3:97" x14ac:dyDescent="0.2">
      <c r="C271" s="142">
        <f t="shared" si="2190"/>
        <v>269</v>
      </c>
      <c r="D271" s="142" t="e">
        <f t="shared" ca="1" si="2170"/>
        <v>#N/A</v>
      </c>
      <c r="E271" s="142" t="e">
        <f t="shared" ca="1" si="2170"/>
        <v>#N/A</v>
      </c>
      <c r="F271" s="142" t="e">
        <f t="shared" ca="1" si="2170"/>
        <v>#N/A</v>
      </c>
      <c r="G271" s="142" t="e">
        <f t="shared" ca="1" si="2170"/>
        <v>#N/A</v>
      </c>
      <c r="H271" s="142" t="e">
        <f t="shared" ca="1" si="2170"/>
        <v>#N/A</v>
      </c>
      <c r="I271" s="142" t="e">
        <f t="shared" ca="1" si="2170"/>
        <v>#N/A</v>
      </c>
      <c r="J271" s="142" t="e">
        <f t="shared" ca="1" si="2170"/>
        <v>#N/A</v>
      </c>
      <c r="K271" s="142" t="e">
        <f t="shared" ca="1" si="2170"/>
        <v>#N/A</v>
      </c>
      <c r="L271" s="142" t="e">
        <f t="shared" ca="1" si="2170"/>
        <v>#N/A</v>
      </c>
      <c r="M271" s="142" t="e">
        <f t="shared" ca="1" si="2170"/>
        <v>#N/A</v>
      </c>
      <c r="N271" s="142" t="e">
        <f t="shared" ca="1" si="2170"/>
        <v>#N/A</v>
      </c>
      <c r="O271" s="142" t="e">
        <f t="shared" ca="1" si="2170"/>
        <v>#N/A</v>
      </c>
      <c r="P271" s="142" t="e">
        <f t="shared" ca="1" si="2170"/>
        <v>#N/A</v>
      </c>
      <c r="Q271" s="142" t="e">
        <f t="shared" ca="1" si="2170"/>
        <v>#N/A</v>
      </c>
      <c r="R271" s="142" t="e">
        <f t="shared" ca="1" si="2170"/>
        <v>#N/A</v>
      </c>
      <c r="S271" s="142" t="e">
        <f t="shared" ca="1" si="2170"/>
        <v>#N/A</v>
      </c>
      <c r="T271" s="142" t="e">
        <f t="shared" ca="1" si="2160"/>
        <v>#N/A</v>
      </c>
      <c r="U271" s="142" t="e">
        <f t="shared" ca="1" si="2160"/>
        <v>#N/A</v>
      </c>
      <c r="V271" s="142" t="e">
        <f t="shared" ca="1" si="2160"/>
        <v>#N/A</v>
      </c>
      <c r="W271" s="142" t="e">
        <f t="shared" ca="1" si="2160"/>
        <v>#N/A</v>
      </c>
      <c r="X271" s="142" t="e">
        <f t="shared" ca="1" si="2160"/>
        <v>#N/A</v>
      </c>
      <c r="Y271" s="142" t="e">
        <f t="shared" ca="1" si="2160"/>
        <v>#N/A</v>
      </c>
      <c r="Z271" s="142" t="e">
        <f t="shared" ca="1" si="2160"/>
        <v>#N/A</v>
      </c>
      <c r="AA271" s="142" t="e">
        <f t="shared" ca="1" si="2160"/>
        <v>#N/A</v>
      </c>
      <c r="AB271" s="142" t="e">
        <f t="shared" ca="1" si="2160"/>
        <v>#N/A</v>
      </c>
      <c r="AC271" s="142" t="e">
        <f t="shared" ca="1" si="2160"/>
        <v>#N/A</v>
      </c>
      <c r="AD271" s="142" t="e">
        <f t="shared" ca="1" si="2160"/>
        <v>#N/A</v>
      </c>
      <c r="AE271" s="142" t="e">
        <f t="shared" ca="1" si="2160"/>
        <v>#N/A</v>
      </c>
      <c r="AF271" s="142" t="e">
        <f t="shared" ca="1" si="2160"/>
        <v>#N/A</v>
      </c>
      <c r="AG271" s="142" t="e">
        <f t="shared" ca="1" si="2160"/>
        <v>#N/A</v>
      </c>
      <c r="AH271" s="142" t="e">
        <f t="shared" ca="1" si="2160"/>
        <v>#N/A</v>
      </c>
      <c r="AI271" s="142" t="e">
        <f t="shared" ca="1" si="2171"/>
        <v>#N/A</v>
      </c>
      <c r="AJ271" s="142" t="e">
        <f t="shared" ca="1" si="2171"/>
        <v>#N/A</v>
      </c>
      <c r="AK271" s="142" t="e">
        <f t="shared" ca="1" si="2171"/>
        <v>#N/A</v>
      </c>
      <c r="AL271" s="142" t="e">
        <f t="shared" ca="1" si="2171"/>
        <v>#N/A</v>
      </c>
      <c r="AM271" s="142" t="e">
        <f t="shared" ca="1" si="2171"/>
        <v>#N/A</v>
      </c>
      <c r="AN271" s="142" t="e">
        <f t="shared" ca="1" si="2171"/>
        <v>#N/A</v>
      </c>
      <c r="AO271" s="142" t="e">
        <f t="shared" ca="1" si="2171"/>
        <v>#N/A</v>
      </c>
      <c r="AP271" s="142" t="e">
        <f t="shared" ca="1" si="2171"/>
        <v>#N/A</v>
      </c>
      <c r="AQ271" s="142" t="e">
        <f t="shared" ca="1" si="2171"/>
        <v>#N/A</v>
      </c>
      <c r="AR271" s="142" t="e">
        <f t="shared" ca="1" si="2171"/>
        <v>#N/A</v>
      </c>
      <c r="AS271" s="142" t="e">
        <f t="shared" ca="1" si="2171"/>
        <v>#N/A</v>
      </c>
      <c r="AT271" s="142" t="e">
        <f t="shared" ca="1" si="2171"/>
        <v>#N/A</v>
      </c>
      <c r="AU271" s="142" t="e">
        <f t="shared" ca="1" si="2171"/>
        <v>#N/A</v>
      </c>
      <c r="AV271" s="142" t="e">
        <f t="shared" ca="1" si="2171"/>
        <v>#N/A</v>
      </c>
      <c r="AW271" s="142" t="e">
        <f t="shared" ca="1" si="2171"/>
        <v>#N/A</v>
      </c>
      <c r="AX271" s="142" t="e">
        <f t="shared" ca="1" si="2171"/>
        <v>#N/A</v>
      </c>
      <c r="AY271" s="142" t="e">
        <f t="shared" ca="1" si="2161"/>
        <v>#N/A</v>
      </c>
      <c r="AZ271" s="142" t="e">
        <f t="shared" ca="1" si="2161"/>
        <v>#N/A</v>
      </c>
      <c r="BA271" s="142" t="e">
        <f t="shared" ca="1" si="2161"/>
        <v>#N/A</v>
      </c>
      <c r="BB271" s="142" t="str">
        <f t="shared" ca="1" si="2180"/>
        <v/>
      </c>
      <c r="BC271" s="142" t="str">
        <f t="shared" ref="BC271" ca="1" si="2303">IFERROR(VALUE(G271)*IF(RTF_unit="K",1,IF(RTF_unit="lb",1/1000,IF(RTF_unit="T",2,1))),"")</f>
        <v/>
      </c>
      <c r="BD271" s="142" t="str">
        <f t="shared" ref="BD271" ca="1" si="2304">IFERROR(VALUE(H271)*IF(RTF_unit="K",1,IF(RTF_unit="lb",1/1000,IF(RTF_unit="T",2,1))),"")</f>
        <v/>
      </c>
      <c r="BE271" s="142" t="str">
        <f t="shared" ref="BE271" ca="1" si="2305">IFERROR(VALUE(I271)*IF(RTF_unit="K",1,IF(RTF_unit="lb",1/1000,IF(RTF_unit="T",2,1))),"")</f>
        <v/>
      </c>
      <c r="BF271" s="20" t="str">
        <f t="shared" ca="1" si="2184"/>
        <v/>
      </c>
      <c r="BG271" s="142" t="str">
        <f t="shared" ca="1" si="2226"/>
        <v/>
      </c>
      <c r="BH271" s="20"/>
      <c r="BI271" s="158" t="str">
        <f t="shared" ca="1" si="2270"/>
        <v/>
      </c>
      <c r="BJ271" s="142" t="str">
        <f t="shared" ca="1" si="2245"/>
        <v/>
      </c>
      <c r="BK271" s="142" t="str">
        <f t="shared" ca="1" si="2271"/>
        <v/>
      </c>
      <c r="BL271" s="142" t="str">
        <f t="shared" ref="BL271" ca="1" si="2306">IFERROR(INDEX($D$2:$BA$203,$A$41-1+$BI271,$A$27-3)*IF(RTF_unit="K",1,IF(RTF_unit="lb",1/1000,IF(RTF_unit="T",2,1))),"")</f>
        <v/>
      </c>
      <c r="BM271" s="142" t="str">
        <f t="shared" ref="BM271" ca="1" si="2307">IFERROR(INDEX($D$2:$BA$203,$A$41-1+$BI271,$A$27-1)*IF(RTF_unit="K",1,IF(RTF_unit="lb",1/1000,IF(RTF_unit="T",2,1))),"")</f>
        <v/>
      </c>
      <c r="BN271" s="142" t="str">
        <f t="shared" ref="BN271" ca="1" si="2308">IFERROR(INDEX($D$2:$BA$203,$A$41-1+$BI271,$A$27-2)*IF(RTF_unit="K",1,IF(RTF_unit="lb",1/1000,IF(RTF_unit="T",2,1))),"")</f>
        <v/>
      </c>
      <c r="BO271" s="142" t="str">
        <f t="shared" ref="BO271" ca="1" si="2309">IFERROR(INDEX($D$2:$BA$203,$A$41-1+$BI271,$A$27)*IF(RTF_unit_Moment="kip-ft",1,IF(RTF_unit_Moment="kip-in",1/12,IF(RTF_unit_Moment="lb-ft",1/1000,IF(RTF_unit_Moment="lb-in",1/12000,1)))),"")</f>
        <v/>
      </c>
      <c r="BP271" s="142" t="str">
        <f t="shared" ref="BP271" ca="1" si="2310">IFERROR(INDEX($D$2:$BA$203,$A$41-1+$BI271,$A$30)*IF(RTF_unit_Moment="kip-ft",1,IF(RTF_unit_Moment="kip-in",1/12,IF(RTF_unit_Moment="lb-ft",1/1000,IF(RTF_unit_Moment="lb-in",1/12000,1)))),"")</f>
        <v/>
      </c>
      <c r="BQ271" s="142" t="str">
        <f t="shared" ca="1" si="2277"/>
        <v/>
      </c>
      <c r="BR271" s="142" t="str">
        <f t="shared" ca="1" si="2278"/>
        <v/>
      </c>
      <c r="BT271" s="142" t="str">
        <f t="array" aca="1" ref="BT271" ca="1">IFERROR(INDEX($BB$1:$BB$502,SMALL(IF($BB$1:$BB$502&lt;&gt;"",ROW($BB$1:$BB$502)),ROW(264:264))),"")</f>
        <v/>
      </c>
      <c r="BU271" s="156" t="str">
        <f t="shared" ca="1" si="2240"/>
        <v/>
      </c>
      <c r="BV271" s="142" t="str">
        <f t="shared" ca="1" si="2251"/>
        <v/>
      </c>
      <c r="BW271" s="142" t="str">
        <f t="shared" ca="1" si="2251"/>
        <v/>
      </c>
      <c r="BX271" s="142" t="str">
        <f t="shared" ca="1" si="2251"/>
        <v/>
      </c>
      <c r="BY271" s="142" t="str">
        <f t="shared" ca="1" si="2252"/>
        <v/>
      </c>
      <c r="BZ271" s="142" t="str">
        <f t="shared" ca="1" si="2241"/>
        <v/>
      </c>
      <c r="CA271" s="142" t="str">
        <f t="shared" ca="1" si="2253"/>
        <v/>
      </c>
      <c r="CB271" s="142" t="str">
        <f t="shared" ca="1" si="2254"/>
        <v/>
      </c>
      <c r="CC271" s="142" t="str">
        <f t="shared" ca="1" si="2255"/>
        <v/>
      </c>
      <c r="CD271" s="142" t="str">
        <f t="shared" ca="1" si="2256"/>
        <v/>
      </c>
      <c r="CE271" s="142" t="str">
        <f t="shared" ca="1" si="2257"/>
        <v/>
      </c>
      <c r="CF271" s="142" t="str">
        <f t="shared" ca="1" si="2258"/>
        <v/>
      </c>
      <c r="CG271" s="142" t="str">
        <f t="shared" ca="1" si="2259"/>
        <v/>
      </c>
      <c r="CH271" s="142" t="str">
        <f ca="1">IFERROR(TRIM(IFERROR(IF(ISNUMBER(MATCH(IF($CF270="Radius",LEFT($CF271,FIND(" (",$CF271,1)),IF(LEFT($CF271,FIND(" (",$CF271,1))=LEFT($CF270,FIND(" (",$CF270,1)),"",LEFT($CF271,FIND(" (",$CF271,1)))),$CH$8:$CH270,0))=FALSE,IF($CF270="Radius",LEFT($CF271,FIND(" (",$CF271,1)),IF(LEFT($CF271,FIND(" (",$CF271,1))=LEFT($CF270,FIND(" (",$CF270,1)),"",LEFT($CF271,FIND(" (",$CF271,1)))),""),"")),"")</f>
        <v/>
      </c>
      <c r="CI271" s="142" t="str">
        <f t="array" aca="1" ref="CI271" ca="1">IFERROR(IF($CH271="","",IF(MAX((Selection_Radius=$CH271)*Selection_Resultant)=0,"",MAX((Selection_Radius=$CH271)*Selection_Resultant))),"")</f>
        <v/>
      </c>
      <c r="CJ271" s="142" t="str">
        <f t="shared" ca="1" si="2260"/>
        <v/>
      </c>
      <c r="CK271" s="142" t="str">
        <f t="array" aca="1" ref="CK271" ca="1">IFERROR(INDEX($CJ$1:$CJ$502,SMALL(IF($CJ$1:$CJ$502&lt;&gt;"",ROW($CJ$1:$CJ$502)),ROW(264:264))),"")</f>
        <v/>
      </c>
      <c r="CL271" s="142" t="str">
        <f t="shared" ca="1" si="2261"/>
        <v/>
      </c>
      <c r="CM271" s="142" t="str">
        <f t="shared" ca="1" si="2262"/>
        <v/>
      </c>
      <c r="CN271" s="142" t="str" cm="1">
        <f t="array" aca="1" ref="CN271" ca="1">IF(CM271="","",INDEX(INDIRECT("$CM$9:$CM$" &amp; ROW(GuyAnchorReactionCount) + GuyAnchorReactionCount),ROWS($CM271:INDIRECT("$CM$" &amp; ROW(GuyAnchorReactionCount) + GuyAnchorReactionCount))))</f>
        <v/>
      </c>
      <c r="CP271" s="145" t="str">
        <f t="shared" ca="1" si="2263"/>
        <v/>
      </c>
      <c r="CQ271" s="145" t="str">
        <f t="shared" ca="1" si="2264"/>
        <v/>
      </c>
      <c r="CR271" s="145" t="str">
        <f t="shared" ca="1" si="2265"/>
        <v/>
      </c>
      <c r="CS271" s="145" t="str">
        <f t="shared" ca="1" si="2266"/>
        <v/>
      </c>
    </row>
    <row r="272" spans="3:97" x14ac:dyDescent="0.2">
      <c r="C272" s="142">
        <f t="shared" si="2190"/>
        <v>270</v>
      </c>
      <c r="D272" s="142" t="e">
        <f t="shared" ca="1" si="2170"/>
        <v>#N/A</v>
      </c>
      <c r="E272" s="142" t="e">
        <f t="shared" ca="1" si="2170"/>
        <v>#N/A</v>
      </c>
      <c r="F272" s="142" t="e">
        <f t="shared" ca="1" si="2170"/>
        <v>#N/A</v>
      </c>
      <c r="G272" s="142" t="e">
        <f t="shared" ca="1" si="2170"/>
        <v>#N/A</v>
      </c>
      <c r="H272" s="142" t="e">
        <f t="shared" ca="1" si="2170"/>
        <v>#N/A</v>
      </c>
      <c r="I272" s="142" t="e">
        <f t="shared" ca="1" si="2170"/>
        <v>#N/A</v>
      </c>
      <c r="J272" s="142" t="e">
        <f t="shared" ca="1" si="2170"/>
        <v>#N/A</v>
      </c>
      <c r="K272" s="142" t="e">
        <f t="shared" ca="1" si="2170"/>
        <v>#N/A</v>
      </c>
      <c r="L272" s="142" t="e">
        <f t="shared" ca="1" si="2170"/>
        <v>#N/A</v>
      </c>
      <c r="M272" s="142" t="e">
        <f t="shared" ca="1" si="2170"/>
        <v>#N/A</v>
      </c>
      <c r="N272" s="142" t="e">
        <f t="shared" ca="1" si="2170"/>
        <v>#N/A</v>
      </c>
      <c r="O272" s="142" t="e">
        <f t="shared" ca="1" si="2170"/>
        <v>#N/A</v>
      </c>
      <c r="P272" s="142" t="e">
        <f t="shared" ca="1" si="2170"/>
        <v>#N/A</v>
      </c>
      <c r="Q272" s="142" t="e">
        <f t="shared" ca="1" si="2170"/>
        <v>#N/A</v>
      </c>
      <c r="R272" s="142" t="e">
        <f t="shared" ca="1" si="2170"/>
        <v>#N/A</v>
      </c>
      <c r="S272" s="142" t="e">
        <f t="shared" ca="1" si="2170"/>
        <v>#N/A</v>
      </c>
      <c r="T272" s="142" t="e">
        <f t="shared" ca="1" si="2160"/>
        <v>#N/A</v>
      </c>
      <c r="U272" s="142" t="e">
        <f t="shared" ca="1" si="2160"/>
        <v>#N/A</v>
      </c>
      <c r="V272" s="142" t="e">
        <f t="shared" ca="1" si="2160"/>
        <v>#N/A</v>
      </c>
      <c r="W272" s="142" t="e">
        <f t="shared" ca="1" si="2160"/>
        <v>#N/A</v>
      </c>
      <c r="X272" s="142" t="e">
        <f t="shared" ca="1" si="2160"/>
        <v>#N/A</v>
      </c>
      <c r="Y272" s="142" t="e">
        <f t="shared" ca="1" si="2160"/>
        <v>#N/A</v>
      </c>
      <c r="Z272" s="142" t="e">
        <f t="shared" ca="1" si="2160"/>
        <v>#N/A</v>
      </c>
      <c r="AA272" s="142" t="e">
        <f t="shared" ca="1" si="2160"/>
        <v>#N/A</v>
      </c>
      <c r="AB272" s="142" t="e">
        <f t="shared" ca="1" si="2160"/>
        <v>#N/A</v>
      </c>
      <c r="AC272" s="142" t="e">
        <f t="shared" ca="1" si="2160"/>
        <v>#N/A</v>
      </c>
      <c r="AD272" s="142" t="e">
        <f t="shared" ca="1" si="2160"/>
        <v>#N/A</v>
      </c>
      <c r="AE272" s="142" t="e">
        <f t="shared" ca="1" si="2160"/>
        <v>#N/A</v>
      </c>
      <c r="AF272" s="142" t="e">
        <f t="shared" ca="1" si="2160"/>
        <v>#N/A</v>
      </c>
      <c r="AG272" s="142" t="e">
        <f t="shared" ca="1" si="2160"/>
        <v>#N/A</v>
      </c>
      <c r="AH272" s="142" t="e">
        <f t="shared" ca="1" si="2160"/>
        <v>#N/A</v>
      </c>
      <c r="AI272" s="142" t="e">
        <f t="shared" ca="1" si="2171"/>
        <v>#N/A</v>
      </c>
      <c r="AJ272" s="142" t="e">
        <f t="shared" ca="1" si="2171"/>
        <v>#N/A</v>
      </c>
      <c r="AK272" s="142" t="e">
        <f t="shared" ca="1" si="2171"/>
        <v>#N/A</v>
      </c>
      <c r="AL272" s="142" t="e">
        <f t="shared" ca="1" si="2171"/>
        <v>#N/A</v>
      </c>
      <c r="AM272" s="142" t="e">
        <f t="shared" ca="1" si="2171"/>
        <v>#N/A</v>
      </c>
      <c r="AN272" s="142" t="e">
        <f t="shared" ca="1" si="2171"/>
        <v>#N/A</v>
      </c>
      <c r="AO272" s="142" t="e">
        <f t="shared" ca="1" si="2171"/>
        <v>#N/A</v>
      </c>
      <c r="AP272" s="142" t="e">
        <f t="shared" ca="1" si="2171"/>
        <v>#N/A</v>
      </c>
      <c r="AQ272" s="142" t="e">
        <f t="shared" ca="1" si="2171"/>
        <v>#N/A</v>
      </c>
      <c r="AR272" s="142" t="e">
        <f t="shared" ca="1" si="2171"/>
        <v>#N/A</v>
      </c>
      <c r="AS272" s="142" t="e">
        <f t="shared" ca="1" si="2171"/>
        <v>#N/A</v>
      </c>
      <c r="AT272" s="142" t="e">
        <f t="shared" ca="1" si="2171"/>
        <v>#N/A</v>
      </c>
      <c r="AU272" s="142" t="e">
        <f t="shared" ca="1" si="2171"/>
        <v>#N/A</v>
      </c>
      <c r="AV272" s="142" t="e">
        <f t="shared" ca="1" si="2171"/>
        <v>#N/A</v>
      </c>
      <c r="AW272" s="142" t="e">
        <f t="shared" ca="1" si="2171"/>
        <v>#N/A</v>
      </c>
      <c r="AX272" s="142" t="e">
        <f t="shared" ca="1" si="2171"/>
        <v>#N/A</v>
      </c>
      <c r="AY272" s="142" t="e">
        <f t="shared" ca="1" si="2161"/>
        <v>#N/A</v>
      </c>
      <c r="AZ272" s="142" t="e">
        <f t="shared" ca="1" si="2161"/>
        <v>#N/A</v>
      </c>
      <c r="BA272" s="142" t="e">
        <f t="shared" ca="1" si="2161"/>
        <v>#N/A</v>
      </c>
      <c r="BB272" s="142" t="str">
        <f t="shared" ca="1" si="2180"/>
        <v/>
      </c>
      <c r="BC272" s="142" t="str">
        <f t="shared" ref="BC272" ca="1" si="2311">IFERROR(VALUE(G272)*IF(RTF_unit="K",1,IF(RTF_unit="lb",1/1000,IF(RTF_unit="T",2,1))),"")</f>
        <v/>
      </c>
      <c r="BD272" s="142" t="str">
        <f t="shared" ref="BD272" ca="1" si="2312">IFERROR(VALUE(H272)*IF(RTF_unit="K",1,IF(RTF_unit="lb",1/1000,IF(RTF_unit="T",2,1))),"")</f>
        <v/>
      </c>
      <c r="BE272" s="142" t="str">
        <f t="shared" ref="BE272" ca="1" si="2313">IFERROR(VALUE(I272)*IF(RTF_unit="K",1,IF(RTF_unit="lb",1/1000,IF(RTF_unit="T",2,1))),"")</f>
        <v/>
      </c>
      <c r="BF272" s="20" t="str">
        <f t="shared" ca="1" si="2184"/>
        <v/>
      </c>
      <c r="BG272" s="142" t="str">
        <f t="shared" ca="1" si="2226"/>
        <v/>
      </c>
      <c r="BH272" s="20"/>
      <c r="BI272" s="158" t="str">
        <f t="shared" ca="1" si="2270"/>
        <v/>
      </c>
      <c r="BJ272" s="142" t="str">
        <f t="shared" ca="1" si="2245"/>
        <v/>
      </c>
      <c r="BK272" s="142" t="str">
        <f t="shared" ca="1" si="2271"/>
        <v/>
      </c>
      <c r="BL272" s="142" t="str">
        <f t="shared" ref="BL272" ca="1" si="2314">IFERROR(INDEX($D$2:$BA$203,$A$41-1+$BI272,$A$27-3)*IF(RTF_unit="K",1,IF(RTF_unit="lb",1/1000,IF(RTF_unit="T",2,1))),"")</f>
        <v/>
      </c>
      <c r="BM272" s="142" t="str">
        <f t="shared" ref="BM272" ca="1" si="2315">IFERROR(INDEX($D$2:$BA$203,$A$41-1+$BI272,$A$27-1)*IF(RTF_unit="K",1,IF(RTF_unit="lb",1/1000,IF(RTF_unit="T",2,1))),"")</f>
        <v/>
      </c>
      <c r="BN272" s="142" t="str">
        <f t="shared" ref="BN272" ca="1" si="2316">IFERROR(INDEX($D$2:$BA$203,$A$41-1+$BI272,$A$27-2)*IF(RTF_unit="K",1,IF(RTF_unit="lb",1/1000,IF(RTF_unit="T",2,1))),"")</f>
        <v/>
      </c>
      <c r="BO272" s="142" t="str">
        <f t="shared" ref="BO272" ca="1" si="2317">IFERROR(INDEX($D$2:$BA$203,$A$41-1+$BI272,$A$27)*IF(RTF_unit_Moment="kip-ft",1,IF(RTF_unit_Moment="kip-in",1/12,IF(RTF_unit_Moment="lb-ft",1/1000,IF(RTF_unit_Moment="lb-in",1/12000,1)))),"")</f>
        <v/>
      </c>
      <c r="BP272" s="142" t="str">
        <f t="shared" ref="BP272" ca="1" si="2318">IFERROR(INDEX($D$2:$BA$203,$A$41-1+$BI272,$A$30)*IF(RTF_unit_Moment="kip-ft",1,IF(RTF_unit_Moment="kip-in",1/12,IF(RTF_unit_Moment="lb-ft",1/1000,IF(RTF_unit_Moment="lb-in",1/12000,1)))),"")</f>
        <v/>
      </c>
      <c r="BQ272" s="142" t="str">
        <f t="shared" ca="1" si="2277"/>
        <v/>
      </c>
      <c r="BR272" s="142" t="str">
        <f t="shared" ca="1" si="2278"/>
        <v/>
      </c>
      <c r="BT272" s="142" t="str">
        <f t="array" aca="1" ref="BT272" ca="1">IFERROR(INDEX($BB$1:$BB$502,SMALL(IF($BB$1:$BB$502&lt;&gt;"",ROW($BB$1:$BB$502)),ROW(265:265))),"")</f>
        <v/>
      </c>
      <c r="BU272" s="156" t="str">
        <f t="shared" ca="1" si="2240"/>
        <v/>
      </c>
      <c r="BV272" s="142" t="str">
        <f t="shared" ca="1" si="2251"/>
        <v/>
      </c>
      <c r="BW272" s="142" t="str">
        <f t="shared" ca="1" si="2251"/>
        <v/>
      </c>
      <c r="BX272" s="142" t="str">
        <f t="shared" ca="1" si="2251"/>
        <v/>
      </c>
      <c r="BY272" s="142" t="str">
        <f t="shared" ca="1" si="2252"/>
        <v/>
      </c>
      <c r="BZ272" s="142" t="str">
        <f t="shared" ca="1" si="2241"/>
        <v/>
      </c>
      <c r="CA272" s="142" t="str">
        <f t="shared" ca="1" si="2253"/>
        <v/>
      </c>
      <c r="CB272" s="142" t="str">
        <f t="shared" ca="1" si="2254"/>
        <v/>
      </c>
      <c r="CC272" s="142" t="str">
        <f t="shared" ca="1" si="2255"/>
        <v/>
      </c>
      <c r="CD272" s="142" t="str">
        <f t="shared" ca="1" si="2256"/>
        <v/>
      </c>
      <c r="CE272" s="142" t="str">
        <f t="shared" ca="1" si="2257"/>
        <v/>
      </c>
      <c r="CF272" s="142" t="str">
        <f t="shared" ca="1" si="2258"/>
        <v/>
      </c>
      <c r="CG272" s="142" t="str">
        <f t="shared" ca="1" si="2259"/>
        <v/>
      </c>
      <c r="CH272" s="142" t="str">
        <f ca="1">IFERROR(TRIM(IFERROR(IF(ISNUMBER(MATCH(IF($CF271="Radius",LEFT($CF272,FIND(" (",$CF272,1)),IF(LEFT($CF272,FIND(" (",$CF272,1))=LEFT($CF271,FIND(" (",$CF271,1)),"",LEFT($CF272,FIND(" (",$CF272,1)))),$CH$8:$CH271,0))=FALSE,IF($CF271="Radius",LEFT($CF272,FIND(" (",$CF272,1)),IF(LEFT($CF272,FIND(" (",$CF272,1))=LEFT($CF271,FIND(" (",$CF271,1)),"",LEFT($CF272,FIND(" (",$CF272,1)))),""),"")),"")</f>
        <v/>
      </c>
      <c r="CI272" s="142" t="str">
        <f t="array" aca="1" ref="CI272" ca="1">IFERROR(IF($CH272="","",IF(MAX((Selection_Radius=$CH272)*Selection_Resultant)=0,"",MAX((Selection_Radius=$CH272)*Selection_Resultant))),"")</f>
        <v/>
      </c>
      <c r="CJ272" s="142" t="str">
        <f t="shared" ca="1" si="2260"/>
        <v/>
      </c>
      <c r="CK272" s="142" t="str">
        <f t="array" aca="1" ref="CK272" ca="1">IFERROR(INDEX($CJ$1:$CJ$502,SMALL(IF($CJ$1:$CJ$502&lt;&gt;"",ROW($CJ$1:$CJ$502)),ROW(265:265))),"")</f>
        <v/>
      </c>
      <c r="CL272" s="142" t="str">
        <f t="shared" ca="1" si="2261"/>
        <v/>
      </c>
      <c r="CM272" s="142" t="str">
        <f t="shared" ca="1" si="2262"/>
        <v/>
      </c>
      <c r="CN272" s="142" t="str" cm="1">
        <f t="array" aca="1" ref="CN272" ca="1">IF(CM272="","",INDEX(INDIRECT("$CM$9:$CM$" &amp; ROW(GuyAnchorReactionCount) + GuyAnchorReactionCount),ROWS($CM272:INDIRECT("$CM$" &amp; ROW(GuyAnchorReactionCount) + GuyAnchorReactionCount))))</f>
        <v/>
      </c>
      <c r="CP272" s="145" t="str">
        <f t="shared" ca="1" si="2263"/>
        <v/>
      </c>
      <c r="CQ272" s="145" t="str">
        <f t="shared" ca="1" si="2264"/>
        <v/>
      </c>
      <c r="CR272" s="145" t="str">
        <f t="shared" ca="1" si="2265"/>
        <v/>
      </c>
      <c r="CS272" s="145" t="str">
        <f t="shared" ca="1" si="2266"/>
        <v/>
      </c>
    </row>
    <row r="273" spans="3:97" x14ac:dyDescent="0.2">
      <c r="C273" s="142">
        <f t="shared" si="2190"/>
        <v>271</v>
      </c>
      <c r="D273" s="142" t="e">
        <f t="shared" ca="1" si="2170"/>
        <v>#N/A</v>
      </c>
      <c r="E273" s="142" t="e">
        <f t="shared" ca="1" si="2170"/>
        <v>#N/A</v>
      </c>
      <c r="F273" s="142" t="e">
        <f t="shared" ca="1" si="2170"/>
        <v>#N/A</v>
      </c>
      <c r="G273" s="142" t="e">
        <f t="shared" ca="1" si="2170"/>
        <v>#N/A</v>
      </c>
      <c r="H273" s="142" t="e">
        <f t="shared" ca="1" si="2170"/>
        <v>#N/A</v>
      </c>
      <c r="I273" s="142" t="e">
        <f t="shared" ca="1" si="2170"/>
        <v>#N/A</v>
      </c>
      <c r="J273" s="142" t="e">
        <f t="shared" ca="1" si="2170"/>
        <v>#N/A</v>
      </c>
      <c r="K273" s="142" t="e">
        <f t="shared" ca="1" si="2170"/>
        <v>#N/A</v>
      </c>
      <c r="L273" s="142" t="e">
        <f t="shared" ca="1" si="2170"/>
        <v>#N/A</v>
      </c>
      <c r="M273" s="142" t="e">
        <f t="shared" ca="1" si="2170"/>
        <v>#N/A</v>
      </c>
      <c r="N273" s="142" t="e">
        <f t="shared" ca="1" si="2170"/>
        <v>#N/A</v>
      </c>
      <c r="O273" s="142" t="e">
        <f t="shared" ca="1" si="2170"/>
        <v>#N/A</v>
      </c>
      <c r="P273" s="142" t="e">
        <f t="shared" ca="1" si="2170"/>
        <v>#N/A</v>
      </c>
      <c r="Q273" s="142" t="e">
        <f t="shared" ca="1" si="2170"/>
        <v>#N/A</v>
      </c>
      <c r="R273" s="142" t="e">
        <f t="shared" ca="1" si="2170"/>
        <v>#N/A</v>
      </c>
      <c r="S273" s="142" t="e">
        <f t="shared" ref="S273:AH288" ca="1" si="2319">TRIM(INDIRECT("'" &amp; "TNX Report" &amp; "'!" &amp; ADDRESS($A$9+$C273,S$1)))</f>
        <v>#N/A</v>
      </c>
      <c r="T273" s="142" t="e">
        <f t="shared" ca="1" si="2319"/>
        <v>#N/A</v>
      </c>
      <c r="U273" s="142" t="e">
        <f t="shared" ca="1" si="2319"/>
        <v>#N/A</v>
      </c>
      <c r="V273" s="142" t="e">
        <f t="shared" ca="1" si="2319"/>
        <v>#N/A</v>
      </c>
      <c r="W273" s="142" t="e">
        <f t="shared" ca="1" si="2319"/>
        <v>#N/A</v>
      </c>
      <c r="X273" s="142" t="e">
        <f t="shared" ca="1" si="2319"/>
        <v>#N/A</v>
      </c>
      <c r="Y273" s="142" t="e">
        <f t="shared" ca="1" si="2319"/>
        <v>#N/A</v>
      </c>
      <c r="Z273" s="142" t="e">
        <f t="shared" ca="1" si="2319"/>
        <v>#N/A</v>
      </c>
      <c r="AA273" s="142" t="e">
        <f t="shared" ca="1" si="2319"/>
        <v>#N/A</v>
      </c>
      <c r="AB273" s="142" t="e">
        <f t="shared" ca="1" si="2319"/>
        <v>#N/A</v>
      </c>
      <c r="AC273" s="142" t="e">
        <f t="shared" ca="1" si="2319"/>
        <v>#N/A</v>
      </c>
      <c r="AD273" s="142" t="e">
        <f t="shared" ca="1" si="2319"/>
        <v>#N/A</v>
      </c>
      <c r="AE273" s="142" t="e">
        <f t="shared" ca="1" si="2319"/>
        <v>#N/A</v>
      </c>
      <c r="AF273" s="142" t="e">
        <f t="shared" ca="1" si="2319"/>
        <v>#N/A</v>
      </c>
      <c r="AG273" s="142" t="e">
        <f t="shared" ca="1" si="2319"/>
        <v>#N/A</v>
      </c>
      <c r="AH273" s="142" t="e">
        <f t="shared" ca="1" si="2319"/>
        <v>#N/A</v>
      </c>
      <c r="AI273" s="142" t="e">
        <f t="shared" ca="1" si="2171"/>
        <v>#N/A</v>
      </c>
      <c r="AJ273" s="142" t="e">
        <f t="shared" ca="1" si="2171"/>
        <v>#N/A</v>
      </c>
      <c r="AK273" s="142" t="e">
        <f t="shared" ca="1" si="2171"/>
        <v>#N/A</v>
      </c>
      <c r="AL273" s="142" t="e">
        <f t="shared" ca="1" si="2171"/>
        <v>#N/A</v>
      </c>
      <c r="AM273" s="142" t="e">
        <f t="shared" ca="1" si="2171"/>
        <v>#N/A</v>
      </c>
      <c r="AN273" s="142" t="e">
        <f t="shared" ca="1" si="2171"/>
        <v>#N/A</v>
      </c>
      <c r="AO273" s="142" t="e">
        <f t="shared" ca="1" si="2171"/>
        <v>#N/A</v>
      </c>
      <c r="AP273" s="142" t="e">
        <f t="shared" ca="1" si="2171"/>
        <v>#N/A</v>
      </c>
      <c r="AQ273" s="142" t="e">
        <f t="shared" ca="1" si="2171"/>
        <v>#N/A</v>
      </c>
      <c r="AR273" s="142" t="e">
        <f t="shared" ca="1" si="2171"/>
        <v>#N/A</v>
      </c>
      <c r="AS273" s="142" t="e">
        <f t="shared" ca="1" si="2171"/>
        <v>#N/A</v>
      </c>
      <c r="AT273" s="142" t="e">
        <f t="shared" ca="1" si="2171"/>
        <v>#N/A</v>
      </c>
      <c r="AU273" s="142" t="e">
        <f t="shared" ca="1" si="2171"/>
        <v>#N/A</v>
      </c>
      <c r="AV273" s="142" t="e">
        <f t="shared" ca="1" si="2171"/>
        <v>#N/A</v>
      </c>
      <c r="AW273" s="142" t="e">
        <f t="shared" ca="1" si="2171"/>
        <v>#N/A</v>
      </c>
      <c r="AX273" s="142" t="e">
        <f t="shared" ref="AX273:BA288" ca="1" si="2320">TRIM(INDIRECT("'" &amp; "TNX Report" &amp; "'!" &amp; ADDRESS($A$9+$C273,AX$1)))</f>
        <v>#N/A</v>
      </c>
      <c r="AY273" s="142" t="e">
        <f t="shared" ca="1" si="2320"/>
        <v>#N/A</v>
      </c>
      <c r="AZ273" s="142" t="e">
        <f t="shared" ca="1" si="2320"/>
        <v>#N/A</v>
      </c>
      <c r="BA273" s="142" t="e">
        <f t="shared" ca="1" si="2320"/>
        <v>#N/A</v>
      </c>
      <c r="BB273" s="142" t="str">
        <f t="shared" ca="1" si="2180"/>
        <v/>
      </c>
      <c r="BC273" s="142" t="str">
        <f t="shared" ref="BC273" ca="1" si="2321">IFERROR(VALUE(G273)*IF(RTF_unit="K",1,IF(RTF_unit="lb",1/1000,IF(RTF_unit="T",2,1))),"")</f>
        <v/>
      </c>
      <c r="BD273" s="142" t="str">
        <f t="shared" ref="BD273" ca="1" si="2322">IFERROR(VALUE(H273)*IF(RTF_unit="K",1,IF(RTF_unit="lb",1/1000,IF(RTF_unit="T",2,1))),"")</f>
        <v/>
      </c>
      <c r="BE273" s="142" t="str">
        <f t="shared" ref="BE273" ca="1" si="2323">IFERROR(VALUE(I273)*IF(RTF_unit="K",1,IF(RTF_unit="lb",1/1000,IF(RTF_unit="T",2,1))),"")</f>
        <v/>
      </c>
      <c r="BF273" s="20" t="str">
        <f t="shared" ca="1" si="2184"/>
        <v/>
      </c>
      <c r="BG273" s="142" t="str">
        <f t="shared" ca="1" si="2226"/>
        <v/>
      </c>
      <c r="BH273" s="20"/>
      <c r="BI273" s="158" t="str">
        <f t="shared" ca="1" si="2270"/>
        <v/>
      </c>
      <c r="BJ273" s="142" t="str">
        <f t="shared" ca="1" si="2245"/>
        <v/>
      </c>
      <c r="BK273" s="142" t="str">
        <f t="shared" ca="1" si="2271"/>
        <v/>
      </c>
      <c r="BL273" s="142" t="str">
        <f t="shared" ref="BL273" ca="1" si="2324">IFERROR(INDEX($D$2:$BA$203,$A$41-1+$BI273,$A$27-3)*IF(RTF_unit="K",1,IF(RTF_unit="lb",1/1000,IF(RTF_unit="T",2,1))),"")</f>
        <v/>
      </c>
      <c r="BM273" s="142" t="str">
        <f t="shared" ref="BM273" ca="1" si="2325">IFERROR(INDEX($D$2:$BA$203,$A$41-1+$BI273,$A$27-1)*IF(RTF_unit="K",1,IF(RTF_unit="lb",1/1000,IF(RTF_unit="T",2,1))),"")</f>
        <v/>
      </c>
      <c r="BN273" s="142" t="str">
        <f t="shared" ref="BN273" ca="1" si="2326">IFERROR(INDEX($D$2:$BA$203,$A$41-1+$BI273,$A$27-2)*IF(RTF_unit="K",1,IF(RTF_unit="lb",1/1000,IF(RTF_unit="T",2,1))),"")</f>
        <v/>
      </c>
      <c r="BO273" s="142" t="str">
        <f t="shared" ref="BO273" ca="1" si="2327">IFERROR(INDEX($D$2:$BA$203,$A$41-1+$BI273,$A$27)*IF(RTF_unit_Moment="kip-ft",1,IF(RTF_unit_Moment="kip-in",1/12,IF(RTF_unit_Moment="lb-ft",1/1000,IF(RTF_unit_Moment="lb-in",1/12000,1)))),"")</f>
        <v/>
      </c>
      <c r="BP273" s="142" t="str">
        <f t="shared" ref="BP273" ca="1" si="2328">IFERROR(INDEX($D$2:$BA$203,$A$41-1+$BI273,$A$30)*IF(RTF_unit_Moment="kip-ft",1,IF(RTF_unit_Moment="kip-in",1/12,IF(RTF_unit_Moment="lb-ft",1/1000,IF(RTF_unit_Moment="lb-in",1/12000,1)))),"")</f>
        <v/>
      </c>
      <c r="BQ273" s="142" t="str">
        <f t="shared" ca="1" si="2277"/>
        <v/>
      </c>
      <c r="BR273" s="142" t="str">
        <f t="shared" ca="1" si="2278"/>
        <v/>
      </c>
      <c r="BT273" s="142" t="str">
        <f t="array" aca="1" ref="BT273" ca="1">IFERROR(INDEX($BB$1:$BB$502,SMALL(IF($BB$1:$BB$502&lt;&gt;"",ROW($BB$1:$BB$502)),ROW(266:266))),"")</f>
        <v/>
      </c>
      <c r="BU273" s="156" t="str">
        <f t="shared" ca="1" si="2240"/>
        <v/>
      </c>
      <c r="BV273" s="142" t="str">
        <f t="shared" ca="1" si="2251"/>
        <v/>
      </c>
      <c r="BW273" s="142" t="str">
        <f t="shared" ca="1" si="2251"/>
        <v/>
      </c>
      <c r="BX273" s="142" t="str">
        <f t="shared" ca="1" si="2251"/>
        <v/>
      </c>
      <c r="BY273" s="142" t="str">
        <f t="shared" ca="1" si="2252"/>
        <v/>
      </c>
      <c r="BZ273" s="142" t="str">
        <f t="shared" ca="1" si="2241"/>
        <v/>
      </c>
      <c r="CA273" s="142" t="str">
        <f t="shared" ca="1" si="2253"/>
        <v/>
      </c>
      <c r="CB273" s="142" t="str">
        <f t="shared" ca="1" si="2254"/>
        <v/>
      </c>
      <c r="CC273" s="142" t="str">
        <f t="shared" ca="1" si="2255"/>
        <v/>
      </c>
      <c r="CD273" s="142" t="str">
        <f t="shared" ca="1" si="2256"/>
        <v/>
      </c>
      <c r="CE273" s="142" t="str">
        <f t="shared" ca="1" si="2257"/>
        <v/>
      </c>
      <c r="CF273" s="142" t="str">
        <f t="shared" ca="1" si="2258"/>
        <v/>
      </c>
      <c r="CG273" s="142" t="str">
        <f t="shared" ca="1" si="2259"/>
        <v/>
      </c>
      <c r="CH273" s="142" t="str">
        <f ca="1">IFERROR(TRIM(IFERROR(IF(ISNUMBER(MATCH(IF($CF272="Radius",LEFT($CF273,FIND(" (",$CF273,1)),IF(LEFT($CF273,FIND(" (",$CF273,1))=LEFT($CF272,FIND(" (",$CF272,1)),"",LEFT($CF273,FIND(" (",$CF273,1)))),$CH$8:$CH272,0))=FALSE,IF($CF272="Radius",LEFT($CF273,FIND(" (",$CF273,1)),IF(LEFT($CF273,FIND(" (",$CF273,1))=LEFT($CF272,FIND(" (",$CF272,1)),"",LEFT($CF273,FIND(" (",$CF273,1)))),""),"")),"")</f>
        <v/>
      </c>
      <c r="CI273" s="142" t="str">
        <f t="array" aca="1" ref="CI273" ca="1">IFERROR(IF($CH273="","",IF(MAX((Selection_Radius=$CH273)*Selection_Resultant)=0,"",MAX((Selection_Radius=$CH273)*Selection_Resultant))),"")</f>
        <v/>
      </c>
      <c r="CJ273" s="142" t="str">
        <f t="shared" ca="1" si="2260"/>
        <v/>
      </c>
      <c r="CK273" s="142" t="str">
        <f t="array" aca="1" ref="CK273" ca="1">IFERROR(INDEX($CJ$1:$CJ$502,SMALL(IF($CJ$1:$CJ$502&lt;&gt;"",ROW($CJ$1:$CJ$502)),ROW(266:266))),"")</f>
        <v/>
      </c>
      <c r="CL273" s="142" t="str">
        <f t="shared" ca="1" si="2261"/>
        <v/>
      </c>
      <c r="CM273" s="142" t="str">
        <f t="shared" ca="1" si="2262"/>
        <v/>
      </c>
      <c r="CN273" s="142" t="str" cm="1">
        <f t="array" aca="1" ref="CN273" ca="1">IF(CM273="","",INDEX(INDIRECT("$CM$9:$CM$" &amp; ROW(GuyAnchorReactionCount) + GuyAnchorReactionCount),ROWS($CM273:INDIRECT("$CM$" &amp; ROW(GuyAnchorReactionCount) + GuyAnchorReactionCount))))</f>
        <v/>
      </c>
      <c r="CP273" s="145" t="str">
        <f t="shared" ca="1" si="2263"/>
        <v/>
      </c>
      <c r="CQ273" s="145" t="str">
        <f t="shared" ca="1" si="2264"/>
        <v/>
      </c>
      <c r="CR273" s="145" t="str">
        <f t="shared" ca="1" si="2265"/>
        <v/>
      </c>
      <c r="CS273" s="145" t="str">
        <f t="shared" ca="1" si="2266"/>
        <v/>
      </c>
    </row>
    <row r="274" spans="3:97" x14ac:dyDescent="0.2">
      <c r="C274" s="142">
        <f t="shared" si="2190"/>
        <v>272</v>
      </c>
      <c r="D274" s="142" t="e">
        <f t="shared" ref="D274:S289" ca="1" si="2329">TRIM(INDIRECT("'" &amp; "TNX Report" &amp; "'!" &amp; ADDRESS($A$9+$C274,D$1)))</f>
        <v>#N/A</v>
      </c>
      <c r="E274" s="142" t="e">
        <f t="shared" ca="1" si="2329"/>
        <v>#N/A</v>
      </c>
      <c r="F274" s="142" t="e">
        <f t="shared" ca="1" si="2329"/>
        <v>#N/A</v>
      </c>
      <c r="G274" s="142" t="e">
        <f t="shared" ca="1" si="2329"/>
        <v>#N/A</v>
      </c>
      <c r="H274" s="142" t="e">
        <f t="shared" ca="1" si="2329"/>
        <v>#N/A</v>
      </c>
      <c r="I274" s="142" t="e">
        <f t="shared" ca="1" si="2329"/>
        <v>#N/A</v>
      </c>
      <c r="J274" s="142" t="e">
        <f t="shared" ca="1" si="2329"/>
        <v>#N/A</v>
      </c>
      <c r="K274" s="142" t="e">
        <f t="shared" ca="1" si="2329"/>
        <v>#N/A</v>
      </c>
      <c r="L274" s="142" t="e">
        <f t="shared" ca="1" si="2329"/>
        <v>#N/A</v>
      </c>
      <c r="M274" s="142" t="e">
        <f t="shared" ca="1" si="2329"/>
        <v>#N/A</v>
      </c>
      <c r="N274" s="142" t="e">
        <f t="shared" ca="1" si="2329"/>
        <v>#N/A</v>
      </c>
      <c r="O274" s="142" t="e">
        <f t="shared" ca="1" si="2329"/>
        <v>#N/A</v>
      </c>
      <c r="P274" s="142" t="e">
        <f t="shared" ca="1" si="2329"/>
        <v>#N/A</v>
      </c>
      <c r="Q274" s="142" t="e">
        <f t="shared" ca="1" si="2329"/>
        <v>#N/A</v>
      </c>
      <c r="R274" s="142" t="e">
        <f t="shared" ca="1" si="2329"/>
        <v>#N/A</v>
      </c>
      <c r="S274" s="142" t="e">
        <f t="shared" ca="1" si="2329"/>
        <v>#N/A</v>
      </c>
      <c r="T274" s="142" t="e">
        <f t="shared" ca="1" si="2319"/>
        <v>#N/A</v>
      </c>
      <c r="U274" s="142" t="e">
        <f t="shared" ca="1" si="2319"/>
        <v>#N/A</v>
      </c>
      <c r="V274" s="142" t="e">
        <f t="shared" ca="1" si="2319"/>
        <v>#N/A</v>
      </c>
      <c r="W274" s="142" t="e">
        <f t="shared" ca="1" si="2319"/>
        <v>#N/A</v>
      </c>
      <c r="X274" s="142" t="e">
        <f t="shared" ca="1" si="2319"/>
        <v>#N/A</v>
      </c>
      <c r="Y274" s="142" t="e">
        <f t="shared" ca="1" si="2319"/>
        <v>#N/A</v>
      </c>
      <c r="Z274" s="142" t="e">
        <f t="shared" ca="1" si="2319"/>
        <v>#N/A</v>
      </c>
      <c r="AA274" s="142" t="e">
        <f t="shared" ca="1" si="2319"/>
        <v>#N/A</v>
      </c>
      <c r="AB274" s="142" t="e">
        <f t="shared" ca="1" si="2319"/>
        <v>#N/A</v>
      </c>
      <c r="AC274" s="142" t="e">
        <f t="shared" ca="1" si="2319"/>
        <v>#N/A</v>
      </c>
      <c r="AD274" s="142" t="e">
        <f t="shared" ca="1" si="2319"/>
        <v>#N/A</v>
      </c>
      <c r="AE274" s="142" t="e">
        <f t="shared" ca="1" si="2319"/>
        <v>#N/A</v>
      </c>
      <c r="AF274" s="142" t="e">
        <f t="shared" ca="1" si="2319"/>
        <v>#N/A</v>
      </c>
      <c r="AG274" s="142" t="e">
        <f t="shared" ca="1" si="2319"/>
        <v>#N/A</v>
      </c>
      <c r="AH274" s="142" t="e">
        <f t="shared" ca="1" si="2319"/>
        <v>#N/A</v>
      </c>
      <c r="AI274" s="142" t="e">
        <f t="shared" ref="AI274:AX289" ca="1" si="2330">TRIM(INDIRECT("'" &amp; "TNX Report" &amp; "'!" &amp; ADDRESS($A$9+$C274,AI$1)))</f>
        <v>#N/A</v>
      </c>
      <c r="AJ274" s="142" t="e">
        <f t="shared" ca="1" si="2330"/>
        <v>#N/A</v>
      </c>
      <c r="AK274" s="142" t="e">
        <f t="shared" ca="1" si="2330"/>
        <v>#N/A</v>
      </c>
      <c r="AL274" s="142" t="e">
        <f t="shared" ca="1" si="2330"/>
        <v>#N/A</v>
      </c>
      <c r="AM274" s="142" t="e">
        <f t="shared" ca="1" si="2330"/>
        <v>#N/A</v>
      </c>
      <c r="AN274" s="142" t="e">
        <f t="shared" ca="1" si="2330"/>
        <v>#N/A</v>
      </c>
      <c r="AO274" s="142" t="e">
        <f t="shared" ca="1" si="2330"/>
        <v>#N/A</v>
      </c>
      <c r="AP274" s="142" t="e">
        <f t="shared" ca="1" si="2330"/>
        <v>#N/A</v>
      </c>
      <c r="AQ274" s="142" t="e">
        <f t="shared" ca="1" si="2330"/>
        <v>#N/A</v>
      </c>
      <c r="AR274" s="142" t="e">
        <f t="shared" ca="1" si="2330"/>
        <v>#N/A</v>
      </c>
      <c r="AS274" s="142" t="e">
        <f t="shared" ca="1" si="2330"/>
        <v>#N/A</v>
      </c>
      <c r="AT274" s="142" t="e">
        <f t="shared" ca="1" si="2330"/>
        <v>#N/A</v>
      </c>
      <c r="AU274" s="142" t="e">
        <f t="shared" ca="1" si="2330"/>
        <v>#N/A</v>
      </c>
      <c r="AV274" s="142" t="e">
        <f t="shared" ca="1" si="2330"/>
        <v>#N/A</v>
      </c>
      <c r="AW274" s="142" t="e">
        <f t="shared" ca="1" si="2330"/>
        <v>#N/A</v>
      </c>
      <c r="AX274" s="142" t="e">
        <f t="shared" ca="1" si="2330"/>
        <v>#N/A</v>
      </c>
      <c r="AY274" s="142" t="e">
        <f t="shared" ca="1" si="2320"/>
        <v>#N/A</v>
      </c>
      <c r="AZ274" s="142" t="e">
        <f t="shared" ca="1" si="2320"/>
        <v>#N/A</v>
      </c>
      <c r="BA274" s="142" t="e">
        <f t="shared" ca="1" si="2320"/>
        <v>#N/A</v>
      </c>
      <c r="BB274" s="142" t="str">
        <f t="shared" ca="1" si="2180"/>
        <v/>
      </c>
      <c r="BC274" s="142" t="str">
        <f t="shared" ref="BC274" ca="1" si="2331">IFERROR(VALUE(G274)*IF(RTF_unit="K",1,IF(RTF_unit="lb",1/1000,IF(RTF_unit="T",2,1))),"")</f>
        <v/>
      </c>
      <c r="BD274" s="142" t="str">
        <f t="shared" ref="BD274" ca="1" si="2332">IFERROR(VALUE(H274)*IF(RTF_unit="K",1,IF(RTF_unit="lb",1/1000,IF(RTF_unit="T",2,1))),"")</f>
        <v/>
      </c>
      <c r="BE274" s="142" t="str">
        <f t="shared" ref="BE274" ca="1" si="2333">IFERROR(VALUE(I274)*IF(RTF_unit="K",1,IF(RTF_unit="lb",1/1000,IF(RTF_unit="T",2,1))),"")</f>
        <v/>
      </c>
      <c r="BF274" s="20" t="str">
        <f t="shared" ca="1" si="2184"/>
        <v/>
      </c>
      <c r="BG274" s="142" t="str">
        <f t="shared" ca="1" si="2226"/>
        <v/>
      </c>
      <c r="BH274" s="20"/>
      <c r="BI274" s="158" t="str">
        <f t="shared" ca="1" si="2270"/>
        <v/>
      </c>
      <c r="BJ274" s="142" t="str">
        <f t="shared" ca="1" si="2245"/>
        <v/>
      </c>
      <c r="BK274" s="142" t="str">
        <f t="shared" ca="1" si="2271"/>
        <v/>
      </c>
      <c r="BL274" s="142" t="str">
        <f t="shared" ref="BL274" ca="1" si="2334">IFERROR(INDEX($D$2:$BA$203,$A$41-1+$BI274,$A$27-3)*IF(RTF_unit="K",1,IF(RTF_unit="lb",1/1000,IF(RTF_unit="T",2,1))),"")</f>
        <v/>
      </c>
      <c r="BM274" s="142" t="str">
        <f t="shared" ref="BM274" ca="1" si="2335">IFERROR(INDEX($D$2:$BA$203,$A$41-1+$BI274,$A$27-1)*IF(RTF_unit="K",1,IF(RTF_unit="lb",1/1000,IF(RTF_unit="T",2,1))),"")</f>
        <v/>
      </c>
      <c r="BN274" s="142" t="str">
        <f t="shared" ref="BN274" ca="1" si="2336">IFERROR(INDEX($D$2:$BA$203,$A$41-1+$BI274,$A$27-2)*IF(RTF_unit="K",1,IF(RTF_unit="lb",1/1000,IF(RTF_unit="T",2,1))),"")</f>
        <v/>
      </c>
      <c r="BO274" s="142" t="str">
        <f t="shared" ref="BO274" ca="1" si="2337">IFERROR(INDEX($D$2:$BA$203,$A$41-1+$BI274,$A$27)*IF(RTF_unit_Moment="kip-ft",1,IF(RTF_unit_Moment="kip-in",1/12,IF(RTF_unit_Moment="lb-ft",1/1000,IF(RTF_unit_Moment="lb-in",1/12000,1)))),"")</f>
        <v/>
      </c>
      <c r="BP274" s="142" t="str">
        <f t="shared" ref="BP274" ca="1" si="2338">IFERROR(INDEX($D$2:$BA$203,$A$41-1+$BI274,$A$30)*IF(RTF_unit_Moment="kip-ft",1,IF(RTF_unit_Moment="kip-in",1/12,IF(RTF_unit_Moment="lb-ft",1/1000,IF(RTF_unit_Moment="lb-in",1/12000,1)))),"")</f>
        <v/>
      </c>
      <c r="BQ274" s="142" t="str">
        <f t="shared" ca="1" si="2277"/>
        <v/>
      </c>
      <c r="BR274" s="142" t="str">
        <f t="shared" ca="1" si="2278"/>
        <v/>
      </c>
      <c r="BT274" s="142" t="str">
        <f t="array" aca="1" ref="BT274" ca="1">IFERROR(INDEX($BB$1:$BB$502,SMALL(IF($BB$1:$BB$502&lt;&gt;"",ROW($BB$1:$BB$502)),ROW(267:267))),"")</f>
        <v/>
      </c>
      <c r="BU274" s="156" t="str">
        <f t="shared" ca="1" si="2240"/>
        <v/>
      </c>
      <c r="BV274" s="142" t="str">
        <f t="shared" ca="1" si="2251"/>
        <v/>
      </c>
      <c r="BW274" s="142" t="str">
        <f t="shared" ca="1" si="2251"/>
        <v/>
      </c>
      <c r="BX274" s="142" t="str">
        <f t="shared" ca="1" si="2251"/>
        <v/>
      </c>
      <c r="BY274" s="142" t="str">
        <f t="shared" ca="1" si="2252"/>
        <v/>
      </c>
      <c r="BZ274" s="142" t="str">
        <f t="shared" ca="1" si="2241"/>
        <v/>
      </c>
      <c r="CA274" s="142" t="str">
        <f t="shared" ca="1" si="2253"/>
        <v/>
      </c>
      <c r="CB274" s="142" t="str">
        <f t="shared" ca="1" si="2254"/>
        <v/>
      </c>
      <c r="CC274" s="142" t="str">
        <f t="shared" ca="1" si="2255"/>
        <v/>
      </c>
      <c r="CD274" s="142" t="str">
        <f t="shared" ca="1" si="2256"/>
        <v/>
      </c>
      <c r="CE274" s="142" t="str">
        <f t="shared" ca="1" si="2257"/>
        <v/>
      </c>
      <c r="CF274" s="142" t="str">
        <f t="shared" ca="1" si="2258"/>
        <v/>
      </c>
      <c r="CG274" s="142" t="str">
        <f t="shared" ca="1" si="2259"/>
        <v/>
      </c>
      <c r="CH274" s="142" t="str">
        <f ca="1">IFERROR(TRIM(IFERROR(IF(ISNUMBER(MATCH(IF($CF273="Radius",LEFT($CF274,FIND(" (",$CF274,1)),IF(LEFT($CF274,FIND(" (",$CF274,1))=LEFT($CF273,FIND(" (",$CF273,1)),"",LEFT($CF274,FIND(" (",$CF274,1)))),$CH$8:$CH273,0))=FALSE,IF($CF273="Radius",LEFT($CF274,FIND(" (",$CF274,1)),IF(LEFT($CF274,FIND(" (",$CF274,1))=LEFT($CF273,FIND(" (",$CF273,1)),"",LEFT($CF274,FIND(" (",$CF274,1)))),""),"")),"")</f>
        <v/>
      </c>
      <c r="CI274" s="142" t="str">
        <f t="array" aca="1" ref="CI274" ca="1">IFERROR(IF($CH274="","",IF(MAX((Selection_Radius=$CH274)*Selection_Resultant)=0,"",MAX((Selection_Radius=$CH274)*Selection_Resultant))),"")</f>
        <v/>
      </c>
      <c r="CJ274" s="142" t="str">
        <f t="shared" ca="1" si="2260"/>
        <v/>
      </c>
      <c r="CK274" s="142" t="str">
        <f t="array" aca="1" ref="CK274" ca="1">IFERROR(INDEX($CJ$1:$CJ$502,SMALL(IF($CJ$1:$CJ$502&lt;&gt;"",ROW($CJ$1:$CJ$502)),ROW(267:267))),"")</f>
        <v/>
      </c>
      <c r="CL274" s="142" t="str">
        <f t="shared" ca="1" si="2261"/>
        <v/>
      </c>
      <c r="CM274" s="142" t="str">
        <f t="shared" ca="1" si="2262"/>
        <v/>
      </c>
      <c r="CN274" s="142" t="str" cm="1">
        <f t="array" aca="1" ref="CN274" ca="1">IF(CM274="","",INDEX(INDIRECT("$CM$9:$CM$" &amp; ROW(GuyAnchorReactionCount) + GuyAnchorReactionCount),ROWS($CM274:INDIRECT("$CM$" &amp; ROW(GuyAnchorReactionCount) + GuyAnchorReactionCount))))</f>
        <v/>
      </c>
      <c r="CP274" s="145" t="str">
        <f t="shared" ca="1" si="2263"/>
        <v/>
      </c>
      <c r="CQ274" s="145" t="str">
        <f t="shared" ca="1" si="2264"/>
        <v/>
      </c>
      <c r="CR274" s="145" t="str">
        <f t="shared" ca="1" si="2265"/>
        <v/>
      </c>
      <c r="CS274" s="145" t="str">
        <f t="shared" ca="1" si="2266"/>
        <v/>
      </c>
    </row>
    <row r="275" spans="3:97" x14ac:dyDescent="0.2">
      <c r="C275" s="142">
        <f t="shared" si="2190"/>
        <v>273</v>
      </c>
      <c r="D275" s="142" t="e">
        <f t="shared" ca="1" si="2329"/>
        <v>#N/A</v>
      </c>
      <c r="E275" s="142" t="e">
        <f t="shared" ca="1" si="2329"/>
        <v>#N/A</v>
      </c>
      <c r="F275" s="142" t="e">
        <f t="shared" ca="1" si="2329"/>
        <v>#N/A</v>
      </c>
      <c r="G275" s="142" t="e">
        <f t="shared" ca="1" si="2329"/>
        <v>#N/A</v>
      </c>
      <c r="H275" s="142" t="e">
        <f t="shared" ca="1" si="2329"/>
        <v>#N/A</v>
      </c>
      <c r="I275" s="142" t="e">
        <f t="shared" ca="1" si="2329"/>
        <v>#N/A</v>
      </c>
      <c r="J275" s="142" t="e">
        <f t="shared" ca="1" si="2329"/>
        <v>#N/A</v>
      </c>
      <c r="K275" s="142" t="e">
        <f t="shared" ca="1" si="2329"/>
        <v>#N/A</v>
      </c>
      <c r="L275" s="142" t="e">
        <f t="shared" ca="1" si="2329"/>
        <v>#N/A</v>
      </c>
      <c r="M275" s="142" t="e">
        <f t="shared" ca="1" si="2329"/>
        <v>#N/A</v>
      </c>
      <c r="N275" s="142" t="e">
        <f t="shared" ca="1" si="2329"/>
        <v>#N/A</v>
      </c>
      <c r="O275" s="142" t="e">
        <f t="shared" ca="1" si="2329"/>
        <v>#N/A</v>
      </c>
      <c r="P275" s="142" t="e">
        <f t="shared" ca="1" si="2329"/>
        <v>#N/A</v>
      </c>
      <c r="Q275" s="142" t="e">
        <f t="shared" ca="1" si="2329"/>
        <v>#N/A</v>
      </c>
      <c r="R275" s="142" t="e">
        <f t="shared" ca="1" si="2329"/>
        <v>#N/A</v>
      </c>
      <c r="S275" s="142" t="e">
        <f t="shared" ca="1" si="2329"/>
        <v>#N/A</v>
      </c>
      <c r="T275" s="142" t="e">
        <f t="shared" ca="1" si="2319"/>
        <v>#N/A</v>
      </c>
      <c r="U275" s="142" t="e">
        <f t="shared" ca="1" si="2319"/>
        <v>#N/A</v>
      </c>
      <c r="V275" s="142" t="e">
        <f t="shared" ca="1" si="2319"/>
        <v>#N/A</v>
      </c>
      <c r="W275" s="142" t="e">
        <f t="shared" ca="1" si="2319"/>
        <v>#N/A</v>
      </c>
      <c r="X275" s="142" t="e">
        <f t="shared" ca="1" si="2319"/>
        <v>#N/A</v>
      </c>
      <c r="Y275" s="142" t="e">
        <f t="shared" ca="1" si="2319"/>
        <v>#N/A</v>
      </c>
      <c r="Z275" s="142" t="e">
        <f t="shared" ca="1" si="2319"/>
        <v>#N/A</v>
      </c>
      <c r="AA275" s="142" t="e">
        <f t="shared" ca="1" si="2319"/>
        <v>#N/A</v>
      </c>
      <c r="AB275" s="142" t="e">
        <f t="shared" ca="1" si="2319"/>
        <v>#N/A</v>
      </c>
      <c r="AC275" s="142" t="e">
        <f t="shared" ca="1" si="2319"/>
        <v>#N/A</v>
      </c>
      <c r="AD275" s="142" t="e">
        <f t="shared" ca="1" si="2319"/>
        <v>#N/A</v>
      </c>
      <c r="AE275" s="142" t="e">
        <f t="shared" ca="1" si="2319"/>
        <v>#N/A</v>
      </c>
      <c r="AF275" s="142" t="e">
        <f t="shared" ca="1" si="2319"/>
        <v>#N/A</v>
      </c>
      <c r="AG275" s="142" t="e">
        <f t="shared" ca="1" si="2319"/>
        <v>#N/A</v>
      </c>
      <c r="AH275" s="142" t="e">
        <f t="shared" ca="1" si="2319"/>
        <v>#N/A</v>
      </c>
      <c r="AI275" s="142" t="e">
        <f t="shared" ca="1" si="2330"/>
        <v>#N/A</v>
      </c>
      <c r="AJ275" s="142" t="e">
        <f t="shared" ca="1" si="2330"/>
        <v>#N/A</v>
      </c>
      <c r="AK275" s="142" t="e">
        <f t="shared" ca="1" si="2330"/>
        <v>#N/A</v>
      </c>
      <c r="AL275" s="142" t="e">
        <f t="shared" ca="1" si="2330"/>
        <v>#N/A</v>
      </c>
      <c r="AM275" s="142" t="e">
        <f t="shared" ca="1" si="2330"/>
        <v>#N/A</v>
      </c>
      <c r="AN275" s="142" t="e">
        <f t="shared" ca="1" si="2330"/>
        <v>#N/A</v>
      </c>
      <c r="AO275" s="142" t="e">
        <f t="shared" ca="1" si="2330"/>
        <v>#N/A</v>
      </c>
      <c r="AP275" s="142" t="e">
        <f t="shared" ca="1" si="2330"/>
        <v>#N/A</v>
      </c>
      <c r="AQ275" s="142" t="e">
        <f t="shared" ca="1" si="2330"/>
        <v>#N/A</v>
      </c>
      <c r="AR275" s="142" t="e">
        <f t="shared" ca="1" si="2330"/>
        <v>#N/A</v>
      </c>
      <c r="AS275" s="142" t="e">
        <f t="shared" ca="1" si="2330"/>
        <v>#N/A</v>
      </c>
      <c r="AT275" s="142" t="e">
        <f t="shared" ca="1" si="2330"/>
        <v>#N/A</v>
      </c>
      <c r="AU275" s="142" t="e">
        <f t="shared" ca="1" si="2330"/>
        <v>#N/A</v>
      </c>
      <c r="AV275" s="142" t="e">
        <f t="shared" ca="1" si="2330"/>
        <v>#N/A</v>
      </c>
      <c r="AW275" s="142" t="e">
        <f t="shared" ca="1" si="2330"/>
        <v>#N/A</v>
      </c>
      <c r="AX275" s="142" t="e">
        <f t="shared" ca="1" si="2330"/>
        <v>#N/A</v>
      </c>
      <c r="AY275" s="142" t="e">
        <f t="shared" ca="1" si="2320"/>
        <v>#N/A</v>
      </c>
      <c r="AZ275" s="142" t="e">
        <f t="shared" ca="1" si="2320"/>
        <v>#N/A</v>
      </c>
      <c r="BA275" s="142" t="e">
        <f t="shared" ca="1" si="2320"/>
        <v>#N/A</v>
      </c>
      <c r="BB275" s="142" t="str">
        <f t="shared" ca="1" si="2180"/>
        <v/>
      </c>
      <c r="BC275" s="142" t="str">
        <f t="shared" ref="BC275" ca="1" si="2339">IFERROR(VALUE(G275)*IF(RTF_unit="K",1,IF(RTF_unit="lb",1/1000,IF(RTF_unit="T",2,1))),"")</f>
        <v/>
      </c>
      <c r="BD275" s="142" t="str">
        <f t="shared" ref="BD275" ca="1" si="2340">IFERROR(VALUE(H275)*IF(RTF_unit="K",1,IF(RTF_unit="lb",1/1000,IF(RTF_unit="T",2,1))),"")</f>
        <v/>
      </c>
      <c r="BE275" s="142" t="str">
        <f t="shared" ref="BE275" ca="1" si="2341">IFERROR(VALUE(I275)*IF(RTF_unit="K",1,IF(RTF_unit="lb",1/1000,IF(RTF_unit="T",2,1))),"")</f>
        <v/>
      </c>
      <c r="BF275" s="20" t="str">
        <f t="shared" ca="1" si="2184"/>
        <v/>
      </c>
      <c r="BG275" s="142" t="str">
        <f t="shared" ca="1" si="2226"/>
        <v/>
      </c>
      <c r="BH275" s="20"/>
      <c r="BI275" s="158" t="str">
        <f t="shared" ca="1" si="2270"/>
        <v/>
      </c>
      <c r="BJ275" s="142" t="str">
        <f t="shared" ca="1" si="2245"/>
        <v/>
      </c>
      <c r="BK275" s="142" t="str">
        <f t="shared" ca="1" si="2271"/>
        <v/>
      </c>
      <c r="BL275" s="142" t="str">
        <f t="shared" ref="BL275" ca="1" si="2342">IFERROR(INDEX($D$2:$BA$203,$A$41-1+$BI275,$A$27-3)*IF(RTF_unit="K",1,IF(RTF_unit="lb",1/1000,IF(RTF_unit="T",2,1))),"")</f>
        <v/>
      </c>
      <c r="BM275" s="142" t="str">
        <f t="shared" ref="BM275" ca="1" si="2343">IFERROR(INDEX($D$2:$BA$203,$A$41-1+$BI275,$A$27-1)*IF(RTF_unit="K",1,IF(RTF_unit="lb",1/1000,IF(RTF_unit="T",2,1))),"")</f>
        <v/>
      </c>
      <c r="BN275" s="142" t="str">
        <f t="shared" ref="BN275" ca="1" si="2344">IFERROR(INDEX($D$2:$BA$203,$A$41-1+$BI275,$A$27-2)*IF(RTF_unit="K",1,IF(RTF_unit="lb",1/1000,IF(RTF_unit="T",2,1))),"")</f>
        <v/>
      </c>
      <c r="BO275" s="142" t="str">
        <f t="shared" ref="BO275" ca="1" si="2345">IFERROR(INDEX($D$2:$BA$203,$A$41-1+$BI275,$A$27)*IF(RTF_unit_Moment="kip-ft",1,IF(RTF_unit_Moment="kip-in",1/12,IF(RTF_unit_Moment="lb-ft",1/1000,IF(RTF_unit_Moment="lb-in",1/12000,1)))),"")</f>
        <v/>
      </c>
      <c r="BP275" s="142" t="str">
        <f t="shared" ref="BP275" ca="1" si="2346">IFERROR(INDEX($D$2:$BA$203,$A$41-1+$BI275,$A$30)*IF(RTF_unit_Moment="kip-ft",1,IF(RTF_unit_Moment="kip-in",1/12,IF(RTF_unit_Moment="lb-ft",1/1000,IF(RTF_unit_Moment="lb-in",1/12000,1)))),"")</f>
        <v/>
      </c>
      <c r="BQ275" s="142" t="str">
        <f t="shared" ca="1" si="2277"/>
        <v/>
      </c>
      <c r="BR275" s="142" t="str">
        <f t="shared" ca="1" si="2278"/>
        <v/>
      </c>
      <c r="BT275" s="142" t="str">
        <f t="array" aca="1" ref="BT275" ca="1">IFERROR(INDEX($BB$1:$BB$502,SMALL(IF($BB$1:$BB$502&lt;&gt;"",ROW($BB$1:$BB$502)),ROW(268:268))),"")</f>
        <v/>
      </c>
      <c r="BU275" s="156" t="str">
        <f t="shared" ca="1" si="2240"/>
        <v/>
      </c>
      <c r="BV275" s="142" t="str">
        <f t="shared" ca="1" si="2251"/>
        <v/>
      </c>
      <c r="BW275" s="142" t="str">
        <f t="shared" ca="1" si="2251"/>
        <v/>
      </c>
      <c r="BX275" s="142" t="str">
        <f t="shared" ca="1" si="2251"/>
        <v/>
      </c>
      <c r="BY275" s="142" t="str">
        <f t="shared" ca="1" si="2252"/>
        <v/>
      </c>
      <c r="BZ275" s="142" t="str">
        <f t="shared" ca="1" si="2241"/>
        <v/>
      </c>
      <c r="CA275" s="142" t="str">
        <f t="shared" ca="1" si="2253"/>
        <v/>
      </c>
      <c r="CB275" s="142" t="str">
        <f t="shared" ca="1" si="2254"/>
        <v/>
      </c>
      <c r="CC275" s="142" t="str">
        <f t="shared" ca="1" si="2255"/>
        <v/>
      </c>
      <c r="CD275" s="142" t="str">
        <f t="shared" ca="1" si="2256"/>
        <v/>
      </c>
      <c r="CE275" s="142" t="str">
        <f t="shared" ca="1" si="2257"/>
        <v/>
      </c>
      <c r="CF275" s="142" t="str">
        <f t="shared" ca="1" si="2258"/>
        <v/>
      </c>
      <c r="CG275" s="142" t="str">
        <f t="shared" ca="1" si="2259"/>
        <v/>
      </c>
      <c r="CH275" s="142" t="str">
        <f ca="1">IFERROR(TRIM(IFERROR(IF(ISNUMBER(MATCH(IF($CF274="Radius",LEFT($CF275,FIND(" (",$CF275,1)),IF(LEFT($CF275,FIND(" (",$CF275,1))=LEFT($CF274,FIND(" (",$CF274,1)),"",LEFT($CF275,FIND(" (",$CF275,1)))),$CH$8:$CH274,0))=FALSE,IF($CF274="Radius",LEFT($CF275,FIND(" (",$CF275,1)),IF(LEFT($CF275,FIND(" (",$CF275,1))=LEFT($CF274,FIND(" (",$CF274,1)),"",LEFT($CF275,FIND(" (",$CF275,1)))),""),"")),"")</f>
        <v/>
      </c>
      <c r="CI275" s="142" t="str">
        <f t="array" aca="1" ref="CI275" ca="1">IFERROR(IF($CH275="","",IF(MAX((Selection_Radius=$CH275)*Selection_Resultant)=0,"",MAX((Selection_Radius=$CH275)*Selection_Resultant))),"")</f>
        <v/>
      </c>
      <c r="CJ275" s="142" t="str">
        <f t="shared" ca="1" si="2260"/>
        <v/>
      </c>
      <c r="CK275" s="142" t="str">
        <f t="array" aca="1" ref="CK275" ca="1">IFERROR(INDEX($CJ$1:$CJ$502,SMALL(IF($CJ$1:$CJ$502&lt;&gt;"",ROW($CJ$1:$CJ$502)),ROW(268:268))),"")</f>
        <v/>
      </c>
      <c r="CL275" s="142" t="str">
        <f t="shared" ca="1" si="2261"/>
        <v/>
      </c>
      <c r="CM275" s="142" t="str">
        <f t="shared" ca="1" si="2262"/>
        <v/>
      </c>
      <c r="CN275" s="142" t="str" cm="1">
        <f t="array" aca="1" ref="CN275" ca="1">IF(CM275="","",INDEX(INDIRECT("$CM$9:$CM$" &amp; ROW(GuyAnchorReactionCount) + GuyAnchorReactionCount),ROWS($CM275:INDIRECT("$CM$" &amp; ROW(GuyAnchorReactionCount) + GuyAnchorReactionCount))))</f>
        <v/>
      </c>
      <c r="CP275" s="145" t="str">
        <f t="shared" ca="1" si="2263"/>
        <v/>
      </c>
      <c r="CQ275" s="145" t="str">
        <f t="shared" ca="1" si="2264"/>
        <v/>
      </c>
      <c r="CR275" s="145" t="str">
        <f t="shared" ca="1" si="2265"/>
        <v/>
      </c>
      <c r="CS275" s="145" t="str">
        <f t="shared" ca="1" si="2266"/>
        <v/>
      </c>
    </row>
    <row r="276" spans="3:97" x14ac:dyDescent="0.2">
      <c r="C276" s="142">
        <f t="shared" si="2190"/>
        <v>274</v>
      </c>
      <c r="D276" s="142" t="e">
        <f t="shared" ca="1" si="2329"/>
        <v>#N/A</v>
      </c>
      <c r="E276" s="142" t="e">
        <f t="shared" ca="1" si="2329"/>
        <v>#N/A</v>
      </c>
      <c r="F276" s="142" t="e">
        <f t="shared" ca="1" si="2329"/>
        <v>#N/A</v>
      </c>
      <c r="G276" s="142" t="e">
        <f t="shared" ca="1" si="2329"/>
        <v>#N/A</v>
      </c>
      <c r="H276" s="142" t="e">
        <f t="shared" ca="1" si="2329"/>
        <v>#N/A</v>
      </c>
      <c r="I276" s="142" t="e">
        <f t="shared" ca="1" si="2329"/>
        <v>#N/A</v>
      </c>
      <c r="J276" s="142" t="e">
        <f t="shared" ca="1" si="2329"/>
        <v>#N/A</v>
      </c>
      <c r="K276" s="142" t="e">
        <f t="shared" ca="1" si="2329"/>
        <v>#N/A</v>
      </c>
      <c r="L276" s="142" t="e">
        <f t="shared" ca="1" si="2329"/>
        <v>#N/A</v>
      </c>
      <c r="M276" s="142" t="e">
        <f t="shared" ca="1" si="2329"/>
        <v>#N/A</v>
      </c>
      <c r="N276" s="142" t="e">
        <f t="shared" ca="1" si="2329"/>
        <v>#N/A</v>
      </c>
      <c r="O276" s="142" t="e">
        <f t="shared" ca="1" si="2329"/>
        <v>#N/A</v>
      </c>
      <c r="P276" s="142" t="e">
        <f t="shared" ca="1" si="2329"/>
        <v>#N/A</v>
      </c>
      <c r="Q276" s="142" t="e">
        <f t="shared" ca="1" si="2329"/>
        <v>#N/A</v>
      </c>
      <c r="R276" s="142" t="e">
        <f t="shared" ca="1" si="2329"/>
        <v>#N/A</v>
      </c>
      <c r="S276" s="142" t="e">
        <f t="shared" ca="1" si="2329"/>
        <v>#N/A</v>
      </c>
      <c r="T276" s="142" t="e">
        <f t="shared" ca="1" si="2319"/>
        <v>#N/A</v>
      </c>
      <c r="U276" s="142" t="e">
        <f t="shared" ca="1" si="2319"/>
        <v>#N/A</v>
      </c>
      <c r="V276" s="142" t="e">
        <f t="shared" ca="1" si="2319"/>
        <v>#N/A</v>
      </c>
      <c r="W276" s="142" t="e">
        <f t="shared" ca="1" si="2319"/>
        <v>#N/A</v>
      </c>
      <c r="X276" s="142" t="e">
        <f t="shared" ca="1" si="2319"/>
        <v>#N/A</v>
      </c>
      <c r="Y276" s="142" t="e">
        <f t="shared" ca="1" si="2319"/>
        <v>#N/A</v>
      </c>
      <c r="Z276" s="142" t="e">
        <f t="shared" ca="1" si="2319"/>
        <v>#N/A</v>
      </c>
      <c r="AA276" s="142" t="e">
        <f t="shared" ca="1" si="2319"/>
        <v>#N/A</v>
      </c>
      <c r="AB276" s="142" t="e">
        <f t="shared" ca="1" si="2319"/>
        <v>#N/A</v>
      </c>
      <c r="AC276" s="142" t="e">
        <f t="shared" ca="1" si="2319"/>
        <v>#N/A</v>
      </c>
      <c r="AD276" s="142" t="e">
        <f t="shared" ca="1" si="2319"/>
        <v>#N/A</v>
      </c>
      <c r="AE276" s="142" t="e">
        <f t="shared" ca="1" si="2319"/>
        <v>#N/A</v>
      </c>
      <c r="AF276" s="142" t="e">
        <f t="shared" ca="1" si="2319"/>
        <v>#N/A</v>
      </c>
      <c r="AG276" s="142" t="e">
        <f t="shared" ca="1" si="2319"/>
        <v>#N/A</v>
      </c>
      <c r="AH276" s="142" t="e">
        <f t="shared" ca="1" si="2319"/>
        <v>#N/A</v>
      </c>
      <c r="AI276" s="142" t="e">
        <f t="shared" ca="1" si="2330"/>
        <v>#N/A</v>
      </c>
      <c r="AJ276" s="142" t="e">
        <f t="shared" ca="1" si="2330"/>
        <v>#N/A</v>
      </c>
      <c r="AK276" s="142" t="e">
        <f t="shared" ca="1" si="2330"/>
        <v>#N/A</v>
      </c>
      <c r="AL276" s="142" t="e">
        <f t="shared" ca="1" si="2330"/>
        <v>#N/A</v>
      </c>
      <c r="AM276" s="142" t="e">
        <f t="shared" ca="1" si="2330"/>
        <v>#N/A</v>
      </c>
      <c r="AN276" s="142" t="e">
        <f t="shared" ca="1" si="2330"/>
        <v>#N/A</v>
      </c>
      <c r="AO276" s="142" t="e">
        <f t="shared" ca="1" si="2330"/>
        <v>#N/A</v>
      </c>
      <c r="AP276" s="142" t="e">
        <f t="shared" ca="1" si="2330"/>
        <v>#N/A</v>
      </c>
      <c r="AQ276" s="142" t="e">
        <f t="shared" ca="1" si="2330"/>
        <v>#N/A</v>
      </c>
      <c r="AR276" s="142" t="e">
        <f t="shared" ca="1" si="2330"/>
        <v>#N/A</v>
      </c>
      <c r="AS276" s="142" t="e">
        <f t="shared" ca="1" si="2330"/>
        <v>#N/A</v>
      </c>
      <c r="AT276" s="142" t="e">
        <f t="shared" ca="1" si="2330"/>
        <v>#N/A</v>
      </c>
      <c r="AU276" s="142" t="e">
        <f t="shared" ca="1" si="2330"/>
        <v>#N/A</v>
      </c>
      <c r="AV276" s="142" t="e">
        <f t="shared" ca="1" si="2330"/>
        <v>#N/A</v>
      </c>
      <c r="AW276" s="142" t="e">
        <f t="shared" ca="1" si="2330"/>
        <v>#N/A</v>
      </c>
      <c r="AX276" s="142" t="e">
        <f t="shared" ca="1" si="2330"/>
        <v>#N/A</v>
      </c>
      <c r="AY276" s="142" t="e">
        <f t="shared" ca="1" si="2320"/>
        <v>#N/A</v>
      </c>
      <c r="AZ276" s="142" t="e">
        <f t="shared" ca="1" si="2320"/>
        <v>#N/A</v>
      </c>
      <c r="BA276" s="142" t="e">
        <f t="shared" ca="1" si="2320"/>
        <v>#N/A</v>
      </c>
      <c r="BB276" s="142" t="str">
        <f t="shared" ca="1" si="2180"/>
        <v/>
      </c>
      <c r="BC276" s="142" t="str">
        <f t="shared" ref="BC276" ca="1" si="2347">IFERROR(VALUE(G276)*IF(RTF_unit="K",1,IF(RTF_unit="lb",1/1000,IF(RTF_unit="T",2,1))),"")</f>
        <v/>
      </c>
      <c r="BD276" s="142" t="str">
        <f t="shared" ref="BD276" ca="1" si="2348">IFERROR(VALUE(H276)*IF(RTF_unit="K",1,IF(RTF_unit="lb",1/1000,IF(RTF_unit="T",2,1))),"")</f>
        <v/>
      </c>
      <c r="BE276" s="142" t="str">
        <f t="shared" ref="BE276" ca="1" si="2349">IFERROR(VALUE(I276)*IF(RTF_unit="K",1,IF(RTF_unit="lb",1/1000,IF(RTF_unit="T",2,1))),"")</f>
        <v/>
      </c>
      <c r="BF276" s="20" t="str">
        <f t="shared" ca="1" si="2184"/>
        <v/>
      </c>
      <c r="BG276" s="142" t="str">
        <f t="shared" ca="1" si="2226"/>
        <v/>
      </c>
      <c r="BH276" s="20"/>
      <c r="BI276" s="158" t="str">
        <f t="shared" ca="1" si="2270"/>
        <v/>
      </c>
      <c r="BJ276" s="142" t="str">
        <f t="shared" ca="1" si="2245"/>
        <v/>
      </c>
      <c r="BK276" s="142" t="str">
        <f t="shared" ca="1" si="2271"/>
        <v/>
      </c>
      <c r="BL276" s="142" t="str">
        <f t="shared" ref="BL276" ca="1" si="2350">IFERROR(INDEX($D$2:$BA$203,$A$41-1+$BI276,$A$27-3)*IF(RTF_unit="K",1,IF(RTF_unit="lb",1/1000,IF(RTF_unit="T",2,1))),"")</f>
        <v/>
      </c>
      <c r="BM276" s="142" t="str">
        <f t="shared" ref="BM276" ca="1" si="2351">IFERROR(INDEX($D$2:$BA$203,$A$41-1+$BI276,$A$27-1)*IF(RTF_unit="K",1,IF(RTF_unit="lb",1/1000,IF(RTF_unit="T",2,1))),"")</f>
        <v/>
      </c>
      <c r="BN276" s="142" t="str">
        <f t="shared" ref="BN276" ca="1" si="2352">IFERROR(INDEX($D$2:$BA$203,$A$41-1+$BI276,$A$27-2)*IF(RTF_unit="K",1,IF(RTF_unit="lb",1/1000,IF(RTF_unit="T",2,1))),"")</f>
        <v/>
      </c>
      <c r="BO276" s="142" t="str">
        <f t="shared" ref="BO276" ca="1" si="2353">IFERROR(INDEX($D$2:$BA$203,$A$41-1+$BI276,$A$27)*IF(RTF_unit_Moment="kip-ft",1,IF(RTF_unit_Moment="kip-in",1/12,IF(RTF_unit_Moment="lb-ft",1/1000,IF(RTF_unit_Moment="lb-in",1/12000,1)))),"")</f>
        <v/>
      </c>
      <c r="BP276" s="142" t="str">
        <f t="shared" ref="BP276" ca="1" si="2354">IFERROR(INDEX($D$2:$BA$203,$A$41-1+$BI276,$A$30)*IF(RTF_unit_Moment="kip-ft",1,IF(RTF_unit_Moment="kip-in",1/12,IF(RTF_unit_Moment="lb-ft",1/1000,IF(RTF_unit_Moment="lb-in",1/12000,1)))),"")</f>
        <v/>
      </c>
      <c r="BQ276" s="142" t="str">
        <f t="shared" ca="1" si="2277"/>
        <v/>
      </c>
      <c r="BR276" s="142" t="str">
        <f t="shared" ca="1" si="2278"/>
        <v/>
      </c>
      <c r="BT276" s="142" t="str">
        <f t="array" aca="1" ref="BT276" ca="1">IFERROR(INDEX($BB$1:$BB$502,SMALL(IF($BB$1:$BB$502&lt;&gt;"",ROW($BB$1:$BB$502)),ROW(269:269))),"")</f>
        <v/>
      </c>
      <c r="BU276" s="156" t="str">
        <f t="shared" ca="1" si="2240"/>
        <v/>
      </c>
      <c r="BV276" s="142" t="str">
        <f t="shared" ca="1" si="2251"/>
        <v/>
      </c>
      <c r="BW276" s="142" t="str">
        <f t="shared" ca="1" si="2251"/>
        <v/>
      </c>
      <c r="BX276" s="142" t="str">
        <f t="shared" ca="1" si="2251"/>
        <v/>
      </c>
      <c r="BY276" s="142" t="str">
        <f t="shared" ca="1" si="2252"/>
        <v/>
      </c>
      <c r="BZ276" s="142" t="str">
        <f t="shared" ca="1" si="2241"/>
        <v/>
      </c>
      <c r="CA276" s="142" t="str">
        <f t="shared" ca="1" si="2253"/>
        <v/>
      </c>
      <c r="CB276" s="142" t="str">
        <f t="shared" ca="1" si="2254"/>
        <v/>
      </c>
      <c r="CC276" s="142" t="str">
        <f t="shared" ca="1" si="2255"/>
        <v/>
      </c>
      <c r="CD276" s="142" t="str">
        <f t="shared" ca="1" si="2256"/>
        <v/>
      </c>
      <c r="CE276" s="142" t="str">
        <f t="shared" ca="1" si="2257"/>
        <v/>
      </c>
      <c r="CF276" s="142" t="str">
        <f t="shared" ca="1" si="2258"/>
        <v/>
      </c>
      <c r="CG276" s="142" t="str">
        <f t="shared" ca="1" si="2259"/>
        <v/>
      </c>
      <c r="CH276" s="142" t="str">
        <f ca="1">IFERROR(TRIM(IFERROR(IF(ISNUMBER(MATCH(IF($CF275="Radius",LEFT($CF276,FIND(" (",$CF276,1)),IF(LEFT($CF276,FIND(" (",$CF276,1))=LEFT($CF275,FIND(" (",$CF275,1)),"",LEFT($CF276,FIND(" (",$CF276,1)))),$CH$8:$CH275,0))=FALSE,IF($CF275="Radius",LEFT($CF276,FIND(" (",$CF276,1)),IF(LEFT($CF276,FIND(" (",$CF276,1))=LEFT($CF275,FIND(" (",$CF275,1)),"",LEFT($CF276,FIND(" (",$CF276,1)))),""),"")),"")</f>
        <v/>
      </c>
      <c r="CI276" s="142" t="str">
        <f t="array" aca="1" ref="CI276" ca="1">IFERROR(IF($CH276="","",IF(MAX((Selection_Radius=$CH276)*Selection_Resultant)=0,"",MAX((Selection_Radius=$CH276)*Selection_Resultant))),"")</f>
        <v/>
      </c>
      <c r="CJ276" s="142" t="str">
        <f t="shared" ca="1" si="2260"/>
        <v/>
      </c>
      <c r="CK276" s="142" t="str">
        <f t="array" aca="1" ref="CK276" ca="1">IFERROR(INDEX($CJ$1:$CJ$502,SMALL(IF($CJ$1:$CJ$502&lt;&gt;"",ROW($CJ$1:$CJ$502)),ROW(269:269))),"")</f>
        <v/>
      </c>
      <c r="CL276" s="142" t="str">
        <f t="shared" ca="1" si="2261"/>
        <v/>
      </c>
      <c r="CM276" s="142" t="str">
        <f t="shared" ca="1" si="2262"/>
        <v/>
      </c>
      <c r="CN276" s="142" t="str" cm="1">
        <f t="array" aca="1" ref="CN276" ca="1">IF(CM276="","",INDEX(INDIRECT("$CM$9:$CM$" &amp; ROW(GuyAnchorReactionCount) + GuyAnchorReactionCount),ROWS($CM276:INDIRECT("$CM$" &amp; ROW(GuyAnchorReactionCount) + GuyAnchorReactionCount))))</f>
        <v/>
      </c>
      <c r="CP276" s="145" t="str">
        <f t="shared" ca="1" si="2263"/>
        <v/>
      </c>
      <c r="CQ276" s="145" t="str">
        <f t="shared" ca="1" si="2264"/>
        <v/>
      </c>
      <c r="CR276" s="145" t="str">
        <f t="shared" ca="1" si="2265"/>
        <v/>
      </c>
      <c r="CS276" s="145" t="str">
        <f t="shared" ca="1" si="2266"/>
        <v/>
      </c>
    </row>
    <row r="277" spans="3:97" x14ac:dyDescent="0.2">
      <c r="C277" s="142">
        <f t="shared" si="2190"/>
        <v>275</v>
      </c>
      <c r="D277" s="142" t="e">
        <f t="shared" ca="1" si="2329"/>
        <v>#N/A</v>
      </c>
      <c r="E277" s="142" t="e">
        <f t="shared" ca="1" si="2329"/>
        <v>#N/A</v>
      </c>
      <c r="F277" s="142" t="e">
        <f t="shared" ca="1" si="2329"/>
        <v>#N/A</v>
      </c>
      <c r="G277" s="142" t="e">
        <f t="shared" ca="1" si="2329"/>
        <v>#N/A</v>
      </c>
      <c r="H277" s="142" t="e">
        <f t="shared" ca="1" si="2329"/>
        <v>#N/A</v>
      </c>
      <c r="I277" s="142" t="e">
        <f t="shared" ca="1" si="2329"/>
        <v>#N/A</v>
      </c>
      <c r="J277" s="142" t="e">
        <f t="shared" ca="1" si="2329"/>
        <v>#N/A</v>
      </c>
      <c r="K277" s="142" t="e">
        <f t="shared" ca="1" si="2329"/>
        <v>#N/A</v>
      </c>
      <c r="L277" s="142" t="e">
        <f t="shared" ca="1" si="2329"/>
        <v>#N/A</v>
      </c>
      <c r="M277" s="142" t="e">
        <f t="shared" ca="1" si="2329"/>
        <v>#N/A</v>
      </c>
      <c r="N277" s="142" t="e">
        <f t="shared" ca="1" si="2329"/>
        <v>#N/A</v>
      </c>
      <c r="O277" s="142" t="e">
        <f t="shared" ca="1" si="2329"/>
        <v>#N/A</v>
      </c>
      <c r="P277" s="142" t="e">
        <f t="shared" ca="1" si="2329"/>
        <v>#N/A</v>
      </c>
      <c r="Q277" s="142" t="e">
        <f t="shared" ca="1" si="2329"/>
        <v>#N/A</v>
      </c>
      <c r="R277" s="142" t="e">
        <f t="shared" ca="1" si="2329"/>
        <v>#N/A</v>
      </c>
      <c r="S277" s="142" t="e">
        <f t="shared" ca="1" si="2329"/>
        <v>#N/A</v>
      </c>
      <c r="T277" s="142" t="e">
        <f t="shared" ca="1" si="2319"/>
        <v>#N/A</v>
      </c>
      <c r="U277" s="142" t="e">
        <f t="shared" ca="1" si="2319"/>
        <v>#N/A</v>
      </c>
      <c r="V277" s="142" t="e">
        <f t="shared" ca="1" si="2319"/>
        <v>#N/A</v>
      </c>
      <c r="W277" s="142" t="e">
        <f t="shared" ca="1" si="2319"/>
        <v>#N/A</v>
      </c>
      <c r="X277" s="142" t="e">
        <f t="shared" ca="1" si="2319"/>
        <v>#N/A</v>
      </c>
      <c r="Y277" s="142" t="e">
        <f t="shared" ca="1" si="2319"/>
        <v>#N/A</v>
      </c>
      <c r="Z277" s="142" t="e">
        <f t="shared" ca="1" si="2319"/>
        <v>#N/A</v>
      </c>
      <c r="AA277" s="142" t="e">
        <f t="shared" ca="1" si="2319"/>
        <v>#N/A</v>
      </c>
      <c r="AB277" s="142" t="e">
        <f t="shared" ca="1" si="2319"/>
        <v>#N/A</v>
      </c>
      <c r="AC277" s="142" t="e">
        <f t="shared" ca="1" si="2319"/>
        <v>#N/A</v>
      </c>
      <c r="AD277" s="142" t="e">
        <f t="shared" ca="1" si="2319"/>
        <v>#N/A</v>
      </c>
      <c r="AE277" s="142" t="e">
        <f t="shared" ca="1" si="2319"/>
        <v>#N/A</v>
      </c>
      <c r="AF277" s="142" t="e">
        <f t="shared" ca="1" si="2319"/>
        <v>#N/A</v>
      </c>
      <c r="AG277" s="142" t="e">
        <f t="shared" ca="1" si="2319"/>
        <v>#N/A</v>
      </c>
      <c r="AH277" s="142" t="e">
        <f t="shared" ca="1" si="2319"/>
        <v>#N/A</v>
      </c>
      <c r="AI277" s="142" t="e">
        <f t="shared" ca="1" si="2330"/>
        <v>#N/A</v>
      </c>
      <c r="AJ277" s="142" t="e">
        <f t="shared" ca="1" si="2330"/>
        <v>#N/A</v>
      </c>
      <c r="AK277" s="142" t="e">
        <f t="shared" ca="1" si="2330"/>
        <v>#N/A</v>
      </c>
      <c r="AL277" s="142" t="e">
        <f t="shared" ca="1" si="2330"/>
        <v>#N/A</v>
      </c>
      <c r="AM277" s="142" t="e">
        <f t="shared" ca="1" si="2330"/>
        <v>#N/A</v>
      </c>
      <c r="AN277" s="142" t="e">
        <f t="shared" ca="1" si="2330"/>
        <v>#N/A</v>
      </c>
      <c r="AO277" s="142" t="e">
        <f t="shared" ca="1" si="2330"/>
        <v>#N/A</v>
      </c>
      <c r="AP277" s="142" t="e">
        <f t="shared" ca="1" si="2330"/>
        <v>#N/A</v>
      </c>
      <c r="AQ277" s="142" t="e">
        <f t="shared" ca="1" si="2330"/>
        <v>#N/A</v>
      </c>
      <c r="AR277" s="142" t="e">
        <f t="shared" ca="1" si="2330"/>
        <v>#N/A</v>
      </c>
      <c r="AS277" s="142" t="e">
        <f t="shared" ca="1" si="2330"/>
        <v>#N/A</v>
      </c>
      <c r="AT277" s="142" t="e">
        <f t="shared" ca="1" si="2330"/>
        <v>#N/A</v>
      </c>
      <c r="AU277" s="142" t="e">
        <f t="shared" ca="1" si="2330"/>
        <v>#N/A</v>
      </c>
      <c r="AV277" s="142" t="e">
        <f t="shared" ca="1" si="2330"/>
        <v>#N/A</v>
      </c>
      <c r="AW277" s="142" t="e">
        <f t="shared" ca="1" si="2330"/>
        <v>#N/A</v>
      </c>
      <c r="AX277" s="142" t="e">
        <f t="shared" ca="1" si="2330"/>
        <v>#N/A</v>
      </c>
      <c r="AY277" s="142" t="e">
        <f t="shared" ca="1" si="2320"/>
        <v>#N/A</v>
      </c>
      <c r="AZ277" s="142" t="e">
        <f t="shared" ca="1" si="2320"/>
        <v>#N/A</v>
      </c>
      <c r="BA277" s="142" t="e">
        <f t="shared" ca="1" si="2320"/>
        <v>#N/A</v>
      </c>
      <c r="BB277" s="142" t="str">
        <f t="shared" ca="1" si="2180"/>
        <v/>
      </c>
      <c r="BC277" s="142" t="str">
        <f t="shared" ref="BC277" ca="1" si="2355">IFERROR(VALUE(G277)*IF(RTF_unit="K",1,IF(RTF_unit="lb",1/1000,IF(RTF_unit="T",2,1))),"")</f>
        <v/>
      </c>
      <c r="BD277" s="142" t="str">
        <f t="shared" ref="BD277" ca="1" si="2356">IFERROR(VALUE(H277)*IF(RTF_unit="K",1,IF(RTF_unit="lb",1/1000,IF(RTF_unit="T",2,1))),"")</f>
        <v/>
      </c>
      <c r="BE277" s="142" t="str">
        <f t="shared" ref="BE277" ca="1" si="2357">IFERROR(VALUE(I277)*IF(RTF_unit="K",1,IF(RTF_unit="lb",1/1000,IF(RTF_unit="T",2,1))),"")</f>
        <v/>
      </c>
      <c r="BF277" s="20" t="str">
        <f t="shared" ca="1" si="2184"/>
        <v/>
      </c>
      <c r="BG277" s="142" t="str">
        <f t="shared" ca="1" si="2226"/>
        <v/>
      </c>
      <c r="BH277" s="20"/>
      <c r="BI277" s="158" t="str">
        <f t="shared" ca="1" si="2270"/>
        <v/>
      </c>
      <c r="BJ277" s="142" t="str">
        <f t="shared" ca="1" si="2245"/>
        <v/>
      </c>
      <c r="BK277" s="142" t="str">
        <f t="shared" ca="1" si="2271"/>
        <v/>
      </c>
      <c r="BL277" s="142" t="str">
        <f t="shared" ref="BL277" ca="1" si="2358">IFERROR(INDEX($D$2:$BA$203,$A$41-1+$BI277,$A$27-3)*IF(RTF_unit="K",1,IF(RTF_unit="lb",1/1000,IF(RTF_unit="T",2,1))),"")</f>
        <v/>
      </c>
      <c r="BM277" s="142" t="str">
        <f t="shared" ref="BM277" ca="1" si="2359">IFERROR(INDEX($D$2:$BA$203,$A$41-1+$BI277,$A$27-1)*IF(RTF_unit="K",1,IF(RTF_unit="lb",1/1000,IF(RTF_unit="T",2,1))),"")</f>
        <v/>
      </c>
      <c r="BN277" s="142" t="str">
        <f t="shared" ref="BN277" ca="1" si="2360">IFERROR(INDEX($D$2:$BA$203,$A$41-1+$BI277,$A$27-2)*IF(RTF_unit="K",1,IF(RTF_unit="lb",1/1000,IF(RTF_unit="T",2,1))),"")</f>
        <v/>
      </c>
      <c r="BO277" s="142" t="str">
        <f t="shared" ref="BO277" ca="1" si="2361">IFERROR(INDEX($D$2:$BA$203,$A$41-1+$BI277,$A$27)*IF(RTF_unit_Moment="kip-ft",1,IF(RTF_unit_Moment="kip-in",1/12,IF(RTF_unit_Moment="lb-ft",1/1000,IF(RTF_unit_Moment="lb-in",1/12000,1)))),"")</f>
        <v/>
      </c>
      <c r="BP277" s="142" t="str">
        <f t="shared" ref="BP277" ca="1" si="2362">IFERROR(INDEX($D$2:$BA$203,$A$41-1+$BI277,$A$30)*IF(RTF_unit_Moment="kip-ft",1,IF(RTF_unit_Moment="kip-in",1/12,IF(RTF_unit_Moment="lb-ft",1/1000,IF(RTF_unit_Moment="lb-in",1/12000,1)))),"")</f>
        <v/>
      </c>
      <c r="BQ277" s="142" t="str">
        <f t="shared" ca="1" si="2277"/>
        <v/>
      </c>
      <c r="BR277" s="142" t="str">
        <f t="shared" ca="1" si="2278"/>
        <v/>
      </c>
      <c r="BT277" s="142" t="str">
        <f t="array" aca="1" ref="BT277" ca="1">IFERROR(INDEX($BB$1:$BB$502,SMALL(IF($BB$1:$BB$502&lt;&gt;"",ROW($BB$1:$BB$502)),ROW(270:270))),"")</f>
        <v/>
      </c>
      <c r="BU277" s="156" t="str">
        <f t="shared" ca="1" si="2240"/>
        <v/>
      </c>
      <c r="BV277" s="142" t="str">
        <f t="shared" ca="1" si="2251"/>
        <v/>
      </c>
      <c r="BW277" s="142" t="str">
        <f t="shared" ca="1" si="2251"/>
        <v/>
      </c>
      <c r="BX277" s="142" t="str">
        <f t="shared" ca="1" si="2251"/>
        <v/>
      </c>
      <c r="BY277" s="142" t="str">
        <f t="shared" ca="1" si="2252"/>
        <v/>
      </c>
      <c r="BZ277" s="142" t="str">
        <f t="shared" ca="1" si="2241"/>
        <v/>
      </c>
      <c r="CA277" s="142" t="str">
        <f t="shared" ca="1" si="2253"/>
        <v/>
      </c>
      <c r="CB277" s="142" t="str">
        <f t="shared" ca="1" si="2254"/>
        <v/>
      </c>
      <c r="CC277" s="142" t="str">
        <f t="shared" ca="1" si="2255"/>
        <v/>
      </c>
      <c r="CD277" s="142" t="str">
        <f t="shared" ca="1" si="2256"/>
        <v/>
      </c>
      <c r="CE277" s="142" t="str">
        <f t="shared" ca="1" si="2257"/>
        <v/>
      </c>
      <c r="CF277" s="142" t="str">
        <f t="shared" ca="1" si="2258"/>
        <v/>
      </c>
      <c r="CG277" s="142" t="str">
        <f t="shared" ca="1" si="2259"/>
        <v/>
      </c>
      <c r="CH277" s="142" t="str">
        <f ca="1">IFERROR(TRIM(IFERROR(IF(ISNUMBER(MATCH(IF($CF276="Radius",LEFT($CF277,FIND(" (",$CF277,1)),IF(LEFT($CF277,FIND(" (",$CF277,1))=LEFT($CF276,FIND(" (",$CF276,1)),"",LEFT($CF277,FIND(" (",$CF277,1)))),$CH$8:$CH276,0))=FALSE,IF($CF276="Radius",LEFT($CF277,FIND(" (",$CF277,1)),IF(LEFT($CF277,FIND(" (",$CF277,1))=LEFT($CF276,FIND(" (",$CF276,1)),"",LEFT($CF277,FIND(" (",$CF277,1)))),""),"")),"")</f>
        <v/>
      </c>
      <c r="CI277" s="142" t="str">
        <f t="array" aca="1" ref="CI277" ca="1">IFERROR(IF($CH277="","",IF(MAX((Selection_Radius=$CH277)*Selection_Resultant)=0,"",MAX((Selection_Radius=$CH277)*Selection_Resultant))),"")</f>
        <v/>
      </c>
      <c r="CJ277" s="142" t="str">
        <f t="shared" ca="1" si="2260"/>
        <v/>
      </c>
      <c r="CK277" s="142" t="str">
        <f t="array" aca="1" ref="CK277" ca="1">IFERROR(INDEX($CJ$1:$CJ$502,SMALL(IF($CJ$1:$CJ$502&lt;&gt;"",ROW($CJ$1:$CJ$502)),ROW(270:270))),"")</f>
        <v/>
      </c>
      <c r="CL277" s="142" t="str">
        <f t="shared" ca="1" si="2261"/>
        <v/>
      </c>
      <c r="CM277" s="142" t="str">
        <f t="shared" ca="1" si="2262"/>
        <v/>
      </c>
      <c r="CN277" s="142" t="str" cm="1">
        <f t="array" aca="1" ref="CN277" ca="1">IF(CM277="","",INDEX(INDIRECT("$CM$9:$CM$" &amp; ROW(GuyAnchorReactionCount) + GuyAnchorReactionCount),ROWS($CM277:INDIRECT("$CM$" &amp; ROW(GuyAnchorReactionCount) + GuyAnchorReactionCount))))</f>
        <v/>
      </c>
      <c r="CP277" s="145" t="str">
        <f t="shared" ca="1" si="2263"/>
        <v/>
      </c>
      <c r="CQ277" s="145" t="str">
        <f t="shared" ca="1" si="2264"/>
        <v/>
      </c>
      <c r="CR277" s="145" t="str">
        <f t="shared" ca="1" si="2265"/>
        <v/>
      </c>
      <c r="CS277" s="145" t="str">
        <f t="shared" ca="1" si="2266"/>
        <v/>
      </c>
    </row>
    <row r="278" spans="3:97" x14ac:dyDescent="0.2">
      <c r="C278" s="142">
        <f t="shared" si="2190"/>
        <v>276</v>
      </c>
      <c r="D278" s="142" t="e">
        <f t="shared" ca="1" si="2329"/>
        <v>#N/A</v>
      </c>
      <c r="E278" s="142" t="e">
        <f t="shared" ca="1" si="2329"/>
        <v>#N/A</v>
      </c>
      <c r="F278" s="142" t="e">
        <f t="shared" ca="1" si="2329"/>
        <v>#N/A</v>
      </c>
      <c r="G278" s="142" t="e">
        <f t="shared" ca="1" si="2329"/>
        <v>#N/A</v>
      </c>
      <c r="H278" s="142" t="e">
        <f t="shared" ca="1" si="2329"/>
        <v>#N/A</v>
      </c>
      <c r="I278" s="142" t="e">
        <f t="shared" ca="1" si="2329"/>
        <v>#N/A</v>
      </c>
      <c r="J278" s="142" t="e">
        <f t="shared" ca="1" si="2329"/>
        <v>#N/A</v>
      </c>
      <c r="K278" s="142" t="e">
        <f t="shared" ca="1" si="2329"/>
        <v>#N/A</v>
      </c>
      <c r="L278" s="142" t="e">
        <f t="shared" ca="1" si="2329"/>
        <v>#N/A</v>
      </c>
      <c r="M278" s="142" t="e">
        <f t="shared" ca="1" si="2329"/>
        <v>#N/A</v>
      </c>
      <c r="N278" s="142" t="e">
        <f t="shared" ca="1" si="2329"/>
        <v>#N/A</v>
      </c>
      <c r="O278" s="142" t="e">
        <f t="shared" ca="1" si="2329"/>
        <v>#N/A</v>
      </c>
      <c r="P278" s="142" t="e">
        <f t="shared" ca="1" si="2329"/>
        <v>#N/A</v>
      </c>
      <c r="Q278" s="142" t="e">
        <f t="shared" ca="1" si="2329"/>
        <v>#N/A</v>
      </c>
      <c r="R278" s="142" t="e">
        <f t="shared" ca="1" si="2329"/>
        <v>#N/A</v>
      </c>
      <c r="S278" s="142" t="e">
        <f t="shared" ca="1" si="2329"/>
        <v>#N/A</v>
      </c>
      <c r="T278" s="142" t="e">
        <f t="shared" ca="1" si="2319"/>
        <v>#N/A</v>
      </c>
      <c r="U278" s="142" t="e">
        <f t="shared" ca="1" si="2319"/>
        <v>#N/A</v>
      </c>
      <c r="V278" s="142" t="e">
        <f t="shared" ca="1" si="2319"/>
        <v>#N/A</v>
      </c>
      <c r="W278" s="142" t="e">
        <f t="shared" ca="1" si="2319"/>
        <v>#N/A</v>
      </c>
      <c r="X278" s="142" t="e">
        <f t="shared" ca="1" si="2319"/>
        <v>#N/A</v>
      </c>
      <c r="Y278" s="142" t="e">
        <f t="shared" ca="1" si="2319"/>
        <v>#N/A</v>
      </c>
      <c r="Z278" s="142" t="e">
        <f t="shared" ca="1" si="2319"/>
        <v>#N/A</v>
      </c>
      <c r="AA278" s="142" t="e">
        <f t="shared" ca="1" si="2319"/>
        <v>#N/A</v>
      </c>
      <c r="AB278" s="142" t="e">
        <f t="shared" ca="1" si="2319"/>
        <v>#N/A</v>
      </c>
      <c r="AC278" s="142" t="e">
        <f t="shared" ca="1" si="2319"/>
        <v>#N/A</v>
      </c>
      <c r="AD278" s="142" t="e">
        <f t="shared" ca="1" si="2319"/>
        <v>#N/A</v>
      </c>
      <c r="AE278" s="142" t="e">
        <f t="shared" ca="1" si="2319"/>
        <v>#N/A</v>
      </c>
      <c r="AF278" s="142" t="e">
        <f t="shared" ca="1" si="2319"/>
        <v>#N/A</v>
      </c>
      <c r="AG278" s="142" t="e">
        <f t="shared" ca="1" si="2319"/>
        <v>#N/A</v>
      </c>
      <c r="AH278" s="142" t="e">
        <f t="shared" ca="1" si="2319"/>
        <v>#N/A</v>
      </c>
      <c r="AI278" s="142" t="e">
        <f t="shared" ca="1" si="2330"/>
        <v>#N/A</v>
      </c>
      <c r="AJ278" s="142" t="e">
        <f t="shared" ca="1" si="2330"/>
        <v>#N/A</v>
      </c>
      <c r="AK278" s="142" t="e">
        <f t="shared" ca="1" si="2330"/>
        <v>#N/A</v>
      </c>
      <c r="AL278" s="142" t="e">
        <f t="shared" ca="1" si="2330"/>
        <v>#N/A</v>
      </c>
      <c r="AM278" s="142" t="e">
        <f t="shared" ca="1" si="2330"/>
        <v>#N/A</v>
      </c>
      <c r="AN278" s="142" t="e">
        <f t="shared" ca="1" si="2330"/>
        <v>#N/A</v>
      </c>
      <c r="AO278" s="142" t="e">
        <f t="shared" ca="1" si="2330"/>
        <v>#N/A</v>
      </c>
      <c r="AP278" s="142" t="e">
        <f t="shared" ca="1" si="2330"/>
        <v>#N/A</v>
      </c>
      <c r="AQ278" s="142" t="e">
        <f t="shared" ca="1" si="2330"/>
        <v>#N/A</v>
      </c>
      <c r="AR278" s="142" t="e">
        <f t="shared" ca="1" si="2330"/>
        <v>#N/A</v>
      </c>
      <c r="AS278" s="142" t="e">
        <f t="shared" ca="1" si="2330"/>
        <v>#N/A</v>
      </c>
      <c r="AT278" s="142" t="e">
        <f t="shared" ca="1" si="2330"/>
        <v>#N/A</v>
      </c>
      <c r="AU278" s="142" t="e">
        <f t="shared" ca="1" si="2330"/>
        <v>#N/A</v>
      </c>
      <c r="AV278" s="142" t="e">
        <f t="shared" ca="1" si="2330"/>
        <v>#N/A</v>
      </c>
      <c r="AW278" s="142" t="e">
        <f t="shared" ca="1" si="2330"/>
        <v>#N/A</v>
      </c>
      <c r="AX278" s="142" t="e">
        <f t="shared" ca="1" si="2330"/>
        <v>#N/A</v>
      </c>
      <c r="AY278" s="142" t="e">
        <f t="shared" ca="1" si="2320"/>
        <v>#N/A</v>
      </c>
      <c r="AZ278" s="142" t="e">
        <f t="shared" ca="1" si="2320"/>
        <v>#N/A</v>
      </c>
      <c r="BA278" s="142" t="e">
        <f t="shared" ca="1" si="2320"/>
        <v>#N/A</v>
      </c>
      <c r="BB278" s="142" t="str">
        <f t="shared" ca="1" si="2180"/>
        <v/>
      </c>
      <c r="BC278" s="142" t="str">
        <f t="shared" ref="BC278" ca="1" si="2363">IFERROR(VALUE(G278)*IF(RTF_unit="K",1,IF(RTF_unit="lb",1/1000,IF(RTF_unit="T",2,1))),"")</f>
        <v/>
      </c>
      <c r="BD278" s="142" t="str">
        <f t="shared" ref="BD278" ca="1" si="2364">IFERROR(VALUE(H278)*IF(RTF_unit="K",1,IF(RTF_unit="lb",1/1000,IF(RTF_unit="T",2,1))),"")</f>
        <v/>
      </c>
      <c r="BE278" s="142" t="str">
        <f t="shared" ref="BE278" ca="1" si="2365">IFERROR(VALUE(I278)*IF(RTF_unit="K",1,IF(RTF_unit="lb",1/1000,IF(RTF_unit="T",2,1))),"")</f>
        <v/>
      </c>
      <c r="BF278" s="20" t="str">
        <f t="shared" ca="1" si="2184"/>
        <v/>
      </c>
      <c r="BG278" s="142" t="str">
        <f t="shared" ca="1" si="2226"/>
        <v/>
      </c>
      <c r="BH278" s="20"/>
      <c r="BI278" s="158" t="str">
        <f t="shared" ca="1" si="2270"/>
        <v/>
      </c>
      <c r="BJ278" s="142" t="str">
        <f t="shared" ca="1" si="2245"/>
        <v/>
      </c>
      <c r="BK278" s="142" t="str">
        <f t="shared" ca="1" si="2271"/>
        <v/>
      </c>
      <c r="BL278" s="142" t="str">
        <f t="shared" ref="BL278" ca="1" si="2366">IFERROR(INDEX($D$2:$BA$203,$A$41-1+$BI278,$A$27-3)*IF(RTF_unit="K",1,IF(RTF_unit="lb",1/1000,IF(RTF_unit="T",2,1))),"")</f>
        <v/>
      </c>
      <c r="BM278" s="142" t="str">
        <f t="shared" ref="BM278" ca="1" si="2367">IFERROR(INDEX($D$2:$BA$203,$A$41-1+$BI278,$A$27-1)*IF(RTF_unit="K",1,IF(RTF_unit="lb",1/1000,IF(RTF_unit="T",2,1))),"")</f>
        <v/>
      </c>
      <c r="BN278" s="142" t="str">
        <f t="shared" ref="BN278" ca="1" si="2368">IFERROR(INDEX($D$2:$BA$203,$A$41-1+$BI278,$A$27-2)*IF(RTF_unit="K",1,IF(RTF_unit="lb",1/1000,IF(RTF_unit="T",2,1))),"")</f>
        <v/>
      </c>
      <c r="BO278" s="142" t="str">
        <f t="shared" ref="BO278" ca="1" si="2369">IFERROR(INDEX($D$2:$BA$203,$A$41-1+$BI278,$A$27)*IF(RTF_unit_Moment="kip-ft",1,IF(RTF_unit_Moment="kip-in",1/12,IF(RTF_unit_Moment="lb-ft",1/1000,IF(RTF_unit_Moment="lb-in",1/12000,1)))),"")</f>
        <v/>
      </c>
      <c r="BP278" s="142" t="str">
        <f t="shared" ref="BP278" ca="1" si="2370">IFERROR(INDEX($D$2:$BA$203,$A$41-1+$BI278,$A$30)*IF(RTF_unit_Moment="kip-ft",1,IF(RTF_unit_Moment="kip-in",1/12,IF(RTF_unit_Moment="lb-ft",1/1000,IF(RTF_unit_Moment="lb-in",1/12000,1)))),"")</f>
        <v/>
      </c>
      <c r="BQ278" s="142" t="str">
        <f t="shared" ca="1" si="2277"/>
        <v/>
      </c>
      <c r="BR278" s="142" t="str">
        <f t="shared" ca="1" si="2278"/>
        <v/>
      </c>
      <c r="BT278" s="142" t="str">
        <f t="array" aca="1" ref="BT278" ca="1">IFERROR(INDEX($BB$1:$BB$502,SMALL(IF($BB$1:$BB$502&lt;&gt;"",ROW($BB$1:$BB$502)),ROW(271:271))),"")</f>
        <v/>
      </c>
      <c r="BU278" s="156" t="str">
        <f t="shared" ca="1" si="2240"/>
        <v/>
      </c>
      <c r="BV278" s="142" t="str">
        <f t="shared" ca="1" si="2251"/>
        <v/>
      </c>
      <c r="BW278" s="142" t="str">
        <f t="shared" ca="1" si="2251"/>
        <v/>
      </c>
      <c r="BX278" s="142" t="str">
        <f t="shared" ca="1" si="2251"/>
        <v/>
      </c>
      <c r="BY278" s="142" t="str">
        <f t="shared" ca="1" si="2252"/>
        <v/>
      </c>
      <c r="BZ278" s="142" t="str">
        <f t="shared" ca="1" si="2241"/>
        <v/>
      </c>
      <c r="CA278" s="142" t="str">
        <f t="shared" ca="1" si="2253"/>
        <v/>
      </c>
      <c r="CB278" s="142" t="str">
        <f t="shared" ca="1" si="2254"/>
        <v/>
      </c>
      <c r="CC278" s="142" t="str">
        <f t="shared" ca="1" si="2255"/>
        <v/>
      </c>
      <c r="CD278" s="142" t="str">
        <f t="shared" ca="1" si="2256"/>
        <v/>
      </c>
      <c r="CE278" s="142" t="str">
        <f t="shared" ca="1" si="2257"/>
        <v/>
      </c>
      <c r="CF278" s="142" t="str">
        <f t="shared" ca="1" si="2258"/>
        <v/>
      </c>
      <c r="CG278" s="142" t="str">
        <f t="shared" ca="1" si="2259"/>
        <v/>
      </c>
      <c r="CH278" s="142" t="str">
        <f ca="1">IFERROR(TRIM(IFERROR(IF(ISNUMBER(MATCH(IF($CF277="Radius",LEFT($CF278,FIND(" (",$CF278,1)),IF(LEFT($CF278,FIND(" (",$CF278,1))=LEFT($CF277,FIND(" (",$CF277,1)),"",LEFT($CF278,FIND(" (",$CF278,1)))),$CH$8:$CH277,0))=FALSE,IF($CF277="Radius",LEFT($CF278,FIND(" (",$CF278,1)),IF(LEFT($CF278,FIND(" (",$CF278,1))=LEFT($CF277,FIND(" (",$CF277,1)),"",LEFT($CF278,FIND(" (",$CF278,1)))),""),"")),"")</f>
        <v/>
      </c>
      <c r="CI278" s="142" t="str">
        <f t="array" aca="1" ref="CI278" ca="1">IFERROR(IF($CH278="","",IF(MAX((Selection_Radius=$CH278)*Selection_Resultant)=0,"",MAX((Selection_Radius=$CH278)*Selection_Resultant))),"")</f>
        <v/>
      </c>
      <c r="CJ278" s="142" t="str">
        <f t="shared" ca="1" si="2260"/>
        <v/>
      </c>
      <c r="CK278" s="142" t="str">
        <f t="array" aca="1" ref="CK278" ca="1">IFERROR(INDEX($CJ$1:$CJ$502,SMALL(IF($CJ$1:$CJ$502&lt;&gt;"",ROW($CJ$1:$CJ$502)),ROW(271:271))),"")</f>
        <v/>
      </c>
      <c r="CL278" s="142" t="str">
        <f t="shared" ca="1" si="2261"/>
        <v/>
      </c>
      <c r="CM278" s="142" t="str">
        <f t="shared" ca="1" si="2262"/>
        <v/>
      </c>
      <c r="CN278" s="142" t="str" cm="1">
        <f t="array" aca="1" ref="CN278" ca="1">IF(CM278="","",INDEX(INDIRECT("$CM$9:$CM$" &amp; ROW(GuyAnchorReactionCount) + GuyAnchorReactionCount),ROWS($CM278:INDIRECT("$CM$" &amp; ROW(GuyAnchorReactionCount) + GuyAnchorReactionCount))))</f>
        <v/>
      </c>
      <c r="CP278" s="145" t="str">
        <f t="shared" ca="1" si="2263"/>
        <v/>
      </c>
      <c r="CQ278" s="145" t="str">
        <f t="shared" ca="1" si="2264"/>
        <v/>
      </c>
      <c r="CR278" s="145" t="str">
        <f t="shared" ca="1" si="2265"/>
        <v/>
      </c>
      <c r="CS278" s="145" t="str">
        <f t="shared" ca="1" si="2266"/>
        <v/>
      </c>
    </row>
    <row r="279" spans="3:97" x14ac:dyDescent="0.2">
      <c r="C279" s="142">
        <f t="shared" si="2190"/>
        <v>277</v>
      </c>
      <c r="D279" s="142" t="e">
        <f t="shared" ca="1" si="2329"/>
        <v>#N/A</v>
      </c>
      <c r="E279" s="142" t="e">
        <f t="shared" ca="1" si="2329"/>
        <v>#N/A</v>
      </c>
      <c r="F279" s="142" t="e">
        <f t="shared" ca="1" si="2329"/>
        <v>#N/A</v>
      </c>
      <c r="G279" s="142" t="e">
        <f t="shared" ca="1" si="2329"/>
        <v>#N/A</v>
      </c>
      <c r="H279" s="142" t="e">
        <f t="shared" ca="1" si="2329"/>
        <v>#N/A</v>
      </c>
      <c r="I279" s="142" t="e">
        <f t="shared" ca="1" si="2329"/>
        <v>#N/A</v>
      </c>
      <c r="J279" s="142" t="e">
        <f t="shared" ca="1" si="2329"/>
        <v>#N/A</v>
      </c>
      <c r="K279" s="142" t="e">
        <f t="shared" ca="1" si="2329"/>
        <v>#N/A</v>
      </c>
      <c r="L279" s="142" t="e">
        <f t="shared" ca="1" si="2329"/>
        <v>#N/A</v>
      </c>
      <c r="M279" s="142" t="e">
        <f t="shared" ca="1" si="2329"/>
        <v>#N/A</v>
      </c>
      <c r="N279" s="142" t="e">
        <f t="shared" ca="1" si="2329"/>
        <v>#N/A</v>
      </c>
      <c r="O279" s="142" t="e">
        <f t="shared" ca="1" si="2329"/>
        <v>#N/A</v>
      </c>
      <c r="P279" s="142" t="e">
        <f t="shared" ca="1" si="2329"/>
        <v>#N/A</v>
      </c>
      <c r="Q279" s="142" t="e">
        <f t="shared" ca="1" si="2329"/>
        <v>#N/A</v>
      </c>
      <c r="R279" s="142" t="e">
        <f t="shared" ca="1" si="2329"/>
        <v>#N/A</v>
      </c>
      <c r="S279" s="142" t="e">
        <f t="shared" ca="1" si="2329"/>
        <v>#N/A</v>
      </c>
      <c r="T279" s="142" t="e">
        <f t="shared" ca="1" si="2319"/>
        <v>#N/A</v>
      </c>
      <c r="U279" s="142" t="e">
        <f t="shared" ca="1" si="2319"/>
        <v>#N/A</v>
      </c>
      <c r="V279" s="142" t="e">
        <f t="shared" ca="1" si="2319"/>
        <v>#N/A</v>
      </c>
      <c r="W279" s="142" t="e">
        <f t="shared" ca="1" si="2319"/>
        <v>#N/A</v>
      </c>
      <c r="X279" s="142" t="e">
        <f t="shared" ca="1" si="2319"/>
        <v>#N/A</v>
      </c>
      <c r="Y279" s="142" t="e">
        <f t="shared" ca="1" si="2319"/>
        <v>#N/A</v>
      </c>
      <c r="Z279" s="142" t="e">
        <f t="shared" ca="1" si="2319"/>
        <v>#N/A</v>
      </c>
      <c r="AA279" s="142" t="e">
        <f t="shared" ca="1" si="2319"/>
        <v>#N/A</v>
      </c>
      <c r="AB279" s="142" t="e">
        <f t="shared" ca="1" si="2319"/>
        <v>#N/A</v>
      </c>
      <c r="AC279" s="142" t="e">
        <f t="shared" ca="1" si="2319"/>
        <v>#N/A</v>
      </c>
      <c r="AD279" s="142" t="e">
        <f t="shared" ca="1" si="2319"/>
        <v>#N/A</v>
      </c>
      <c r="AE279" s="142" t="e">
        <f t="shared" ca="1" si="2319"/>
        <v>#N/A</v>
      </c>
      <c r="AF279" s="142" t="e">
        <f t="shared" ca="1" si="2319"/>
        <v>#N/A</v>
      </c>
      <c r="AG279" s="142" t="e">
        <f t="shared" ca="1" si="2319"/>
        <v>#N/A</v>
      </c>
      <c r="AH279" s="142" t="e">
        <f t="shared" ca="1" si="2319"/>
        <v>#N/A</v>
      </c>
      <c r="AI279" s="142" t="e">
        <f t="shared" ca="1" si="2330"/>
        <v>#N/A</v>
      </c>
      <c r="AJ279" s="142" t="e">
        <f t="shared" ca="1" si="2330"/>
        <v>#N/A</v>
      </c>
      <c r="AK279" s="142" t="e">
        <f t="shared" ca="1" si="2330"/>
        <v>#N/A</v>
      </c>
      <c r="AL279" s="142" t="e">
        <f t="shared" ca="1" si="2330"/>
        <v>#N/A</v>
      </c>
      <c r="AM279" s="142" t="e">
        <f t="shared" ca="1" si="2330"/>
        <v>#N/A</v>
      </c>
      <c r="AN279" s="142" t="e">
        <f t="shared" ca="1" si="2330"/>
        <v>#N/A</v>
      </c>
      <c r="AO279" s="142" t="e">
        <f t="shared" ca="1" si="2330"/>
        <v>#N/A</v>
      </c>
      <c r="AP279" s="142" t="e">
        <f t="shared" ca="1" si="2330"/>
        <v>#N/A</v>
      </c>
      <c r="AQ279" s="142" t="e">
        <f t="shared" ca="1" si="2330"/>
        <v>#N/A</v>
      </c>
      <c r="AR279" s="142" t="e">
        <f t="shared" ca="1" si="2330"/>
        <v>#N/A</v>
      </c>
      <c r="AS279" s="142" t="e">
        <f t="shared" ca="1" si="2330"/>
        <v>#N/A</v>
      </c>
      <c r="AT279" s="142" t="e">
        <f t="shared" ca="1" si="2330"/>
        <v>#N/A</v>
      </c>
      <c r="AU279" s="142" t="e">
        <f t="shared" ca="1" si="2330"/>
        <v>#N/A</v>
      </c>
      <c r="AV279" s="142" t="e">
        <f t="shared" ca="1" si="2330"/>
        <v>#N/A</v>
      </c>
      <c r="AW279" s="142" t="e">
        <f t="shared" ca="1" si="2330"/>
        <v>#N/A</v>
      </c>
      <c r="AX279" s="142" t="e">
        <f t="shared" ca="1" si="2330"/>
        <v>#N/A</v>
      </c>
      <c r="AY279" s="142" t="e">
        <f t="shared" ca="1" si="2320"/>
        <v>#N/A</v>
      </c>
      <c r="AZ279" s="142" t="e">
        <f t="shared" ca="1" si="2320"/>
        <v>#N/A</v>
      </c>
      <c r="BA279" s="142" t="e">
        <f t="shared" ca="1" si="2320"/>
        <v>#N/A</v>
      </c>
      <c r="BB279" s="142" t="str">
        <f t="shared" ca="1" si="2180"/>
        <v/>
      </c>
      <c r="BC279" s="142" t="str">
        <f t="shared" ref="BC279" ca="1" si="2371">IFERROR(VALUE(G279)*IF(RTF_unit="K",1,IF(RTF_unit="lb",1/1000,IF(RTF_unit="T",2,1))),"")</f>
        <v/>
      </c>
      <c r="BD279" s="142" t="str">
        <f t="shared" ref="BD279" ca="1" si="2372">IFERROR(VALUE(H279)*IF(RTF_unit="K",1,IF(RTF_unit="lb",1/1000,IF(RTF_unit="T",2,1))),"")</f>
        <v/>
      </c>
      <c r="BE279" s="142" t="str">
        <f t="shared" ref="BE279" ca="1" si="2373">IFERROR(VALUE(I279)*IF(RTF_unit="K",1,IF(RTF_unit="lb",1/1000,IF(RTF_unit="T",2,1))),"")</f>
        <v/>
      </c>
      <c r="BF279" s="20" t="str">
        <f t="shared" ca="1" si="2184"/>
        <v/>
      </c>
      <c r="BG279" s="142" t="str">
        <f t="shared" ca="1" si="2226"/>
        <v/>
      </c>
      <c r="BH279" s="20"/>
      <c r="BI279" s="158" t="str">
        <f t="shared" ca="1" si="2270"/>
        <v/>
      </c>
      <c r="BJ279" s="142" t="str">
        <f t="shared" ca="1" si="2245"/>
        <v/>
      </c>
      <c r="BK279" s="142" t="str">
        <f t="shared" ca="1" si="2271"/>
        <v/>
      </c>
      <c r="BL279" s="142" t="str">
        <f t="shared" ref="BL279" ca="1" si="2374">IFERROR(INDEX($D$2:$BA$203,$A$41-1+$BI279,$A$27-3)*IF(RTF_unit="K",1,IF(RTF_unit="lb",1/1000,IF(RTF_unit="T",2,1))),"")</f>
        <v/>
      </c>
      <c r="BM279" s="142" t="str">
        <f t="shared" ref="BM279" ca="1" si="2375">IFERROR(INDEX($D$2:$BA$203,$A$41-1+$BI279,$A$27-1)*IF(RTF_unit="K",1,IF(RTF_unit="lb",1/1000,IF(RTF_unit="T",2,1))),"")</f>
        <v/>
      </c>
      <c r="BN279" s="142" t="str">
        <f t="shared" ref="BN279" ca="1" si="2376">IFERROR(INDEX($D$2:$BA$203,$A$41-1+$BI279,$A$27-2)*IF(RTF_unit="K",1,IF(RTF_unit="lb",1/1000,IF(RTF_unit="T",2,1))),"")</f>
        <v/>
      </c>
      <c r="BO279" s="142" t="str">
        <f t="shared" ref="BO279" ca="1" si="2377">IFERROR(INDEX($D$2:$BA$203,$A$41-1+$BI279,$A$27)*IF(RTF_unit_Moment="kip-ft",1,IF(RTF_unit_Moment="kip-in",1/12,IF(RTF_unit_Moment="lb-ft",1/1000,IF(RTF_unit_Moment="lb-in",1/12000,1)))),"")</f>
        <v/>
      </c>
      <c r="BP279" s="142" t="str">
        <f t="shared" ref="BP279" ca="1" si="2378">IFERROR(INDEX($D$2:$BA$203,$A$41-1+$BI279,$A$30)*IF(RTF_unit_Moment="kip-ft",1,IF(RTF_unit_Moment="kip-in",1/12,IF(RTF_unit_Moment="lb-ft",1/1000,IF(RTF_unit_Moment="lb-in",1/12000,1)))),"")</f>
        <v/>
      </c>
      <c r="BQ279" s="142" t="str">
        <f t="shared" ca="1" si="2277"/>
        <v/>
      </c>
      <c r="BR279" s="142" t="str">
        <f t="shared" ca="1" si="2278"/>
        <v/>
      </c>
      <c r="BT279" s="142" t="str">
        <f t="array" aca="1" ref="BT279" ca="1">IFERROR(INDEX($BB$1:$BB$502,SMALL(IF($BB$1:$BB$502&lt;&gt;"",ROW($BB$1:$BB$502)),ROW(272:272))),"")</f>
        <v/>
      </c>
      <c r="BU279" s="156" t="str">
        <f t="shared" ca="1" si="2240"/>
        <v/>
      </c>
      <c r="BV279" s="142" t="str">
        <f t="shared" ca="1" si="2251"/>
        <v/>
      </c>
      <c r="BW279" s="142" t="str">
        <f t="shared" ca="1" si="2251"/>
        <v/>
      </c>
      <c r="BX279" s="142" t="str">
        <f t="shared" ca="1" si="2251"/>
        <v/>
      </c>
      <c r="BY279" s="142" t="str">
        <f t="shared" ca="1" si="2252"/>
        <v/>
      </c>
      <c r="BZ279" s="142" t="str">
        <f t="shared" ca="1" si="2241"/>
        <v/>
      </c>
      <c r="CA279" s="142" t="str">
        <f t="shared" ca="1" si="2253"/>
        <v/>
      </c>
      <c r="CB279" s="142" t="str">
        <f t="shared" ca="1" si="2254"/>
        <v/>
      </c>
      <c r="CC279" s="142" t="str">
        <f t="shared" ca="1" si="2255"/>
        <v/>
      </c>
      <c r="CD279" s="142" t="str">
        <f t="shared" ca="1" si="2256"/>
        <v/>
      </c>
      <c r="CE279" s="142" t="str">
        <f t="shared" ca="1" si="2257"/>
        <v/>
      </c>
      <c r="CF279" s="142" t="str">
        <f t="shared" ca="1" si="2258"/>
        <v/>
      </c>
      <c r="CG279" s="142" t="str">
        <f t="shared" ca="1" si="2259"/>
        <v/>
      </c>
      <c r="CH279" s="142" t="str">
        <f ca="1">IFERROR(TRIM(IFERROR(IF(ISNUMBER(MATCH(IF($CF278="Radius",LEFT($CF279,FIND(" (",$CF279,1)),IF(LEFT($CF279,FIND(" (",$CF279,1))=LEFT($CF278,FIND(" (",$CF278,1)),"",LEFT($CF279,FIND(" (",$CF279,1)))),$CH$8:$CH278,0))=FALSE,IF($CF278="Radius",LEFT($CF279,FIND(" (",$CF279,1)),IF(LEFT($CF279,FIND(" (",$CF279,1))=LEFT($CF278,FIND(" (",$CF278,1)),"",LEFT($CF279,FIND(" (",$CF279,1)))),""),"")),"")</f>
        <v/>
      </c>
      <c r="CI279" s="142" t="str">
        <f t="array" aca="1" ref="CI279" ca="1">IFERROR(IF($CH279="","",IF(MAX((Selection_Radius=$CH279)*Selection_Resultant)=0,"",MAX((Selection_Radius=$CH279)*Selection_Resultant))),"")</f>
        <v/>
      </c>
      <c r="CJ279" s="142" t="str">
        <f t="shared" ca="1" si="2260"/>
        <v/>
      </c>
      <c r="CK279" s="142" t="str">
        <f t="array" aca="1" ref="CK279" ca="1">IFERROR(INDEX($CJ$1:$CJ$502,SMALL(IF($CJ$1:$CJ$502&lt;&gt;"",ROW($CJ$1:$CJ$502)),ROW(272:272))),"")</f>
        <v/>
      </c>
      <c r="CL279" s="142" t="str">
        <f t="shared" ca="1" si="2261"/>
        <v/>
      </c>
      <c r="CM279" s="142" t="str">
        <f t="shared" ca="1" si="2262"/>
        <v/>
      </c>
      <c r="CN279" s="142" t="str" cm="1">
        <f t="array" aca="1" ref="CN279" ca="1">IF(CM279="","",INDEX(INDIRECT("$CM$9:$CM$" &amp; ROW(GuyAnchorReactionCount) + GuyAnchorReactionCount),ROWS($CM279:INDIRECT("$CM$" &amp; ROW(GuyAnchorReactionCount) + GuyAnchorReactionCount))))</f>
        <v/>
      </c>
      <c r="CP279" s="145" t="str">
        <f t="shared" ca="1" si="2263"/>
        <v/>
      </c>
      <c r="CQ279" s="145" t="str">
        <f t="shared" ca="1" si="2264"/>
        <v/>
      </c>
      <c r="CR279" s="145" t="str">
        <f t="shared" ca="1" si="2265"/>
        <v/>
      </c>
      <c r="CS279" s="145" t="str">
        <f t="shared" ca="1" si="2266"/>
        <v/>
      </c>
    </row>
    <row r="280" spans="3:97" x14ac:dyDescent="0.2">
      <c r="C280" s="142">
        <f t="shared" si="2190"/>
        <v>278</v>
      </c>
      <c r="D280" s="142" t="e">
        <f t="shared" ca="1" si="2329"/>
        <v>#N/A</v>
      </c>
      <c r="E280" s="142" t="e">
        <f t="shared" ca="1" si="2329"/>
        <v>#N/A</v>
      </c>
      <c r="F280" s="142" t="e">
        <f t="shared" ca="1" si="2329"/>
        <v>#N/A</v>
      </c>
      <c r="G280" s="142" t="e">
        <f t="shared" ca="1" si="2329"/>
        <v>#N/A</v>
      </c>
      <c r="H280" s="142" t="e">
        <f t="shared" ca="1" si="2329"/>
        <v>#N/A</v>
      </c>
      <c r="I280" s="142" t="e">
        <f t="shared" ca="1" si="2329"/>
        <v>#N/A</v>
      </c>
      <c r="J280" s="142" t="e">
        <f t="shared" ca="1" si="2329"/>
        <v>#N/A</v>
      </c>
      <c r="K280" s="142" t="e">
        <f t="shared" ca="1" si="2329"/>
        <v>#N/A</v>
      </c>
      <c r="L280" s="142" t="e">
        <f t="shared" ca="1" si="2329"/>
        <v>#N/A</v>
      </c>
      <c r="M280" s="142" t="e">
        <f t="shared" ca="1" si="2329"/>
        <v>#N/A</v>
      </c>
      <c r="N280" s="142" t="e">
        <f t="shared" ca="1" si="2329"/>
        <v>#N/A</v>
      </c>
      <c r="O280" s="142" t="e">
        <f t="shared" ca="1" si="2329"/>
        <v>#N/A</v>
      </c>
      <c r="P280" s="142" t="e">
        <f t="shared" ca="1" si="2329"/>
        <v>#N/A</v>
      </c>
      <c r="Q280" s="142" t="e">
        <f t="shared" ca="1" si="2329"/>
        <v>#N/A</v>
      </c>
      <c r="R280" s="142" t="e">
        <f t="shared" ca="1" si="2329"/>
        <v>#N/A</v>
      </c>
      <c r="S280" s="142" t="e">
        <f t="shared" ca="1" si="2329"/>
        <v>#N/A</v>
      </c>
      <c r="T280" s="142" t="e">
        <f t="shared" ca="1" si="2319"/>
        <v>#N/A</v>
      </c>
      <c r="U280" s="142" t="e">
        <f t="shared" ca="1" si="2319"/>
        <v>#N/A</v>
      </c>
      <c r="V280" s="142" t="e">
        <f t="shared" ca="1" si="2319"/>
        <v>#N/A</v>
      </c>
      <c r="W280" s="142" t="e">
        <f t="shared" ca="1" si="2319"/>
        <v>#N/A</v>
      </c>
      <c r="X280" s="142" t="e">
        <f t="shared" ca="1" si="2319"/>
        <v>#N/A</v>
      </c>
      <c r="Y280" s="142" t="e">
        <f t="shared" ca="1" si="2319"/>
        <v>#N/A</v>
      </c>
      <c r="Z280" s="142" t="e">
        <f t="shared" ca="1" si="2319"/>
        <v>#N/A</v>
      </c>
      <c r="AA280" s="142" t="e">
        <f t="shared" ca="1" si="2319"/>
        <v>#N/A</v>
      </c>
      <c r="AB280" s="142" t="e">
        <f t="shared" ca="1" si="2319"/>
        <v>#N/A</v>
      </c>
      <c r="AC280" s="142" t="e">
        <f t="shared" ca="1" si="2319"/>
        <v>#N/A</v>
      </c>
      <c r="AD280" s="142" t="e">
        <f t="shared" ca="1" si="2319"/>
        <v>#N/A</v>
      </c>
      <c r="AE280" s="142" t="e">
        <f t="shared" ca="1" si="2319"/>
        <v>#N/A</v>
      </c>
      <c r="AF280" s="142" t="e">
        <f t="shared" ca="1" si="2319"/>
        <v>#N/A</v>
      </c>
      <c r="AG280" s="142" t="e">
        <f t="shared" ca="1" si="2319"/>
        <v>#N/A</v>
      </c>
      <c r="AH280" s="142" t="e">
        <f t="shared" ca="1" si="2319"/>
        <v>#N/A</v>
      </c>
      <c r="AI280" s="142" t="e">
        <f t="shared" ca="1" si="2330"/>
        <v>#N/A</v>
      </c>
      <c r="AJ280" s="142" t="e">
        <f t="shared" ca="1" si="2330"/>
        <v>#N/A</v>
      </c>
      <c r="AK280" s="142" t="e">
        <f t="shared" ca="1" si="2330"/>
        <v>#N/A</v>
      </c>
      <c r="AL280" s="142" t="e">
        <f t="shared" ca="1" si="2330"/>
        <v>#N/A</v>
      </c>
      <c r="AM280" s="142" t="e">
        <f t="shared" ca="1" si="2330"/>
        <v>#N/A</v>
      </c>
      <c r="AN280" s="142" t="e">
        <f t="shared" ca="1" si="2330"/>
        <v>#N/A</v>
      </c>
      <c r="AO280" s="142" t="e">
        <f t="shared" ca="1" si="2330"/>
        <v>#N/A</v>
      </c>
      <c r="AP280" s="142" t="e">
        <f t="shared" ca="1" si="2330"/>
        <v>#N/A</v>
      </c>
      <c r="AQ280" s="142" t="e">
        <f t="shared" ca="1" si="2330"/>
        <v>#N/A</v>
      </c>
      <c r="AR280" s="142" t="e">
        <f t="shared" ca="1" si="2330"/>
        <v>#N/A</v>
      </c>
      <c r="AS280" s="142" t="e">
        <f t="shared" ca="1" si="2330"/>
        <v>#N/A</v>
      </c>
      <c r="AT280" s="142" t="e">
        <f t="shared" ca="1" si="2330"/>
        <v>#N/A</v>
      </c>
      <c r="AU280" s="142" t="e">
        <f t="shared" ca="1" si="2330"/>
        <v>#N/A</v>
      </c>
      <c r="AV280" s="142" t="e">
        <f t="shared" ca="1" si="2330"/>
        <v>#N/A</v>
      </c>
      <c r="AW280" s="142" t="e">
        <f t="shared" ca="1" si="2330"/>
        <v>#N/A</v>
      </c>
      <c r="AX280" s="142" t="e">
        <f t="shared" ca="1" si="2330"/>
        <v>#N/A</v>
      </c>
      <c r="AY280" s="142" t="e">
        <f t="shared" ca="1" si="2320"/>
        <v>#N/A</v>
      </c>
      <c r="AZ280" s="142" t="e">
        <f t="shared" ca="1" si="2320"/>
        <v>#N/A</v>
      </c>
      <c r="BA280" s="142" t="e">
        <f t="shared" ca="1" si="2320"/>
        <v>#N/A</v>
      </c>
      <c r="BB280" s="142" t="str">
        <f t="shared" ca="1" si="2180"/>
        <v/>
      </c>
      <c r="BC280" s="142" t="str">
        <f t="shared" ref="BC280" ca="1" si="2379">IFERROR(VALUE(G280)*IF(RTF_unit="K",1,IF(RTF_unit="lb",1/1000,IF(RTF_unit="T",2,1))),"")</f>
        <v/>
      </c>
      <c r="BD280" s="142" t="str">
        <f t="shared" ref="BD280" ca="1" si="2380">IFERROR(VALUE(H280)*IF(RTF_unit="K",1,IF(RTF_unit="lb",1/1000,IF(RTF_unit="T",2,1))),"")</f>
        <v/>
      </c>
      <c r="BE280" s="142" t="str">
        <f t="shared" ref="BE280" ca="1" si="2381">IFERROR(VALUE(I280)*IF(RTF_unit="K",1,IF(RTF_unit="lb",1/1000,IF(RTF_unit="T",2,1))),"")</f>
        <v/>
      </c>
      <c r="BF280" s="20" t="str">
        <f t="shared" ca="1" si="2184"/>
        <v/>
      </c>
      <c r="BG280" s="142" t="str">
        <f t="shared" ca="1" si="2226"/>
        <v/>
      </c>
      <c r="BH280" s="20"/>
      <c r="BI280" s="158" t="str">
        <f t="shared" ca="1" si="2270"/>
        <v/>
      </c>
      <c r="BJ280" s="142" t="str">
        <f t="shared" ca="1" si="2245"/>
        <v/>
      </c>
      <c r="BK280" s="142" t="str">
        <f t="shared" ca="1" si="2271"/>
        <v/>
      </c>
      <c r="BL280" s="142" t="str">
        <f t="shared" ref="BL280" ca="1" si="2382">IFERROR(INDEX($D$2:$BA$203,$A$41-1+$BI280,$A$27-3)*IF(RTF_unit="K",1,IF(RTF_unit="lb",1/1000,IF(RTF_unit="T",2,1))),"")</f>
        <v/>
      </c>
      <c r="BM280" s="142" t="str">
        <f t="shared" ref="BM280" ca="1" si="2383">IFERROR(INDEX($D$2:$BA$203,$A$41-1+$BI280,$A$27-1)*IF(RTF_unit="K",1,IF(RTF_unit="lb",1/1000,IF(RTF_unit="T",2,1))),"")</f>
        <v/>
      </c>
      <c r="BN280" s="142" t="str">
        <f t="shared" ref="BN280" ca="1" si="2384">IFERROR(INDEX($D$2:$BA$203,$A$41-1+$BI280,$A$27-2)*IF(RTF_unit="K",1,IF(RTF_unit="lb",1/1000,IF(RTF_unit="T",2,1))),"")</f>
        <v/>
      </c>
      <c r="BO280" s="142" t="str">
        <f t="shared" ref="BO280" ca="1" si="2385">IFERROR(INDEX($D$2:$BA$203,$A$41-1+$BI280,$A$27)*IF(RTF_unit_Moment="kip-ft",1,IF(RTF_unit_Moment="kip-in",1/12,IF(RTF_unit_Moment="lb-ft",1/1000,IF(RTF_unit_Moment="lb-in",1/12000,1)))),"")</f>
        <v/>
      </c>
      <c r="BP280" s="142" t="str">
        <f t="shared" ref="BP280" ca="1" si="2386">IFERROR(INDEX($D$2:$BA$203,$A$41-1+$BI280,$A$30)*IF(RTF_unit_Moment="kip-ft",1,IF(RTF_unit_Moment="kip-in",1/12,IF(RTF_unit_Moment="lb-ft",1/1000,IF(RTF_unit_Moment="lb-in",1/12000,1)))),"")</f>
        <v/>
      </c>
      <c r="BQ280" s="142" t="str">
        <f t="shared" ca="1" si="2277"/>
        <v/>
      </c>
      <c r="BR280" s="142" t="str">
        <f t="shared" ca="1" si="2278"/>
        <v/>
      </c>
      <c r="BT280" s="142" t="str">
        <f t="array" aca="1" ref="BT280" ca="1">IFERROR(INDEX($BB$1:$BB$502,SMALL(IF($BB$1:$BB$502&lt;&gt;"",ROW($BB$1:$BB$502)),ROW(273:273))),"")</f>
        <v/>
      </c>
      <c r="BU280" s="156" t="str">
        <f t="shared" ca="1" si="2240"/>
        <v/>
      </c>
      <c r="BV280" s="142" t="str">
        <f t="shared" ca="1" si="2251"/>
        <v/>
      </c>
      <c r="BW280" s="142" t="str">
        <f t="shared" ca="1" si="2251"/>
        <v/>
      </c>
      <c r="BX280" s="142" t="str">
        <f t="shared" ca="1" si="2251"/>
        <v/>
      </c>
      <c r="BY280" s="142" t="str">
        <f t="shared" ca="1" si="2252"/>
        <v/>
      </c>
      <c r="BZ280" s="142" t="str">
        <f t="shared" ca="1" si="2241"/>
        <v/>
      </c>
      <c r="CA280" s="142" t="str">
        <f t="shared" ca="1" si="2253"/>
        <v/>
      </c>
      <c r="CB280" s="142" t="str">
        <f t="shared" ca="1" si="2254"/>
        <v/>
      </c>
      <c r="CC280" s="142" t="str">
        <f t="shared" ca="1" si="2255"/>
        <v/>
      </c>
      <c r="CD280" s="142" t="str">
        <f t="shared" ca="1" si="2256"/>
        <v/>
      </c>
      <c r="CE280" s="142" t="str">
        <f t="shared" ca="1" si="2257"/>
        <v/>
      </c>
      <c r="CF280" s="142" t="str">
        <f t="shared" ca="1" si="2258"/>
        <v/>
      </c>
      <c r="CG280" s="142" t="str">
        <f t="shared" ca="1" si="2259"/>
        <v/>
      </c>
      <c r="CH280" s="142" t="str">
        <f ca="1">IFERROR(TRIM(IFERROR(IF(ISNUMBER(MATCH(IF($CF279="Radius",LEFT($CF280,FIND(" (",$CF280,1)),IF(LEFT($CF280,FIND(" (",$CF280,1))=LEFT($CF279,FIND(" (",$CF279,1)),"",LEFT($CF280,FIND(" (",$CF280,1)))),$CH$8:$CH279,0))=FALSE,IF($CF279="Radius",LEFT($CF280,FIND(" (",$CF280,1)),IF(LEFT($CF280,FIND(" (",$CF280,1))=LEFT($CF279,FIND(" (",$CF279,1)),"",LEFT($CF280,FIND(" (",$CF280,1)))),""),"")),"")</f>
        <v/>
      </c>
      <c r="CI280" s="142" t="str">
        <f t="array" aca="1" ref="CI280" ca="1">IFERROR(IF($CH280="","",IF(MAX((Selection_Radius=$CH280)*Selection_Resultant)=0,"",MAX((Selection_Radius=$CH280)*Selection_Resultant))),"")</f>
        <v/>
      </c>
      <c r="CJ280" s="142" t="str">
        <f t="shared" ca="1" si="2260"/>
        <v/>
      </c>
      <c r="CK280" s="142" t="str">
        <f t="array" aca="1" ref="CK280" ca="1">IFERROR(INDEX($CJ$1:$CJ$502,SMALL(IF($CJ$1:$CJ$502&lt;&gt;"",ROW($CJ$1:$CJ$502)),ROW(273:273))),"")</f>
        <v/>
      </c>
      <c r="CL280" s="142" t="str">
        <f t="shared" ca="1" si="2261"/>
        <v/>
      </c>
      <c r="CM280" s="142" t="str">
        <f t="shared" ca="1" si="2262"/>
        <v/>
      </c>
      <c r="CN280" s="142" t="str" cm="1">
        <f t="array" aca="1" ref="CN280" ca="1">IF(CM280="","",INDEX(INDIRECT("$CM$9:$CM$" &amp; ROW(GuyAnchorReactionCount) + GuyAnchorReactionCount),ROWS($CM280:INDIRECT("$CM$" &amp; ROW(GuyAnchorReactionCount) + GuyAnchorReactionCount))))</f>
        <v/>
      </c>
      <c r="CP280" s="145" t="str">
        <f t="shared" ca="1" si="2263"/>
        <v/>
      </c>
      <c r="CQ280" s="145" t="str">
        <f t="shared" ca="1" si="2264"/>
        <v/>
      </c>
      <c r="CR280" s="145" t="str">
        <f t="shared" ca="1" si="2265"/>
        <v/>
      </c>
      <c r="CS280" s="145" t="str">
        <f t="shared" ca="1" si="2266"/>
        <v/>
      </c>
    </row>
    <row r="281" spans="3:97" x14ac:dyDescent="0.2">
      <c r="C281" s="142">
        <f t="shared" si="2190"/>
        <v>279</v>
      </c>
      <c r="D281" s="142" t="e">
        <f t="shared" ca="1" si="2329"/>
        <v>#N/A</v>
      </c>
      <c r="E281" s="142" t="e">
        <f t="shared" ca="1" si="2329"/>
        <v>#N/A</v>
      </c>
      <c r="F281" s="142" t="e">
        <f t="shared" ca="1" si="2329"/>
        <v>#N/A</v>
      </c>
      <c r="G281" s="142" t="e">
        <f t="shared" ca="1" si="2329"/>
        <v>#N/A</v>
      </c>
      <c r="H281" s="142" t="e">
        <f t="shared" ca="1" si="2329"/>
        <v>#N/A</v>
      </c>
      <c r="I281" s="142" t="e">
        <f t="shared" ca="1" si="2329"/>
        <v>#N/A</v>
      </c>
      <c r="J281" s="142" t="e">
        <f t="shared" ca="1" si="2329"/>
        <v>#N/A</v>
      </c>
      <c r="K281" s="142" t="e">
        <f t="shared" ca="1" si="2329"/>
        <v>#N/A</v>
      </c>
      <c r="L281" s="142" t="e">
        <f t="shared" ca="1" si="2329"/>
        <v>#N/A</v>
      </c>
      <c r="M281" s="142" t="e">
        <f t="shared" ca="1" si="2329"/>
        <v>#N/A</v>
      </c>
      <c r="N281" s="142" t="e">
        <f t="shared" ca="1" si="2329"/>
        <v>#N/A</v>
      </c>
      <c r="O281" s="142" t="e">
        <f t="shared" ca="1" si="2329"/>
        <v>#N/A</v>
      </c>
      <c r="P281" s="142" t="e">
        <f t="shared" ca="1" si="2329"/>
        <v>#N/A</v>
      </c>
      <c r="Q281" s="142" t="e">
        <f t="shared" ca="1" si="2329"/>
        <v>#N/A</v>
      </c>
      <c r="R281" s="142" t="e">
        <f t="shared" ca="1" si="2329"/>
        <v>#N/A</v>
      </c>
      <c r="S281" s="142" t="e">
        <f t="shared" ca="1" si="2329"/>
        <v>#N/A</v>
      </c>
      <c r="T281" s="142" t="e">
        <f t="shared" ca="1" si="2319"/>
        <v>#N/A</v>
      </c>
      <c r="U281" s="142" t="e">
        <f t="shared" ca="1" si="2319"/>
        <v>#N/A</v>
      </c>
      <c r="V281" s="142" t="e">
        <f t="shared" ca="1" si="2319"/>
        <v>#N/A</v>
      </c>
      <c r="W281" s="142" t="e">
        <f t="shared" ca="1" si="2319"/>
        <v>#N/A</v>
      </c>
      <c r="X281" s="142" t="e">
        <f t="shared" ca="1" si="2319"/>
        <v>#N/A</v>
      </c>
      <c r="Y281" s="142" t="e">
        <f t="shared" ca="1" si="2319"/>
        <v>#N/A</v>
      </c>
      <c r="Z281" s="142" t="e">
        <f t="shared" ca="1" si="2319"/>
        <v>#N/A</v>
      </c>
      <c r="AA281" s="142" t="e">
        <f t="shared" ca="1" si="2319"/>
        <v>#N/A</v>
      </c>
      <c r="AB281" s="142" t="e">
        <f t="shared" ca="1" si="2319"/>
        <v>#N/A</v>
      </c>
      <c r="AC281" s="142" t="e">
        <f t="shared" ca="1" si="2319"/>
        <v>#N/A</v>
      </c>
      <c r="AD281" s="142" t="e">
        <f t="shared" ca="1" si="2319"/>
        <v>#N/A</v>
      </c>
      <c r="AE281" s="142" t="e">
        <f t="shared" ca="1" si="2319"/>
        <v>#N/A</v>
      </c>
      <c r="AF281" s="142" t="e">
        <f t="shared" ca="1" si="2319"/>
        <v>#N/A</v>
      </c>
      <c r="AG281" s="142" t="e">
        <f t="shared" ca="1" si="2319"/>
        <v>#N/A</v>
      </c>
      <c r="AH281" s="142" t="e">
        <f t="shared" ca="1" si="2319"/>
        <v>#N/A</v>
      </c>
      <c r="AI281" s="142" t="e">
        <f t="shared" ca="1" si="2330"/>
        <v>#N/A</v>
      </c>
      <c r="AJ281" s="142" t="e">
        <f t="shared" ca="1" si="2330"/>
        <v>#N/A</v>
      </c>
      <c r="AK281" s="142" t="e">
        <f t="shared" ca="1" si="2330"/>
        <v>#N/A</v>
      </c>
      <c r="AL281" s="142" t="e">
        <f t="shared" ca="1" si="2330"/>
        <v>#N/A</v>
      </c>
      <c r="AM281" s="142" t="e">
        <f t="shared" ca="1" si="2330"/>
        <v>#N/A</v>
      </c>
      <c r="AN281" s="142" t="e">
        <f t="shared" ca="1" si="2330"/>
        <v>#N/A</v>
      </c>
      <c r="AO281" s="142" t="e">
        <f t="shared" ca="1" si="2330"/>
        <v>#N/A</v>
      </c>
      <c r="AP281" s="142" t="e">
        <f t="shared" ca="1" si="2330"/>
        <v>#N/A</v>
      </c>
      <c r="AQ281" s="142" t="e">
        <f t="shared" ca="1" si="2330"/>
        <v>#N/A</v>
      </c>
      <c r="AR281" s="142" t="e">
        <f t="shared" ca="1" si="2330"/>
        <v>#N/A</v>
      </c>
      <c r="AS281" s="142" t="e">
        <f t="shared" ca="1" si="2330"/>
        <v>#N/A</v>
      </c>
      <c r="AT281" s="142" t="e">
        <f t="shared" ca="1" si="2330"/>
        <v>#N/A</v>
      </c>
      <c r="AU281" s="142" t="e">
        <f t="shared" ca="1" si="2330"/>
        <v>#N/A</v>
      </c>
      <c r="AV281" s="142" t="e">
        <f t="shared" ca="1" si="2330"/>
        <v>#N/A</v>
      </c>
      <c r="AW281" s="142" t="e">
        <f t="shared" ca="1" si="2330"/>
        <v>#N/A</v>
      </c>
      <c r="AX281" s="142" t="e">
        <f t="shared" ca="1" si="2330"/>
        <v>#N/A</v>
      </c>
      <c r="AY281" s="142" t="e">
        <f t="shared" ca="1" si="2320"/>
        <v>#N/A</v>
      </c>
      <c r="AZ281" s="142" t="e">
        <f t="shared" ca="1" si="2320"/>
        <v>#N/A</v>
      </c>
      <c r="BA281" s="142" t="e">
        <f t="shared" ca="1" si="2320"/>
        <v>#N/A</v>
      </c>
      <c r="BB281" s="142" t="str">
        <f t="shared" ca="1" si="2180"/>
        <v/>
      </c>
      <c r="BC281" s="142" t="str">
        <f t="shared" ref="BC281" ca="1" si="2387">IFERROR(VALUE(G281)*IF(RTF_unit="K",1,IF(RTF_unit="lb",1/1000,IF(RTF_unit="T",2,1))),"")</f>
        <v/>
      </c>
      <c r="BD281" s="142" t="str">
        <f t="shared" ref="BD281" ca="1" si="2388">IFERROR(VALUE(H281)*IF(RTF_unit="K",1,IF(RTF_unit="lb",1/1000,IF(RTF_unit="T",2,1))),"")</f>
        <v/>
      </c>
      <c r="BE281" s="142" t="str">
        <f t="shared" ref="BE281" ca="1" si="2389">IFERROR(VALUE(I281)*IF(RTF_unit="K",1,IF(RTF_unit="lb",1/1000,IF(RTF_unit="T",2,1))),"")</f>
        <v/>
      </c>
      <c r="BF281" s="20" t="str">
        <f t="shared" ca="1" si="2184"/>
        <v/>
      </c>
      <c r="BG281" s="142" t="str">
        <f t="shared" ca="1" si="2226"/>
        <v/>
      </c>
      <c r="BH281" s="20"/>
      <c r="BI281" s="158" t="str">
        <f t="shared" ca="1" si="2270"/>
        <v/>
      </c>
      <c r="BJ281" s="142" t="str">
        <f t="shared" ca="1" si="2245"/>
        <v/>
      </c>
      <c r="BK281" s="142" t="str">
        <f t="shared" ca="1" si="2271"/>
        <v/>
      </c>
      <c r="BL281" s="142" t="str">
        <f t="shared" ref="BL281" ca="1" si="2390">IFERROR(INDEX($D$2:$BA$203,$A$41-1+$BI281,$A$27-3)*IF(RTF_unit="K",1,IF(RTF_unit="lb",1/1000,IF(RTF_unit="T",2,1))),"")</f>
        <v/>
      </c>
      <c r="BM281" s="142" t="str">
        <f t="shared" ref="BM281" ca="1" si="2391">IFERROR(INDEX($D$2:$BA$203,$A$41-1+$BI281,$A$27-1)*IF(RTF_unit="K",1,IF(RTF_unit="lb",1/1000,IF(RTF_unit="T",2,1))),"")</f>
        <v/>
      </c>
      <c r="BN281" s="142" t="str">
        <f t="shared" ref="BN281" ca="1" si="2392">IFERROR(INDEX($D$2:$BA$203,$A$41-1+$BI281,$A$27-2)*IF(RTF_unit="K",1,IF(RTF_unit="lb",1/1000,IF(RTF_unit="T",2,1))),"")</f>
        <v/>
      </c>
      <c r="BO281" s="142" t="str">
        <f t="shared" ref="BO281" ca="1" si="2393">IFERROR(INDEX($D$2:$BA$203,$A$41-1+$BI281,$A$27)*IF(RTF_unit_Moment="kip-ft",1,IF(RTF_unit_Moment="kip-in",1/12,IF(RTF_unit_Moment="lb-ft",1/1000,IF(RTF_unit_Moment="lb-in",1/12000,1)))),"")</f>
        <v/>
      </c>
      <c r="BP281" s="142" t="str">
        <f t="shared" ref="BP281" ca="1" si="2394">IFERROR(INDEX($D$2:$BA$203,$A$41-1+$BI281,$A$30)*IF(RTF_unit_Moment="kip-ft",1,IF(RTF_unit_Moment="kip-in",1/12,IF(RTF_unit_Moment="lb-ft",1/1000,IF(RTF_unit_Moment="lb-in",1/12000,1)))),"")</f>
        <v/>
      </c>
      <c r="BQ281" s="142" t="str">
        <f t="shared" ca="1" si="2277"/>
        <v/>
      </c>
      <c r="BR281" s="142" t="str">
        <f t="shared" ca="1" si="2278"/>
        <v/>
      </c>
      <c r="BT281" s="142" t="str">
        <f t="array" aca="1" ref="BT281" ca="1">IFERROR(INDEX($BB$1:$BB$502,SMALL(IF($BB$1:$BB$502&lt;&gt;"",ROW($BB$1:$BB$502)),ROW(274:274))),"")</f>
        <v/>
      </c>
      <c r="BU281" s="156" t="str">
        <f t="shared" ca="1" si="2240"/>
        <v/>
      </c>
      <c r="BV281" s="142" t="str">
        <f t="shared" ca="1" si="2251"/>
        <v/>
      </c>
      <c r="BW281" s="142" t="str">
        <f t="shared" ca="1" si="2251"/>
        <v/>
      </c>
      <c r="BX281" s="142" t="str">
        <f t="shared" ca="1" si="2251"/>
        <v/>
      </c>
      <c r="BY281" s="142" t="str">
        <f t="shared" ca="1" si="2252"/>
        <v/>
      </c>
      <c r="BZ281" s="142" t="str">
        <f t="shared" ca="1" si="2241"/>
        <v/>
      </c>
      <c r="CA281" s="142" t="str">
        <f t="shared" ca="1" si="2253"/>
        <v/>
      </c>
      <c r="CB281" s="142" t="str">
        <f t="shared" ca="1" si="2254"/>
        <v/>
      </c>
      <c r="CC281" s="142" t="str">
        <f t="shared" ca="1" si="2255"/>
        <v/>
      </c>
      <c r="CD281" s="142" t="str">
        <f t="shared" ca="1" si="2256"/>
        <v/>
      </c>
      <c r="CE281" s="142" t="str">
        <f t="shared" ca="1" si="2257"/>
        <v/>
      </c>
      <c r="CF281" s="142" t="str">
        <f t="shared" ca="1" si="2258"/>
        <v/>
      </c>
      <c r="CG281" s="142" t="str">
        <f t="shared" ca="1" si="2259"/>
        <v/>
      </c>
      <c r="CH281" s="142" t="str">
        <f ca="1">IFERROR(TRIM(IFERROR(IF(ISNUMBER(MATCH(IF($CF280="Radius",LEFT($CF281,FIND(" (",$CF281,1)),IF(LEFT($CF281,FIND(" (",$CF281,1))=LEFT($CF280,FIND(" (",$CF280,1)),"",LEFT($CF281,FIND(" (",$CF281,1)))),$CH$8:$CH280,0))=FALSE,IF($CF280="Radius",LEFT($CF281,FIND(" (",$CF281,1)),IF(LEFT($CF281,FIND(" (",$CF281,1))=LEFT($CF280,FIND(" (",$CF280,1)),"",LEFT($CF281,FIND(" (",$CF281,1)))),""),"")),"")</f>
        <v/>
      </c>
      <c r="CI281" s="142" t="str">
        <f t="array" aca="1" ref="CI281" ca="1">IFERROR(IF($CH281="","",IF(MAX((Selection_Radius=$CH281)*Selection_Resultant)=0,"",MAX((Selection_Radius=$CH281)*Selection_Resultant))),"")</f>
        <v/>
      </c>
      <c r="CJ281" s="142" t="str">
        <f t="shared" ca="1" si="2260"/>
        <v/>
      </c>
      <c r="CK281" s="142" t="str">
        <f t="array" aca="1" ref="CK281" ca="1">IFERROR(INDEX($CJ$1:$CJ$502,SMALL(IF($CJ$1:$CJ$502&lt;&gt;"",ROW($CJ$1:$CJ$502)),ROW(274:274))),"")</f>
        <v/>
      </c>
      <c r="CL281" s="142" t="str">
        <f t="shared" ca="1" si="2261"/>
        <v/>
      </c>
      <c r="CM281" s="142" t="str">
        <f t="shared" ca="1" si="2262"/>
        <v/>
      </c>
      <c r="CN281" s="142" t="str" cm="1">
        <f t="array" aca="1" ref="CN281" ca="1">IF(CM281="","",INDEX(INDIRECT("$CM$9:$CM$" &amp; ROW(GuyAnchorReactionCount) + GuyAnchorReactionCount),ROWS($CM281:INDIRECT("$CM$" &amp; ROW(GuyAnchorReactionCount) + GuyAnchorReactionCount))))</f>
        <v/>
      </c>
      <c r="CP281" s="145" t="str">
        <f t="shared" ca="1" si="2263"/>
        <v/>
      </c>
      <c r="CQ281" s="145" t="str">
        <f t="shared" ca="1" si="2264"/>
        <v/>
      </c>
      <c r="CR281" s="145" t="str">
        <f t="shared" ca="1" si="2265"/>
        <v/>
      </c>
      <c r="CS281" s="145" t="str">
        <f t="shared" ca="1" si="2266"/>
        <v/>
      </c>
    </row>
    <row r="282" spans="3:97" x14ac:dyDescent="0.2">
      <c r="C282" s="142">
        <f t="shared" si="2190"/>
        <v>280</v>
      </c>
      <c r="D282" s="142" t="e">
        <f t="shared" ca="1" si="2329"/>
        <v>#N/A</v>
      </c>
      <c r="E282" s="142" t="e">
        <f t="shared" ca="1" si="2329"/>
        <v>#N/A</v>
      </c>
      <c r="F282" s="142" t="e">
        <f t="shared" ca="1" si="2329"/>
        <v>#N/A</v>
      </c>
      <c r="G282" s="142" t="e">
        <f t="shared" ca="1" si="2329"/>
        <v>#N/A</v>
      </c>
      <c r="H282" s="142" t="e">
        <f t="shared" ca="1" si="2329"/>
        <v>#N/A</v>
      </c>
      <c r="I282" s="142" t="e">
        <f t="shared" ca="1" si="2329"/>
        <v>#N/A</v>
      </c>
      <c r="J282" s="142" t="e">
        <f t="shared" ca="1" si="2329"/>
        <v>#N/A</v>
      </c>
      <c r="K282" s="142" t="e">
        <f t="shared" ca="1" si="2329"/>
        <v>#N/A</v>
      </c>
      <c r="L282" s="142" t="e">
        <f t="shared" ca="1" si="2329"/>
        <v>#N/A</v>
      </c>
      <c r="M282" s="142" t="e">
        <f t="shared" ca="1" si="2329"/>
        <v>#N/A</v>
      </c>
      <c r="N282" s="142" t="e">
        <f t="shared" ca="1" si="2329"/>
        <v>#N/A</v>
      </c>
      <c r="O282" s="142" t="e">
        <f t="shared" ca="1" si="2329"/>
        <v>#N/A</v>
      </c>
      <c r="P282" s="142" t="e">
        <f t="shared" ca="1" si="2329"/>
        <v>#N/A</v>
      </c>
      <c r="Q282" s="142" t="e">
        <f t="shared" ca="1" si="2329"/>
        <v>#N/A</v>
      </c>
      <c r="R282" s="142" t="e">
        <f t="shared" ca="1" si="2329"/>
        <v>#N/A</v>
      </c>
      <c r="S282" s="142" t="e">
        <f t="shared" ca="1" si="2329"/>
        <v>#N/A</v>
      </c>
      <c r="T282" s="142" t="e">
        <f t="shared" ca="1" si="2319"/>
        <v>#N/A</v>
      </c>
      <c r="U282" s="142" t="e">
        <f t="shared" ca="1" si="2319"/>
        <v>#N/A</v>
      </c>
      <c r="V282" s="142" t="e">
        <f t="shared" ca="1" si="2319"/>
        <v>#N/A</v>
      </c>
      <c r="W282" s="142" t="e">
        <f t="shared" ca="1" si="2319"/>
        <v>#N/A</v>
      </c>
      <c r="X282" s="142" t="e">
        <f t="shared" ca="1" si="2319"/>
        <v>#N/A</v>
      </c>
      <c r="Y282" s="142" t="e">
        <f t="shared" ca="1" si="2319"/>
        <v>#N/A</v>
      </c>
      <c r="Z282" s="142" t="e">
        <f t="shared" ca="1" si="2319"/>
        <v>#N/A</v>
      </c>
      <c r="AA282" s="142" t="e">
        <f t="shared" ca="1" si="2319"/>
        <v>#N/A</v>
      </c>
      <c r="AB282" s="142" t="e">
        <f t="shared" ca="1" si="2319"/>
        <v>#N/A</v>
      </c>
      <c r="AC282" s="142" t="e">
        <f t="shared" ca="1" si="2319"/>
        <v>#N/A</v>
      </c>
      <c r="AD282" s="142" t="e">
        <f t="shared" ca="1" si="2319"/>
        <v>#N/A</v>
      </c>
      <c r="AE282" s="142" t="e">
        <f t="shared" ca="1" si="2319"/>
        <v>#N/A</v>
      </c>
      <c r="AF282" s="142" t="e">
        <f t="shared" ca="1" si="2319"/>
        <v>#N/A</v>
      </c>
      <c r="AG282" s="142" t="e">
        <f t="shared" ca="1" si="2319"/>
        <v>#N/A</v>
      </c>
      <c r="AH282" s="142" t="e">
        <f t="shared" ca="1" si="2319"/>
        <v>#N/A</v>
      </c>
      <c r="AI282" s="142" t="e">
        <f t="shared" ca="1" si="2330"/>
        <v>#N/A</v>
      </c>
      <c r="AJ282" s="142" t="e">
        <f t="shared" ca="1" si="2330"/>
        <v>#N/A</v>
      </c>
      <c r="AK282" s="142" t="e">
        <f t="shared" ca="1" si="2330"/>
        <v>#N/A</v>
      </c>
      <c r="AL282" s="142" t="e">
        <f t="shared" ca="1" si="2330"/>
        <v>#N/A</v>
      </c>
      <c r="AM282" s="142" t="e">
        <f t="shared" ca="1" si="2330"/>
        <v>#N/A</v>
      </c>
      <c r="AN282" s="142" t="e">
        <f t="shared" ca="1" si="2330"/>
        <v>#N/A</v>
      </c>
      <c r="AO282" s="142" t="e">
        <f t="shared" ca="1" si="2330"/>
        <v>#N/A</v>
      </c>
      <c r="AP282" s="142" t="e">
        <f t="shared" ca="1" si="2330"/>
        <v>#N/A</v>
      </c>
      <c r="AQ282" s="142" t="e">
        <f t="shared" ca="1" si="2330"/>
        <v>#N/A</v>
      </c>
      <c r="AR282" s="142" t="e">
        <f t="shared" ca="1" si="2330"/>
        <v>#N/A</v>
      </c>
      <c r="AS282" s="142" t="e">
        <f t="shared" ca="1" si="2330"/>
        <v>#N/A</v>
      </c>
      <c r="AT282" s="142" t="e">
        <f t="shared" ca="1" si="2330"/>
        <v>#N/A</v>
      </c>
      <c r="AU282" s="142" t="e">
        <f t="shared" ca="1" si="2330"/>
        <v>#N/A</v>
      </c>
      <c r="AV282" s="142" t="e">
        <f t="shared" ca="1" si="2330"/>
        <v>#N/A</v>
      </c>
      <c r="AW282" s="142" t="e">
        <f t="shared" ca="1" si="2330"/>
        <v>#N/A</v>
      </c>
      <c r="AX282" s="142" t="e">
        <f t="shared" ca="1" si="2330"/>
        <v>#N/A</v>
      </c>
      <c r="AY282" s="142" t="e">
        <f t="shared" ca="1" si="2320"/>
        <v>#N/A</v>
      </c>
      <c r="AZ282" s="142" t="e">
        <f t="shared" ca="1" si="2320"/>
        <v>#N/A</v>
      </c>
      <c r="BA282" s="142" t="e">
        <f t="shared" ca="1" si="2320"/>
        <v>#N/A</v>
      </c>
      <c r="BB282" s="142" t="str">
        <f t="shared" ca="1" si="2180"/>
        <v/>
      </c>
      <c r="BC282" s="142" t="str">
        <f t="shared" ref="BC282" ca="1" si="2395">IFERROR(VALUE(G282)*IF(RTF_unit="K",1,IF(RTF_unit="lb",1/1000,IF(RTF_unit="T",2,1))),"")</f>
        <v/>
      </c>
      <c r="BD282" s="142" t="str">
        <f t="shared" ref="BD282" ca="1" si="2396">IFERROR(VALUE(H282)*IF(RTF_unit="K",1,IF(RTF_unit="lb",1/1000,IF(RTF_unit="T",2,1))),"")</f>
        <v/>
      </c>
      <c r="BE282" s="142" t="str">
        <f t="shared" ref="BE282" ca="1" si="2397">IFERROR(VALUE(I282)*IF(RTF_unit="K",1,IF(RTF_unit="lb",1/1000,IF(RTF_unit="T",2,1))),"")</f>
        <v/>
      </c>
      <c r="BF282" s="20" t="str">
        <f t="shared" ca="1" si="2184"/>
        <v/>
      </c>
      <c r="BG282" s="142" t="str">
        <f t="shared" ca="1" si="2226"/>
        <v/>
      </c>
      <c r="BH282" s="20"/>
      <c r="BI282" s="158" t="str">
        <f t="shared" ca="1" si="2270"/>
        <v/>
      </c>
      <c r="BJ282" s="142" t="str">
        <f t="shared" ca="1" si="2245"/>
        <v/>
      </c>
      <c r="BK282" s="142" t="str">
        <f t="shared" ca="1" si="2271"/>
        <v/>
      </c>
      <c r="BL282" s="142" t="str">
        <f t="shared" ref="BL282" ca="1" si="2398">IFERROR(INDEX($D$2:$BA$203,$A$41-1+$BI282,$A$27-3)*IF(RTF_unit="K",1,IF(RTF_unit="lb",1/1000,IF(RTF_unit="T",2,1))),"")</f>
        <v/>
      </c>
      <c r="BM282" s="142" t="str">
        <f t="shared" ref="BM282" ca="1" si="2399">IFERROR(INDEX($D$2:$BA$203,$A$41-1+$BI282,$A$27-1)*IF(RTF_unit="K",1,IF(RTF_unit="lb",1/1000,IF(RTF_unit="T",2,1))),"")</f>
        <v/>
      </c>
      <c r="BN282" s="142" t="str">
        <f t="shared" ref="BN282" ca="1" si="2400">IFERROR(INDEX($D$2:$BA$203,$A$41-1+$BI282,$A$27-2)*IF(RTF_unit="K",1,IF(RTF_unit="lb",1/1000,IF(RTF_unit="T",2,1))),"")</f>
        <v/>
      </c>
      <c r="BO282" s="142" t="str">
        <f t="shared" ref="BO282" ca="1" si="2401">IFERROR(INDEX($D$2:$BA$203,$A$41-1+$BI282,$A$27)*IF(RTF_unit_Moment="kip-ft",1,IF(RTF_unit_Moment="kip-in",1/12,IF(RTF_unit_Moment="lb-ft",1/1000,IF(RTF_unit_Moment="lb-in",1/12000,1)))),"")</f>
        <v/>
      </c>
      <c r="BP282" s="142" t="str">
        <f t="shared" ref="BP282" ca="1" si="2402">IFERROR(INDEX($D$2:$BA$203,$A$41-1+$BI282,$A$30)*IF(RTF_unit_Moment="kip-ft",1,IF(RTF_unit_Moment="kip-in",1/12,IF(RTF_unit_Moment="lb-ft",1/1000,IF(RTF_unit_Moment="lb-in",1/12000,1)))),"")</f>
        <v/>
      </c>
      <c r="BQ282" s="142" t="str">
        <f t="shared" ca="1" si="2277"/>
        <v/>
      </c>
      <c r="BR282" s="142" t="str">
        <f t="shared" ca="1" si="2278"/>
        <v/>
      </c>
      <c r="BT282" s="142" t="str">
        <f t="array" aca="1" ref="BT282" ca="1">IFERROR(INDEX($BB$1:$BB$502,SMALL(IF($BB$1:$BB$502&lt;&gt;"",ROW($BB$1:$BB$502)),ROW(275:275))),"")</f>
        <v/>
      </c>
      <c r="BU282" s="156" t="str">
        <f t="shared" ca="1" si="2240"/>
        <v/>
      </c>
      <c r="BV282" s="142" t="str">
        <f t="shared" ca="1" si="2251"/>
        <v/>
      </c>
      <c r="BW282" s="142" t="str">
        <f t="shared" ca="1" si="2251"/>
        <v/>
      </c>
      <c r="BX282" s="142" t="str">
        <f t="shared" ca="1" si="2251"/>
        <v/>
      </c>
      <c r="BY282" s="142" t="str">
        <f t="shared" ca="1" si="2252"/>
        <v/>
      </c>
      <c r="BZ282" s="142" t="str">
        <f t="shared" ca="1" si="2241"/>
        <v/>
      </c>
      <c r="CA282" s="142" t="str">
        <f t="shared" ca="1" si="2253"/>
        <v/>
      </c>
      <c r="CB282" s="142" t="str">
        <f t="shared" ca="1" si="2254"/>
        <v/>
      </c>
      <c r="CC282" s="142" t="str">
        <f t="shared" ca="1" si="2255"/>
        <v/>
      </c>
      <c r="CD282" s="142" t="str">
        <f t="shared" ca="1" si="2256"/>
        <v/>
      </c>
      <c r="CE282" s="142" t="str">
        <f t="shared" ca="1" si="2257"/>
        <v/>
      </c>
      <c r="CF282" s="142" t="str">
        <f t="shared" ca="1" si="2258"/>
        <v/>
      </c>
      <c r="CG282" s="142" t="str">
        <f t="shared" ca="1" si="2259"/>
        <v/>
      </c>
      <c r="CH282" s="142" t="str">
        <f ca="1">IFERROR(TRIM(IFERROR(IF(ISNUMBER(MATCH(IF($CF281="Radius",LEFT($CF282,FIND(" (",$CF282,1)),IF(LEFT($CF282,FIND(" (",$CF282,1))=LEFT($CF281,FIND(" (",$CF281,1)),"",LEFT($CF282,FIND(" (",$CF282,1)))),$CH$8:$CH281,0))=FALSE,IF($CF281="Radius",LEFT($CF282,FIND(" (",$CF282,1)),IF(LEFT($CF282,FIND(" (",$CF282,1))=LEFT($CF281,FIND(" (",$CF281,1)),"",LEFT($CF282,FIND(" (",$CF282,1)))),""),"")),"")</f>
        <v/>
      </c>
      <c r="CI282" s="142" t="str">
        <f t="array" aca="1" ref="CI282" ca="1">IFERROR(IF($CH282="","",IF(MAX((Selection_Radius=$CH282)*Selection_Resultant)=0,"",MAX((Selection_Radius=$CH282)*Selection_Resultant))),"")</f>
        <v/>
      </c>
      <c r="CJ282" s="142" t="str">
        <f t="shared" ca="1" si="2260"/>
        <v/>
      </c>
      <c r="CK282" s="142" t="str">
        <f t="array" aca="1" ref="CK282" ca="1">IFERROR(INDEX($CJ$1:$CJ$502,SMALL(IF($CJ$1:$CJ$502&lt;&gt;"",ROW($CJ$1:$CJ$502)),ROW(275:275))),"")</f>
        <v/>
      </c>
      <c r="CL282" s="142" t="str">
        <f t="shared" ca="1" si="2261"/>
        <v/>
      </c>
      <c r="CM282" s="142" t="str">
        <f t="shared" ca="1" si="2262"/>
        <v/>
      </c>
      <c r="CN282" s="142" t="str" cm="1">
        <f t="array" aca="1" ref="CN282" ca="1">IF(CM282="","",INDEX(INDIRECT("$CM$9:$CM$" &amp; ROW(GuyAnchorReactionCount) + GuyAnchorReactionCount),ROWS($CM282:INDIRECT("$CM$" &amp; ROW(GuyAnchorReactionCount) + GuyAnchorReactionCount))))</f>
        <v/>
      </c>
      <c r="CP282" s="145" t="str">
        <f t="shared" ca="1" si="2263"/>
        <v/>
      </c>
      <c r="CQ282" s="145" t="str">
        <f t="shared" ca="1" si="2264"/>
        <v/>
      </c>
      <c r="CR282" s="145" t="str">
        <f t="shared" ca="1" si="2265"/>
        <v/>
      </c>
      <c r="CS282" s="145" t="str">
        <f t="shared" ca="1" si="2266"/>
        <v/>
      </c>
    </row>
    <row r="283" spans="3:97" x14ac:dyDescent="0.2">
      <c r="C283" s="142">
        <f t="shared" si="2190"/>
        <v>281</v>
      </c>
      <c r="D283" s="142" t="e">
        <f t="shared" ca="1" si="2329"/>
        <v>#N/A</v>
      </c>
      <c r="E283" s="142" t="e">
        <f t="shared" ca="1" si="2329"/>
        <v>#N/A</v>
      </c>
      <c r="F283" s="142" t="e">
        <f t="shared" ca="1" si="2329"/>
        <v>#N/A</v>
      </c>
      <c r="G283" s="142" t="e">
        <f t="shared" ca="1" si="2329"/>
        <v>#N/A</v>
      </c>
      <c r="H283" s="142" t="e">
        <f t="shared" ca="1" si="2329"/>
        <v>#N/A</v>
      </c>
      <c r="I283" s="142" t="e">
        <f t="shared" ca="1" si="2329"/>
        <v>#N/A</v>
      </c>
      <c r="J283" s="142" t="e">
        <f t="shared" ca="1" si="2329"/>
        <v>#N/A</v>
      </c>
      <c r="K283" s="142" t="e">
        <f t="shared" ca="1" si="2329"/>
        <v>#N/A</v>
      </c>
      <c r="L283" s="142" t="e">
        <f t="shared" ca="1" si="2329"/>
        <v>#N/A</v>
      </c>
      <c r="M283" s="142" t="e">
        <f t="shared" ca="1" si="2329"/>
        <v>#N/A</v>
      </c>
      <c r="N283" s="142" t="e">
        <f t="shared" ca="1" si="2329"/>
        <v>#N/A</v>
      </c>
      <c r="O283" s="142" t="e">
        <f t="shared" ca="1" si="2329"/>
        <v>#N/A</v>
      </c>
      <c r="P283" s="142" t="e">
        <f t="shared" ca="1" si="2329"/>
        <v>#N/A</v>
      </c>
      <c r="Q283" s="142" t="e">
        <f t="shared" ca="1" si="2329"/>
        <v>#N/A</v>
      </c>
      <c r="R283" s="142" t="e">
        <f t="shared" ca="1" si="2329"/>
        <v>#N/A</v>
      </c>
      <c r="S283" s="142" t="e">
        <f t="shared" ca="1" si="2329"/>
        <v>#N/A</v>
      </c>
      <c r="T283" s="142" t="e">
        <f t="shared" ca="1" si="2319"/>
        <v>#N/A</v>
      </c>
      <c r="U283" s="142" t="e">
        <f t="shared" ca="1" si="2319"/>
        <v>#N/A</v>
      </c>
      <c r="V283" s="142" t="e">
        <f t="shared" ca="1" si="2319"/>
        <v>#N/A</v>
      </c>
      <c r="W283" s="142" t="e">
        <f t="shared" ca="1" si="2319"/>
        <v>#N/A</v>
      </c>
      <c r="X283" s="142" t="e">
        <f t="shared" ca="1" si="2319"/>
        <v>#N/A</v>
      </c>
      <c r="Y283" s="142" t="e">
        <f t="shared" ca="1" si="2319"/>
        <v>#N/A</v>
      </c>
      <c r="Z283" s="142" t="e">
        <f t="shared" ca="1" si="2319"/>
        <v>#N/A</v>
      </c>
      <c r="AA283" s="142" t="e">
        <f t="shared" ca="1" si="2319"/>
        <v>#N/A</v>
      </c>
      <c r="AB283" s="142" t="e">
        <f t="shared" ca="1" si="2319"/>
        <v>#N/A</v>
      </c>
      <c r="AC283" s="142" t="e">
        <f t="shared" ca="1" si="2319"/>
        <v>#N/A</v>
      </c>
      <c r="AD283" s="142" t="e">
        <f t="shared" ca="1" si="2319"/>
        <v>#N/A</v>
      </c>
      <c r="AE283" s="142" t="e">
        <f t="shared" ca="1" si="2319"/>
        <v>#N/A</v>
      </c>
      <c r="AF283" s="142" t="e">
        <f t="shared" ca="1" si="2319"/>
        <v>#N/A</v>
      </c>
      <c r="AG283" s="142" t="e">
        <f t="shared" ca="1" si="2319"/>
        <v>#N/A</v>
      </c>
      <c r="AH283" s="142" t="e">
        <f t="shared" ca="1" si="2319"/>
        <v>#N/A</v>
      </c>
      <c r="AI283" s="142" t="e">
        <f t="shared" ca="1" si="2330"/>
        <v>#N/A</v>
      </c>
      <c r="AJ283" s="142" t="e">
        <f t="shared" ca="1" si="2330"/>
        <v>#N/A</v>
      </c>
      <c r="AK283" s="142" t="e">
        <f t="shared" ca="1" si="2330"/>
        <v>#N/A</v>
      </c>
      <c r="AL283" s="142" t="e">
        <f t="shared" ca="1" si="2330"/>
        <v>#N/A</v>
      </c>
      <c r="AM283" s="142" t="e">
        <f t="shared" ca="1" si="2330"/>
        <v>#N/A</v>
      </c>
      <c r="AN283" s="142" t="e">
        <f t="shared" ca="1" si="2330"/>
        <v>#N/A</v>
      </c>
      <c r="AO283" s="142" t="e">
        <f t="shared" ca="1" si="2330"/>
        <v>#N/A</v>
      </c>
      <c r="AP283" s="142" t="e">
        <f t="shared" ca="1" si="2330"/>
        <v>#N/A</v>
      </c>
      <c r="AQ283" s="142" t="e">
        <f t="shared" ca="1" si="2330"/>
        <v>#N/A</v>
      </c>
      <c r="AR283" s="142" t="e">
        <f t="shared" ca="1" si="2330"/>
        <v>#N/A</v>
      </c>
      <c r="AS283" s="142" t="e">
        <f t="shared" ca="1" si="2330"/>
        <v>#N/A</v>
      </c>
      <c r="AT283" s="142" t="e">
        <f t="shared" ca="1" si="2330"/>
        <v>#N/A</v>
      </c>
      <c r="AU283" s="142" t="e">
        <f t="shared" ca="1" si="2330"/>
        <v>#N/A</v>
      </c>
      <c r="AV283" s="142" t="e">
        <f t="shared" ca="1" si="2330"/>
        <v>#N/A</v>
      </c>
      <c r="AW283" s="142" t="e">
        <f t="shared" ca="1" si="2330"/>
        <v>#N/A</v>
      </c>
      <c r="AX283" s="142" t="e">
        <f t="shared" ca="1" si="2330"/>
        <v>#N/A</v>
      </c>
      <c r="AY283" s="142" t="e">
        <f t="shared" ca="1" si="2320"/>
        <v>#N/A</v>
      </c>
      <c r="AZ283" s="142" t="e">
        <f t="shared" ca="1" si="2320"/>
        <v>#N/A</v>
      </c>
      <c r="BA283" s="142" t="e">
        <f t="shared" ca="1" si="2320"/>
        <v>#N/A</v>
      </c>
      <c r="BB283" s="142" t="str">
        <f t="shared" ca="1" si="2180"/>
        <v/>
      </c>
      <c r="BC283" s="142" t="str">
        <f t="shared" ref="BC283" ca="1" si="2403">IFERROR(VALUE(G283)*IF(RTF_unit="K",1,IF(RTF_unit="lb",1/1000,IF(RTF_unit="T",2,1))),"")</f>
        <v/>
      </c>
      <c r="BD283" s="142" t="str">
        <f t="shared" ref="BD283" ca="1" si="2404">IFERROR(VALUE(H283)*IF(RTF_unit="K",1,IF(RTF_unit="lb",1/1000,IF(RTF_unit="T",2,1))),"")</f>
        <v/>
      </c>
      <c r="BE283" s="142" t="str">
        <f t="shared" ref="BE283" ca="1" si="2405">IFERROR(VALUE(I283)*IF(RTF_unit="K",1,IF(RTF_unit="lb",1/1000,IF(RTF_unit="T",2,1))),"")</f>
        <v/>
      </c>
      <c r="BF283" s="20" t="str">
        <f t="shared" ca="1" si="2184"/>
        <v/>
      </c>
      <c r="BG283" s="142" t="str">
        <f t="shared" ca="1" si="2226"/>
        <v/>
      </c>
      <c r="BH283" s="20"/>
      <c r="BI283" s="158" t="str">
        <f t="shared" ca="1" si="2270"/>
        <v/>
      </c>
      <c r="BJ283" s="142" t="str">
        <f t="shared" ca="1" si="2245"/>
        <v/>
      </c>
      <c r="BK283" s="142" t="str">
        <f t="shared" ca="1" si="2271"/>
        <v/>
      </c>
      <c r="BL283" s="142" t="str">
        <f t="shared" ref="BL283" ca="1" si="2406">IFERROR(INDEX($D$2:$BA$203,$A$41-1+$BI283,$A$27-3)*IF(RTF_unit="K",1,IF(RTF_unit="lb",1/1000,IF(RTF_unit="T",2,1))),"")</f>
        <v/>
      </c>
      <c r="BM283" s="142" t="str">
        <f t="shared" ref="BM283" ca="1" si="2407">IFERROR(INDEX($D$2:$BA$203,$A$41-1+$BI283,$A$27-1)*IF(RTF_unit="K",1,IF(RTF_unit="lb",1/1000,IF(RTF_unit="T",2,1))),"")</f>
        <v/>
      </c>
      <c r="BN283" s="142" t="str">
        <f t="shared" ref="BN283" ca="1" si="2408">IFERROR(INDEX($D$2:$BA$203,$A$41-1+$BI283,$A$27-2)*IF(RTF_unit="K",1,IF(RTF_unit="lb",1/1000,IF(RTF_unit="T",2,1))),"")</f>
        <v/>
      </c>
      <c r="BO283" s="142" t="str">
        <f t="shared" ref="BO283" ca="1" si="2409">IFERROR(INDEX($D$2:$BA$203,$A$41-1+$BI283,$A$27)*IF(RTF_unit_Moment="kip-ft",1,IF(RTF_unit_Moment="kip-in",1/12,IF(RTF_unit_Moment="lb-ft",1/1000,IF(RTF_unit_Moment="lb-in",1/12000,1)))),"")</f>
        <v/>
      </c>
      <c r="BP283" s="142" t="str">
        <f t="shared" ref="BP283" ca="1" si="2410">IFERROR(INDEX($D$2:$BA$203,$A$41-1+$BI283,$A$30)*IF(RTF_unit_Moment="kip-ft",1,IF(RTF_unit_Moment="kip-in",1/12,IF(RTF_unit_Moment="lb-ft",1/1000,IF(RTF_unit_Moment="lb-in",1/12000,1)))),"")</f>
        <v/>
      </c>
      <c r="BQ283" s="142" t="str">
        <f t="shared" ca="1" si="2277"/>
        <v/>
      </c>
      <c r="BR283" s="142" t="str">
        <f t="shared" ca="1" si="2278"/>
        <v/>
      </c>
      <c r="BT283" s="142" t="str">
        <f t="array" aca="1" ref="BT283" ca="1">IFERROR(INDEX($BB$1:$BB$502,SMALL(IF($BB$1:$BB$502&lt;&gt;"",ROW($BB$1:$BB$502)),ROW(276:276))),"")</f>
        <v/>
      </c>
      <c r="BU283" s="156" t="str">
        <f t="shared" ca="1" si="2240"/>
        <v/>
      </c>
      <c r="BV283" s="142" t="str">
        <f t="shared" ca="1" si="2251"/>
        <v/>
      </c>
      <c r="BW283" s="142" t="str">
        <f t="shared" ca="1" si="2251"/>
        <v/>
      </c>
      <c r="BX283" s="142" t="str">
        <f t="shared" ca="1" si="2251"/>
        <v/>
      </c>
      <c r="BY283" s="142" t="str">
        <f t="shared" ca="1" si="2252"/>
        <v/>
      </c>
      <c r="BZ283" s="142" t="str">
        <f t="shared" ca="1" si="2241"/>
        <v/>
      </c>
      <c r="CA283" s="142" t="str">
        <f t="shared" ca="1" si="2253"/>
        <v/>
      </c>
      <c r="CB283" s="142" t="str">
        <f t="shared" ca="1" si="2254"/>
        <v/>
      </c>
      <c r="CC283" s="142" t="str">
        <f t="shared" ca="1" si="2255"/>
        <v/>
      </c>
      <c r="CD283" s="142" t="str">
        <f t="shared" ca="1" si="2256"/>
        <v/>
      </c>
      <c r="CE283" s="142" t="str">
        <f t="shared" ca="1" si="2257"/>
        <v/>
      </c>
      <c r="CF283" s="142" t="str">
        <f t="shared" ca="1" si="2258"/>
        <v/>
      </c>
      <c r="CG283" s="142" t="str">
        <f t="shared" ca="1" si="2259"/>
        <v/>
      </c>
      <c r="CH283" s="142" t="str">
        <f ca="1">IFERROR(TRIM(IFERROR(IF(ISNUMBER(MATCH(IF($CF282="Radius",LEFT($CF283,FIND(" (",$CF283,1)),IF(LEFT($CF283,FIND(" (",$CF283,1))=LEFT($CF282,FIND(" (",$CF282,1)),"",LEFT($CF283,FIND(" (",$CF283,1)))),$CH$8:$CH282,0))=FALSE,IF($CF282="Radius",LEFT($CF283,FIND(" (",$CF283,1)),IF(LEFT($CF283,FIND(" (",$CF283,1))=LEFT($CF282,FIND(" (",$CF282,1)),"",LEFT($CF283,FIND(" (",$CF283,1)))),""),"")),"")</f>
        <v/>
      </c>
      <c r="CI283" s="142" t="str">
        <f t="array" aca="1" ref="CI283" ca="1">IFERROR(IF($CH283="","",IF(MAX((Selection_Radius=$CH283)*Selection_Resultant)=0,"",MAX((Selection_Radius=$CH283)*Selection_Resultant))),"")</f>
        <v/>
      </c>
      <c r="CJ283" s="142" t="str">
        <f t="shared" ca="1" si="2260"/>
        <v/>
      </c>
      <c r="CK283" s="142" t="str">
        <f t="array" aca="1" ref="CK283" ca="1">IFERROR(INDEX($CJ$1:$CJ$502,SMALL(IF($CJ$1:$CJ$502&lt;&gt;"",ROW($CJ$1:$CJ$502)),ROW(276:276))),"")</f>
        <v/>
      </c>
      <c r="CL283" s="142" t="str">
        <f t="shared" ca="1" si="2261"/>
        <v/>
      </c>
      <c r="CM283" s="142" t="str">
        <f t="shared" ca="1" si="2262"/>
        <v/>
      </c>
      <c r="CN283" s="142" t="str" cm="1">
        <f t="array" aca="1" ref="CN283" ca="1">IF(CM283="","",INDEX(INDIRECT("$CM$9:$CM$" &amp; ROW(GuyAnchorReactionCount) + GuyAnchorReactionCount),ROWS($CM283:INDIRECT("$CM$" &amp; ROW(GuyAnchorReactionCount) + GuyAnchorReactionCount))))</f>
        <v/>
      </c>
      <c r="CP283" s="145" t="str">
        <f t="shared" ca="1" si="2263"/>
        <v/>
      </c>
      <c r="CQ283" s="145" t="str">
        <f t="shared" ca="1" si="2264"/>
        <v/>
      </c>
      <c r="CR283" s="145" t="str">
        <f t="shared" ca="1" si="2265"/>
        <v/>
      </c>
      <c r="CS283" s="145" t="str">
        <f t="shared" ca="1" si="2266"/>
        <v/>
      </c>
    </row>
    <row r="284" spans="3:97" x14ac:dyDescent="0.2">
      <c r="C284" s="142">
        <f t="shared" si="2190"/>
        <v>282</v>
      </c>
      <c r="D284" s="142" t="e">
        <f t="shared" ca="1" si="2329"/>
        <v>#N/A</v>
      </c>
      <c r="E284" s="142" t="e">
        <f t="shared" ca="1" si="2329"/>
        <v>#N/A</v>
      </c>
      <c r="F284" s="142" t="e">
        <f t="shared" ca="1" si="2329"/>
        <v>#N/A</v>
      </c>
      <c r="G284" s="142" t="e">
        <f t="shared" ca="1" si="2329"/>
        <v>#N/A</v>
      </c>
      <c r="H284" s="142" t="e">
        <f t="shared" ca="1" si="2329"/>
        <v>#N/A</v>
      </c>
      <c r="I284" s="142" t="e">
        <f t="shared" ca="1" si="2329"/>
        <v>#N/A</v>
      </c>
      <c r="J284" s="142" t="e">
        <f t="shared" ca="1" si="2329"/>
        <v>#N/A</v>
      </c>
      <c r="K284" s="142" t="e">
        <f t="shared" ca="1" si="2329"/>
        <v>#N/A</v>
      </c>
      <c r="L284" s="142" t="e">
        <f t="shared" ca="1" si="2329"/>
        <v>#N/A</v>
      </c>
      <c r="M284" s="142" t="e">
        <f t="shared" ca="1" si="2329"/>
        <v>#N/A</v>
      </c>
      <c r="N284" s="142" t="e">
        <f t="shared" ca="1" si="2329"/>
        <v>#N/A</v>
      </c>
      <c r="O284" s="142" t="e">
        <f t="shared" ca="1" si="2329"/>
        <v>#N/A</v>
      </c>
      <c r="P284" s="142" t="e">
        <f t="shared" ca="1" si="2329"/>
        <v>#N/A</v>
      </c>
      <c r="Q284" s="142" t="e">
        <f t="shared" ca="1" si="2329"/>
        <v>#N/A</v>
      </c>
      <c r="R284" s="142" t="e">
        <f t="shared" ca="1" si="2329"/>
        <v>#N/A</v>
      </c>
      <c r="S284" s="142" t="e">
        <f t="shared" ca="1" si="2329"/>
        <v>#N/A</v>
      </c>
      <c r="T284" s="142" t="e">
        <f t="shared" ca="1" si="2319"/>
        <v>#N/A</v>
      </c>
      <c r="U284" s="142" t="e">
        <f t="shared" ca="1" si="2319"/>
        <v>#N/A</v>
      </c>
      <c r="V284" s="142" t="e">
        <f t="shared" ca="1" si="2319"/>
        <v>#N/A</v>
      </c>
      <c r="W284" s="142" t="e">
        <f t="shared" ca="1" si="2319"/>
        <v>#N/A</v>
      </c>
      <c r="X284" s="142" t="e">
        <f t="shared" ca="1" si="2319"/>
        <v>#N/A</v>
      </c>
      <c r="Y284" s="142" t="e">
        <f t="shared" ca="1" si="2319"/>
        <v>#N/A</v>
      </c>
      <c r="Z284" s="142" t="e">
        <f t="shared" ca="1" si="2319"/>
        <v>#N/A</v>
      </c>
      <c r="AA284" s="142" t="e">
        <f t="shared" ca="1" si="2319"/>
        <v>#N/A</v>
      </c>
      <c r="AB284" s="142" t="e">
        <f t="shared" ca="1" si="2319"/>
        <v>#N/A</v>
      </c>
      <c r="AC284" s="142" t="e">
        <f t="shared" ca="1" si="2319"/>
        <v>#N/A</v>
      </c>
      <c r="AD284" s="142" t="e">
        <f t="shared" ca="1" si="2319"/>
        <v>#N/A</v>
      </c>
      <c r="AE284" s="142" t="e">
        <f t="shared" ca="1" si="2319"/>
        <v>#N/A</v>
      </c>
      <c r="AF284" s="142" t="e">
        <f t="shared" ca="1" si="2319"/>
        <v>#N/A</v>
      </c>
      <c r="AG284" s="142" t="e">
        <f t="shared" ca="1" si="2319"/>
        <v>#N/A</v>
      </c>
      <c r="AH284" s="142" t="e">
        <f t="shared" ca="1" si="2319"/>
        <v>#N/A</v>
      </c>
      <c r="AI284" s="142" t="e">
        <f t="shared" ca="1" si="2330"/>
        <v>#N/A</v>
      </c>
      <c r="AJ284" s="142" t="e">
        <f t="shared" ca="1" si="2330"/>
        <v>#N/A</v>
      </c>
      <c r="AK284" s="142" t="e">
        <f t="shared" ca="1" si="2330"/>
        <v>#N/A</v>
      </c>
      <c r="AL284" s="142" t="e">
        <f t="shared" ca="1" si="2330"/>
        <v>#N/A</v>
      </c>
      <c r="AM284" s="142" t="e">
        <f t="shared" ca="1" si="2330"/>
        <v>#N/A</v>
      </c>
      <c r="AN284" s="142" t="e">
        <f t="shared" ca="1" si="2330"/>
        <v>#N/A</v>
      </c>
      <c r="AO284" s="142" t="e">
        <f t="shared" ca="1" si="2330"/>
        <v>#N/A</v>
      </c>
      <c r="AP284" s="142" t="e">
        <f t="shared" ca="1" si="2330"/>
        <v>#N/A</v>
      </c>
      <c r="AQ284" s="142" t="e">
        <f t="shared" ca="1" si="2330"/>
        <v>#N/A</v>
      </c>
      <c r="AR284" s="142" t="e">
        <f t="shared" ca="1" si="2330"/>
        <v>#N/A</v>
      </c>
      <c r="AS284" s="142" t="e">
        <f t="shared" ca="1" si="2330"/>
        <v>#N/A</v>
      </c>
      <c r="AT284" s="142" t="e">
        <f t="shared" ca="1" si="2330"/>
        <v>#N/A</v>
      </c>
      <c r="AU284" s="142" t="e">
        <f t="shared" ca="1" si="2330"/>
        <v>#N/A</v>
      </c>
      <c r="AV284" s="142" t="e">
        <f t="shared" ca="1" si="2330"/>
        <v>#N/A</v>
      </c>
      <c r="AW284" s="142" t="e">
        <f t="shared" ca="1" si="2330"/>
        <v>#N/A</v>
      </c>
      <c r="AX284" s="142" t="e">
        <f t="shared" ca="1" si="2330"/>
        <v>#N/A</v>
      </c>
      <c r="AY284" s="142" t="e">
        <f t="shared" ca="1" si="2320"/>
        <v>#N/A</v>
      </c>
      <c r="AZ284" s="142" t="e">
        <f t="shared" ca="1" si="2320"/>
        <v>#N/A</v>
      </c>
      <c r="BA284" s="142" t="e">
        <f t="shared" ca="1" si="2320"/>
        <v>#N/A</v>
      </c>
      <c r="BB284" s="142" t="str">
        <f t="shared" ca="1" si="2180"/>
        <v/>
      </c>
      <c r="BC284" s="142" t="str">
        <f t="shared" ref="BC284" ca="1" si="2411">IFERROR(VALUE(G284)*IF(RTF_unit="K",1,IF(RTF_unit="lb",1/1000,IF(RTF_unit="T",2,1))),"")</f>
        <v/>
      </c>
      <c r="BD284" s="142" t="str">
        <f t="shared" ref="BD284" ca="1" si="2412">IFERROR(VALUE(H284)*IF(RTF_unit="K",1,IF(RTF_unit="lb",1/1000,IF(RTF_unit="T",2,1))),"")</f>
        <v/>
      </c>
      <c r="BE284" s="142" t="str">
        <f t="shared" ref="BE284" ca="1" si="2413">IFERROR(VALUE(I284)*IF(RTF_unit="K",1,IF(RTF_unit="lb",1/1000,IF(RTF_unit="T",2,1))),"")</f>
        <v/>
      </c>
      <c r="BF284" s="20" t="str">
        <f t="shared" ca="1" si="2184"/>
        <v/>
      </c>
      <c r="BG284" s="142" t="str">
        <f t="shared" ca="1" si="2226"/>
        <v/>
      </c>
      <c r="BH284" s="20"/>
      <c r="BI284" s="158" t="str">
        <f t="shared" ca="1" si="2270"/>
        <v/>
      </c>
      <c r="BJ284" s="142" t="str">
        <f t="shared" ca="1" si="2245"/>
        <v/>
      </c>
      <c r="BK284" s="142" t="str">
        <f t="shared" ca="1" si="2271"/>
        <v/>
      </c>
      <c r="BL284" s="142" t="str">
        <f t="shared" ref="BL284" ca="1" si="2414">IFERROR(INDEX($D$2:$BA$203,$A$41-1+$BI284,$A$27-3)*IF(RTF_unit="K",1,IF(RTF_unit="lb",1/1000,IF(RTF_unit="T",2,1))),"")</f>
        <v/>
      </c>
      <c r="BM284" s="142" t="str">
        <f t="shared" ref="BM284" ca="1" si="2415">IFERROR(INDEX($D$2:$BA$203,$A$41-1+$BI284,$A$27-1)*IF(RTF_unit="K",1,IF(RTF_unit="lb",1/1000,IF(RTF_unit="T",2,1))),"")</f>
        <v/>
      </c>
      <c r="BN284" s="142" t="str">
        <f t="shared" ref="BN284" ca="1" si="2416">IFERROR(INDEX($D$2:$BA$203,$A$41-1+$BI284,$A$27-2)*IF(RTF_unit="K",1,IF(RTF_unit="lb",1/1000,IF(RTF_unit="T",2,1))),"")</f>
        <v/>
      </c>
      <c r="BO284" s="142" t="str">
        <f t="shared" ref="BO284" ca="1" si="2417">IFERROR(INDEX($D$2:$BA$203,$A$41-1+$BI284,$A$27)*IF(RTF_unit_Moment="kip-ft",1,IF(RTF_unit_Moment="kip-in",1/12,IF(RTF_unit_Moment="lb-ft",1/1000,IF(RTF_unit_Moment="lb-in",1/12000,1)))),"")</f>
        <v/>
      </c>
      <c r="BP284" s="142" t="str">
        <f t="shared" ref="BP284" ca="1" si="2418">IFERROR(INDEX($D$2:$BA$203,$A$41-1+$BI284,$A$30)*IF(RTF_unit_Moment="kip-ft",1,IF(RTF_unit_Moment="kip-in",1/12,IF(RTF_unit_Moment="lb-ft",1/1000,IF(RTF_unit_Moment="lb-in",1/12000,1)))),"")</f>
        <v/>
      </c>
      <c r="BQ284" s="142" t="str">
        <f t="shared" ca="1" si="2277"/>
        <v/>
      </c>
      <c r="BR284" s="142" t="str">
        <f t="shared" ca="1" si="2278"/>
        <v/>
      </c>
      <c r="BT284" s="142" t="str">
        <f t="array" aca="1" ref="BT284" ca="1">IFERROR(INDEX($BB$1:$BB$502,SMALL(IF($BB$1:$BB$502&lt;&gt;"",ROW($BB$1:$BB$502)),ROW(277:277))),"")</f>
        <v/>
      </c>
      <c r="BU284" s="156" t="str">
        <f t="shared" ca="1" si="2240"/>
        <v/>
      </c>
      <c r="BV284" s="142" t="str">
        <f t="shared" ca="1" si="2251"/>
        <v/>
      </c>
      <c r="BW284" s="142" t="str">
        <f t="shared" ca="1" si="2251"/>
        <v/>
      </c>
      <c r="BX284" s="142" t="str">
        <f t="shared" ca="1" si="2251"/>
        <v/>
      </c>
      <c r="BY284" s="142" t="str">
        <f t="shared" ca="1" si="2252"/>
        <v/>
      </c>
      <c r="BZ284" s="142" t="str">
        <f t="shared" ca="1" si="2241"/>
        <v/>
      </c>
      <c r="CA284" s="142" t="str">
        <f t="shared" ca="1" si="2253"/>
        <v/>
      </c>
      <c r="CB284" s="142" t="str">
        <f t="shared" ca="1" si="2254"/>
        <v/>
      </c>
      <c r="CC284" s="142" t="str">
        <f t="shared" ca="1" si="2255"/>
        <v/>
      </c>
      <c r="CD284" s="142" t="str">
        <f t="shared" ca="1" si="2256"/>
        <v/>
      </c>
      <c r="CE284" s="142" t="str">
        <f t="shared" ca="1" si="2257"/>
        <v/>
      </c>
      <c r="CF284" s="142" t="str">
        <f t="shared" ca="1" si="2258"/>
        <v/>
      </c>
      <c r="CG284" s="142" t="str">
        <f t="shared" ca="1" si="2259"/>
        <v/>
      </c>
      <c r="CH284" s="142" t="str">
        <f ca="1">IFERROR(TRIM(IFERROR(IF(ISNUMBER(MATCH(IF($CF283="Radius",LEFT($CF284,FIND(" (",$CF284,1)),IF(LEFT($CF284,FIND(" (",$CF284,1))=LEFT($CF283,FIND(" (",$CF283,1)),"",LEFT($CF284,FIND(" (",$CF284,1)))),$CH$8:$CH283,0))=FALSE,IF($CF283="Radius",LEFT($CF284,FIND(" (",$CF284,1)),IF(LEFT($CF284,FIND(" (",$CF284,1))=LEFT($CF283,FIND(" (",$CF283,1)),"",LEFT($CF284,FIND(" (",$CF284,1)))),""),"")),"")</f>
        <v/>
      </c>
      <c r="CI284" s="142" t="str">
        <f t="array" aca="1" ref="CI284" ca="1">IFERROR(IF($CH284="","",IF(MAX((Selection_Radius=$CH284)*Selection_Resultant)=0,"",MAX((Selection_Radius=$CH284)*Selection_Resultant))),"")</f>
        <v/>
      </c>
      <c r="CJ284" s="142" t="str">
        <f t="shared" ca="1" si="2260"/>
        <v/>
      </c>
      <c r="CK284" s="142" t="str">
        <f t="array" aca="1" ref="CK284" ca="1">IFERROR(INDEX($CJ$1:$CJ$502,SMALL(IF($CJ$1:$CJ$502&lt;&gt;"",ROW($CJ$1:$CJ$502)),ROW(277:277))),"")</f>
        <v/>
      </c>
      <c r="CL284" s="142" t="str">
        <f t="shared" ca="1" si="2261"/>
        <v/>
      </c>
      <c r="CM284" s="142" t="str">
        <f t="shared" ca="1" si="2262"/>
        <v/>
      </c>
      <c r="CN284" s="142" t="str" cm="1">
        <f t="array" aca="1" ref="CN284" ca="1">IF(CM284="","",INDEX(INDIRECT("$CM$9:$CM$" &amp; ROW(GuyAnchorReactionCount) + GuyAnchorReactionCount),ROWS($CM284:INDIRECT("$CM$" &amp; ROW(GuyAnchorReactionCount) + GuyAnchorReactionCount))))</f>
        <v/>
      </c>
      <c r="CP284" s="145" t="str">
        <f t="shared" ca="1" si="2263"/>
        <v/>
      </c>
      <c r="CQ284" s="145" t="str">
        <f t="shared" ca="1" si="2264"/>
        <v/>
      </c>
      <c r="CR284" s="145" t="str">
        <f t="shared" ca="1" si="2265"/>
        <v/>
      </c>
      <c r="CS284" s="145" t="str">
        <f t="shared" ca="1" si="2266"/>
        <v/>
      </c>
    </row>
    <row r="285" spans="3:97" x14ac:dyDescent="0.2">
      <c r="C285" s="142">
        <f t="shared" si="2190"/>
        <v>283</v>
      </c>
      <c r="D285" s="142" t="e">
        <f t="shared" ca="1" si="2329"/>
        <v>#N/A</v>
      </c>
      <c r="E285" s="142" t="e">
        <f t="shared" ca="1" si="2329"/>
        <v>#N/A</v>
      </c>
      <c r="F285" s="142" t="e">
        <f t="shared" ca="1" si="2329"/>
        <v>#N/A</v>
      </c>
      <c r="G285" s="142" t="e">
        <f t="shared" ca="1" si="2329"/>
        <v>#N/A</v>
      </c>
      <c r="H285" s="142" t="e">
        <f t="shared" ca="1" si="2329"/>
        <v>#N/A</v>
      </c>
      <c r="I285" s="142" t="e">
        <f t="shared" ca="1" si="2329"/>
        <v>#N/A</v>
      </c>
      <c r="J285" s="142" t="e">
        <f t="shared" ca="1" si="2329"/>
        <v>#N/A</v>
      </c>
      <c r="K285" s="142" t="e">
        <f t="shared" ca="1" si="2329"/>
        <v>#N/A</v>
      </c>
      <c r="L285" s="142" t="e">
        <f t="shared" ca="1" si="2329"/>
        <v>#N/A</v>
      </c>
      <c r="M285" s="142" t="e">
        <f t="shared" ca="1" si="2329"/>
        <v>#N/A</v>
      </c>
      <c r="N285" s="142" t="e">
        <f t="shared" ca="1" si="2329"/>
        <v>#N/A</v>
      </c>
      <c r="O285" s="142" t="e">
        <f t="shared" ca="1" si="2329"/>
        <v>#N/A</v>
      </c>
      <c r="P285" s="142" t="e">
        <f t="shared" ca="1" si="2329"/>
        <v>#N/A</v>
      </c>
      <c r="Q285" s="142" t="e">
        <f t="shared" ca="1" si="2329"/>
        <v>#N/A</v>
      </c>
      <c r="R285" s="142" t="e">
        <f t="shared" ca="1" si="2329"/>
        <v>#N/A</v>
      </c>
      <c r="S285" s="142" t="e">
        <f t="shared" ca="1" si="2329"/>
        <v>#N/A</v>
      </c>
      <c r="T285" s="142" t="e">
        <f t="shared" ca="1" si="2319"/>
        <v>#N/A</v>
      </c>
      <c r="U285" s="142" t="e">
        <f t="shared" ca="1" si="2319"/>
        <v>#N/A</v>
      </c>
      <c r="V285" s="142" t="e">
        <f t="shared" ca="1" si="2319"/>
        <v>#N/A</v>
      </c>
      <c r="W285" s="142" t="e">
        <f t="shared" ca="1" si="2319"/>
        <v>#N/A</v>
      </c>
      <c r="X285" s="142" t="e">
        <f t="shared" ca="1" si="2319"/>
        <v>#N/A</v>
      </c>
      <c r="Y285" s="142" t="e">
        <f t="shared" ca="1" si="2319"/>
        <v>#N/A</v>
      </c>
      <c r="Z285" s="142" t="e">
        <f t="shared" ca="1" si="2319"/>
        <v>#N/A</v>
      </c>
      <c r="AA285" s="142" t="e">
        <f t="shared" ca="1" si="2319"/>
        <v>#N/A</v>
      </c>
      <c r="AB285" s="142" t="e">
        <f t="shared" ca="1" si="2319"/>
        <v>#N/A</v>
      </c>
      <c r="AC285" s="142" t="e">
        <f t="shared" ca="1" si="2319"/>
        <v>#N/A</v>
      </c>
      <c r="AD285" s="142" t="e">
        <f t="shared" ca="1" si="2319"/>
        <v>#N/A</v>
      </c>
      <c r="AE285" s="142" t="e">
        <f t="shared" ca="1" si="2319"/>
        <v>#N/A</v>
      </c>
      <c r="AF285" s="142" t="e">
        <f t="shared" ca="1" si="2319"/>
        <v>#N/A</v>
      </c>
      <c r="AG285" s="142" t="e">
        <f t="shared" ca="1" si="2319"/>
        <v>#N/A</v>
      </c>
      <c r="AH285" s="142" t="e">
        <f t="shared" ca="1" si="2319"/>
        <v>#N/A</v>
      </c>
      <c r="AI285" s="142" t="e">
        <f t="shared" ca="1" si="2330"/>
        <v>#N/A</v>
      </c>
      <c r="AJ285" s="142" t="e">
        <f t="shared" ca="1" si="2330"/>
        <v>#N/A</v>
      </c>
      <c r="AK285" s="142" t="e">
        <f t="shared" ca="1" si="2330"/>
        <v>#N/A</v>
      </c>
      <c r="AL285" s="142" t="e">
        <f t="shared" ca="1" si="2330"/>
        <v>#N/A</v>
      </c>
      <c r="AM285" s="142" t="e">
        <f t="shared" ca="1" si="2330"/>
        <v>#N/A</v>
      </c>
      <c r="AN285" s="142" t="e">
        <f t="shared" ca="1" si="2330"/>
        <v>#N/A</v>
      </c>
      <c r="AO285" s="142" t="e">
        <f t="shared" ca="1" si="2330"/>
        <v>#N/A</v>
      </c>
      <c r="AP285" s="142" t="e">
        <f t="shared" ca="1" si="2330"/>
        <v>#N/A</v>
      </c>
      <c r="AQ285" s="142" t="e">
        <f t="shared" ca="1" si="2330"/>
        <v>#N/A</v>
      </c>
      <c r="AR285" s="142" t="e">
        <f t="shared" ca="1" si="2330"/>
        <v>#N/A</v>
      </c>
      <c r="AS285" s="142" t="e">
        <f t="shared" ca="1" si="2330"/>
        <v>#N/A</v>
      </c>
      <c r="AT285" s="142" t="e">
        <f t="shared" ca="1" si="2330"/>
        <v>#N/A</v>
      </c>
      <c r="AU285" s="142" t="e">
        <f t="shared" ca="1" si="2330"/>
        <v>#N/A</v>
      </c>
      <c r="AV285" s="142" t="e">
        <f t="shared" ca="1" si="2330"/>
        <v>#N/A</v>
      </c>
      <c r="AW285" s="142" t="e">
        <f t="shared" ca="1" si="2330"/>
        <v>#N/A</v>
      </c>
      <c r="AX285" s="142" t="e">
        <f t="shared" ca="1" si="2330"/>
        <v>#N/A</v>
      </c>
      <c r="AY285" s="142" t="e">
        <f t="shared" ca="1" si="2320"/>
        <v>#N/A</v>
      </c>
      <c r="AZ285" s="142" t="e">
        <f t="shared" ca="1" si="2320"/>
        <v>#N/A</v>
      </c>
      <c r="BA285" s="142" t="e">
        <f t="shared" ca="1" si="2320"/>
        <v>#N/A</v>
      </c>
      <c r="BB285" s="142" t="str">
        <f t="shared" ca="1" si="2180"/>
        <v/>
      </c>
      <c r="BC285" s="142" t="str">
        <f t="shared" ref="BC285" ca="1" si="2419">IFERROR(VALUE(G285)*IF(RTF_unit="K",1,IF(RTF_unit="lb",1/1000,IF(RTF_unit="T",2,1))),"")</f>
        <v/>
      </c>
      <c r="BD285" s="142" t="str">
        <f t="shared" ref="BD285" ca="1" si="2420">IFERROR(VALUE(H285)*IF(RTF_unit="K",1,IF(RTF_unit="lb",1/1000,IF(RTF_unit="T",2,1))),"")</f>
        <v/>
      </c>
      <c r="BE285" s="142" t="str">
        <f t="shared" ref="BE285" ca="1" si="2421">IFERROR(VALUE(I285)*IF(RTF_unit="K",1,IF(RTF_unit="lb",1/1000,IF(RTF_unit="T",2,1))),"")</f>
        <v/>
      </c>
      <c r="BF285" s="20" t="str">
        <f t="shared" ca="1" si="2184"/>
        <v/>
      </c>
      <c r="BG285" s="142" t="str">
        <f t="shared" ca="1" si="2226"/>
        <v/>
      </c>
      <c r="BH285" s="20"/>
      <c r="BI285" s="158" t="str">
        <f t="shared" ca="1" si="2270"/>
        <v/>
      </c>
      <c r="BJ285" s="142" t="str">
        <f t="shared" ca="1" si="2245"/>
        <v/>
      </c>
      <c r="BK285" s="142" t="str">
        <f t="shared" ca="1" si="2271"/>
        <v/>
      </c>
      <c r="BL285" s="142" t="str">
        <f t="shared" ref="BL285" ca="1" si="2422">IFERROR(INDEX($D$2:$BA$203,$A$41-1+$BI285,$A$27-3)*IF(RTF_unit="K",1,IF(RTF_unit="lb",1/1000,IF(RTF_unit="T",2,1))),"")</f>
        <v/>
      </c>
      <c r="BM285" s="142" t="str">
        <f t="shared" ref="BM285" ca="1" si="2423">IFERROR(INDEX($D$2:$BA$203,$A$41-1+$BI285,$A$27-1)*IF(RTF_unit="K",1,IF(RTF_unit="lb",1/1000,IF(RTF_unit="T",2,1))),"")</f>
        <v/>
      </c>
      <c r="BN285" s="142" t="str">
        <f t="shared" ref="BN285" ca="1" si="2424">IFERROR(INDEX($D$2:$BA$203,$A$41-1+$BI285,$A$27-2)*IF(RTF_unit="K",1,IF(RTF_unit="lb",1/1000,IF(RTF_unit="T",2,1))),"")</f>
        <v/>
      </c>
      <c r="BO285" s="142" t="str">
        <f t="shared" ref="BO285" ca="1" si="2425">IFERROR(INDEX($D$2:$BA$203,$A$41-1+$BI285,$A$27)*IF(RTF_unit_Moment="kip-ft",1,IF(RTF_unit_Moment="kip-in",1/12,IF(RTF_unit_Moment="lb-ft",1/1000,IF(RTF_unit_Moment="lb-in",1/12000,1)))),"")</f>
        <v/>
      </c>
      <c r="BP285" s="142" t="str">
        <f t="shared" ref="BP285" ca="1" si="2426">IFERROR(INDEX($D$2:$BA$203,$A$41-1+$BI285,$A$30)*IF(RTF_unit_Moment="kip-ft",1,IF(RTF_unit_Moment="kip-in",1/12,IF(RTF_unit_Moment="lb-ft",1/1000,IF(RTF_unit_Moment="lb-in",1/12000,1)))),"")</f>
        <v/>
      </c>
      <c r="BQ285" s="142" t="str">
        <f t="shared" ca="1" si="2277"/>
        <v/>
      </c>
      <c r="BR285" s="142" t="str">
        <f t="shared" ca="1" si="2278"/>
        <v/>
      </c>
      <c r="BT285" s="142" t="str">
        <f t="array" aca="1" ref="BT285" ca="1">IFERROR(INDEX($BB$1:$BB$502,SMALL(IF($BB$1:$BB$502&lt;&gt;"",ROW($BB$1:$BB$502)),ROW(278:278))),"")</f>
        <v/>
      </c>
      <c r="BU285" s="156" t="str">
        <f t="shared" ca="1" si="2240"/>
        <v/>
      </c>
      <c r="BV285" s="142" t="str">
        <f t="shared" ca="1" si="2251"/>
        <v/>
      </c>
      <c r="BW285" s="142" t="str">
        <f t="shared" ca="1" si="2251"/>
        <v/>
      </c>
      <c r="BX285" s="142" t="str">
        <f t="shared" ca="1" si="2251"/>
        <v/>
      </c>
      <c r="BY285" s="142" t="str">
        <f t="shared" ca="1" si="2252"/>
        <v/>
      </c>
      <c r="BZ285" s="142" t="str">
        <f t="shared" ca="1" si="2241"/>
        <v/>
      </c>
      <c r="CA285" s="142" t="str">
        <f t="shared" ca="1" si="2253"/>
        <v/>
      </c>
      <c r="CB285" s="142" t="str">
        <f t="shared" ca="1" si="2254"/>
        <v/>
      </c>
      <c r="CC285" s="142" t="str">
        <f t="shared" ca="1" si="2255"/>
        <v/>
      </c>
      <c r="CD285" s="142" t="str">
        <f t="shared" ca="1" si="2256"/>
        <v/>
      </c>
      <c r="CE285" s="142" t="str">
        <f t="shared" ca="1" si="2257"/>
        <v/>
      </c>
      <c r="CF285" s="142" t="str">
        <f t="shared" ca="1" si="2258"/>
        <v/>
      </c>
      <c r="CG285" s="142" t="str">
        <f t="shared" ca="1" si="2259"/>
        <v/>
      </c>
      <c r="CH285" s="142" t="str">
        <f ca="1">IFERROR(TRIM(IFERROR(IF(ISNUMBER(MATCH(IF($CF284="Radius",LEFT($CF285,FIND(" (",$CF285,1)),IF(LEFT($CF285,FIND(" (",$CF285,1))=LEFT($CF284,FIND(" (",$CF284,1)),"",LEFT($CF285,FIND(" (",$CF285,1)))),$CH$8:$CH284,0))=FALSE,IF($CF284="Radius",LEFT($CF285,FIND(" (",$CF285,1)),IF(LEFT($CF285,FIND(" (",$CF285,1))=LEFT($CF284,FIND(" (",$CF284,1)),"",LEFT($CF285,FIND(" (",$CF285,1)))),""),"")),"")</f>
        <v/>
      </c>
      <c r="CI285" s="142" t="str">
        <f t="array" aca="1" ref="CI285" ca="1">IFERROR(IF($CH285="","",IF(MAX((Selection_Radius=$CH285)*Selection_Resultant)=0,"",MAX((Selection_Radius=$CH285)*Selection_Resultant))),"")</f>
        <v/>
      </c>
      <c r="CJ285" s="142" t="str">
        <f t="shared" ca="1" si="2260"/>
        <v/>
      </c>
      <c r="CK285" s="142" t="str">
        <f t="array" aca="1" ref="CK285" ca="1">IFERROR(INDEX($CJ$1:$CJ$502,SMALL(IF($CJ$1:$CJ$502&lt;&gt;"",ROW($CJ$1:$CJ$502)),ROW(278:278))),"")</f>
        <v/>
      </c>
      <c r="CL285" s="142" t="str">
        <f t="shared" ca="1" si="2261"/>
        <v/>
      </c>
      <c r="CM285" s="142" t="str">
        <f t="shared" ca="1" si="2262"/>
        <v/>
      </c>
      <c r="CN285" s="142" t="str" cm="1">
        <f t="array" aca="1" ref="CN285" ca="1">IF(CM285="","",INDEX(INDIRECT("$CM$9:$CM$" &amp; ROW(GuyAnchorReactionCount) + GuyAnchorReactionCount),ROWS($CM285:INDIRECT("$CM$" &amp; ROW(GuyAnchorReactionCount) + GuyAnchorReactionCount))))</f>
        <v/>
      </c>
      <c r="CP285" s="145" t="str">
        <f t="shared" ca="1" si="2263"/>
        <v/>
      </c>
      <c r="CQ285" s="145" t="str">
        <f t="shared" ca="1" si="2264"/>
        <v/>
      </c>
      <c r="CR285" s="145" t="str">
        <f t="shared" ca="1" si="2265"/>
        <v/>
      </c>
      <c r="CS285" s="145" t="str">
        <f t="shared" ca="1" si="2266"/>
        <v/>
      </c>
    </row>
    <row r="286" spans="3:97" x14ac:dyDescent="0.2">
      <c r="C286" s="142">
        <f t="shared" si="2190"/>
        <v>284</v>
      </c>
      <c r="D286" s="142" t="e">
        <f t="shared" ca="1" si="2329"/>
        <v>#N/A</v>
      </c>
      <c r="E286" s="142" t="e">
        <f t="shared" ca="1" si="2329"/>
        <v>#N/A</v>
      </c>
      <c r="F286" s="142" t="e">
        <f t="shared" ca="1" si="2329"/>
        <v>#N/A</v>
      </c>
      <c r="G286" s="142" t="e">
        <f t="shared" ca="1" si="2329"/>
        <v>#N/A</v>
      </c>
      <c r="H286" s="142" t="e">
        <f t="shared" ca="1" si="2329"/>
        <v>#N/A</v>
      </c>
      <c r="I286" s="142" t="e">
        <f t="shared" ca="1" si="2329"/>
        <v>#N/A</v>
      </c>
      <c r="J286" s="142" t="e">
        <f t="shared" ca="1" si="2329"/>
        <v>#N/A</v>
      </c>
      <c r="K286" s="142" t="e">
        <f t="shared" ca="1" si="2329"/>
        <v>#N/A</v>
      </c>
      <c r="L286" s="142" t="e">
        <f t="shared" ca="1" si="2329"/>
        <v>#N/A</v>
      </c>
      <c r="M286" s="142" t="e">
        <f t="shared" ca="1" si="2329"/>
        <v>#N/A</v>
      </c>
      <c r="N286" s="142" t="e">
        <f t="shared" ca="1" si="2329"/>
        <v>#N/A</v>
      </c>
      <c r="O286" s="142" t="e">
        <f t="shared" ca="1" si="2329"/>
        <v>#N/A</v>
      </c>
      <c r="P286" s="142" t="e">
        <f t="shared" ca="1" si="2329"/>
        <v>#N/A</v>
      </c>
      <c r="Q286" s="142" t="e">
        <f t="shared" ca="1" si="2329"/>
        <v>#N/A</v>
      </c>
      <c r="R286" s="142" t="e">
        <f t="shared" ca="1" si="2329"/>
        <v>#N/A</v>
      </c>
      <c r="S286" s="142" t="e">
        <f t="shared" ca="1" si="2329"/>
        <v>#N/A</v>
      </c>
      <c r="T286" s="142" t="e">
        <f t="shared" ca="1" si="2319"/>
        <v>#N/A</v>
      </c>
      <c r="U286" s="142" t="e">
        <f t="shared" ca="1" si="2319"/>
        <v>#N/A</v>
      </c>
      <c r="V286" s="142" t="e">
        <f t="shared" ca="1" si="2319"/>
        <v>#N/A</v>
      </c>
      <c r="W286" s="142" t="e">
        <f t="shared" ca="1" si="2319"/>
        <v>#N/A</v>
      </c>
      <c r="X286" s="142" t="e">
        <f t="shared" ca="1" si="2319"/>
        <v>#N/A</v>
      </c>
      <c r="Y286" s="142" t="e">
        <f t="shared" ca="1" si="2319"/>
        <v>#N/A</v>
      </c>
      <c r="Z286" s="142" t="e">
        <f t="shared" ca="1" si="2319"/>
        <v>#N/A</v>
      </c>
      <c r="AA286" s="142" t="e">
        <f t="shared" ca="1" si="2319"/>
        <v>#N/A</v>
      </c>
      <c r="AB286" s="142" t="e">
        <f t="shared" ca="1" si="2319"/>
        <v>#N/A</v>
      </c>
      <c r="AC286" s="142" t="e">
        <f t="shared" ca="1" si="2319"/>
        <v>#N/A</v>
      </c>
      <c r="AD286" s="142" t="e">
        <f t="shared" ca="1" si="2319"/>
        <v>#N/A</v>
      </c>
      <c r="AE286" s="142" t="e">
        <f t="shared" ca="1" si="2319"/>
        <v>#N/A</v>
      </c>
      <c r="AF286" s="142" t="e">
        <f t="shared" ca="1" si="2319"/>
        <v>#N/A</v>
      </c>
      <c r="AG286" s="142" t="e">
        <f t="shared" ca="1" si="2319"/>
        <v>#N/A</v>
      </c>
      <c r="AH286" s="142" t="e">
        <f t="shared" ca="1" si="2319"/>
        <v>#N/A</v>
      </c>
      <c r="AI286" s="142" t="e">
        <f t="shared" ca="1" si="2330"/>
        <v>#N/A</v>
      </c>
      <c r="AJ286" s="142" t="e">
        <f t="shared" ca="1" si="2330"/>
        <v>#N/A</v>
      </c>
      <c r="AK286" s="142" t="e">
        <f t="shared" ca="1" si="2330"/>
        <v>#N/A</v>
      </c>
      <c r="AL286" s="142" t="e">
        <f t="shared" ca="1" si="2330"/>
        <v>#N/A</v>
      </c>
      <c r="AM286" s="142" t="e">
        <f t="shared" ca="1" si="2330"/>
        <v>#N/A</v>
      </c>
      <c r="AN286" s="142" t="e">
        <f t="shared" ca="1" si="2330"/>
        <v>#N/A</v>
      </c>
      <c r="AO286" s="142" t="e">
        <f t="shared" ca="1" si="2330"/>
        <v>#N/A</v>
      </c>
      <c r="AP286" s="142" t="e">
        <f t="shared" ca="1" si="2330"/>
        <v>#N/A</v>
      </c>
      <c r="AQ286" s="142" t="e">
        <f t="shared" ca="1" si="2330"/>
        <v>#N/A</v>
      </c>
      <c r="AR286" s="142" t="e">
        <f t="shared" ca="1" si="2330"/>
        <v>#N/A</v>
      </c>
      <c r="AS286" s="142" t="e">
        <f t="shared" ca="1" si="2330"/>
        <v>#N/A</v>
      </c>
      <c r="AT286" s="142" t="e">
        <f t="shared" ca="1" si="2330"/>
        <v>#N/A</v>
      </c>
      <c r="AU286" s="142" t="e">
        <f t="shared" ca="1" si="2330"/>
        <v>#N/A</v>
      </c>
      <c r="AV286" s="142" t="e">
        <f t="shared" ca="1" si="2330"/>
        <v>#N/A</v>
      </c>
      <c r="AW286" s="142" t="e">
        <f t="shared" ca="1" si="2330"/>
        <v>#N/A</v>
      </c>
      <c r="AX286" s="142" t="e">
        <f t="shared" ca="1" si="2330"/>
        <v>#N/A</v>
      </c>
      <c r="AY286" s="142" t="e">
        <f t="shared" ca="1" si="2320"/>
        <v>#N/A</v>
      </c>
      <c r="AZ286" s="142" t="e">
        <f t="shared" ca="1" si="2320"/>
        <v>#N/A</v>
      </c>
      <c r="BA286" s="142" t="e">
        <f t="shared" ca="1" si="2320"/>
        <v>#N/A</v>
      </c>
      <c r="BB286" s="142" t="str">
        <f t="shared" ca="1" si="2180"/>
        <v/>
      </c>
      <c r="BC286" s="142" t="str">
        <f t="shared" ref="BC286" ca="1" si="2427">IFERROR(VALUE(G286)*IF(RTF_unit="K",1,IF(RTF_unit="lb",1/1000,IF(RTF_unit="T",2,1))),"")</f>
        <v/>
      </c>
      <c r="BD286" s="142" t="str">
        <f t="shared" ref="BD286" ca="1" si="2428">IFERROR(VALUE(H286)*IF(RTF_unit="K",1,IF(RTF_unit="lb",1/1000,IF(RTF_unit="T",2,1))),"")</f>
        <v/>
      </c>
      <c r="BE286" s="142" t="str">
        <f t="shared" ref="BE286" ca="1" si="2429">IFERROR(VALUE(I286)*IF(RTF_unit="K",1,IF(RTF_unit="lb",1/1000,IF(RTF_unit="T",2,1))),"")</f>
        <v/>
      </c>
      <c r="BF286" s="20" t="str">
        <f t="shared" ca="1" si="2184"/>
        <v/>
      </c>
      <c r="BG286" s="142" t="str">
        <f t="shared" ca="1" si="2226"/>
        <v/>
      </c>
      <c r="BH286" s="20"/>
      <c r="BI286" s="158" t="str">
        <f t="shared" ca="1" si="2270"/>
        <v/>
      </c>
      <c r="BJ286" s="142" t="str">
        <f t="shared" ca="1" si="2245"/>
        <v/>
      </c>
      <c r="BK286" s="142" t="str">
        <f t="shared" ca="1" si="2271"/>
        <v/>
      </c>
      <c r="BL286" s="142" t="str">
        <f t="shared" ref="BL286" ca="1" si="2430">IFERROR(INDEX($D$2:$BA$203,$A$41-1+$BI286,$A$27-3)*IF(RTF_unit="K",1,IF(RTF_unit="lb",1/1000,IF(RTF_unit="T",2,1))),"")</f>
        <v/>
      </c>
      <c r="BM286" s="142" t="str">
        <f t="shared" ref="BM286" ca="1" si="2431">IFERROR(INDEX($D$2:$BA$203,$A$41-1+$BI286,$A$27-1)*IF(RTF_unit="K",1,IF(RTF_unit="lb",1/1000,IF(RTF_unit="T",2,1))),"")</f>
        <v/>
      </c>
      <c r="BN286" s="142" t="str">
        <f t="shared" ref="BN286" ca="1" si="2432">IFERROR(INDEX($D$2:$BA$203,$A$41-1+$BI286,$A$27-2)*IF(RTF_unit="K",1,IF(RTF_unit="lb",1/1000,IF(RTF_unit="T",2,1))),"")</f>
        <v/>
      </c>
      <c r="BO286" s="142" t="str">
        <f t="shared" ref="BO286" ca="1" si="2433">IFERROR(INDEX($D$2:$BA$203,$A$41-1+$BI286,$A$27)*IF(RTF_unit_Moment="kip-ft",1,IF(RTF_unit_Moment="kip-in",1/12,IF(RTF_unit_Moment="lb-ft",1/1000,IF(RTF_unit_Moment="lb-in",1/12000,1)))),"")</f>
        <v/>
      </c>
      <c r="BP286" s="142" t="str">
        <f t="shared" ref="BP286" ca="1" si="2434">IFERROR(INDEX($D$2:$BA$203,$A$41-1+$BI286,$A$30)*IF(RTF_unit_Moment="kip-ft",1,IF(RTF_unit_Moment="kip-in",1/12,IF(RTF_unit_Moment="lb-ft",1/1000,IF(RTF_unit_Moment="lb-in",1/12000,1)))),"")</f>
        <v/>
      </c>
      <c r="BQ286" s="142" t="str">
        <f t="shared" ca="1" si="2277"/>
        <v/>
      </c>
      <c r="BR286" s="142" t="str">
        <f t="shared" ca="1" si="2278"/>
        <v/>
      </c>
      <c r="BT286" s="142" t="str">
        <f t="array" aca="1" ref="BT286" ca="1">IFERROR(INDEX($BB$1:$BB$502,SMALL(IF($BB$1:$BB$502&lt;&gt;"",ROW($BB$1:$BB$502)),ROW(279:279))),"")</f>
        <v/>
      </c>
      <c r="BU286" s="156" t="str">
        <f t="shared" ca="1" si="2240"/>
        <v/>
      </c>
      <c r="BV286" s="142" t="str">
        <f t="shared" ca="1" si="2251"/>
        <v/>
      </c>
      <c r="BW286" s="142" t="str">
        <f t="shared" ca="1" si="2251"/>
        <v/>
      </c>
      <c r="BX286" s="142" t="str">
        <f t="shared" ca="1" si="2251"/>
        <v/>
      </c>
      <c r="BY286" s="142" t="str">
        <f t="shared" ca="1" si="2252"/>
        <v/>
      </c>
      <c r="BZ286" s="142" t="str">
        <f t="shared" ca="1" si="2241"/>
        <v/>
      </c>
      <c r="CA286" s="142" t="str">
        <f t="shared" ca="1" si="2253"/>
        <v/>
      </c>
      <c r="CB286" s="142" t="str">
        <f t="shared" ca="1" si="2254"/>
        <v/>
      </c>
      <c r="CC286" s="142" t="str">
        <f t="shared" ca="1" si="2255"/>
        <v/>
      </c>
      <c r="CD286" s="142" t="str">
        <f t="shared" ca="1" si="2256"/>
        <v/>
      </c>
      <c r="CE286" s="142" t="str">
        <f t="shared" ca="1" si="2257"/>
        <v/>
      </c>
      <c r="CF286" s="142" t="str">
        <f t="shared" ca="1" si="2258"/>
        <v/>
      </c>
      <c r="CG286" s="142" t="str">
        <f t="shared" ca="1" si="2259"/>
        <v/>
      </c>
      <c r="CH286" s="142" t="str">
        <f ca="1">IFERROR(TRIM(IFERROR(IF(ISNUMBER(MATCH(IF($CF285="Radius",LEFT($CF286,FIND(" (",$CF286,1)),IF(LEFT($CF286,FIND(" (",$CF286,1))=LEFT($CF285,FIND(" (",$CF285,1)),"",LEFT($CF286,FIND(" (",$CF286,1)))),$CH$8:$CH285,0))=FALSE,IF($CF285="Radius",LEFT($CF286,FIND(" (",$CF286,1)),IF(LEFT($CF286,FIND(" (",$CF286,1))=LEFT($CF285,FIND(" (",$CF285,1)),"",LEFT($CF286,FIND(" (",$CF286,1)))),""),"")),"")</f>
        <v/>
      </c>
      <c r="CI286" s="142" t="str">
        <f t="array" aca="1" ref="CI286" ca="1">IFERROR(IF($CH286="","",IF(MAX((Selection_Radius=$CH286)*Selection_Resultant)=0,"",MAX((Selection_Radius=$CH286)*Selection_Resultant))),"")</f>
        <v/>
      </c>
      <c r="CJ286" s="142" t="str">
        <f t="shared" ca="1" si="2260"/>
        <v/>
      </c>
      <c r="CK286" s="142" t="str">
        <f t="array" aca="1" ref="CK286" ca="1">IFERROR(INDEX($CJ$1:$CJ$502,SMALL(IF($CJ$1:$CJ$502&lt;&gt;"",ROW($CJ$1:$CJ$502)),ROW(279:279))),"")</f>
        <v/>
      </c>
      <c r="CL286" s="142" t="str">
        <f t="shared" ca="1" si="2261"/>
        <v/>
      </c>
      <c r="CM286" s="142" t="str">
        <f t="shared" ca="1" si="2262"/>
        <v/>
      </c>
      <c r="CN286" s="142" t="str" cm="1">
        <f t="array" aca="1" ref="CN286" ca="1">IF(CM286="","",INDEX(INDIRECT("$CM$9:$CM$" &amp; ROW(GuyAnchorReactionCount) + GuyAnchorReactionCount),ROWS($CM286:INDIRECT("$CM$" &amp; ROW(GuyAnchorReactionCount) + GuyAnchorReactionCount))))</f>
        <v/>
      </c>
      <c r="CP286" s="145" t="str">
        <f t="shared" ca="1" si="2263"/>
        <v/>
      </c>
      <c r="CQ286" s="145" t="str">
        <f t="shared" ca="1" si="2264"/>
        <v/>
      </c>
      <c r="CR286" s="145" t="str">
        <f t="shared" ca="1" si="2265"/>
        <v/>
      </c>
      <c r="CS286" s="145" t="str">
        <f t="shared" ca="1" si="2266"/>
        <v/>
      </c>
    </row>
    <row r="287" spans="3:97" ht="15" customHeight="1" x14ac:dyDescent="0.2">
      <c r="C287" s="142">
        <f t="shared" si="2190"/>
        <v>285</v>
      </c>
      <c r="D287" s="142" t="e">
        <f t="shared" ca="1" si="2329"/>
        <v>#N/A</v>
      </c>
      <c r="E287" s="142" t="e">
        <f t="shared" ca="1" si="2329"/>
        <v>#N/A</v>
      </c>
      <c r="F287" s="142" t="e">
        <f t="shared" ca="1" si="2329"/>
        <v>#N/A</v>
      </c>
      <c r="G287" s="142" t="e">
        <f t="shared" ca="1" si="2329"/>
        <v>#N/A</v>
      </c>
      <c r="H287" s="142" t="e">
        <f t="shared" ca="1" si="2329"/>
        <v>#N/A</v>
      </c>
      <c r="I287" s="142" t="e">
        <f t="shared" ca="1" si="2329"/>
        <v>#N/A</v>
      </c>
      <c r="J287" s="142" t="e">
        <f t="shared" ca="1" si="2329"/>
        <v>#N/A</v>
      </c>
      <c r="K287" s="142" t="e">
        <f t="shared" ca="1" si="2329"/>
        <v>#N/A</v>
      </c>
      <c r="L287" s="142" t="e">
        <f t="shared" ca="1" si="2329"/>
        <v>#N/A</v>
      </c>
      <c r="M287" s="142" t="e">
        <f t="shared" ca="1" si="2329"/>
        <v>#N/A</v>
      </c>
      <c r="N287" s="142" t="e">
        <f t="shared" ca="1" si="2329"/>
        <v>#N/A</v>
      </c>
      <c r="O287" s="142" t="e">
        <f t="shared" ca="1" si="2329"/>
        <v>#N/A</v>
      </c>
      <c r="P287" s="142" t="e">
        <f t="shared" ca="1" si="2329"/>
        <v>#N/A</v>
      </c>
      <c r="Q287" s="142" t="e">
        <f t="shared" ca="1" si="2329"/>
        <v>#N/A</v>
      </c>
      <c r="R287" s="142" t="e">
        <f t="shared" ca="1" si="2329"/>
        <v>#N/A</v>
      </c>
      <c r="S287" s="142" t="e">
        <f t="shared" ca="1" si="2329"/>
        <v>#N/A</v>
      </c>
      <c r="T287" s="142" t="e">
        <f t="shared" ca="1" si="2319"/>
        <v>#N/A</v>
      </c>
      <c r="U287" s="142" t="e">
        <f t="shared" ca="1" si="2319"/>
        <v>#N/A</v>
      </c>
      <c r="V287" s="142" t="e">
        <f t="shared" ca="1" si="2319"/>
        <v>#N/A</v>
      </c>
      <c r="W287" s="142" t="e">
        <f t="shared" ca="1" si="2319"/>
        <v>#N/A</v>
      </c>
      <c r="X287" s="142" t="e">
        <f t="shared" ca="1" si="2319"/>
        <v>#N/A</v>
      </c>
      <c r="Y287" s="142" t="e">
        <f t="shared" ca="1" si="2319"/>
        <v>#N/A</v>
      </c>
      <c r="Z287" s="142" t="e">
        <f t="shared" ca="1" si="2319"/>
        <v>#N/A</v>
      </c>
      <c r="AA287" s="142" t="e">
        <f t="shared" ca="1" si="2319"/>
        <v>#N/A</v>
      </c>
      <c r="AB287" s="142" t="e">
        <f t="shared" ca="1" si="2319"/>
        <v>#N/A</v>
      </c>
      <c r="AC287" s="142" t="e">
        <f t="shared" ca="1" si="2319"/>
        <v>#N/A</v>
      </c>
      <c r="AD287" s="142" t="e">
        <f t="shared" ca="1" si="2319"/>
        <v>#N/A</v>
      </c>
      <c r="AE287" s="142" t="e">
        <f t="shared" ca="1" si="2319"/>
        <v>#N/A</v>
      </c>
      <c r="AF287" s="142" t="e">
        <f t="shared" ca="1" si="2319"/>
        <v>#N/A</v>
      </c>
      <c r="AG287" s="142" t="e">
        <f t="shared" ca="1" si="2319"/>
        <v>#N/A</v>
      </c>
      <c r="AH287" s="142" t="e">
        <f t="shared" ca="1" si="2319"/>
        <v>#N/A</v>
      </c>
      <c r="AI287" s="142" t="e">
        <f t="shared" ca="1" si="2330"/>
        <v>#N/A</v>
      </c>
      <c r="AJ287" s="142" t="e">
        <f t="shared" ca="1" si="2330"/>
        <v>#N/A</v>
      </c>
      <c r="AK287" s="142" t="e">
        <f t="shared" ca="1" si="2330"/>
        <v>#N/A</v>
      </c>
      <c r="AL287" s="142" t="e">
        <f t="shared" ca="1" si="2330"/>
        <v>#N/A</v>
      </c>
      <c r="AM287" s="142" t="e">
        <f t="shared" ca="1" si="2330"/>
        <v>#N/A</v>
      </c>
      <c r="AN287" s="142" t="e">
        <f t="shared" ca="1" si="2330"/>
        <v>#N/A</v>
      </c>
      <c r="AO287" s="142" t="e">
        <f t="shared" ca="1" si="2330"/>
        <v>#N/A</v>
      </c>
      <c r="AP287" s="142" t="e">
        <f t="shared" ca="1" si="2330"/>
        <v>#N/A</v>
      </c>
      <c r="AQ287" s="142" t="e">
        <f t="shared" ca="1" si="2330"/>
        <v>#N/A</v>
      </c>
      <c r="AR287" s="142" t="e">
        <f t="shared" ca="1" si="2330"/>
        <v>#N/A</v>
      </c>
      <c r="AS287" s="142" t="e">
        <f t="shared" ca="1" si="2330"/>
        <v>#N/A</v>
      </c>
      <c r="AT287" s="142" t="e">
        <f t="shared" ca="1" si="2330"/>
        <v>#N/A</v>
      </c>
      <c r="AU287" s="142" t="e">
        <f t="shared" ca="1" si="2330"/>
        <v>#N/A</v>
      </c>
      <c r="AV287" s="142" t="e">
        <f t="shared" ca="1" si="2330"/>
        <v>#N/A</v>
      </c>
      <c r="AW287" s="142" t="e">
        <f t="shared" ca="1" si="2330"/>
        <v>#N/A</v>
      </c>
      <c r="AX287" s="142" t="e">
        <f t="shared" ca="1" si="2330"/>
        <v>#N/A</v>
      </c>
      <c r="AY287" s="142" t="e">
        <f t="shared" ca="1" si="2320"/>
        <v>#N/A</v>
      </c>
      <c r="AZ287" s="142" t="e">
        <f t="shared" ca="1" si="2320"/>
        <v>#N/A</v>
      </c>
      <c r="BA287" s="142" t="e">
        <f t="shared" ca="1" si="2320"/>
        <v>#N/A</v>
      </c>
      <c r="BB287" s="142" t="str">
        <f t="shared" ca="1" si="2180"/>
        <v/>
      </c>
      <c r="BC287" s="142" t="str">
        <f t="shared" ref="BC287" ca="1" si="2435">IFERROR(VALUE(G287)*IF(RTF_unit="K",1,IF(RTF_unit="lb",1/1000,IF(RTF_unit="T",2,1))),"")</f>
        <v/>
      </c>
      <c r="BD287" s="142" t="str">
        <f t="shared" ref="BD287" ca="1" si="2436">IFERROR(VALUE(H287)*IF(RTF_unit="K",1,IF(RTF_unit="lb",1/1000,IF(RTF_unit="T",2,1))),"")</f>
        <v/>
      </c>
      <c r="BE287" s="142" t="str">
        <f t="shared" ref="BE287" ca="1" si="2437">IFERROR(VALUE(I287)*IF(RTF_unit="K",1,IF(RTF_unit="lb",1/1000,IF(RTF_unit="T",2,1))),"")</f>
        <v/>
      </c>
      <c r="BF287" s="20" t="str">
        <f t="shared" ca="1" si="2184"/>
        <v/>
      </c>
      <c r="BG287" s="142" t="str">
        <f t="shared" ca="1" si="2226"/>
        <v/>
      </c>
      <c r="BH287" s="20"/>
      <c r="BI287" s="158" t="str">
        <f t="shared" ca="1" si="2270"/>
        <v/>
      </c>
      <c r="BJ287" s="142" t="str">
        <f t="shared" ca="1" si="2245"/>
        <v/>
      </c>
      <c r="BK287" s="142" t="str">
        <f t="shared" ca="1" si="2271"/>
        <v/>
      </c>
      <c r="BL287" s="142" t="str">
        <f t="shared" ref="BL287" ca="1" si="2438">IFERROR(INDEX($D$2:$BA$203,$A$41-1+$BI287,$A$27-3)*IF(RTF_unit="K",1,IF(RTF_unit="lb",1/1000,IF(RTF_unit="T",2,1))),"")</f>
        <v/>
      </c>
      <c r="BM287" s="142" t="str">
        <f t="shared" ref="BM287" ca="1" si="2439">IFERROR(INDEX($D$2:$BA$203,$A$41-1+$BI287,$A$27-1)*IF(RTF_unit="K",1,IF(RTF_unit="lb",1/1000,IF(RTF_unit="T",2,1))),"")</f>
        <v/>
      </c>
      <c r="BN287" s="142" t="str">
        <f t="shared" ref="BN287" ca="1" si="2440">IFERROR(INDEX($D$2:$BA$203,$A$41-1+$BI287,$A$27-2)*IF(RTF_unit="K",1,IF(RTF_unit="lb",1/1000,IF(RTF_unit="T",2,1))),"")</f>
        <v/>
      </c>
      <c r="BO287" s="142" t="str">
        <f t="shared" ref="BO287" ca="1" si="2441">IFERROR(INDEX($D$2:$BA$203,$A$41-1+$BI287,$A$27)*IF(RTF_unit_Moment="kip-ft",1,IF(RTF_unit_Moment="kip-in",1/12,IF(RTF_unit_Moment="lb-ft",1/1000,IF(RTF_unit_Moment="lb-in",1/12000,1)))),"")</f>
        <v/>
      </c>
      <c r="BP287" s="142" t="str">
        <f t="shared" ref="BP287" ca="1" si="2442">IFERROR(INDEX($D$2:$BA$203,$A$41-1+$BI287,$A$30)*IF(RTF_unit_Moment="kip-ft",1,IF(RTF_unit_Moment="kip-in",1/12,IF(RTF_unit_Moment="lb-ft",1/1000,IF(RTF_unit_Moment="lb-in",1/12000,1)))),"")</f>
        <v/>
      </c>
      <c r="BQ287" s="142" t="str">
        <f t="shared" ca="1" si="2277"/>
        <v/>
      </c>
      <c r="BR287" s="142" t="str">
        <f t="shared" ca="1" si="2278"/>
        <v/>
      </c>
      <c r="BT287" s="142" t="str">
        <f t="array" aca="1" ref="BT287" ca="1">IFERROR(INDEX($BB$1:$BB$502,SMALL(IF($BB$1:$BB$502&lt;&gt;"",ROW($BB$1:$BB$502)),ROW(280:280))),"")</f>
        <v/>
      </c>
      <c r="BU287" s="156" t="str">
        <f t="shared" ca="1" si="2240"/>
        <v/>
      </c>
      <c r="BV287" s="142" t="str">
        <f t="shared" ca="1" si="2251"/>
        <v/>
      </c>
      <c r="BW287" s="142" t="str">
        <f t="shared" ca="1" si="2251"/>
        <v/>
      </c>
      <c r="BX287" s="142" t="str">
        <f t="shared" ca="1" si="2251"/>
        <v/>
      </c>
      <c r="BY287" s="142" t="str">
        <f t="shared" ca="1" si="2252"/>
        <v/>
      </c>
      <c r="BZ287" s="142" t="str">
        <f t="shared" ca="1" si="2241"/>
        <v/>
      </c>
      <c r="CA287" s="142" t="str">
        <f t="shared" ca="1" si="2253"/>
        <v/>
      </c>
      <c r="CB287" s="142" t="str">
        <f t="shared" ca="1" si="2254"/>
        <v/>
      </c>
      <c r="CC287" s="142" t="str">
        <f t="shared" ca="1" si="2255"/>
        <v/>
      </c>
      <c r="CD287" s="142" t="str">
        <f t="shared" ca="1" si="2256"/>
        <v/>
      </c>
      <c r="CE287" s="142" t="str">
        <f t="shared" ca="1" si="2257"/>
        <v/>
      </c>
      <c r="CF287" s="142" t="str">
        <f t="shared" ca="1" si="2258"/>
        <v/>
      </c>
      <c r="CG287" s="142" t="str">
        <f t="shared" ca="1" si="2259"/>
        <v/>
      </c>
      <c r="CH287" s="142" t="str">
        <f ca="1">IFERROR(TRIM(IFERROR(IF(ISNUMBER(MATCH(IF($CF286="Radius",LEFT($CF287,FIND(" (",$CF287,1)),IF(LEFT($CF287,FIND(" (",$CF287,1))=LEFT($CF286,FIND(" (",$CF286,1)),"",LEFT($CF287,FIND(" (",$CF287,1)))),$CH$8:$CH286,0))=FALSE,IF($CF286="Radius",LEFT($CF287,FIND(" (",$CF287,1)),IF(LEFT($CF287,FIND(" (",$CF287,1))=LEFT($CF286,FIND(" (",$CF286,1)),"",LEFT($CF287,FIND(" (",$CF287,1)))),""),"")),"")</f>
        <v/>
      </c>
      <c r="CI287" s="142" t="str">
        <f t="array" aca="1" ref="CI287" ca="1">IFERROR(IF($CH287="","",IF(MAX((Selection_Radius=$CH287)*Selection_Resultant)=0,"",MAX((Selection_Radius=$CH287)*Selection_Resultant))),"")</f>
        <v/>
      </c>
      <c r="CJ287" s="142" t="str">
        <f t="shared" ca="1" si="2260"/>
        <v/>
      </c>
      <c r="CK287" s="142" t="str">
        <f t="array" aca="1" ref="CK287" ca="1">IFERROR(INDEX($CJ$1:$CJ$502,SMALL(IF($CJ$1:$CJ$502&lt;&gt;"",ROW($CJ$1:$CJ$502)),ROW(280:280))),"")</f>
        <v/>
      </c>
      <c r="CL287" s="142" t="str">
        <f t="shared" ca="1" si="2261"/>
        <v/>
      </c>
      <c r="CM287" s="142" t="str">
        <f t="shared" ca="1" si="2262"/>
        <v/>
      </c>
      <c r="CN287" s="142" t="str" cm="1">
        <f t="array" aca="1" ref="CN287" ca="1">IF(CM287="","",INDEX(INDIRECT("$CM$9:$CM$" &amp; ROW(GuyAnchorReactionCount) + GuyAnchorReactionCount),ROWS($CM287:INDIRECT("$CM$" &amp; ROW(GuyAnchorReactionCount) + GuyAnchorReactionCount))))</f>
        <v/>
      </c>
      <c r="CP287" s="145" t="str">
        <f t="shared" ca="1" si="2263"/>
        <v/>
      </c>
      <c r="CQ287" s="145" t="str">
        <f t="shared" ca="1" si="2264"/>
        <v/>
      </c>
      <c r="CR287" s="145" t="str">
        <f t="shared" ca="1" si="2265"/>
        <v/>
      </c>
      <c r="CS287" s="145" t="str">
        <f t="shared" ca="1" si="2266"/>
        <v/>
      </c>
    </row>
    <row r="288" spans="3:97" x14ac:dyDescent="0.2">
      <c r="C288" s="142">
        <f t="shared" si="2190"/>
        <v>286</v>
      </c>
      <c r="D288" s="142" t="e">
        <f t="shared" ca="1" si="2329"/>
        <v>#N/A</v>
      </c>
      <c r="E288" s="142" t="e">
        <f t="shared" ca="1" si="2329"/>
        <v>#N/A</v>
      </c>
      <c r="F288" s="142" t="e">
        <f t="shared" ca="1" si="2329"/>
        <v>#N/A</v>
      </c>
      <c r="G288" s="142" t="e">
        <f t="shared" ca="1" si="2329"/>
        <v>#N/A</v>
      </c>
      <c r="H288" s="142" t="e">
        <f t="shared" ca="1" si="2329"/>
        <v>#N/A</v>
      </c>
      <c r="I288" s="142" t="e">
        <f t="shared" ca="1" si="2329"/>
        <v>#N/A</v>
      </c>
      <c r="J288" s="142" t="e">
        <f t="shared" ca="1" si="2329"/>
        <v>#N/A</v>
      </c>
      <c r="K288" s="142" t="e">
        <f t="shared" ca="1" si="2329"/>
        <v>#N/A</v>
      </c>
      <c r="L288" s="142" t="e">
        <f t="shared" ca="1" si="2329"/>
        <v>#N/A</v>
      </c>
      <c r="M288" s="142" t="e">
        <f t="shared" ca="1" si="2329"/>
        <v>#N/A</v>
      </c>
      <c r="N288" s="142" t="e">
        <f t="shared" ca="1" si="2329"/>
        <v>#N/A</v>
      </c>
      <c r="O288" s="142" t="e">
        <f t="shared" ca="1" si="2329"/>
        <v>#N/A</v>
      </c>
      <c r="P288" s="142" t="e">
        <f t="shared" ca="1" si="2329"/>
        <v>#N/A</v>
      </c>
      <c r="Q288" s="142" t="e">
        <f t="shared" ca="1" si="2329"/>
        <v>#N/A</v>
      </c>
      <c r="R288" s="142" t="e">
        <f t="shared" ca="1" si="2329"/>
        <v>#N/A</v>
      </c>
      <c r="S288" s="142" t="e">
        <f t="shared" ca="1" si="2329"/>
        <v>#N/A</v>
      </c>
      <c r="T288" s="142" t="e">
        <f t="shared" ca="1" si="2319"/>
        <v>#N/A</v>
      </c>
      <c r="U288" s="142" t="e">
        <f t="shared" ca="1" si="2319"/>
        <v>#N/A</v>
      </c>
      <c r="V288" s="142" t="e">
        <f t="shared" ca="1" si="2319"/>
        <v>#N/A</v>
      </c>
      <c r="W288" s="142" t="e">
        <f t="shared" ca="1" si="2319"/>
        <v>#N/A</v>
      </c>
      <c r="X288" s="142" t="e">
        <f t="shared" ca="1" si="2319"/>
        <v>#N/A</v>
      </c>
      <c r="Y288" s="142" t="e">
        <f t="shared" ca="1" si="2319"/>
        <v>#N/A</v>
      </c>
      <c r="Z288" s="142" t="e">
        <f t="shared" ca="1" si="2319"/>
        <v>#N/A</v>
      </c>
      <c r="AA288" s="142" t="e">
        <f t="shared" ca="1" si="2319"/>
        <v>#N/A</v>
      </c>
      <c r="AB288" s="142" t="e">
        <f t="shared" ca="1" si="2319"/>
        <v>#N/A</v>
      </c>
      <c r="AC288" s="142" t="e">
        <f t="shared" ca="1" si="2319"/>
        <v>#N/A</v>
      </c>
      <c r="AD288" s="142" t="e">
        <f t="shared" ca="1" si="2319"/>
        <v>#N/A</v>
      </c>
      <c r="AE288" s="142" t="e">
        <f t="shared" ca="1" si="2319"/>
        <v>#N/A</v>
      </c>
      <c r="AF288" s="142" t="e">
        <f t="shared" ca="1" si="2319"/>
        <v>#N/A</v>
      </c>
      <c r="AG288" s="142" t="e">
        <f t="shared" ca="1" si="2319"/>
        <v>#N/A</v>
      </c>
      <c r="AH288" s="142" t="e">
        <f t="shared" ca="1" si="2319"/>
        <v>#N/A</v>
      </c>
      <c r="AI288" s="142" t="e">
        <f t="shared" ca="1" si="2330"/>
        <v>#N/A</v>
      </c>
      <c r="AJ288" s="142" t="e">
        <f t="shared" ca="1" si="2330"/>
        <v>#N/A</v>
      </c>
      <c r="AK288" s="142" t="e">
        <f t="shared" ca="1" si="2330"/>
        <v>#N/A</v>
      </c>
      <c r="AL288" s="142" t="e">
        <f t="shared" ca="1" si="2330"/>
        <v>#N/A</v>
      </c>
      <c r="AM288" s="142" t="e">
        <f t="shared" ca="1" si="2330"/>
        <v>#N/A</v>
      </c>
      <c r="AN288" s="142" t="e">
        <f t="shared" ca="1" si="2330"/>
        <v>#N/A</v>
      </c>
      <c r="AO288" s="142" t="e">
        <f t="shared" ca="1" si="2330"/>
        <v>#N/A</v>
      </c>
      <c r="AP288" s="142" t="e">
        <f t="shared" ca="1" si="2330"/>
        <v>#N/A</v>
      </c>
      <c r="AQ288" s="142" t="e">
        <f t="shared" ca="1" si="2330"/>
        <v>#N/A</v>
      </c>
      <c r="AR288" s="142" t="e">
        <f t="shared" ca="1" si="2330"/>
        <v>#N/A</v>
      </c>
      <c r="AS288" s="142" t="e">
        <f t="shared" ca="1" si="2330"/>
        <v>#N/A</v>
      </c>
      <c r="AT288" s="142" t="e">
        <f t="shared" ca="1" si="2330"/>
        <v>#N/A</v>
      </c>
      <c r="AU288" s="142" t="e">
        <f t="shared" ca="1" si="2330"/>
        <v>#N/A</v>
      </c>
      <c r="AV288" s="142" t="e">
        <f t="shared" ca="1" si="2330"/>
        <v>#N/A</v>
      </c>
      <c r="AW288" s="142" t="e">
        <f t="shared" ca="1" si="2330"/>
        <v>#N/A</v>
      </c>
      <c r="AX288" s="142" t="e">
        <f t="shared" ca="1" si="2330"/>
        <v>#N/A</v>
      </c>
      <c r="AY288" s="142" t="e">
        <f t="shared" ca="1" si="2320"/>
        <v>#N/A</v>
      </c>
      <c r="AZ288" s="142" t="e">
        <f t="shared" ca="1" si="2320"/>
        <v>#N/A</v>
      </c>
      <c r="BA288" s="142" t="e">
        <f t="shared" ca="1" si="2320"/>
        <v>#N/A</v>
      </c>
      <c r="BB288" s="142" t="str">
        <f t="shared" ca="1" si="2180"/>
        <v/>
      </c>
      <c r="BC288" s="142" t="str">
        <f t="shared" ref="BC288" ca="1" si="2443">IFERROR(VALUE(G288)*IF(RTF_unit="K",1,IF(RTF_unit="lb",1/1000,IF(RTF_unit="T",2,1))),"")</f>
        <v/>
      </c>
      <c r="BD288" s="142" t="str">
        <f t="shared" ref="BD288" ca="1" si="2444">IFERROR(VALUE(H288)*IF(RTF_unit="K",1,IF(RTF_unit="lb",1/1000,IF(RTF_unit="T",2,1))),"")</f>
        <v/>
      </c>
      <c r="BE288" s="142" t="str">
        <f t="shared" ref="BE288" ca="1" si="2445">IFERROR(VALUE(I288)*IF(RTF_unit="K",1,IF(RTF_unit="lb",1/1000,IF(RTF_unit="T",2,1))),"")</f>
        <v/>
      </c>
      <c r="BF288" s="20" t="str">
        <f t="shared" ca="1" si="2184"/>
        <v/>
      </c>
      <c r="BG288" s="142" t="str">
        <f t="shared" ca="1" si="2226"/>
        <v/>
      </c>
      <c r="BH288" s="20"/>
      <c r="BI288" s="158" t="str">
        <f t="shared" ca="1" si="2270"/>
        <v/>
      </c>
      <c r="BJ288" s="142" t="str">
        <f t="shared" ca="1" si="2245"/>
        <v/>
      </c>
      <c r="BK288" s="142" t="str">
        <f t="shared" ca="1" si="2271"/>
        <v/>
      </c>
      <c r="BL288" s="142" t="str">
        <f t="shared" ref="BL288" ca="1" si="2446">IFERROR(INDEX($D$2:$BA$203,$A$41-1+$BI288,$A$27-3)*IF(RTF_unit="K",1,IF(RTF_unit="lb",1/1000,IF(RTF_unit="T",2,1))),"")</f>
        <v/>
      </c>
      <c r="BM288" s="142" t="str">
        <f t="shared" ref="BM288" ca="1" si="2447">IFERROR(INDEX($D$2:$BA$203,$A$41-1+$BI288,$A$27-1)*IF(RTF_unit="K",1,IF(RTF_unit="lb",1/1000,IF(RTF_unit="T",2,1))),"")</f>
        <v/>
      </c>
      <c r="BN288" s="142" t="str">
        <f t="shared" ref="BN288" ca="1" si="2448">IFERROR(INDEX($D$2:$BA$203,$A$41-1+$BI288,$A$27-2)*IF(RTF_unit="K",1,IF(RTF_unit="lb",1/1000,IF(RTF_unit="T",2,1))),"")</f>
        <v/>
      </c>
      <c r="BO288" s="142" t="str">
        <f t="shared" ref="BO288" ca="1" si="2449">IFERROR(INDEX($D$2:$BA$203,$A$41-1+$BI288,$A$27)*IF(RTF_unit_Moment="kip-ft",1,IF(RTF_unit_Moment="kip-in",1/12,IF(RTF_unit_Moment="lb-ft",1/1000,IF(RTF_unit_Moment="lb-in",1/12000,1)))),"")</f>
        <v/>
      </c>
      <c r="BP288" s="142" t="str">
        <f t="shared" ref="BP288" ca="1" si="2450">IFERROR(INDEX($D$2:$BA$203,$A$41-1+$BI288,$A$30)*IF(RTF_unit_Moment="kip-ft",1,IF(RTF_unit_Moment="kip-in",1/12,IF(RTF_unit_Moment="lb-ft",1/1000,IF(RTF_unit_Moment="lb-in",1/12000,1)))),"")</f>
        <v/>
      </c>
      <c r="BQ288" s="142" t="str">
        <f t="shared" ca="1" si="2277"/>
        <v/>
      </c>
      <c r="BR288" s="142" t="str">
        <f t="shared" ca="1" si="2278"/>
        <v/>
      </c>
      <c r="BT288" s="142" t="str">
        <f t="array" aca="1" ref="BT288" ca="1">IFERROR(INDEX($BB$1:$BB$502,SMALL(IF($BB$1:$BB$502&lt;&gt;"",ROW($BB$1:$BB$502)),ROW(281:281))),"")</f>
        <v/>
      </c>
      <c r="BU288" s="156" t="str">
        <f t="shared" ca="1" si="2240"/>
        <v/>
      </c>
      <c r="BV288" s="142" t="str">
        <f t="shared" ca="1" si="2251"/>
        <v/>
      </c>
      <c r="BW288" s="142" t="str">
        <f t="shared" ca="1" si="2251"/>
        <v/>
      </c>
      <c r="BX288" s="142" t="str">
        <f t="shared" ca="1" si="2251"/>
        <v/>
      </c>
      <c r="BY288" s="142" t="str">
        <f t="shared" ca="1" si="2252"/>
        <v/>
      </c>
      <c r="BZ288" s="142" t="str">
        <f t="shared" ca="1" si="2241"/>
        <v/>
      </c>
      <c r="CA288" s="142" t="str">
        <f t="shared" ca="1" si="2253"/>
        <v/>
      </c>
      <c r="CB288" s="142" t="str">
        <f t="shared" ca="1" si="2254"/>
        <v/>
      </c>
      <c r="CC288" s="142" t="str">
        <f t="shared" ca="1" si="2255"/>
        <v/>
      </c>
      <c r="CD288" s="142" t="str">
        <f t="shared" ca="1" si="2256"/>
        <v/>
      </c>
      <c r="CE288" s="142" t="str">
        <f t="shared" ca="1" si="2257"/>
        <v/>
      </c>
      <c r="CF288" s="142" t="str">
        <f t="shared" ca="1" si="2258"/>
        <v/>
      </c>
      <c r="CG288" s="142" t="str">
        <f t="shared" ca="1" si="2259"/>
        <v/>
      </c>
      <c r="CH288" s="142" t="str">
        <f ca="1">IFERROR(TRIM(IFERROR(IF(ISNUMBER(MATCH(IF($CF287="Radius",LEFT($CF288,FIND(" (",$CF288,1)),IF(LEFT($CF288,FIND(" (",$CF288,1))=LEFT($CF287,FIND(" (",$CF287,1)),"",LEFT($CF288,FIND(" (",$CF288,1)))),$CH$8:$CH287,0))=FALSE,IF($CF287="Radius",LEFT($CF288,FIND(" (",$CF288,1)),IF(LEFT($CF288,FIND(" (",$CF288,1))=LEFT($CF287,FIND(" (",$CF287,1)),"",LEFT($CF288,FIND(" (",$CF288,1)))),""),"")),"")</f>
        <v/>
      </c>
      <c r="CI288" s="142" t="str">
        <f t="array" aca="1" ref="CI288" ca="1">IFERROR(IF($CH288="","",IF(MAX((Selection_Radius=$CH288)*Selection_Resultant)=0,"",MAX((Selection_Radius=$CH288)*Selection_Resultant))),"")</f>
        <v/>
      </c>
      <c r="CJ288" s="142" t="str">
        <f t="shared" ca="1" si="2260"/>
        <v/>
      </c>
      <c r="CK288" s="142" t="str">
        <f t="array" aca="1" ref="CK288" ca="1">IFERROR(INDEX($CJ$1:$CJ$502,SMALL(IF($CJ$1:$CJ$502&lt;&gt;"",ROW($CJ$1:$CJ$502)),ROW(281:281))),"")</f>
        <v/>
      </c>
      <c r="CL288" s="142" t="str">
        <f t="shared" ca="1" si="2261"/>
        <v/>
      </c>
      <c r="CM288" s="142" t="str">
        <f t="shared" ca="1" si="2262"/>
        <v/>
      </c>
      <c r="CN288" s="142" t="str" cm="1">
        <f t="array" aca="1" ref="CN288" ca="1">IF(CM288="","",INDEX(INDIRECT("$CM$9:$CM$" &amp; ROW(GuyAnchorReactionCount) + GuyAnchorReactionCount),ROWS($CM288:INDIRECT("$CM$" &amp; ROW(GuyAnchorReactionCount) + GuyAnchorReactionCount))))</f>
        <v/>
      </c>
      <c r="CP288" s="145" t="str">
        <f t="shared" ca="1" si="2263"/>
        <v/>
      </c>
      <c r="CQ288" s="145" t="str">
        <f t="shared" ca="1" si="2264"/>
        <v/>
      </c>
      <c r="CR288" s="145" t="str">
        <f t="shared" ca="1" si="2265"/>
        <v/>
      </c>
      <c r="CS288" s="145" t="str">
        <f t="shared" ca="1" si="2266"/>
        <v/>
      </c>
    </row>
    <row r="289" spans="3:97" x14ac:dyDescent="0.2">
      <c r="C289" s="142">
        <f t="shared" si="2190"/>
        <v>287</v>
      </c>
      <c r="D289" s="142" t="e">
        <f t="shared" ca="1" si="2329"/>
        <v>#N/A</v>
      </c>
      <c r="E289" s="142" t="e">
        <f t="shared" ca="1" si="2329"/>
        <v>#N/A</v>
      </c>
      <c r="F289" s="142" t="e">
        <f t="shared" ca="1" si="2329"/>
        <v>#N/A</v>
      </c>
      <c r="G289" s="142" t="e">
        <f t="shared" ca="1" si="2329"/>
        <v>#N/A</v>
      </c>
      <c r="H289" s="142" t="e">
        <f t="shared" ca="1" si="2329"/>
        <v>#N/A</v>
      </c>
      <c r="I289" s="142" t="e">
        <f t="shared" ca="1" si="2329"/>
        <v>#N/A</v>
      </c>
      <c r="J289" s="142" t="e">
        <f t="shared" ca="1" si="2329"/>
        <v>#N/A</v>
      </c>
      <c r="K289" s="142" t="e">
        <f t="shared" ca="1" si="2329"/>
        <v>#N/A</v>
      </c>
      <c r="L289" s="142" t="e">
        <f t="shared" ca="1" si="2329"/>
        <v>#N/A</v>
      </c>
      <c r="M289" s="142" t="e">
        <f t="shared" ca="1" si="2329"/>
        <v>#N/A</v>
      </c>
      <c r="N289" s="142" t="e">
        <f t="shared" ca="1" si="2329"/>
        <v>#N/A</v>
      </c>
      <c r="O289" s="142" t="e">
        <f t="shared" ca="1" si="2329"/>
        <v>#N/A</v>
      </c>
      <c r="P289" s="142" t="e">
        <f t="shared" ca="1" si="2329"/>
        <v>#N/A</v>
      </c>
      <c r="Q289" s="142" t="e">
        <f t="shared" ca="1" si="2329"/>
        <v>#N/A</v>
      </c>
      <c r="R289" s="142" t="e">
        <f t="shared" ca="1" si="2329"/>
        <v>#N/A</v>
      </c>
      <c r="S289" s="142" t="e">
        <f t="shared" ref="S289:AH304" ca="1" si="2451">TRIM(INDIRECT("'" &amp; "TNX Report" &amp; "'!" &amp; ADDRESS($A$9+$C289,S$1)))</f>
        <v>#N/A</v>
      </c>
      <c r="T289" s="142" t="e">
        <f t="shared" ca="1" si="2451"/>
        <v>#N/A</v>
      </c>
      <c r="U289" s="142" t="e">
        <f t="shared" ca="1" si="2451"/>
        <v>#N/A</v>
      </c>
      <c r="V289" s="142" t="e">
        <f t="shared" ca="1" si="2451"/>
        <v>#N/A</v>
      </c>
      <c r="W289" s="142" t="e">
        <f t="shared" ca="1" si="2451"/>
        <v>#N/A</v>
      </c>
      <c r="X289" s="142" t="e">
        <f t="shared" ca="1" si="2451"/>
        <v>#N/A</v>
      </c>
      <c r="Y289" s="142" t="e">
        <f t="shared" ca="1" si="2451"/>
        <v>#N/A</v>
      </c>
      <c r="Z289" s="142" t="e">
        <f t="shared" ca="1" si="2451"/>
        <v>#N/A</v>
      </c>
      <c r="AA289" s="142" t="e">
        <f t="shared" ca="1" si="2451"/>
        <v>#N/A</v>
      </c>
      <c r="AB289" s="142" t="e">
        <f t="shared" ca="1" si="2451"/>
        <v>#N/A</v>
      </c>
      <c r="AC289" s="142" t="e">
        <f t="shared" ca="1" si="2451"/>
        <v>#N/A</v>
      </c>
      <c r="AD289" s="142" t="e">
        <f t="shared" ca="1" si="2451"/>
        <v>#N/A</v>
      </c>
      <c r="AE289" s="142" t="e">
        <f t="shared" ca="1" si="2451"/>
        <v>#N/A</v>
      </c>
      <c r="AF289" s="142" t="e">
        <f t="shared" ca="1" si="2451"/>
        <v>#N/A</v>
      </c>
      <c r="AG289" s="142" t="e">
        <f t="shared" ca="1" si="2451"/>
        <v>#N/A</v>
      </c>
      <c r="AH289" s="142" t="e">
        <f t="shared" ca="1" si="2451"/>
        <v>#N/A</v>
      </c>
      <c r="AI289" s="142" t="e">
        <f t="shared" ca="1" si="2330"/>
        <v>#N/A</v>
      </c>
      <c r="AJ289" s="142" t="e">
        <f t="shared" ca="1" si="2330"/>
        <v>#N/A</v>
      </c>
      <c r="AK289" s="142" t="e">
        <f t="shared" ca="1" si="2330"/>
        <v>#N/A</v>
      </c>
      <c r="AL289" s="142" t="e">
        <f t="shared" ca="1" si="2330"/>
        <v>#N/A</v>
      </c>
      <c r="AM289" s="142" t="e">
        <f t="shared" ca="1" si="2330"/>
        <v>#N/A</v>
      </c>
      <c r="AN289" s="142" t="e">
        <f t="shared" ca="1" si="2330"/>
        <v>#N/A</v>
      </c>
      <c r="AO289" s="142" t="e">
        <f t="shared" ca="1" si="2330"/>
        <v>#N/A</v>
      </c>
      <c r="AP289" s="142" t="e">
        <f t="shared" ca="1" si="2330"/>
        <v>#N/A</v>
      </c>
      <c r="AQ289" s="142" t="e">
        <f t="shared" ca="1" si="2330"/>
        <v>#N/A</v>
      </c>
      <c r="AR289" s="142" t="e">
        <f t="shared" ca="1" si="2330"/>
        <v>#N/A</v>
      </c>
      <c r="AS289" s="142" t="e">
        <f t="shared" ca="1" si="2330"/>
        <v>#N/A</v>
      </c>
      <c r="AT289" s="142" t="e">
        <f t="shared" ca="1" si="2330"/>
        <v>#N/A</v>
      </c>
      <c r="AU289" s="142" t="e">
        <f t="shared" ca="1" si="2330"/>
        <v>#N/A</v>
      </c>
      <c r="AV289" s="142" t="e">
        <f t="shared" ca="1" si="2330"/>
        <v>#N/A</v>
      </c>
      <c r="AW289" s="142" t="e">
        <f t="shared" ca="1" si="2330"/>
        <v>#N/A</v>
      </c>
      <c r="AX289" s="142" t="e">
        <f t="shared" ref="AX289:BA304" ca="1" si="2452">TRIM(INDIRECT("'" &amp; "TNX Report" &amp; "'!" &amp; ADDRESS($A$9+$C289,AX$1)))</f>
        <v>#N/A</v>
      </c>
      <c r="AY289" s="142" t="e">
        <f t="shared" ca="1" si="2452"/>
        <v>#N/A</v>
      </c>
      <c r="AZ289" s="142" t="e">
        <f t="shared" ca="1" si="2452"/>
        <v>#N/A</v>
      </c>
      <c r="BA289" s="142" t="e">
        <f t="shared" ca="1" si="2452"/>
        <v>#N/A</v>
      </c>
      <c r="BB289" s="142" t="str">
        <f t="shared" ca="1" si="2180"/>
        <v/>
      </c>
      <c r="BC289" s="142" t="str">
        <f t="shared" ref="BC289" ca="1" si="2453">IFERROR(VALUE(G289)*IF(RTF_unit="K",1,IF(RTF_unit="lb",1/1000,IF(RTF_unit="T",2,1))),"")</f>
        <v/>
      </c>
      <c r="BD289" s="142" t="str">
        <f t="shared" ref="BD289" ca="1" si="2454">IFERROR(VALUE(H289)*IF(RTF_unit="K",1,IF(RTF_unit="lb",1/1000,IF(RTF_unit="T",2,1))),"")</f>
        <v/>
      </c>
      <c r="BE289" s="142" t="str">
        <f t="shared" ref="BE289" ca="1" si="2455">IFERROR(VALUE(I289)*IF(RTF_unit="K",1,IF(RTF_unit="lb",1/1000,IF(RTF_unit="T",2,1))),"")</f>
        <v/>
      </c>
      <c r="BF289" s="20" t="str">
        <f t="shared" ca="1" si="2184"/>
        <v/>
      </c>
      <c r="BG289" s="142" t="str">
        <f t="shared" ca="1" si="2226"/>
        <v/>
      </c>
      <c r="BH289" s="20"/>
      <c r="BI289" s="158" t="str">
        <f t="shared" ca="1" si="2270"/>
        <v/>
      </c>
      <c r="BJ289" s="142" t="str">
        <f t="shared" ca="1" si="2245"/>
        <v/>
      </c>
      <c r="BK289" s="142" t="str">
        <f t="shared" ca="1" si="2271"/>
        <v/>
      </c>
      <c r="BL289" s="142" t="str">
        <f t="shared" ref="BL289" ca="1" si="2456">IFERROR(INDEX($D$2:$BA$203,$A$41-1+$BI289,$A$27-3)*IF(RTF_unit="K",1,IF(RTF_unit="lb",1/1000,IF(RTF_unit="T",2,1))),"")</f>
        <v/>
      </c>
      <c r="BM289" s="142" t="str">
        <f t="shared" ref="BM289" ca="1" si="2457">IFERROR(INDEX($D$2:$BA$203,$A$41-1+$BI289,$A$27-1)*IF(RTF_unit="K",1,IF(RTF_unit="lb",1/1000,IF(RTF_unit="T",2,1))),"")</f>
        <v/>
      </c>
      <c r="BN289" s="142" t="str">
        <f t="shared" ref="BN289" ca="1" si="2458">IFERROR(INDEX($D$2:$BA$203,$A$41-1+$BI289,$A$27-2)*IF(RTF_unit="K",1,IF(RTF_unit="lb",1/1000,IF(RTF_unit="T",2,1))),"")</f>
        <v/>
      </c>
      <c r="BO289" s="142" t="str">
        <f t="shared" ref="BO289" ca="1" si="2459">IFERROR(INDEX($D$2:$BA$203,$A$41-1+$BI289,$A$27)*IF(RTF_unit_Moment="kip-ft",1,IF(RTF_unit_Moment="kip-in",1/12,IF(RTF_unit_Moment="lb-ft",1/1000,IF(RTF_unit_Moment="lb-in",1/12000,1)))),"")</f>
        <v/>
      </c>
      <c r="BP289" s="142" t="str">
        <f t="shared" ref="BP289" ca="1" si="2460">IFERROR(INDEX($D$2:$BA$203,$A$41-1+$BI289,$A$30)*IF(RTF_unit_Moment="kip-ft",1,IF(RTF_unit_Moment="kip-in",1/12,IF(RTF_unit_Moment="lb-ft",1/1000,IF(RTF_unit_Moment="lb-in",1/12000,1)))),"")</f>
        <v/>
      </c>
      <c r="BQ289" s="142" t="str">
        <f t="shared" ca="1" si="2277"/>
        <v/>
      </c>
      <c r="BR289" s="142" t="str">
        <f t="shared" ca="1" si="2278"/>
        <v/>
      </c>
      <c r="BT289" s="142" t="str">
        <f t="array" aca="1" ref="BT289" ca="1">IFERROR(INDEX($BB$1:$BB$502,SMALL(IF($BB$1:$BB$502&lt;&gt;"",ROW($BB$1:$BB$502)),ROW(282:282))),"")</f>
        <v/>
      </c>
      <c r="BU289" s="156" t="str">
        <f t="shared" ca="1" si="2240"/>
        <v/>
      </c>
      <c r="BV289" s="142" t="str">
        <f t="shared" ca="1" si="2251"/>
        <v/>
      </c>
      <c r="BW289" s="142" t="str">
        <f t="shared" ca="1" si="2251"/>
        <v/>
      </c>
      <c r="BX289" s="142" t="str">
        <f t="shared" ca="1" si="2251"/>
        <v/>
      </c>
      <c r="BY289" s="142" t="str">
        <f t="shared" ca="1" si="2252"/>
        <v/>
      </c>
      <c r="BZ289" s="142" t="str">
        <f t="shared" ca="1" si="2241"/>
        <v/>
      </c>
      <c r="CA289" s="142" t="str">
        <f t="shared" ca="1" si="2253"/>
        <v/>
      </c>
      <c r="CB289" s="142" t="str">
        <f t="shared" ca="1" si="2254"/>
        <v/>
      </c>
      <c r="CC289" s="142" t="str">
        <f t="shared" ca="1" si="2255"/>
        <v/>
      </c>
      <c r="CD289" s="142" t="str">
        <f t="shared" ca="1" si="2256"/>
        <v/>
      </c>
      <c r="CE289" s="142" t="str">
        <f t="shared" ca="1" si="2257"/>
        <v/>
      </c>
      <c r="CF289" s="142" t="str">
        <f t="shared" ca="1" si="2258"/>
        <v/>
      </c>
      <c r="CG289" s="142" t="str">
        <f t="shared" ca="1" si="2259"/>
        <v/>
      </c>
      <c r="CH289" s="142" t="str">
        <f ca="1">IFERROR(TRIM(IFERROR(IF(ISNUMBER(MATCH(IF($CF288="Radius",LEFT($CF289,FIND(" (",$CF289,1)),IF(LEFT($CF289,FIND(" (",$CF289,1))=LEFT($CF288,FIND(" (",$CF288,1)),"",LEFT($CF289,FIND(" (",$CF289,1)))),$CH$8:$CH288,0))=FALSE,IF($CF288="Radius",LEFT($CF289,FIND(" (",$CF289,1)),IF(LEFT($CF289,FIND(" (",$CF289,1))=LEFT($CF288,FIND(" (",$CF288,1)),"",LEFT($CF289,FIND(" (",$CF289,1)))),""),"")),"")</f>
        <v/>
      </c>
      <c r="CI289" s="142" t="str">
        <f t="array" aca="1" ref="CI289" ca="1">IFERROR(IF($CH289="","",IF(MAX((Selection_Radius=$CH289)*Selection_Resultant)=0,"",MAX((Selection_Radius=$CH289)*Selection_Resultant))),"")</f>
        <v/>
      </c>
      <c r="CJ289" s="142" t="str">
        <f t="shared" ca="1" si="2260"/>
        <v/>
      </c>
      <c r="CK289" s="142" t="str">
        <f t="array" aca="1" ref="CK289" ca="1">IFERROR(INDEX($CJ$1:$CJ$502,SMALL(IF($CJ$1:$CJ$502&lt;&gt;"",ROW($CJ$1:$CJ$502)),ROW(282:282))),"")</f>
        <v/>
      </c>
      <c r="CL289" s="142" t="str">
        <f t="shared" ca="1" si="2261"/>
        <v/>
      </c>
      <c r="CM289" s="142" t="str">
        <f t="shared" ca="1" si="2262"/>
        <v/>
      </c>
      <c r="CN289" s="142" t="str" cm="1">
        <f t="array" aca="1" ref="CN289" ca="1">IF(CM289="","",INDEX(INDIRECT("$CM$9:$CM$" &amp; ROW(GuyAnchorReactionCount) + GuyAnchorReactionCount),ROWS($CM289:INDIRECT("$CM$" &amp; ROW(GuyAnchorReactionCount) + GuyAnchorReactionCount))))</f>
        <v/>
      </c>
      <c r="CP289" s="145" t="str">
        <f t="shared" ca="1" si="2263"/>
        <v/>
      </c>
      <c r="CQ289" s="145" t="str">
        <f t="shared" ca="1" si="2264"/>
        <v/>
      </c>
      <c r="CR289" s="145" t="str">
        <f t="shared" ca="1" si="2265"/>
        <v/>
      </c>
      <c r="CS289" s="145" t="str">
        <f t="shared" ca="1" si="2266"/>
        <v/>
      </c>
    </row>
    <row r="290" spans="3:97" ht="15" customHeight="1" x14ac:dyDescent="0.2">
      <c r="C290" s="142">
        <f t="shared" si="2190"/>
        <v>288</v>
      </c>
      <c r="D290" s="142" t="e">
        <f t="shared" ref="D290:S305" ca="1" si="2461">TRIM(INDIRECT("'" &amp; "TNX Report" &amp; "'!" &amp; ADDRESS($A$9+$C290,D$1)))</f>
        <v>#N/A</v>
      </c>
      <c r="E290" s="142" t="e">
        <f t="shared" ca="1" si="2461"/>
        <v>#N/A</v>
      </c>
      <c r="F290" s="142" t="e">
        <f t="shared" ca="1" si="2461"/>
        <v>#N/A</v>
      </c>
      <c r="G290" s="142" t="e">
        <f t="shared" ca="1" si="2461"/>
        <v>#N/A</v>
      </c>
      <c r="H290" s="142" t="e">
        <f t="shared" ca="1" si="2461"/>
        <v>#N/A</v>
      </c>
      <c r="I290" s="142" t="e">
        <f t="shared" ca="1" si="2461"/>
        <v>#N/A</v>
      </c>
      <c r="J290" s="142" t="e">
        <f t="shared" ca="1" si="2461"/>
        <v>#N/A</v>
      </c>
      <c r="K290" s="142" t="e">
        <f t="shared" ca="1" si="2461"/>
        <v>#N/A</v>
      </c>
      <c r="L290" s="142" t="e">
        <f t="shared" ca="1" si="2461"/>
        <v>#N/A</v>
      </c>
      <c r="M290" s="142" t="e">
        <f t="shared" ca="1" si="2461"/>
        <v>#N/A</v>
      </c>
      <c r="N290" s="142" t="e">
        <f t="shared" ca="1" si="2461"/>
        <v>#N/A</v>
      </c>
      <c r="O290" s="142" t="e">
        <f t="shared" ca="1" si="2461"/>
        <v>#N/A</v>
      </c>
      <c r="P290" s="142" t="e">
        <f t="shared" ca="1" si="2461"/>
        <v>#N/A</v>
      </c>
      <c r="Q290" s="142" t="e">
        <f t="shared" ca="1" si="2461"/>
        <v>#N/A</v>
      </c>
      <c r="R290" s="142" t="e">
        <f t="shared" ca="1" si="2461"/>
        <v>#N/A</v>
      </c>
      <c r="S290" s="142" t="e">
        <f t="shared" ca="1" si="2461"/>
        <v>#N/A</v>
      </c>
      <c r="T290" s="142" t="e">
        <f t="shared" ca="1" si="2451"/>
        <v>#N/A</v>
      </c>
      <c r="U290" s="142" t="e">
        <f t="shared" ca="1" si="2451"/>
        <v>#N/A</v>
      </c>
      <c r="V290" s="142" t="e">
        <f t="shared" ca="1" si="2451"/>
        <v>#N/A</v>
      </c>
      <c r="W290" s="142" t="e">
        <f t="shared" ca="1" si="2451"/>
        <v>#N/A</v>
      </c>
      <c r="X290" s="142" t="e">
        <f t="shared" ca="1" si="2451"/>
        <v>#N/A</v>
      </c>
      <c r="Y290" s="142" t="e">
        <f t="shared" ca="1" si="2451"/>
        <v>#N/A</v>
      </c>
      <c r="Z290" s="142" t="e">
        <f t="shared" ca="1" si="2451"/>
        <v>#N/A</v>
      </c>
      <c r="AA290" s="142" t="e">
        <f t="shared" ca="1" si="2451"/>
        <v>#N/A</v>
      </c>
      <c r="AB290" s="142" t="e">
        <f t="shared" ca="1" si="2451"/>
        <v>#N/A</v>
      </c>
      <c r="AC290" s="142" t="e">
        <f t="shared" ca="1" si="2451"/>
        <v>#N/A</v>
      </c>
      <c r="AD290" s="142" t="e">
        <f t="shared" ca="1" si="2451"/>
        <v>#N/A</v>
      </c>
      <c r="AE290" s="142" t="e">
        <f t="shared" ca="1" si="2451"/>
        <v>#N/A</v>
      </c>
      <c r="AF290" s="142" t="e">
        <f t="shared" ca="1" si="2451"/>
        <v>#N/A</v>
      </c>
      <c r="AG290" s="142" t="e">
        <f t="shared" ca="1" si="2451"/>
        <v>#N/A</v>
      </c>
      <c r="AH290" s="142" t="e">
        <f t="shared" ca="1" si="2451"/>
        <v>#N/A</v>
      </c>
      <c r="AI290" s="142" t="e">
        <f t="shared" ref="AI290:AX305" ca="1" si="2462">TRIM(INDIRECT("'" &amp; "TNX Report" &amp; "'!" &amp; ADDRESS($A$9+$C290,AI$1)))</f>
        <v>#N/A</v>
      </c>
      <c r="AJ290" s="142" t="e">
        <f t="shared" ca="1" si="2462"/>
        <v>#N/A</v>
      </c>
      <c r="AK290" s="142" t="e">
        <f t="shared" ca="1" si="2462"/>
        <v>#N/A</v>
      </c>
      <c r="AL290" s="142" t="e">
        <f t="shared" ca="1" si="2462"/>
        <v>#N/A</v>
      </c>
      <c r="AM290" s="142" t="e">
        <f t="shared" ca="1" si="2462"/>
        <v>#N/A</v>
      </c>
      <c r="AN290" s="142" t="e">
        <f t="shared" ca="1" si="2462"/>
        <v>#N/A</v>
      </c>
      <c r="AO290" s="142" t="e">
        <f t="shared" ca="1" si="2462"/>
        <v>#N/A</v>
      </c>
      <c r="AP290" s="142" t="e">
        <f t="shared" ca="1" si="2462"/>
        <v>#N/A</v>
      </c>
      <c r="AQ290" s="142" t="e">
        <f t="shared" ca="1" si="2462"/>
        <v>#N/A</v>
      </c>
      <c r="AR290" s="142" t="e">
        <f t="shared" ca="1" si="2462"/>
        <v>#N/A</v>
      </c>
      <c r="AS290" s="142" t="e">
        <f t="shared" ca="1" si="2462"/>
        <v>#N/A</v>
      </c>
      <c r="AT290" s="142" t="e">
        <f t="shared" ca="1" si="2462"/>
        <v>#N/A</v>
      </c>
      <c r="AU290" s="142" t="e">
        <f t="shared" ca="1" si="2462"/>
        <v>#N/A</v>
      </c>
      <c r="AV290" s="142" t="e">
        <f t="shared" ca="1" si="2462"/>
        <v>#N/A</v>
      </c>
      <c r="AW290" s="142" t="e">
        <f t="shared" ca="1" si="2462"/>
        <v>#N/A</v>
      </c>
      <c r="AX290" s="142" t="e">
        <f t="shared" ca="1" si="2462"/>
        <v>#N/A</v>
      </c>
      <c r="AY290" s="142" t="e">
        <f t="shared" ca="1" si="2452"/>
        <v>#N/A</v>
      </c>
      <c r="AZ290" s="142" t="e">
        <f t="shared" ca="1" si="2452"/>
        <v>#N/A</v>
      </c>
      <c r="BA290" s="142" t="e">
        <f t="shared" ca="1" si="2452"/>
        <v>#N/A</v>
      </c>
      <c r="BB290" s="142" t="str">
        <f t="shared" ca="1" si="2180"/>
        <v/>
      </c>
      <c r="BC290" s="142" t="str">
        <f t="shared" ref="BC290" ca="1" si="2463">IFERROR(VALUE(G290)*IF(RTF_unit="K",1,IF(RTF_unit="lb",1/1000,IF(RTF_unit="T",2,1))),"")</f>
        <v/>
      </c>
      <c r="BD290" s="142" t="str">
        <f t="shared" ref="BD290" ca="1" si="2464">IFERROR(VALUE(H290)*IF(RTF_unit="K",1,IF(RTF_unit="lb",1/1000,IF(RTF_unit="T",2,1))),"")</f>
        <v/>
      </c>
      <c r="BE290" s="142" t="str">
        <f t="shared" ref="BE290" ca="1" si="2465">IFERROR(VALUE(I290)*IF(RTF_unit="K",1,IF(RTF_unit="lb",1/1000,IF(RTF_unit="T",2,1))),"")</f>
        <v/>
      </c>
      <c r="BF290" s="20" t="str">
        <f t="shared" ca="1" si="2184"/>
        <v/>
      </c>
      <c r="BG290" s="142" t="str">
        <f t="shared" ca="1" si="2226"/>
        <v/>
      </c>
      <c r="BH290" s="20"/>
      <c r="BI290" s="158" t="str">
        <f t="shared" ca="1" si="2270"/>
        <v/>
      </c>
      <c r="BJ290" s="142" t="str">
        <f t="shared" ca="1" si="2245"/>
        <v/>
      </c>
      <c r="BK290" s="142" t="str">
        <f t="shared" ca="1" si="2271"/>
        <v/>
      </c>
      <c r="BL290" s="142" t="str">
        <f t="shared" ref="BL290" ca="1" si="2466">IFERROR(INDEX($D$2:$BA$203,$A$41-1+$BI290,$A$27-3)*IF(RTF_unit="K",1,IF(RTF_unit="lb",1/1000,IF(RTF_unit="T",2,1))),"")</f>
        <v/>
      </c>
      <c r="BM290" s="142" t="str">
        <f t="shared" ref="BM290" ca="1" si="2467">IFERROR(INDEX($D$2:$BA$203,$A$41-1+$BI290,$A$27-1)*IF(RTF_unit="K",1,IF(RTF_unit="lb",1/1000,IF(RTF_unit="T",2,1))),"")</f>
        <v/>
      </c>
      <c r="BN290" s="142" t="str">
        <f t="shared" ref="BN290" ca="1" si="2468">IFERROR(INDEX($D$2:$BA$203,$A$41-1+$BI290,$A$27-2)*IF(RTF_unit="K",1,IF(RTF_unit="lb",1/1000,IF(RTF_unit="T",2,1))),"")</f>
        <v/>
      </c>
      <c r="BO290" s="142" t="str">
        <f t="shared" ref="BO290" ca="1" si="2469">IFERROR(INDEX($D$2:$BA$203,$A$41-1+$BI290,$A$27)*IF(RTF_unit_Moment="kip-ft",1,IF(RTF_unit_Moment="kip-in",1/12,IF(RTF_unit_Moment="lb-ft",1/1000,IF(RTF_unit_Moment="lb-in",1/12000,1)))),"")</f>
        <v/>
      </c>
      <c r="BP290" s="142" t="str">
        <f t="shared" ref="BP290" ca="1" si="2470">IFERROR(INDEX($D$2:$BA$203,$A$41-1+$BI290,$A$30)*IF(RTF_unit_Moment="kip-ft",1,IF(RTF_unit_Moment="kip-in",1/12,IF(RTF_unit_Moment="lb-ft",1/1000,IF(RTF_unit_Moment="lb-in",1/12000,1)))),"")</f>
        <v/>
      </c>
      <c r="BQ290" s="142" t="str">
        <f t="shared" ca="1" si="2277"/>
        <v/>
      </c>
      <c r="BR290" s="142" t="str">
        <f t="shared" ca="1" si="2278"/>
        <v/>
      </c>
      <c r="BT290" s="142" t="str">
        <f t="array" aca="1" ref="BT290" ca="1">IFERROR(INDEX($BB$1:$BB$502,SMALL(IF($BB$1:$BB$502&lt;&gt;"",ROW($BB$1:$BB$502)),ROW(283:283))),"")</f>
        <v/>
      </c>
      <c r="BU290" s="156" t="str">
        <f t="shared" ca="1" si="2240"/>
        <v/>
      </c>
      <c r="BV290" s="142" t="str">
        <f t="shared" ca="1" si="2251"/>
        <v/>
      </c>
      <c r="BW290" s="142" t="str">
        <f t="shared" ca="1" si="2251"/>
        <v/>
      </c>
      <c r="BX290" s="142" t="str">
        <f t="shared" ca="1" si="2251"/>
        <v/>
      </c>
      <c r="BY290" s="142" t="str">
        <f t="shared" ca="1" si="2252"/>
        <v/>
      </c>
      <c r="BZ290" s="142" t="str">
        <f t="shared" ca="1" si="2241"/>
        <v/>
      </c>
      <c r="CA290" s="142" t="str">
        <f t="shared" ca="1" si="2253"/>
        <v/>
      </c>
      <c r="CB290" s="142" t="str">
        <f t="shared" ca="1" si="2254"/>
        <v/>
      </c>
      <c r="CC290" s="142" t="str">
        <f t="shared" ca="1" si="2255"/>
        <v/>
      </c>
      <c r="CD290" s="142" t="str">
        <f t="shared" ca="1" si="2256"/>
        <v/>
      </c>
      <c r="CE290" s="142" t="str">
        <f t="shared" ca="1" si="2257"/>
        <v/>
      </c>
      <c r="CF290" s="142" t="str">
        <f t="shared" ca="1" si="2258"/>
        <v/>
      </c>
      <c r="CG290" s="142" t="str">
        <f t="shared" ca="1" si="2259"/>
        <v/>
      </c>
      <c r="CH290" s="142" t="str">
        <f ca="1">IFERROR(TRIM(IFERROR(IF(ISNUMBER(MATCH(IF($CF289="Radius",LEFT($CF290,FIND(" (",$CF290,1)),IF(LEFT($CF290,FIND(" (",$CF290,1))=LEFT($CF289,FIND(" (",$CF289,1)),"",LEFT($CF290,FIND(" (",$CF290,1)))),$CH$8:$CH289,0))=FALSE,IF($CF289="Radius",LEFT($CF290,FIND(" (",$CF290,1)),IF(LEFT($CF290,FIND(" (",$CF290,1))=LEFT($CF289,FIND(" (",$CF289,1)),"",LEFT($CF290,FIND(" (",$CF290,1)))),""),"")),"")</f>
        <v/>
      </c>
      <c r="CI290" s="142" t="str">
        <f t="array" aca="1" ref="CI290" ca="1">IFERROR(IF($CH290="","",IF(MAX((Selection_Radius=$CH290)*Selection_Resultant)=0,"",MAX((Selection_Radius=$CH290)*Selection_Resultant))),"")</f>
        <v/>
      </c>
      <c r="CJ290" s="142" t="str">
        <f t="shared" ca="1" si="2260"/>
        <v/>
      </c>
      <c r="CK290" s="142" t="str">
        <f t="array" aca="1" ref="CK290" ca="1">IFERROR(INDEX($CJ$1:$CJ$502,SMALL(IF($CJ$1:$CJ$502&lt;&gt;"",ROW($CJ$1:$CJ$502)),ROW(283:283))),"")</f>
        <v/>
      </c>
      <c r="CL290" s="142" t="str">
        <f t="shared" ca="1" si="2261"/>
        <v/>
      </c>
      <c r="CM290" s="142" t="str">
        <f t="shared" ca="1" si="2262"/>
        <v/>
      </c>
      <c r="CN290" s="142" t="str" cm="1">
        <f t="array" aca="1" ref="CN290" ca="1">IF(CM290="","",INDEX(INDIRECT("$CM$9:$CM$" &amp; ROW(GuyAnchorReactionCount) + GuyAnchorReactionCount),ROWS($CM290:INDIRECT("$CM$" &amp; ROW(GuyAnchorReactionCount) + GuyAnchorReactionCount))))</f>
        <v/>
      </c>
      <c r="CP290" s="145" t="str">
        <f t="shared" ca="1" si="2263"/>
        <v/>
      </c>
      <c r="CQ290" s="145" t="str">
        <f t="shared" ca="1" si="2264"/>
        <v/>
      </c>
      <c r="CR290" s="145" t="str">
        <f t="shared" ca="1" si="2265"/>
        <v/>
      </c>
      <c r="CS290" s="145" t="str">
        <f t="shared" ca="1" si="2266"/>
        <v/>
      </c>
    </row>
    <row r="291" spans="3:97" x14ac:dyDescent="0.2">
      <c r="C291" s="142">
        <f t="shared" si="2190"/>
        <v>289</v>
      </c>
      <c r="D291" s="142" t="e">
        <f t="shared" ca="1" si="2461"/>
        <v>#N/A</v>
      </c>
      <c r="E291" s="142" t="e">
        <f t="shared" ca="1" si="2461"/>
        <v>#N/A</v>
      </c>
      <c r="F291" s="142" t="e">
        <f t="shared" ca="1" si="2461"/>
        <v>#N/A</v>
      </c>
      <c r="G291" s="142" t="e">
        <f t="shared" ca="1" si="2461"/>
        <v>#N/A</v>
      </c>
      <c r="H291" s="142" t="e">
        <f t="shared" ca="1" si="2461"/>
        <v>#N/A</v>
      </c>
      <c r="I291" s="142" t="e">
        <f t="shared" ca="1" si="2461"/>
        <v>#N/A</v>
      </c>
      <c r="J291" s="142" t="e">
        <f t="shared" ca="1" si="2461"/>
        <v>#N/A</v>
      </c>
      <c r="K291" s="142" t="e">
        <f t="shared" ca="1" si="2461"/>
        <v>#N/A</v>
      </c>
      <c r="L291" s="142" t="e">
        <f t="shared" ca="1" si="2461"/>
        <v>#N/A</v>
      </c>
      <c r="M291" s="142" t="e">
        <f t="shared" ca="1" si="2461"/>
        <v>#N/A</v>
      </c>
      <c r="N291" s="142" t="e">
        <f t="shared" ca="1" si="2461"/>
        <v>#N/A</v>
      </c>
      <c r="O291" s="142" t="e">
        <f t="shared" ca="1" si="2461"/>
        <v>#N/A</v>
      </c>
      <c r="P291" s="142" t="e">
        <f t="shared" ca="1" si="2461"/>
        <v>#N/A</v>
      </c>
      <c r="Q291" s="142" t="e">
        <f t="shared" ca="1" si="2461"/>
        <v>#N/A</v>
      </c>
      <c r="R291" s="142" t="e">
        <f t="shared" ca="1" si="2461"/>
        <v>#N/A</v>
      </c>
      <c r="S291" s="142" t="e">
        <f t="shared" ca="1" si="2461"/>
        <v>#N/A</v>
      </c>
      <c r="T291" s="142" t="e">
        <f t="shared" ca="1" si="2451"/>
        <v>#N/A</v>
      </c>
      <c r="U291" s="142" t="e">
        <f t="shared" ca="1" si="2451"/>
        <v>#N/A</v>
      </c>
      <c r="V291" s="142" t="e">
        <f t="shared" ca="1" si="2451"/>
        <v>#N/A</v>
      </c>
      <c r="W291" s="142" t="e">
        <f t="shared" ca="1" si="2451"/>
        <v>#N/A</v>
      </c>
      <c r="X291" s="142" t="e">
        <f t="shared" ca="1" si="2451"/>
        <v>#N/A</v>
      </c>
      <c r="Y291" s="142" t="e">
        <f t="shared" ca="1" si="2451"/>
        <v>#N/A</v>
      </c>
      <c r="Z291" s="142" t="e">
        <f t="shared" ca="1" si="2451"/>
        <v>#N/A</v>
      </c>
      <c r="AA291" s="142" t="e">
        <f t="shared" ca="1" si="2451"/>
        <v>#N/A</v>
      </c>
      <c r="AB291" s="142" t="e">
        <f t="shared" ca="1" si="2451"/>
        <v>#N/A</v>
      </c>
      <c r="AC291" s="142" t="e">
        <f t="shared" ca="1" si="2451"/>
        <v>#N/A</v>
      </c>
      <c r="AD291" s="142" t="e">
        <f t="shared" ca="1" si="2451"/>
        <v>#N/A</v>
      </c>
      <c r="AE291" s="142" t="e">
        <f t="shared" ca="1" si="2451"/>
        <v>#N/A</v>
      </c>
      <c r="AF291" s="142" t="e">
        <f t="shared" ca="1" si="2451"/>
        <v>#N/A</v>
      </c>
      <c r="AG291" s="142" t="e">
        <f t="shared" ca="1" si="2451"/>
        <v>#N/A</v>
      </c>
      <c r="AH291" s="142" t="e">
        <f t="shared" ca="1" si="2451"/>
        <v>#N/A</v>
      </c>
      <c r="AI291" s="142" t="e">
        <f t="shared" ca="1" si="2462"/>
        <v>#N/A</v>
      </c>
      <c r="AJ291" s="142" t="e">
        <f t="shared" ca="1" si="2462"/>
        <v>#N/A</v>
      </c>
      <c r="AK291" s="142" t="e">
        <f t="shared" ca="1" si="2462"/>
        <v>#N/A</v>
      </c>
      <c r="AL291" s="142" t="e">
        <f t="shared" ca="1" si="2462"/>
        <v>#N/A</v>
      </c>
      <c r="AM291" s="142" t="e">
        <f t="shared" ca="1" si="2462"/>
        <v>#N/A</v>
      </c>
      <c r="AN291" s="142" t="e">
        <f t="shared" ca="1" si="2462"/>
        <v>#N/A</v>
      </c>
      <c r="AO291" s="142" t="e">
        <f t="shared" ca="1" si="2462"/>
        <v>#N/A</v>
      </c>
      <c r="AP291" s="142" t="e">
        <f t="shared" ca="1" si="2462"/>
        <v>#N/A</v>
      </c>
      <c r="AQ291" s="142" t="e">
        <f t="shared" ca="1" si="2462"/>
        <v>#N/A</v>
      </c>
      <c r="AR291" s="142" t="e">
        <f t="shared" ca="1" si="2462"/>
        <v>#N/A</v>
      </c>
      <c r="AS291" s="142" t="e">
        <f t="shared" ca="1" si="2462"/>
        <v>#N/A</v>
      </c>
      <c r="AT291" s="142" t="e">
        <f t="shared" ca="1" si="2462"/>
        <v>#N/A</v>
      </c>
      <c r="AU291" s="142" t="e">
        <f t="shared" ca="1" si="2462"/>
        <v>#N/A</v>
      </c>
      <c r="AV291" s="142" t="e">
        <f t="shared" ca="1" si="2462"/>
        <v>#N/A</v>
      </c>
      <c r="AW291" s="142" t="e">
        <f t="shared" ca="1" si="2462"/>
        <v>#N/A</v>
      </c>
      <c r="AX291" s="142" t="e">
        <f t="shared" ca="1" si="2462"/>
        <v>#N/A</v>
      </c>
      <c r="AY291" s="142" t="e">
        <f t="shared" ca="1" si="2452"/>
        <v>#N/A</v>
      </c>
      <c r="AZ291" s="142" t="e">
        <f t="shared" ca="1" si="2452"/>
        <v>#N/A</v>
      </c>
      <c r="BA291" s="142" t="e">
        <f t="shared" ca="1" si="2452"/>
        <v>#N/A</v>
      </c>
      <c r="BB291" s="142" t="str">
        <f t="shared" ca="1" si="2180"/>
        <v/>
      </c>
      <c r="BC291" s="142" t="str">
        <f t="shared" ref="BC291" ca="1" si="2471">IFERROR(VALUE(G291)*IF(RTF_unit="K",1,IF(RTF_unit="lb",1/1000,IF(RTF_unit="T",2,1))),"")</f>
        <v/>
      </c>
      <c r="BD291" s="142" t="str">
        <f t="shared" ref="BD291" ca="1" si="2472">IFERROR(VALUE(H291)*IF(RTF_unit="K",1,IF(RTF_unit="lb",1/1000,IF(RTF_unit="T",2,1))),"")</f>
        <v/>
      </c>
      <c r="BE291" s="142" t="str">
        <f t="shared" ref="BE291" ca="1" si="2473">IFERROR(VALUE(I291)*IF(RTF_unit="K",1,IF(RTF_unit="lb",1/1000,IF(RTF_unit="T",2,1))),"")</f>
        <v/>
      </c>
      <c r="BF291" s="20" t="str">
        <f t="shared" ca="1" si="2184"/>
        <v/>
      </c>
      <c r="BG291" s="142" t="str">
        <f t="shared" ca="1" si="2226"/>
        <v/>
      </c>
      <c r="BH291" s="20"/>
      <c r="BI291" s="158" t="str">
        <f t="shared" ca="1" si="2270"/>
        <v/>
      </c>
      <c r="BJ291" s="142" t="str">
        <f t="shared" ca="1" si="2245"/>
        <v/>
      </c>
      <c r="BK291" s="142" t="str">
        <f t="shared" ca="1" si="2271"/>
        <v/>
      </c>
      <c r="BL291" s="142" t="str">
        <f t="shared" ref="BL291" ca="1" si="2474">IFERROR(INDEX($D$2:$BA$203,$A$41-1+$BI291,$A$27-3)*IF(RTF_unit="K",1,IF(RTF_unit="lb",1/1000,IF(RTF_unit="T",2,1))),"")</f>
        <v/>
      </c>
      <c r="BM291" s="142" t="str">
        <f t="shared" ref="BM291" ca="1" si="2475">IFERROR(INDEX($D$2:$BA$203,$A$41-1+$BI291,$A$27-1)*IF(RTF_unit="K",1,IF(RTF_unit="lb",1/1000,IF(RTF_unit="T",2,1))),"")</f>
        <v/>
      </c>
      <c r="BN291" s="142" t="str">
        <f t="shared" ref="BN291" ca="1" si="2476">IFERROR(INDEX($D$2:$BA$203,$A$41-1+$BI291,$A$27-2)*IF(RTF_unit="K",1,IF(RTF_unit="lb",1/1000,IF(RTF_unit="T",2,1))),"")</f>
        <v/>
      </c>
      <c r="BO291" s="142" t="str">
        <f t="shared" ref="BO291" ca="1" si="2477">IFERROR(INDEX($D$2:$BA$203,$A$41-1+$BI291,$A$27)*IF(RTF_unit_Moment="kip-ft",1,IF(RTF_unit_Moment="kip-in",1/12,IF(RTF_unit_Moment="lb-ft",1/1000,IF(RTF_unit_Moment="lb-in",1/12000,1)))),"")</f>
        <v/>
      </c>
      <c r="BP291" s="142" t="str">
        <f t="shared" ref="BP291" ca="1" si="2478">IFERROR(INDEX($D$2:$BA$203,$A$41-1+$BI291,$A$30)*IF(RTF_unit_Moment="kip-ft",1,IF(RTF_unit_Moment="kip-in",1/12,IF(RTF_unit_Moment="lb-ft",1/1000,IF(RTF_unit_Moment="lb-in",1/12000,1)))),"")</f>
        <v/>
      </c>
      <c r="BQ291" s="142" t="str">
        <f t="shared" ca="1" si="2277"/>
        <v/>
      </c>
      <c r="BR291" s="142" t="str">
        <f t="shared" ca="1" si="2278"/>
        <v/>
      </c>
      <c r="BT291" s="142" t="str">
        <f t="array" aca="1" ref="BT291" ca="1">IFERROR(INDEX($BB$1:$BB$502,SMALL(IF($BB$1:$BB$502&lt;&gt;"",ROW($BB$1:$BB$502)),ROW(284:284))),"")</f>
        <v/>
      </c>
      <c r="BU291" s="156" t="str">
        <f t="shared" ca="1" si="2240"/>
        <v/>
      </c>
      <c r="BV291" s="142" t="str">
        <f t="shared" ca="1" si="2251"/>
        <v/>
      </c>
      <c r="BW291" s="142" t="str">
        <f t="shared" ca="1" si="2251"/>
        <v/>
      </c>
      <c r="BX291" s="142" t="str">
        <f t="shared" ca="1" si="2251"/>
        <v/>
      </c>
      <c r="BY291" s="142" t="str">
        <f t="shared" ca="1" si="2252"/>
        <v/>
      </c>
      <c r="BZ291" s="142" t="str">
        <f t="shared" ca="1" si="2241"/>
        <v/>
      </c>
      <c r="CA291" s="142" t="str">
        <f t="shared" ca="1" si="2253"/>
        <v/>
      </c>
      <c r="CB291" s="142" t="str">
        <f t="shared" ca="1" si="2254"/>
        <v/>
      </c>
      <c r="CC291" s="142" t="str">
        <f t="shared" ca="1" si="2255"/>
        <v/>
      </c>
      <c r="CD291" s="142" t="str">
        <f t="shared" ca="1" si="2256"/>
        <v/>
      </c>
      <c r="CE291" s="142" t="str">
        <f t="shared" ca="1" si="2257"/>
        <v/>
      </c>
      <c r="CF291" s="142" t="str">
        <f t="shared" ca="1" si="2258"/>
        <v/>
      </c>
      <c r="CG291" s="142" t="str">
        <f t="shared" ca="1" si="2259"/>
        <v/>
      </c>
      <c r="CH291" s="142" t="str">
        <f ca="1">IFERROR(TRIM(IFERROR(IF(ISNUMBER(MATCH(IF($CF290="Radius",LEFT($CF291,FIND(" (",$CF291,1)),IF(LEFT($CF291,FIND(" (",$CF291,1))=LEFT($CF290,FIND(" (",$CF290,1)),"",LEFT($CF291,FIND(" (",$CF291,1)))),$CH$8:$CH290,0))=FALSE,IF($CF290="Radius",LEFT($CF291,FIND(" (",$CF291,1)),IF(LEFT($CF291,FIND(" (",$CF291,1))=LEFT($CF290,FIND(" (",$CF290,1)),"",LEFT($CF291,FIND(" (",$CF291,1)))),""),"")),"")</f>
        <v/>
      </c>
      <c r="CI291" s="142" t="str">
        <f t="array" aca="1" ref="CI291" ca="1">IFERROR(IF($CH291="","",IF(MAX((Selection_Radius=$CH291)*Selection_Resultant)=0,"",MAX((Selection_Radius=$CH291)*Selection_Resultant))),"")</f>
        <v/>
      </c>
      <c r="CJ291" s="142" t="str">
        <f t="shared" ca="1" si="2260"/>
        <v/>
      </c>
      <c r="CK291" s="142" t="str">
        <f t="array" aca="1" ref="CK291" ca="1">IFERROR(INDEX($CJ$1:$CJ$502,SMALL(IF($CJ$1:$CJ$502&lt;&gt;"",ROW($CJ$1:$CJ$502)),ROW(284:284))),"")</f>
        <v/>
      </c>
      <c r="CL291" s="142" t="str">
        <f t="shared" ca="1" si="2261"/>
        <v/>
      </c>
      <c r="CM291" s="142" t="str">
        <f t="shared" ca="1" si="2262"/>
        <v/>
      </c>
      <c r="CN291" s="142" t="str" cm="1">
        <f t="array" aca="1" ref="CN291" ca="1">IF(CM291="","",INDEX(INDIRECT("$CM$9:$CM$" &amp; ROW(GuyAnchorReactionCount) + GuyAnchorReactionCount),ROWS($CM291:INDIRECT("$CM$" &amp; ROW(GuyAnchorReactionCount) + GuyAnchorReactionCount))))</f>
        <v/>
      </c>
      <c r="CP291" s="145" t="str">
        <f t="shared" ca="1" si="2263"/>
        <v/>
      </c>
      <c r="CQ291" s="145" t="str">
        <f t="shared" ca="1" si="2264"/>
        <v/>
      </c>
      <c r="CR291" s="145" t="str">
        <f t="shared" ca="1" si="2265"/>
        <v/>
      </c>
      <c r="CS291" s="145" t="str">
        <f t="shared" ca="1" si="2266"/>
        <v/>
      </c>
    </row>
    <row r="292" spans="3:97" x14ac:dyDescent="0.2">
      <c r="C292" s="142">
        <f t="shared" si="2190"/>
        <v>290</v>
      </c>
      <c r="D292" s="142" t="e">
        <f t="shared" ca="1" si="2461"/>
        <v>#N/A</v>
      </c>
      <c r="E292" s="142" t="e">
        <f t="shared" ca="1" si="2461"/>
        <v>#N/A</v>
      </c>
      <c r="F292" s="142" t="e">
        <f t="shared" ca="1" si="2461"/>
        <v>#N/A</v>
      </c>
      <c r="G292" s="142" t="e">
        <f t="shared" ca="1" si="2461"/>
        <v>#N/A</v>
      </c>
      <c r="H292" s="142" t="e">
        <f t="shared" ca="1" si="2461"/>
        <v>#N/A</v>
      </c>
      <c r="I292" s="142" t="e">
        <f t="shared" ca="1" si="2461"/>
        <v>#N/A</v>
      </c>
      <c r="J292" s="142" t="e">
        <f t="shared" ca="1" si="2461"/>
        <v>#N/A</v>
      </c>
      <c r="K292" s="142" t="e">
        <f t="shared" ca="1" si="2461"/>
        <v>#N/A</v>
      </c>
      <c r="L292" s="142" t="e">
        <f t="shared" ca="1" si="2461"/>
        <v>#N/A</v>
      </c>
      <c r="M292" s="142" t="e">
        <f t="shared" ca="1" si="2461"/>
        <v>#N/A</v>
      </c>
      <c r="N292" s="142" t="e">
        <f t="shared" ca="1" si="2461"/>
        <v>#N/A</v>
      </c>
      <c r="O292" s="142" t="e">
        <f t="shared" ca="1" si="2461"/>
        <v>#N/A</v>
      </c>
      <c r="P292" s="142" t="e">
        <f t="shared" ca="1" si="2461"/>
        <v>#N/A</v>
      </c>
      <c r="Q292" s="142" t="e">
        <f t="shared" ca="1" si="2461"/>
        <v>#N/A</v>
      </c>
      <c r="R292" s="142" t="e">
        <f t="shared" ca="1" si="2461"/>
        <v>#N/A</v>
      </c>
      <c r="S292" s="142" t="e">
        <f t="shared" ca="1" si="2461"/>
        <v>#N/A</v>
      </c>
      <c r="T292" s="142" t="e">
        <f t="shared" ca="1" si="2451"/>
        <v>#N/A</v>
      </c>
      <c r="U292" s="142" t="e">
        <f t="shared" ca="1" si="2451"/>
        <v>#N/A</v>
      </c>
      <c r="V292" s="142" t="e">
        <f t="shared" ca="1" si="2451"/>
        <v>#N/A</v>
      </c>
      <c r="W292" s="142" t="e">
        <f t="shared" ca="1" si="2451"/>
        <v>#N/A</v>
      </c>
      <c r="X292" s="142" t="e">
        <f t="shared" ca="1" si="2451"/>
        <v>#N/A</v>
      </c>
      <c r="Y292" s="142" t="e">
        <f t="shared" ca="1" si="2451"/>
        <v>#N/A</v>
      </c>
      <c r="Z292" s="142" t="e">
        <f t="shared" ca="1" si="2451"/>
        <v>#N/A</v>
      </c>
      <c r="AA292" s="142" t="e">
        <f t="shared" ca="1" si="2451"/>
        <v>#N/A</v>
      </c>
      <c r="AB292" s="142" t="e">
        <f t="shared" ca="1" si="2451"/>
        <v>#N/A</v>
      </c>
      <c r="AC292" s="142" t="e">
        <f t="shared" ca="1" si="2451"/>
        <v>#N/A</v>
      </c>
      <c r="AD292" s="142" t="e">
        <f t="shared" ca="1" si="2451"/>
        <v>#N/A</v>
      </c>
      <c r="AE292" s="142" t="e">
        <f t="shared" ca="1" si="2451"/>
        <v>#N/A</v>
      </c>
      <c r="AF292" s="142" t="e">
        <f t="shared" ca="1" si="2451"/>
        <v>#N/A</v>
      </c>
      <c r="AG292" s="142" t="e">
        <f t="shared" ca="1" si="2451"/>
        <v>#N/A</v>
      </c>
      <c r="AH292" s="142" t="e">
        <f t="shared" ca="1" si="2451"/>
        <v>#N/A</v>
      </c>
      <c r="AI292" s="142" t="e">
        <f t="shared" ca="1" si="2462"/>
        <v>#N/A</v>
      </c>
      <c r="AJ292" s="142" t="e">
        <f t="shared" ca="1" si="2462"/>
        <v>#N/A</v>
      </c>
      <c r="AK292" s="142" t="e">
        <f t="shared" ca="1" si="2462"/>
        <v>#N/A</v>
      </c>
      <c r="AL292" s="142" t="e">
        <f t="shared" ca="1" si="2462"/>
        <v>#N/A</v>
      </c>
      <c r="AM292" s="142" t="e">
        <f t="shared" ca="1" si="2462"/>
        <v>#N/A</v>
      </c>
      <c r="AN292" s="142" t="e">
        <f t="shared" ca="1" si="2462"/>
        <v>#N/A</v>
      </c>
      <c r="AO292" s="142" t="e">
        <f t="shared" ca="1" si="2462"/>
        <v>#N/A</v>
      </c>
      <c r="AP292" s="142" t="e">
        <f t="shared" ca="1" si="2462"/>
        <v>#N/A</v>
      </c>
      <c r="AQ292" s="142" t="e">
        <f t="shared" ca="1" si="2462"/>
        <v>#N/A</v>
      </c>
      <c r="AR292" s="142" t="e">
        <f t="shared" ca="1" si="2462"/>
        <v>#N/A</v>
      </c>
      <c r="AS292" s="142" t="e">
        <f t="shared" ca="1" si="2462"/>
        <v>#N/A</v>
      </c>
      <c r="AT292" s="142" t="e">
        <f t="shared" ca="1" si="2462"/>
        <v>#N/A</v>
      </c>
      <c r="AU292" s="142" t="e">
        <f t="shared" ca="1" si="2462"/>
        <v>#N/A</v>
      </c>
      <c r="AV292" s="142" t="e">
        <f t="shared" ca="1" si="2462"/>
        <v>#N/A</v>
      </c>
      <c r="AW292" s="142" t="e">
        <f t="shared" ca="1" si="2462"/>
        <v>#N/A</v>
      </c>
      <c r="AX292" s="142" t="e">
        <f t="shared" ca="1" si="2462"/>
        <v>#N/A</v>
      </c>
      <c r="AY292" s="142" t="e">
        <f t="shared" ca="1" si="2452"/>
        <v>#N/A</v>
      </c>
      <c r="AZ292" s="142" t="e">
        <f t="shared" ca="1" si="2452"/>
        <v>#N/A</v>
      </c>
      <c r="BA292" s="142" t="e">
        <f t="shared" ca="1" si="2452"/>
        <v>#N/A</v>
      </c>
      <c r="BB292" s="142" t="str">
        <f t="shared" ca="1" si="2180"/>
        <v/>
      </c>
      <c r="BC292" s="142" t="str">
        <f t="shared" ref="BC292" ca="1" si="2479">IFERROR(VALUE(G292)*IF(RTF_unit="K",1,IF(RTF_unit="lb",1/1000,IF(RTF_unit="T",2,1))),"")</f>
        <v/>
      </c>
      <c r="BD292" s="142" t="str">
        <f t="shared" ref="BD292" ca="1" si="2480">IFERROR(VALUE(H292)*IF(RTF_unit="K",1,IF(RTF_unit="lb",1/1000,IF(RTF_unit="T",2,1))),"")</f>
        <v/>
      </c>
      <c r="BE292" s="142" t="str">
        <f t="shared" ref="BE292" ca="1" si="2481">IFERROR(VALUE(I292)*IF(RTF_unit="K",1,IF(RTF_unit="lb",1/1000,IF(RTF_unit="T",2,1))),"")</f>
        <v/>
      </c>
      <c r="BF292" s="20" t="str">
        <f t="shared" ca="1" si="2184"/>
        <v/>
      </c>
      <c r="BG292" s="142" t="str">
        <f t="shared" ca="1" si="2226"/>
        <v/>
      </c>
      <c r="BH292" s="20"/>
      <c r="BI292" s="158" t="str">
        <f t="shared" ca="1" si="2270"/>
        <v/>
      </c>
      <c r="BJ292" s="142" t="str">
        <f t="shared" ca="1" si="2245"/>
        <v/>
      </c>
      <c r="BK292" s="142" t="str">
        <f t="shared" ca="1" si="2271"/>
        <v/>
      </c>
      <c r="BL292" s="142" t="str">
        <f t="shared" ref="BL292" ca="1" si="2482">IFERROR(INDEX($D$2:$BA$203,$A$41-1+$BI292,$A$27-3)*IF(RTF_unit="K",1,IF(RTF_unit="lb",1/1000,IF(RTF_unit="T",2,1))),"")</f>
        <v/>
      </c>
      <c r="BM292" s="142" t="str">
        <f t="shared" ref="BM292" ca="1" si="2483">IFERROR(INDEX($D$2:$BA$203,$A$41-1+$BI292,$A$27-1)*IF(RTF_unit="K",1,IF(RTF_unit="lb",1/1000,IF(RTF_unit="T",2,1))),"")</f>
        <v/>
      </c>
      <c r="BN292" s="142" t="str">
        <f t="shared" ref="BN292" ca="1" si="2484">IFERROR(INDEX($D$2:$BA$203,$A$41-1+$BI292,$A$27-2)*IF(RTF_unit="K",1,IF(RTF_unit="lb",1/1000,IF(RTF_unit="T",2,1))),"")</f>
        <v/>
      </c>
      <c r="BO292" s="142" t="str">
        <f t="shared" ref="BO292" ca="1" si="2485">IFERROR(INDEX($D$2:$BA$203,$A$41-1+$BI292,$A$27)*IF(RTF_unit_Moment="kip-ft",1,IF(RTF_unit_Moment="kip-in",1/12,IF(RTF_unit_Moment="lb-ft",1/1000,IF(RTF_unit_Moment="lb-in",1/12000,1)))),"")</f>
        <v/>
      </c>
      <c r="BP292" s="142" t="str">
        <f t="shared" ref="BP292" ca="1" si="2486">IFERROR(INDEX($D$2:$BA$203,$A$41-1+$BI292,$A$30)*IF(RTF_unit_Moment="kip-ft",1,IF(RTF_unit_Moment="kip-in",1/12,IF(RTF_unit_Moment="lb-ft",1/1000,IF(RTF_unit_Moment="lb-in",1/12000,1)))),"")</f>
        <v/>
      </c>
      <c r="BQ292" s="142" t="str">
        <f t="shared" ca="1" si="2277"/>
        <v/>
      </c>
      <c r="BR292" s="142" t="str">
        <f t="shared" ca="1" si="2278"/>
        <v/>
      </c>
      <c r="BT292" s="142" t="str">
        <f t="array" aca="1" ref="BT292" ca="1">IFERROR(INDEX($BB$1:$BB$502,SMALL(IF($BB$1:$BB$502&lt;&gt;"",ROW($BB$1:$BB$502)),ROW(285:285))),"")</f>
        <v/>
      </c>
      <c r="BU292" s="156" t="str">
        <f t="shared" ca="1" si="2240"/>
        <v/>
      </c>
      <c r="BV292" s="142" t="str">
        <f t="shared" ca="1" si="2251"/>
        <v/>
      </c>
      <c r="BW292" s="142" t="str">
        <f t="shared" ca="1" si="2251"/>
        <v/>
      </c>
      <c r="BX292" s="142" t="str">
        <f t="shared" ca="1" si="2251"/>
        <v/>
      </c>
      <c r="BY292" s="142" t="str">
        <f t="shared" ca="1" si="2252"/>
        <v/>
      </c>
      <c r="BZ292" s="142" t="str">
        <f t="shared" ca="1" si="2241"/>
        <v/>
      </c>
      <c r="CA292" s="142" t="str">
        <f t="shared" ca="1" si="2253"/>
        <v/>
      </c>
      <c r="CB292" s="142" t="str">
        <f t="shared" ca="1" si="2254"/>
        <v/>
      </c>
      <c r="CC292" s="142" t="str">
        <f t="shared" ca="1" si="2255"/>
        <v/>
      </c>
      <c r="CD292" s="142" t="str">
        <f t="shared" ca="1" si="2256"/>
        <v/>
      </c>
      <c r="CE292" s="142" t="str">
        <f t="shared" ca="1" si="2257"/>
        <v/>
      </c>
      <c r="CF292" s="142" t="str">
        <f t="shared" ca="1" si="2258"/>
        <v/>
      </c>
      <c r="CG292" s="142" t="str">
        <f t="shared" ca="1" si="2259"/>
        <v/>
      </c>
      <c r="CH292" s="142" t="str">
        <f ca="1">IFERROR(TRIM(IFERROR(IF(ISNUMBER(MATCH(IF($CF291="Radius",LEFT($CF292,FIND(" (",$CF292,1)),IF(LEFT($CF292,FIND(" (",$CF292,1))=LEFT($CF291,FIND(" (",$CF291,1)),"",LEFT($CF292,FIND(" (",$CF292,1)))),$CH$8:$CH291,0))=FALSE,IF($CF291="Radius",LEFT($CF292,FIND(" (",$CF292,1)),IF(LEFT($CF292,FIND(" (",$CF292,1))=LEFT($CF291,FIND(" (",$CF291,1)),"",LEFT($CF292,FIND(" (",$CF292,1)))),""),"")),"")</f>
        <v/>
      </c>
      <c r="CI292" s="142" t="str">
        <f t="array" aca="1" ref="CI292" ca="1">IFERROR(IF($CH292="","",IF(MAX((Selection_Radius=$CH292)*Selection_Resultant)=0,"",MAX((Selection_Radius=$CH292)*Selection_Resultant))),"")</f>
        <v/>
      </c>
      <c r="CJ292" s="142" t="str">
        <f t="shared" ca="1" si="2260"/>
        <v/>
      </c>
      <c r="CK292" s="142" t="str">
        <f t="array" aca="1" ref="CK292" ca="1">IFERROR(INDEX($CJ$1:$CJ$502,SMALL(IF($CJ$1:$CJ$502&lt;&gt;"",ROW($CJ$1:$CJ$502)),ROW(285:285))),"")</f>
        <v/>
      </c>
      <c r="CL292" s="142" t="str">
        <f t="shared" ca="1" si="2261"/>
        <v/>
      </c>
      <c r="CM292" s="142" t="str">
        <f t="shared" ca="1" si="2262"/>
        <v/>
      </c>
      <c r="CN292" s="142" t="str" cm="1">
        <f t="array" aca="1" ref="CN292" ca="1">IF(CM292="","",INDEX(INDIRECT("$CM$9:$CM$" &amp; ROW(GuyAnchorReactionCount) + GuyAnchorReactionCount),ROWS($CM292:INDIRECT("$CM$" &amp; ROW(GuyAnchorReactionCount) + GuyAnchorReactionCount))))</f>
        <v/>
      </c>
      <c r="CP292" s="145" t="str">
        <f t="shared" ca="1" si="2263"/>
        <v/>
      </c>
      <c r="CQ292" s="145" t="str">
        <f t="shared" ca="1" si="2264"/>
        <v/>
      </c>
      <c r="CR292" s="145" t="str">
        <f t="shared" ca="1" si="2265"/>
        <v/>
      </c>
      <c r="CS292" s="145" t="str">
        <f t="shared" ca="1" si="2266"/>
        <v/>
      </c>
    </row>
    <row r="293" spans="3:97" ht="15" customHeight="1" x14ac:dyDescent="0.2">
      <c r="C293" s="142">
        <f t="shared" si="2190"/>
        <v>291</v>
      </c>
      <c r="D293" s="142" t="e">
        <f t="shared" ca="1" si="2461"/>
        <v>#N/A</v>
      </c>
      <c r="E293" s="142" t="e">
        <f t="shared" ca="1" si="2461"/>
        <v>#N/A</v>
      </c>
      <c r="F293" s="142" t="e">
        <f t="shared" ca="1" si="2461"/>
        <v>#N/A</v>
      </c>
      <c r="G293" s="142" t="e">
        <f t="shared" ca="1" si="2461"/>
        <v>#N/A</v>
      </c>
      <c r="H293" s="142" t="e">
        <f t="shared" ca="1" si="2461"/>
        <v>#N/A</v>
      </c>
      <c r="I293" s="142" t="e">
        <f t="shared" ca="1" si="2461"/>
        <v>#N/A</v>
      </c>
      <c r="J293" s="142" t="e">
        <f t="shared" ca="1" si="2461"/>
        <v>#N/A</v>
      </c>
      <c r="K293" s="142" t="e">
        <f t="shared" ca="1" si="2461"/>
        <v>#N/A</v>
      </c>
      <c r="L293" s="142" t="e">
        <f t="shared" ca="1" si="2461"/>
        <v>#N/A</v>
      </c>
      <c r="M293" s="142" t="e">
        <f t="shared" ca="1" si="2461"/>
        <v>#N/A</v>
      </c>
      <c r="N293" s="142" t="e">
        <f t="shared" ca="1" si="2461"/>
        <v>#N/A</v>
      </c>
      <c r="O293" s="142" t="e">
        <f t="shared" ca="1" si="2461"/>
        <v>#N/A</v>
      </c>
      <c r="P293" s="142" t="e">
        <f t="shared" ca="1" si="2461"/>
        <v>#N/A</v>
      </c>
      <c r="Q293" s="142" t="e">
        <f t="shared" ca="1" si="2461"/>
        <v>#N/A</v>
      </c>
      <c r="R293" s="142" t="e">
        <f t="shared" ca="1" si="2461"/>
        <v>#N/A</v>
      </c>
      <c r="S293" s="142" t="e">
        <f t="shared" ca="1" si="2461"/>
        <v>#N/A</v>
      </c>
      <c r="T293" s="142" t="e">
        <f t="shared" ca="1" si="2451"/>
        <v>#N/A</v>
      </c>
      <c r="U293" s="142" t="e">
        <f t="shared" ca="1" si="2451"/>
        <v>#N/A</v>
      </c>
      <c r="V293" s="142" t="e">
        <f t="shared" ca="1" si="2451"/>
        <v>#N/A</v>
      </c>
      <c r="W293" s="142" t="e">
        <f t="shared" ca="1" si="2451"/>
        <v>#N/A</v>
      </c>
      <c r="X293" s="142" t="e">
        <f t="shared" ca="1" si="2451"/>
        <v>#N/A</v>
      </c>
      <c r="Y293" s="142" t="e">
        <f t="shared" ca="1" si="2451"/>
        <v>#N/A</v>
      </c>
      <c r="Z293" s="142" t="e">
        <f t="shared" ca="1" si="2451"/>
        <v>#N/A</v>
      </c>
      <c r="AA293" s="142" t="e">
        <f t="shared" ca="1" si="2451"/>
        <v>#N/A</v>
      </c>
      <c r="AB293" s="142" t="e">
        <f t="shared" ca="1" si="2451"/>
        <v>#N/A</v>
      </c>
      <c r="AC293" s="142" t="e">
        <f t="shared" ca="1" si="2451"/>
        <v>#N/A</v>
      </c>
      <c r="AD293" s="142" t="e">
        <f t="shared" ca="1" si="2451"/>
        <v>#N/A</v>
      </c>
      <c r="AE293" s="142" t="e">
        <f t="shared" ca="1" si="2451"/>
        <v>#N/A</v>
      </c>
      <c r="AF293" s="142" t="e">
        <f t="shared" ca="1" si="2451"/>
        <v>#N/A</v>
      </c>
      <c r="AG293" s="142" t="e">
        <f t="shared" ca="1" si="2451"/>
        <v>#N/A</v>
      </c>
      <c r="AH293" s="142" t="e">
        <f t="shared" ca="1" si="2451"/>
        <v>#N/A</v>
      </c>
      <c r="AI293" s="142" t="e">
        <f t="shared" ca="1" si="2462"/>
        <v>#N/A</v>
      </c>
      <c r="AJ293" s="142" t="e">
        <f t="shared" ca="1" si="2462"/>
        <v>#N/A</v>
      </c>
      <c r="AK293" s="142" t="e">
        <f t="shared" ca="1" si="2462"/>
        <v>#N/A</v>
      </c>
      <c r="AL293" s="142" t="e">
        <f t="shared" ca="1" si="2462"/>
        <v>#N/A</v>
      </c>
      <c r="AM293" s="142" t="e">
        <f t="shared" ca="1" si="2462"/>
        <v>#N/A</v>
      </c>
      <c r="AN293" s="142" t="e">
        <f t="shared" ca="1" si="2462"/>
        <v>#N/A</v>
      </c>
      <c r="AO293" s="142" t="e">
        <f t="shared" ca="1" si="2462"/>
        <v>#N/A</v>
      </c>
      <c r="AP293" s="142" t="e">
        <f t="shared" ca="1" si="2462"/>
        <v>#N/A</v>
      </c>
      <c r="AQ293" s="142" t="e">
        <f t="shared" ca="1" si="2462"/>
        <v>#N/A</v>
      </c>
      <c r="AR293" s="142" t="e">
        <f t="shared" ca="1" si="2462"/>
        <v>#N/A</v>
      </c>
      <c r="AS293" s="142" t="e">
        <f t="shared" ca="1" si="2462"/>
        <v>#N/A</v>
      </c>
      <c r="AT293" s="142" t="e">
        <f t="shared" ca="1" si="2462"/>
        <v>#N/A</v>
      </c>
      <c r="AU293" s="142" t="e">
        <f t="shared" ca="1" si="2462"/>
        <v>#N/A</v>
      </c>
      <c r="AV293" s="142" t="e">
        <f t="shared" ca="1" si="2462"/>
        <v>#N/A</v>
      </c>
      <c r="AW293" s="142" t="e">
        <f t="shared" ca="1" si="2462"/>
        <v>#N/A</v>
      </c>
      <c r="AX293" s="142" t="e">
        <f t="shared" ca="1" si="2462"/>
        <v>#N/A</v>
      </c>
      <c r="AY293" s="142" t="e">
        <f t="shared" ca="1" si="2452"/>
        <v>#N/A</v>
      </c>
      <c r="AZ293" s="142" t="e">
        <f t="shared" ca="1" si="2452"/>
        <v>#N/A</v>
      </c>
      <c r="BA293" s="142" t="e">
        <f t="shared" ca="1" si="2452"/>
        <v>#N/A</v>
      </c>
      <c r="BB293" s="142" t="str">
        <f t="shared" ca="1" si="2180"/>
        <v/>
      </c>
      <c r="BC293" s="142" t="str">
        <f t="shared" ref="BC293" ca="1" si="2487">IFERROR(VALUE(G293)*IF(RTF_unit="K",1,IF(RTF_unit="lb",1/1000,IF(RTF_unit="T",2,1))),"")</f>
        <v/>
      </c>
      <c r="BD293" s="142" t="str">
        <f t="shared" ref="BD293" ca="1" si="2488">IFERROR(VALUE(H293)*IF(RTF_unit="K",1,IF(RTF_unit="lb",1/1000,IF(RTF_unit="T",2,1))),"")</f>
        <v/>
      </c>
      <c r="BE293" s="142" t="str">
        <f t="shared" ref="BE293" ca="1" si="2489">IFERROR(VALUE(I293)*IF(RTF_unit="K",1,IF(RTF_unit="lb",1/1000,IF(RTF_unit="T",2,1))),"")</f>
        <v/>
      </c>
      <c r="BF293" s="20" t="str">
        <f t="shared" ca="1" si="2184"/>
        <v/>
      </c>
      <c r="BG293" s="142" t="str">
        <f t="shared" ca="1" si="2226"/>
        <v/>
      </c>
      <c r="BH293" s="20"/>
      <c r="BI293" s="158" t="str">
        <f t="shared" ca="1" si="2270"/>
        <v/>
      </c>
      <c r="BJ293" s="142" t="str">
        <f t="shared" ca="1" si="2245"/>
        <v/>
      </c>
      <c r="BK293" s="142" t="str">
        <f t="shared" ca="1" si="2271"/>
        <v/>
      </c>
      <c r="BL293" s="142" t="str">
        <f t="shared" ref="BL293" ca="1" si="2490">IFERROR(INDEX($D$2:$BA$203,$A$41-1+$BI293,$A$27-3)*IF(RTF_unit="K",1,IF(RTF_unit="lb",1/1000,IF(RTF_unit="T",2,1))),"")</f>
        <v/>
      </c>
      <c r="BM293" s="142" t="str">
        <f t="shared" ref="BM293" ca="1" si="2491">IFERROR(INDEX($D$2:$BA$203,$A$41-1+$BI293,$A$27-1)*IF(RTF_unit="K",1,IF(RTF_unit="lb",1/1000,IF(RTF_unit="T",2,1))),"")</f>
        <v/>
      </c>
      <c r="BN293" s="142" t="str">
        <f t="shared" ref="BN293" ca="1" si="2492">IFERROR(INDEX($D$2:$BA$203,$A$41-1+$BI293,$A$27-2)*IF(RTF_unit="K",1,IF(RTF_unit="lb",1/1000,IF(RTF_unit="T",2,1))),"")</f>
        <v/>
      </c>
      <c r="BO293" s="142" t="str">
        <f t="shared" ref="BO293" ca="1" si="2493">IFERROR(INDEX($D$2:$BA$203,$A$41-1+$BI293,$A$27)*IF(RTF_unit_Moment="kip-ft",1,IF(RTF_unit_Moment="kip-in",1/12,IF(RTF_unit_Moment="lb-ft",1/1000,IF(RTF_unit_Moment="lb-in",1/12000,1)))),"")</f>
        <v/>
      </c>
      <c r="BP293" s="142" t="str">
        <f t="shared" ref="BP293" ca="1" si="2494">IFERROR(INDEX($D$2:$BA$203,$A$41-1+$BI293,$A$30)*IF(RTF_unit_Moment="kip-ft",1,IF(RTF_unit_Moment="kip-in",1/12,IF(RTF_unit_Moment="lb-ft",1/1000,IF(RTF_unit_Moment="lb-in",1/12000,1)))),"")</f>
        <v/>
      </c>
      <c r="BQ293" s="142" t="str">
        <f t="shared" ca="1" si="2277"/>
        <v/>
      </c>
      <c r="BR293" s="142" t="str">
        <f t="shared" ca="1" si="2278"/>
        <v/>
      </c>
      <c r="BT293" s="142" t="str">
        <f t="array" aca="1" ref="BT293" ca="1">IFERROR(INDEX($BB$1:$BB$502,SMALL(IF($BB$1:$BB$502&lt;&gt;"",ROW($BB$1:$BB$502)),ROW(286:286))),"")</f>
        <v/>
      </c>
      <c r="BU293" s="156" t="str">
        <f t="shared" ca="1" si="2240"/>
        <v/>
      </c>
      <c r="BV293" s="142" t="str">
        <f t="shared" ca="1" si="2251"/>
        <v/>
      </c>
      <c r="BW293" s="142" t="str">
        <f t="shared" ca="1" si="2251"/>
        <v/>
      </c>
      <c r="BX293" s="142" t="str">
        <f t="shared" ca="1" si="2251"/>
        <v/>
      </c>
      <c r="BY293" s="142" t="str">
        <f t="shared" ca="1" si="2252"/>
        <v/>
      </c>
      <c r="BZ293" s="142" t="str">
        <f t="shared" ca="1" si="2241"/>
        <v/>
      </c>
      <c r="CA293" s="142" t="str">
        <f t="shared" ca="1" si="2253"/>
        <v/>
      </c>
      <c r="CB293" s="142" t="str">
        <f t="shared" ca="1" si="2254"/>
        <v/>
      </c>
      <c r="CC293" s="142" t="str">
        <f t="shared" ca="1" si="2255"/>
        <v/>
      </c>
      <c r="CD293" s="142" t="str">
        <f t="shared" ca="1" si="2256"/>
        <v/>
      </c>
      <c r="CE293" s="142" t="str">
        <f t="shared" ca="1" si="2257"/>
        <v/>
      </c>
      <c r="CF293" s="142" t="str">
        <f t="shared" ca="1" si="2258"/>
        <v/>
      </c>
      <c r="CG293" s="142" t="str">
        <f t="shared" ca="1" si="2259"/>
        <v/>
      </c>
      <c r="CH293" s="142" t="str">
        <f ca="1">IFERROR(TRIM(IFERROR(IF(ISNUMBER(MATCH(IF($CF292="Radius",LEFT($CF293,FIND(" (",$CF293,1)),IF(LEFT($CF293,FIND(" (",$CF293,1))=LEFT($CF292,FIND(" (",$CF292,1)),"",LEFT($CF293,FIND(" (",$CF293,1)))),$CH$8:$CH292,0))=FALSE,IF($CF292="Radius",LEFT($CF293,FIND(" (",$CF293,1)),IF(LEFT($CF293,FIND(" (",$CF293,1))=LEFT($CF292,FIND(" (",$CF292,1)),"",LEFT($CF293,FIND(" (",$CF293,1)))),""),"")),"")</f>
        <v/>
      </c>
      <c r="CI293" s="142" t="str">
        <f t="array" aca="1" ref="CI293" ca="1">IFERROR(IF($CH293="","",IF(MAX((Selection_Radius=$CH293)*Selection_Resultant)=0,"",MAX((Selection_Radius=$CH293)*Selection_Resultant))),"")</f>
        <v/>
      </c>
      <c r="CJ293" s="142" t="str">
        <f t="shared" ca="1" si="2260"/>
        <v/>
      </c>
      <c r="CK293" s="142" t="str">
        <f t="array" aca="1" ref="CK293" ca="1">IFERROR(INDEX($CJ$1:$CJ$502,SMALL(IF($CJ$1:$CJ$502&lt;&gt;"",ROW($CJ$1:$CJ$502)),ROW(286:286))),"")</f>
        <v/>
      </c>
      <c r="CL293" s="142" t="str">
        <f t="shared" ca="1" si="2261"/>
        <v/>
      </c>
      <c r="CM293" s="142" t="str">
        <f t="shared" ca="1" si="2262"/>
        <v/>
      </c>
      <c r="CN293" s="142" t="str" cm="1">
        <f t="array" aca="1" ref="CN293" ca="1">IF(CM293="","",INDEX(INDIRECT("$CM$9:$CM$" &amp; ROW(GuyAnchorReactionCount) + GuyAnchorReactionCount),ROWS($CM293:INDIRECT("$CM$" &amp; ROW(GuyAnchorReactionCount) + GuyAnchorReactionCount))))</f>
        <v/>
      </c>
      <c r="CP293" s="145" t="str">
        <f t="shared" ca="1" si="2263"/>
        <v/>
      </c>
      <c r="CQ293" s="145" t="str">
        <f t="shared" ca="1" si="2264"/>
        <v/>
      </c>
      <c r="CR293" s="145" t="str">
        <f t="shared" ca="1" si="2265"/>
        <v/>
      </c>
      <c r="CS293" s="145" t="str">
        <f t="shared" ca="1" si="2266"/>
        <v/>
      </c>
    </row>
    <row r="294" spans="3:97" x14ac:dyDescent="0.2">
      <c r="C294" s="142">
        <f t="shared" si="2190"/>
        <v>292</v>
      </c>
      <c r="D294" s="142" t="e">
        <f t="shared" ca="1" si="2461"/>
        <v>#N/A</v>
      </c>
      <c r="E294" s="142" t="e">
        <f t="shared" ca="1" si="2461"/>
        <v>#N/A</v>
      </c>
      <c r="F294" s="142" t="e">
        <f t="shared" ca="1" si="2461"/>
        <v>#N/A</v>
      </c>
      <c r="G294" s="142" t="e">
        <f t="shared" ca="1" si="2461"/>
        <v>#N/A</v>
      </c>
      <c r="H294" s="142" t="e">
        <f t="shared" ca="1" si="2461"/>
        <v>#N/A</v>
      </c>
      <c r="I294" s="142" t="e">
        <f t="shared" ca="1" si="2461"/>
        <v>#N/A</v>
      </c>
      <c r="J294" s="142" t="e">
        <f t="shared" ca="1" si="2461"/>
        <v>#N/A</v>
      </c>
      <c r="K294" s="142" t="e">
        <f t="shared" ca="1" si="2461"/>
        <v>#N/A</v>
      </c>
      <c r="L294" s="142" t="e">
        <f t="shared" ca="1" si="2461"/>
        <v>#N/A</v>
      </c>
      <c r="M294" s="142" t="e">
        <f t="shared" ca="1" si="2461"/>
        <v>#N/A</v>
      </c>
      <c r="N294" s="142" t="e">
        <f t="shared" ca="1" si="2461"/>
        <v>#N/A</v>
      </c>
      <c r="O294" s="142" t="e">
        <f t="shared" ca="1" si="2461"/>
        <v>#N/A</v>
      </c>
      <c r="P294" s="142" t="e">
        <f t="shared" ca="1" si="2461"/>
        <v>#N/A</v>
      </c>
      <c r="Q294" s="142" t="e">
        <f t="shared" ca="1" si="2461"/>
        <v>#N/A</v>
      </c>
      <c r="R294" s="142" t="e">
        <f t="shared" ca="1" si="2461"/>
        <v>#N/A</v>
      </c>
      <c r="S294" s="142" t="e">
        <f t="shared" ca="1" si="2461"/>
        <v>#N/A</v>
      </c>
      <c r="T294" s="142" t="e">
        <f t="shared" ca="1" si="2451"/>
        <v>#N/A</v>
      </c>
      <c r="U294" s="142" t="e">
        <f t="shared" ca="1" si="2451"/>
        <v>#N/A</v>
      </c>
      <c r="V294" s="142" t="e">
        <f t="shared" ca="1" si="2451"/>
        <v>#N/A</v>
      </c>
      <c r="W294" s="142" t="e">
        <f t="shared" ca="1" si="2451"/>
        <v>#N/A</v>
      </c>
      <c r="X294" s="142" t="e">
        <f t="shared" ca="1" si="2451"/>
        <v>#N/A</v>
      </c>
      <c r="Y294" s="142" t="e">
        <f t="shared" ca="1" si="2451"/>
        <v>#N/A</v>
      </c>
      <c r="Z294" s="142" t="e">
        <f t="shared" ca="1" si="2451"/>
        <v>#N/A</v>
      </c>
      <c r="AA294" s="142" t="e">
        <f t="shared" ca="1" si="2451"/>
        <v>#N/A</v>
      </c>
      <c r="AB294" s="142" t="e">
        <f t="shared" ca="1" si="2451"/>
        <v>#N/A</v>
      </c>
      <c r="AC294" s="142" t="e">
        <f t="shared" ca="1" si="2451"/>
        <v>#N/A</v>
      </c>
      <c r="AD294" s="142" t="e">
        <f t="shared" ca="1" si="2451"/>
        <v>#N/A</v>
      </c>
      <c r="AE294" s="142" t="e">
        <f t="shared" ca="1" si="2451"/>
        <v>#N/A</v>
      </c>
      <c r="AF294" s="142" t="e">
        <f t="shared" ca="1" si="2451"/>
        <v>#N/A</v>
      </c>
      <c r="AG294" s="142" t="e">
        <f t="shared" ca="1" si="2451"/>
        <v>#N/A</v>
      </c>
      <c r="AH294" s="142" t="e">
        <f t="shared" ca="1" si="2451"/>
        <v>#N/A</v>
      </c>
      <c r="AI294" s="142" t="e">
        <f t="shared" ca="1" si="2462"/>
        <v>#N/A</v>
      </c>
      <c r="AJ294" s="142" t="e">
        <f t="shared" ca="1" si="2462"/>
        <v>#N/A</v>
      </c>
      <c r="AK294" s="142" t="e">
        <f t="shared" ca="1" si="2462"/>
        <v>#N/A</v>
      </c>
      <c r="AL294" s="142" t="e">
        <f t="shared" ca="1" si="2462"/>
        <v>#N/A</v>
      </c>
      <c r="AM294" s="142" t="e">
        <f t="shared" ca="1" si="2462"/>
        <v>#N/A</v>
      </c>
      <c r="AN294" s="142" t="e">
        <f t="shared" ca="1" si="2462"/>
        <v>#N/A</v>
      </c>
      <c r="AO294" s="142" t="e">
        <f t="shared" ca="1" si="2462"/>
        <v>#N/A</v>
      </c>
      <c r="AP294" s="142" t="e">
        <f t="shared" ca="1" si="2462"/>
        <v>#N/A</v>
      </c>
      <c r="AQ294" s="142" t="e">
        <f t="shared" ca="1" si="2462"/>
        <v>#N/A</v>
      </c>
      <c r="AR294" s="142" t="e">
        <f t="shared" ca="1" si="2462"/>
        <v>#N/A</v>
      </c>
      <c r="AS294" s="142" t="e">
        <f t="shared" ca="1" si="2462"/>
        <v>#N/A</v>
      </c>
      <c r="AT294" s="142" t="e">
        <f t="shared" ca="1" si="2462"/>
        <v>#N/A</v>
      </c>
      <c r="AU294" s="142" t="e">
        <f t="shared" ca="1" si="2462"/>
        <v>#N/A</v>
      </c>
      <c r="AV294" s="142" t="e">
        <f t="shared" ca="1" si="2462"/>
        <v>#N/A</v>
      </c>
      <c r="AW294" s="142" t="e">
        <f t="shared" ca="1" si="2462"/>
        <v>#N/A</v>
      </c>
      <c r="AX294" s="142" t="e">
        <f t="shared" ca="1" si="2462"/>
        <v>#N/A</v>
      </c>
      <c r="AY294" s="142" t="e">
        <f t="shared" ca="1" si="2452"/>
        <v>#N/A</v>
      </c>
      <c r="AZ294" s="142" t="e">
        <f t="shared" ca="1" si="2452"/>
        <v>#N/A</v>
      </c>
      <c r="BA294" s="142" t="e">
        <f t="shared" ca="1" si="2452"/>
        <v>#N/A</v>
      </c>
      <c r="BB294" s="142" t="str">
        <f t="shared" ca="1" si="2180"/>
        <v/>
      </c>
      <c r="BC294" s="142" t="str">
        <f t="shared" ref="BC294" ca="1" si="2495">IFERROR(VALUE(G294)*IF(RTF_unit="K",1,IF(RTF_unit="lb",1/1000,IF(RTF_unit="T",2,1))),"")</f>
        <v/>
      </c>
      <c r="BD294" s="142" t="str">
        <f t="shared" ref="BD294" ca="1" si="2496">IFERROR(VALUE(H294)*IF(RTF_unit="K",1,IF(RTF_unit="lb",1/1000,IF(RTF_unit="T",2,1))),"")</f>
        <v/>
      </c>
      <c r="BE294" s="142" t="str">
        <f t="shared" ref="BE294" ca="1" si="2497">IFERROR(VALUE(I294)*IF(RTF_unit="K",1,IF(RTF_unit="lb",1/1000,IF(RTF_unit="T",2,1))),"")</f>
        <v/>
      </c>
      <c r="BF294" s="20" t="str">
        <f t="shared" ca="1" si="2184"/>
        <v/>
      </c>
      <c r="BG294" s="142" t="str">
        <f t="shared" ca="1" si="2226"/>
        <v/>
      </c>
      <c r="BH294" s="20"/>
      <c r="BI294" s="158" t="str">
        <f t="shared" ca="1" si="2270"/>
        <v/>
      </c>
      <c r="BJ294" s="142" t="str">
        <f t="shared" ca="1" si="2245"/>
        <v/>
      </c>
      <c r="BK294" s="142" t="str">
        <f t="shared" ca="1" si="2271"/>
        <v/>
      </c>
      <c r="BL294" s="142" t="str">
        <f t="shared" ref="BL294" ca="1" si="2498">IFERROR(INDEX($D$2:$BA$203,$A$41-1+$BI294,$A$27-3)*IF(RTF_unit="K",1,IF(RTF_unit="lb",1/1000,IF(RTF_unit="T",2,1))),"")</f>
        <v/>
      </c>
      <c r="BM294" s="142" t="str">
        <f t="shared" ref="BM294" ca="1" si="2499">IFERROR(INDEX($D$2:$BA$203,$A$41-1+$BI294,$A$27-1)*IF(RTF_unit="K",1,IF(RTF_unit="lb",1/1000,IF(RTF_unit="T",2,1))),"")</f>
        <v/>
      </c>
      <c r="BN294" s="142" t="str">
        <f t="shared" ref="BN294" ca="1" si="2500">IFERROR(INDEX($D$2:$BA$203,$A$41-1+$BI294,$A$27-2)*IF(RTF_unit="K",1,IF(RTF_unit="lb",1/1000,IF(RTF_unit="T",2,1))),"")</f>
        <v/>
      </c>
      <c r="BO294" s="142" t="str">
        <f t="shared" ref="BO294" ca="1" si="2501">IFERROR(INDEX($D$2:$BA$203,$A$41-1+$BI294,$A$27)*IF(RTF_unit_Moment="kip-ft",1,IF(RTF_unit_Moment="kip-in",1/12,IF(RTF_unit_Moment="lb-ft",1/1000,IF(RTF_unit_Moment="lb-in",1/12000,1)))),"")</f>
        <v/>
      </c>
      <c r="BP294" s="142" t="str">
        <f t="shared" ref="BP294" ca="1" si="2502">IFERROR(INDEX($D$2:$BA$203,$A$41-1+$BI294,$A$30)*IF(RTF_unit_Moment="kip-ft",1,IF(RTF_unit_Moment="kip-in",1/12,IF(RTF_unit_Moment="lb-ft",1/1000,IF(RTF_unit_Moment="lb-in",1/12000,1)))),"")</f>
        <v/>
      </c>
      <c r="BQ294" s="142" t="str">
        <f t="shared" ca="1" si="2277"/>
        <v/>
      </c>
      <c r="BR294" s="142" t="str">
        <f t="shared" ca="1" si="2278"/>
        <v/>
      </c>
      <c r="BT294" s="142" t="str">
        <f t="array" aca="1" ref="BT294" ca="1">IFERROR(INDEX($BB$1:$BB$502,SMALL(IF($BB$1:$BB$502&lt;&gt;"",ROW($BB$1:$BB$502)),ROW(287:287))),"")</f>
        <v/>
      </c>
      <c r="BU294" s="156" t="str">
        <f t="shared" ca="1" si="2240"/>
        <v/>
      </c>
      <c r="BV294" s="142" t="str">
        <f t="shared" ca="1" si="2251"/>
        <v/>
      </c>
      <c r="BW294" s="142" t="str">
        <f t="shared" ca="1" si="2251"/>
        <v/>
      </c>
      <c r="BX294" s="142" t="str">
        <f t="shared" ca="1" si="2251"/>
        <v/>
      </c>
      <c r="BY294" s="142" t="str">
        <f t="shared" ca="1" si="2252"/>
        <v/>
      </c>
      <c r="BZ294" s="142" t="str">
        <f t="shared" ca="1" si="2241"/>
        <v/>
      </c>
      <c r="CA294" s="142" t="str">
        <f t="shared" ca="1" si="2253"/>
        <v/>
      </c>
      <c r="CB294" s="142" t="str">
        <f t="shared" ca="1" si="2254"/>
        <v/>
      </c>
      <c r="CC294" s="142" t="str">
        <f t="shared" ca="1" si="2255"/>
        <v/>
      </c>
      <c r="CD294" s="142" t="str">
        <f t="shared" ca="1" si="2256"/>
        <v/>
      </c>
      <c r="CE294" s="142" t="str">
        <f t="shared" ca="1" si="2257"/>
        <v/>
      </c>
      <c r="CF294" s="142" t="str">
        <f t="shared" ca="1" si="2258"/>
        <v/>
      </c>
      <c r="CG294" s="142" t="str">
        <f t="shared" ca="1" si="2259"/>
        <v/>
      </c>
      <c r="CH294" s="142" t="str">
        <f ca="1">IFERROR(TRIM(IFERROR(IF(ISNUMBER(MATCH(IF($CF293="Radius",LEFT($CF294,FIND(" (",$CF294,1)),IF(LEFT($CF294,FIND(" (",$CF294,1))=LEFT($CF293,FIND(" (",$CF293,1)),"",LEFT($CF294,FIND(" (",$CF294,1)))),$CH$8:$CH293,0))=FALSE,IF($CF293="Radius",LEFT($CF294,FIND(" (",$CF294,1)),IF(LEFT($CF294,FIND(" (",$CF294,1))=LEFT($CF293,FIND(" (",$CF293,1)),"",LEFT($CF294,FIND(" (",$CF294,1)))),""),"")),"")</f>
        <v/>
      </c>
      <c r="CI294" s="142" t="str">
        <f t="array" aca="1" ref="CI294" ca="1">IFERROR(IF($CH294="","",IF(MAX((Selection_Radius=$CH294)*Selection_Resultant)=0,"",MAX((Selection_Radius=$CH294)*Selection_Resultant))),"")</f>
        <v/>
      </c>
      <c r="CJ294" s="142" t="str">
        <f t="shared" ca="1" si="2260"/>
        <v/>
      </c>
      <c r="CK294" s="142" t="str">
        <f t="array" aca="1" ref="CK294" ca="1">IFERROR(INDEX($CJ$1:$CJ$502,SMALL(IF($CJ$1:$CJ$502&lt;&gt;"",ROW($CJ$1:$CJ$502)),ROW(287:287))),"")</f>
        <v/>
      </c>
      <c r="CL294" s="142" t="str">
        <f t="shared" ca="1" si="2261"/>
        <v/>
      </c>
      <c r="CM294" s="142" t="str">
        <f t="shared" ca="1" si="2262"/>
        <v/>
      </c>
      <c r="CN294" s="142" t="str" cm="1">
        <f t="array" aca="1" ref="CN294" ca="1">IF(CM294="","",INDEX(INDIRECT("$CM$9:$CM$" &amp; ROW(GuyAnchorReactionCount) + GuyAnchorReactionCount),ROWS($CM294:INDIRECT("$CM$" &amp; ROW(GuyAnchorReactionCount) + GuyAnchorReactionCount))))</f>
        <v/>
      </c>
      <c r="CP294" s="145" t="str">
        <f t="shared" ca="1" si="2263"/>
        <v/>
      </c>
      <c r="CQ294" s="145" t="str">
        <f t="shared" ca="1" si="2264"/>
        <v/>
      </c>
      <c r="CR294" s="145" t="str">
        <f t="shared" ca="1" si="2265"/>
        <v/>
      </c>
      <c r="CS294" s="145" t="str">
        <f t="shared" ca="1" si="2266"/>
        <v/>
      </c>
    </row>
    <row r="295" spans="3:97" x14ac:dyDescent="0.2">
      <c r="C295" s="142">
        <f t="shared" si="2190"/>
        <v>293</v>
      </c>
      <c r="D295" s="142" t="e">
        <f t="shared" ca="1" si="2461"/>
        <v>#N/A</v>
      </c>
      <c r="E295" s="142" t="e">
        <f t="shared" ca="1" si="2461"/>
        <v>#N/A</v>
      </c>
      <c r="F295" s="142" t="e">
        <f t="shared" ca="1" si="2461"/>
        <v>#N/A</v>
      </c>
      <c r="G295" s="142" t="e">
        <f t="shared" ca="1" si="2461"/>
        <v>#N/A</v>
      </c>
      <c r="H295" s="142" t="e">
        <f t="shared" ca="1" si="2461"/>
        <v>#N/A</v>
      </c>
      <c r="I295" s="142" t="e">
        <f t="shared" ca="1" si="2461"/>
        <v>#N/A</v>
      </c>
      <c r="J295" s="142" t="e">
        <f t="shared" ca="1" si="2461"/>
        <v>#N/A</v>
      </c>
      <c r="K295" s="142" t="e">
        <f t="shared" ca="1" si="2461"/>
        <v>#N/A</v>
      </c>
      <c r="L295" s="142" t="e">
        <f t="shared" ca="1" si="2461"/>
        <v>#N/A</v>
      </c>
      <c r="M295" s="142" t="e">
        <f t="shared" ca="1" si="2461"/>
        <v>#N/A</v>
      </c>
      <c r="N295" s="142" t="e">
        <f t="shared" ca="1" si="2461"/>
        <v>#N/A</v>
      </c>
      <c r="O295" s="142" t="e">
        <f t="shared" ca="1" si="2461"/>
        <v>#N/A</v>
      </c>
      <c r="P295" s="142" t="e">
        <f t="shared" ca="1" si="2461"/>
        <v>#N/A</v>
      </c>
      <c r="Q295" s="142" t="e">
        <f t="shared" ca="1" si="2461"/>
        <v>#N/A</v>
      </c>
      <c r="R295" s="142" t="e">
        <f t="shared" ca="1" si="2461"/>
        <v>#N/A</v>
      </c>
      <c r="S295" s="142" t="e">
        <f t="shared" ca="1" si="2461"/>
        <v>#N/A</v>
      </c>
      <c r="T295" s="142" t="e">
        <f t="shared" ca="1" si="2451"/>
        <v>#N/A</v>
      </c>
      <c r="U295" s="142" t="e">
        <f t="shared" ca="1" si="2451"/>
        <v>#N/A</v>
      </c>
      <c r="V295" s="142" t="e">
        <f t="shared" ca="1" si="2451"/>
        <v>#N/A</v>
      </c>
      <c r="W295" s="142" t="e">
        <f t="shared" ca="1" si="2451"/>
        <v>#N/A</v>
      </c>
      <c r="X295" s="142" t="e">
        <f t="shared" ca="1" si="2451"/>
        <v>#N/A</v>
      </c>
      <c r="Y295" s="142" t="e">
        <f t="shared" ca="1" si="2451"/>
        <v>#N/A</v>
      </c>
      <c r="Z295" s="142" t="e">
        <f t="shared" ca="1" si="2451"/>
        <v>#N/A</v>
      </c>
      <c r="AA295" s="142" t="e">
        <f t="shared" ca="1" si="2451"/>
        <v>#N/A</v>
      </c>
      <c r="AB295" s="142" t="e">
        <f t="shared" ca="1" si="2451"/>
        <v>#N/A</v>
      </c>
      <c r="AC295" s="142" t="e">
        <f t="shared" ca="1" si="2451"/>
        <v>#N/A</v>
      </c>
      <c r="AD295" s="142" t="e">
        <f t="shared" ca="1" si="2451"/>
        <v>#N/A</v>
      </c>
      <c r="AE295" s="142" t="e">
        <f t="shared" ca="1" si="2451"/>
        <v>#N/A</v>
      </c>
      <c r="AF295" s="142" t="e">
        <f t="shared" ca="1" si="2451"/>
        <v>#N/A</v>
      </c>
      <c r="AG295" s="142" t="e">
        <f t="shared" ca="1" si="2451"/>
        <v>#N/A</v>
      </c>
      <c r="AH295" s="142" t="e">
        <f t="shared" ca="1" si="2451"/>
        <v>#N/A</v>
      </c>
      <c r="AI295" s="142" t="e">
        <f t="shared" ca="1" si="2462"/>
        <v>#N/A</v>
      </c>
      <c r="AJ295" s="142" t="e">
        <f t="shared" ca="1" si="2462"/>
        <v>#N/A</v>
      </c>
      <c r="AK295" s="142" t="e">
        <f t="shared" ca="1" si="2462"/>
        <v>#N/A</v>
      </c>
      <c r="AL295" s="142" t="e">
        <f t="shared" ca="1" si="2462"/>
        <v>#N/A</v>
      </c>
      <c r="AM295" s="142" t="e">
        <f t="shared" ca="1" si="2462"/>
        <v>#N/A</v>
      </c>
      <c r="AN295" s="142" t="e">
        <f t="shared" ca="1" si="2462"/>
        <v>#N/A</v>
      </c>
      <c r="AO295" s="142" t="e">
        <f t="shared" ca="1" si="2462"/>
        <v>#N/A</v>
      </c>
      <c r="AP295" s="142" t="e">
        <f t="shared" ca="1" si="2462"/>
        <v>#N/A</v>
      </c>
      <c r="AQ295" s="142" t="e">
        <f t="shared" ca="1" si="2462"/>
        <v>#N/A</v>
      </c>
      <c r="AR295" s="142" t="e">
        <f t="shared" ca="1" si="2462"/>
        <v>#N/A</v>
      </c>
      <c r="AS295" s="142" t="e">
        <f t="shared" ca="1" si="2462"/>
        <v>#N/A</v>
      </c>
      <c r="AT295" s="142" t="e">
        <f t="shared" ca="1" si="2462"/>
        <v>#N/A</v>
      </c>
      <c r="AU295" s="142" t="e">
        <f t="shared" ca="1" si="2462"/>
        <v>#N/A</v>
      </c>
      <c r="AV295" s="142" t="e">
        <f t="shared" ca="1" si="2462"/>
        <v>#N/A</v>
      </c>
      <c r="AW295" s="142" t="e">
        <f t="shared" ca="1" si="2462"/>
        <v>#N/A</v>
      </c>
      <c r="AX295" s="142" t="e">
        <f t="shared" ca="1" si="2462"/>
        <v>#N/A</v>
      </c>
      <c r="AY295" s="142" t="e">
        <f t="shared" ca="1" si="2452"/>
        <v>#N/A</v>
      </c>
      <c r="AZ295" s="142" t="e">
        <f t="shared" ca="1" si="2452"/>
        <v>#N/A</v>
      </c>
      <c r="BA295" s="142" t="e">
        <f t="shared" ca="1" si="2452"/>
        <v>#N/A</v>
      </c>
      <c r="BB295" s="142" t="str">
        <f t="shared" ca="1" si="2180"/>
        <v/>
      </c>
      <c r="BC295" s="142" t="str">
        <f t="shared" ref="BC295" ca="1" si="2503">IFERROR(VALUE(G295)*IF(RTF_unit="K",1,IF(RTF_unit="lb",1/1000,IF(RTF_unit="T",2,1))),"")</f>
        <v/>
      </c>
      <c r="BD295" s="142" t="str">
        <f t="shared" ref="BD295" ca="1" si="2504">IFERROR(VALUE(H295)*IF(RTF_unit="K",1,IF(RTF_unit="lb",1/1000,IF(RTF_unit="T",2,1))),"")</f>
        <v/>
      </c>
      <c r="BE295" s="142" t="str">
        <f t="shared" ref="BE295" ca="1" si="2505">IFERROR(VALUE(I295)*IF(RTF_unit="K",1,IF(RTF_unit="lb",1/1000,IF(RTF_unit="T",2,1))),"")</f>
        <v/>
      </c>
      <c r="BF295" s="20" t="str">
        <f t="shared" ca="1" si="2184"/>
        <v/>
      </c>
      <c r="BG295" s="142" t="str">
        <f t="shared" ca="1" si="2226"/>
        <v/>
      </c>
      <c r="BH295" s="20"/>
      <c r="BI295" s="158" t="str">
        <f t="shared" ca="1" si="2270"/>
        <v/>
      </c>
      <c r="BJ295" s="142" t="str">
        <f t="shared" ca="1" si="2245"/>
        <v/>
      </c>
      <c r="BK295" s="142" t="str">
        <f t="shared" ca="1" si="2271"/>
        <v/>
      </c>
      <c r="BL295" s="142" t="str">
        <f t="shared" ref="BL295" ca="1" si="2506">IFERROR(INDEX($D$2:$BA$203,$A$41-1+$BI295,$A$27-3)*IF(RTF_unit="K",1,IF(RTF_unit="lb",1/1000,IF(RTF_unit="T",2,1))),"")</f>
        <v/>
      </c>
      <c r="BM295" s="142" t="str">
        <f t="shared" ref="BM295" ca="1" si="2507">IFERROR(INDEX($D$2:$BA$203,$A$41-1+$BI295,$A$27-1)*IF(RTF_unit="K",1,IF(RTF_unit="lb",1/1000,IF(RTF_unit="T",2,1))),"")</f>
        <v/>
      </c>
      <c r="BN295" s="142" t="str">
        <f t="shared" ref="BN295" ca="1" si="2508">IFERROR(INDEX($D$2:$BA$203,$A$41-1+$BI295,$A$27-2)*IF(RTF_unit="K",1,IF(RTF_unit="lb",1/1000,IF(RTF_unit="T",2,1))),"")</f>
        <v/>
      </c>
      <c r="BO295" s="142" t="str">
        <f t="shared" ref="BO295" ca="1" si="2509">IFERROR(INDEX($D$2:$BA$203,$A$41-1+$BI295,$A$27)*IF(RTF_unit_Moment="kip-ft",1,IF(RTF_unit_Moment="kip-in",1/12,IF(RTF_unit_Moment="lb-ft",1/1000,IF(RTF_unit_Moment="lb-in",1/12000,1)))),"")</f>
        <v/>
      </c>
      <c r="BP295" s="142" t="str">
        <f t="shared" ref="BP295" ca="1" si="2510">IFERROR(INDEX($D$2:$BA$203,$A$41-1+$BI295,$A$30)*IF(RTF_unit_Moment="kip-ft",1,IF(RTF_unit_Moment="kip-in",1/12,IF(RTF_unit_Moment="lb-ft",1/1000,IF(RTF_unit_Moment="lb-in",1/12000,1)))),"")</f>
        <v/>
      </c>
      <c r="BQ295" s="142" t="str">
        <f t="shared" ca="1" si="2277"/>
        <v/>
      </c>
      <c r="BR295" s="142" t="str">
        <f t="shared" ca="1" si="2278"/>
        <v/>
      </c>
      <c r="BT295" s="142" t="str">
        <f t="array" aca="1" ref="BT295" ca="1">IFERROR(INDEX($BB$1:$BB$502,SMALL(IF($BB$1:$BB$502&lt;&gt;"",ROW($BB$1:$BB$502)),ROW(288:288))),"")</f>
        <v/>
      </c>
      <c r="BU295" s="156" t="str">
        <f t="shared" ca="1" si="2240"/>
        <v/>
      </c>
      <c r="BV295" s="142" t="str">
        <f t="shared" ca="1" si="2251"/>
        <v/>
      </c>
      <c r="BW295" s="142" t="str">
        <f t="shared" ca="1" si="2251"/>
        <v/>
      </c>
      <c r="BX295" s="142" t="str">
        <f t="shared" ca="1" si="2251"/>
        <v/>
      </c>
      <c r="BY295" s="142" t="str">
        <f t="shared" ca="1" si="2252"/>
        <v/>
      </c>
      <c r="BZ295" s="142" t="str">
        <f t="shared" ca="1" si="2241"/>
        <v/>
      </c>
      <c r="CA295" s="142" t="str">
        <f t="shared" ca="1" si="2253"/>
        <v/>
      </c>
      <c r="CB295" s="142" t="str">
        <f t="shared" ca="1" si="2254"/>
        <v/>
      </c>
      <c r="CC295" s="142" t="str">
        <f t="shared" ca="1" si="2255"/>
        <v/>
      </c>
      <c r="CD295" s="142" t="str">
        <f t="shared" ca="1" si="2256"/>
        <v/>
      </c>
      <c r="CE295" s="142" t="str">
        <f t="shared" ca="1" si="2257"/>
        <v/>
      </c>
      <c r="CF295" s="142" t="str">
        <f t="shared" ca="1" si="2258"/>
        <v/>
      </c>
      <c r="CG295" s="142" t="str">
        <f t="shared" ca="1" si="2259"/>
        <v/>
      </c>
      <c r="CH295" s="142" t="str">
        <f ca="1">IFERROR(TRIM(IFERROR(IF(ISNUMBER(MATCH(IF($CF294="Radius",LEFT($CF295,FIND(" (",$CF295,1)),IF(LEFT($CF295,FIND(" (",$CF295,1))=LEFT($CF294,FIND(" (",$CF294,1)),"",LEFT($CF295,FIND(" (",$CF295,1)))),$CH$8:$CH294,0))=FALSE,IF($CF294="Radius",LEFT($CF295,FIND(" (",$CF295,1)),IF(LEFT($CF295,FIND(" (",$CF295,1))=LEFT($CF294,FIND(" (",$CF294,1)),"",LEFT($CF295,FIND(" (",$CF295,1)))),""),"")),"")</f>
        <v/>
      </c>
      <c r="CI295" s="142" t="str">
        <f t="array" aca="1" ref="CI295" ca="1">IFERROR(IF($CH295="","",IF(MAX((Selection_Radius=$CH295)*Selection_Resultant)=0,"",MAX((Selection_Radius=$CH295)*Selection_Resultant))),"")</f>
        <v/>
      </c>
      <c r="CJ295" s="142" t="str">
        <f t="shared" ca="1" si="2260"/>
        <v/>
      </c>
      <c r="CK295" s="142" t="str">
        <f t="array" aca="1" ref="CK295" ca="1">IFERROR(INDEX($CJ$1:$CJ$502,SMALL(IF($CJ$1:$CJ$502&lt;&gt;"",ROW($CJ$1:$CJ$502)),ROW(288:288))),"")</f>
        <v/>
      </c>
      <c r="CL295" s="142" t="str">
        <f t="shared" ca="1" si="2261"/>
        <v/>
      </c>
      <c r="CM295" s="142" t="str">
        <f t="shared" ca="1" si="2262"/>
        <v/>
      </c>
      <c r="CN295" s="142" t="str" cm="1">
        <f t="array" aca="1" ref="CN295" ca="1">IF(CM295="","",INDEX(INDIRECT("$CM$9:$CM$" &amp; ROW(GuyAnchorReactionCount) + GuyAnchorReactionCount),ROWS($CM295:INDIRECT("$CM$" &amp; ROW(GuyAnchorReactionCount) + GuyAnchorReactionCount))))</f>
        <v/>
      </c>
      <c r="CP295" s="145" t="str">
        <f t="shared" ca="1" si="2263"/>
        <v/>
      </c>
      <c r="CQ295" s="145" t="str">
        <f t="shared" ca="1" si="2264"/>
        <v/>
      </c>
      <c r="CR295" s="145" t="str">
        <f t="shared" ca="1" si="2265"/>
        <v/>
      </c>
      <c r="CS295" s="145" t="str">
        <f t="shared" ca="1" si="2266"/>
        <v/>
      </c>
    </row>
    <row r="296" spans="3:97" ht="15" customHeight="1" x14ac:dyDescent="0.2">
      <c r="C296" s="142">
        <f t="shared" si="2190"/>
        <v>294</v>
      </c>
      <c r="D296" s="142" t="e">
        <f t="shared" ca="1" si="2461"/>
        <v>#N/A</v>
      </c>
      <c r="E296" s="142" t="e">
        <f t="shared" ca="1" si="2461"/>
        <v>#N/A</v>
      </c>
      <c r="F296" s="142" t="e">
        <f t="shared" ca="1" si="2461"/>
        <v>#N/A</v>
      </c>
      <c r="G296" s="142" t="e">
        <f t="shared" ca="1" si="2461"/>
        <v>#N/A</v>
      </c>
      <c r="H296" s="142" t="e">
        <f t="shared" ca="1" si="2461"/>
        <v>#N/A</v>
      </c>
      <c r="I296" s="142" t="e">
        <f t="shared" ca="1" si="2461"/>
        <v>#N/A</v>
      </c>
      <c r="J296" s="142" t="e">
        <f t="shared" ca="1" si="2461"/>
        <v>#N/A</v>
      </c>
      <c r="K296" s="142" t="e">
        <f t="shared" ca="1" si="2461"/>
        <v>#N/A</v>
      </c>
      <c r="L296" s="142" t="e">
        <f t="shared" ca="1" si="2461"/>
        <v>#N/A</v>
      </c>
      <c r="M296" s="142" t="e">
        <f t="shared" ca="1" si="2461"/>
        <v>#N/A</v>
      </c>
      <c r="N296" s="142" t="e">
        <f t="shared" ca="1" si="2461"/>
        <v>#N/A</v>
      </c>
      <c r="O296" s="142" t="e">
        <f t="shared" ca="1" si="2461"/>
        <v>#N/A</v>
      </c>
      <c r="P296" s="142" t="e">
        <f t="shared" ca="1" si="2461"/>
        <v>#N/A</v>
      </c>
      <c r="Q296" s="142" t="e">
        <f t="shared" ca="1" si="2461"/>
        <v>#N/A</v>
      </c>
      <c r="R296" s="142" t="e">
        <f t="shared" ca="1" si="2461"/>
        <v>#N/A</v>
      </c>
      <c r="S296" s="142" t="e">
        <f t="shared" ca="1" si="2461"/>
        <v>#N/A</v>
      </c>
      <c r="T296" s="142" t="e">
        <f t="shared" ca="1" si="2451"/>
        <v>#N/A</v>
      </c>
      <c r="U296" s="142" t="e">
        <f t="shared" ca="1" si="2451"/>
        <v>#N/A</v>
      </c>
      <c r="V296" s="142" t="e">
        <f t="shared" ca="1" si="2451"/>
        <v>#N/A</v>
      </c>
      <c r="W296" s="142" t="e">
        <f t="shared" ca="1" si="2451"/>
        <v>#N/A</v>
      </c>
      <c r="X296" s="142" t="e">
        <f t="shared" ca="1" si="2451"/>
        <v>#N/A</v>
      </c>
      <c r="Y296" s="142" t="e">
        <f t="shared" ca="1" si="2451"/>
        <v>#N/A</v>
      </c>
      <c r="Z296" s="142" t="e">
        <f t="shared" ca="1" si="2451"/>
        <v>#N/A</v>
      </c>
      <c r="AA296" s="142" t="e">
        <f t="shared" ca="1" si="2451"/>
        <v>#N/A</v>
      </c>
      <c r="AB296" s="142" t="e">
        <f t="shared" ca="1" si="2451"/>
        <v>#N/A</v>
      </c>
      <c r="AC296" s="142" t="e">
        <f t="shared" ca="1" si="2451"/>
        <v>#N/A</v>
      </c>
      <c r="AD296" s="142" t="e">
        <f t="shared" ca="1" si="2451"/>
        <v>#N/A</v>
      </c>
      <c r="AE296" s="142" t="e">
        <f t="shared" ca="1" si="2451"/>
        <v>#N/A</v>
      </c>
      <c r="AF296" s="142" t="e">
        <f t="shared" ca="1" si="2451"/>
        <v>#N/A</v>
      </c>
      <c r="AG296" s="142" t="e">
        <f t="shared" ca="1" si="2451"/>
        <v>#N/A</v>
      </c>
      <c r="AH296" s="142" t="e">
        <f t="shared" ca="1" si="2451"/>
        <v>#N/A</v>
      </c>
      <c r="AI296" s="142" t="e">
        <f t="shared" ca="1" si="2462"/>
        <v>#N/A</v>
      </c>
      <c r="AJ296" s="142" t="e">
        <f t="shared" ca="1" si="2462"/>
        <v>#N/A</v>
      </c>
      <c r="AK296" s="142" t="e">
        <f t="shared" ca="1" si="2462"/>
        <v>#N/A</v>
      </c>
      <c r="AL296" s="142" t="e">
        <f t="shared" ca="1" si="2462"/>
        <v>#N/A</v>
      </c>
      <c r="AM296" s="142" t="e">
        <f t="shared" ca="1" si="2462"/>
        <v>#N/A</v>
      </c>
      <c r="AN296" s="142" t="e">
        <f t="shared" ca="1" si="2462"/>
        <v>#N/A</v>
      </c>
      <c r="AO296" s="142" t="e">
        <f t="shared" ca="1" si="2462"/>
        <v>#N/A</v>
      </c>
      <c r="AP296" s="142" t="e">
        <f t="shared" ca="1" si="2462"/>
        <v>#N/A</v>
      </c>
      <c r="AQ296" s="142" t="e">
        <f t="shared" ca="1" si="2462"/>
        <v>#N/A</v>
      </c>
      <c r="AR296" s="142" t="e">
        <f t="shared" ca="1" si="2462"/>
        <v>#N/A</v>
      </c>
      <c r="AS296" s="142" t="e">
        <f t="shared" ca="1" si="2462"/>
        <v>#N/A</v>
      </c>
      <c r="AT296" s="142" t="e">
        <f t="shared" ca="1" si="2462"/>
        <v>#N/A</v>
      </c>
      <c r="AU296" s="142" t="e">
        <f t="shared" ca="1" si="2462"/>
        <v>#N/A</v>
      </c>
      <c r="AV296" s="142" t="e">
        <f t="shared" ca="1" si="2462"/>
        <v>#N/A</v>
      </c>
      <c r="AW296" s="142" t="e">
        <f t="shared" ca="1" si="2462"/>
        <v>#N/A</v>
      </c>
      <c r="AX296" s="142" t="e">
        <f t="shared" ca="1" si="2462"/>
        <v>#N/A</v>
      </c>
      <c r="AY296" s="142" t="e">
        <f t="shared" ca="1" si="2452"/>
        <v>#N/A</v>
      </c>
      <c r="AZ296" s="142" t="e">
        <f t="shared" ca="1" si="2452"/>
        <v>#N/A</v>
      </c>
      <c r="BA296" s="142" t="e">
        <f t="shared" ca="1" si="2452"/>
        <v>#N/A</v>
      </c>
      <c r="BB296" s="142" t="str">
        <f t="shared" ca="1" si="2180"/>
        <v/>
      </c>
      <c r="BC296" s="142" t="str">
        <f t="shared" ref="BC296" ca="1" si="2511">IFERROR(VALUE(G296)*IF(RTF_unit="K",1,IF(RTF_unit="lb",1/1000,IF(RTF_unit="T",2,1))),"")</f>
        <v/>
      </c>
      <c r="BD296" s="142" t="str">
        <f t="shared" ref="BD296" ca="1" si="2512">IFERROR(VALUE(H296)*IF(RTF_unit="K",1,IF(RTF_unit="lb",1/1000,IF(RTF_unit="T",2,1))),"")</f>
        <v/>
      </c>
      <c r="BE296" s="142" t="str">
        <f t="shared" ref="BE296" ca="1" si="2513">IFERROR(VALUE(I296)*IF(RTF_unit="K",1,IF(RTF_unit="lb",1/1000,IF(RTF_unit="T",2,1))),"")</f>
        <v/>
      </c>
      <c r="BF296" s="20" t="str">
        <f t="shared" ca="1" si="2184"/>
        <v/>
      </c>
      <c r="BG296" s="142" t="str">
        <f t="shared" ca="1" si="2226"/>
        <v/>
      </c>
      <c r="BH296" s="20"/>
      <c r="BI296" s="158" t="str">
        <f t="shared" ca="1" si="2270"/>
        <v/>
      </c>
      <c r="BJ296" s="142" t="str">
        <f t="shared" ca="1" si="2245"/>
        <v/>
      </c>
      <c r="BK296" s="142" t="str">
        <f t="shared" ca="1" si="2271"/>
        <v/>
      </c>
      <c r="BL296" s="142" t="str">
        <f t="shared" ref="BL296" ca="1" si="2514">IFERROR(INDEX($D$2:$BA$203,$A$41-1+$BI296,$A$27-3)*IF(RTF_unit="K",1,IF(RTF_unit="lb",1/1000,IF(RTF_unit="T",2,1))),"")</f>
        <v/>
      </c>
      <c r="BM296" s="142" t="str">
        <f t="shared" ref="BM296" ca="1" si="2515">IFERROR(INDEX($D$2:$BA$203,$A$41-1+$BI296,$A$27-1)*IF(RTF_unit="K",1,IF(RTF_unit="lb",1/1000,IF(RTF_unit="T",2,1))),"")</f>
        <v/>
      </c>
      <c r="BN296" s="142" t="str">
        <f t="shared" ref="BN296" ca="1" si="2516">IFERROR(INDEX($D$2:$BA$203,$A$41-1+$BI296,$A$27-2)*IF(RTF_unit="K",1,IF(RTF_unit="lb",1/1000,IF(RTF_unit="T",2,1))),"")</f>
        <v/>
      </c>
      <c r="BO296" s="142" t="str">
        <f t="shared" ref="BO296" ca="1" si="2517">IFERROR(INDEX($D$2:$BA$203,$A$41-1+$BI296,$A$27)*IF(RTF_unit_Moment="kip-ft",1,IF(RTF_unit_Moment="kip-in",1/12,IF(RTF_unit_Moment="lb-ft",1/1000,IF(RTF_unit_Moment="lb-in",1/12000,1)))),"")</f>
        <v/>
      </c>
      <c r="BP296" s="142" t="str">
        <f t="shared" ref="BP296" ca="1" si="2518">IFERROR(INDEX($D$2:$BA$203,$A$41-1+$BI296,$A$30)*IF(RTF_unit_Moment="kip-ft",1,IF(RTF_unit_Moment="kip-in",1/12,IF(RTF_unit_Moment="lb-ft",1/1000,IF(RTF_unit_Moment="lb-in",1/12000,1)))),"")</f>
        <v/>
      </c>
      <c r="BQ296" s="142" t="str">
        <f t="shared" ca="1" si="2277"/>
        <v/>
      </c>
      <c r="BR296" s="142" t="str">
        <f t="shared" ca="1" si="2278"/>
        <v/>
      </c>
      <c r="BT296" s="142" t="str">
        <f t="array" aca="1" ref="BT296" ca="1">IFERROR(INDEX($BB$1:$BB$502,SMALL(IF($BB$1:$BB$502&lt;&gt;"",ROW($BB$1:$BB$502)),ROW(289:289))),"")</f>
        <v/>
      </c>
      <c r="BU296" s="156" t="str">
        <f t="shared" ca="1" si="2240"/>
        <v/>
      </c>
      <c r="BV296" s="142" t="str">
        <f t="shared" ca="1" si="2251"/>
        <v/>
      </c>
      <c r="BW296" s="142" t="str">
        <f t="shared" ca="1" si="2251"/>
        <v/>
      </c>
      <c r="BX296" s="142" t="str">
        <f t="shared" ca="1" si="2251"/>
        <v/>
      </c>
      <c r="BY296" s="142" t="str">
        <f t="shared" ca="1" si="2252"/>
        <v/>
      </c>
      <c r="BZ296" s="142" t="str">
        <f t="shared" ca="1" si="2241"/>
        <v/>
      </c>
      <c r="CA296" s="142" t="str">
        <f t="shared" ca="1" si="2253"/>
        <v/>
      </c>
      <c r="CB296" s="142" t="str">
        <f t="shared" ca="1" si="2254"/>
        <v/>
      </c>
      <c r="CC296" s="142" t="str">
        <f t="shared" ca="1" si="2255"/>
        <v/>
      </c>
      <c r="CD296" s="142" t="str">
        <f t="shared" ca="1" si="2256"/>
        <v/>
      </c>
      <c r="CE296" s="142" t="str">
        <f t="shared" ca="1" si="2257"/>
        <v/>
      </c>
      <c r="CF296" s="142" t="str">
        <f t="shared" ca="1" si="2258"/>
        <v/>
      </c>
      <c r="CG296" s="142" t="str">
        <f t="shared" ca="1" si="2259"/>
        <v/>
      </c>
      <c r="CH296" s="142" t="str">
        <f ca="1">IFERROR(TRIM(IFERROR(IF(ISNUMBER(MATCH(IF($CF295="Radius",LEFT($CF296,FIND(" (",$CF296,1)),IF(LEFT($CF296,FIND(" (",$CF296,1))=LEFT($CF295,FIND(" (",$CF295,1)),"",LEFT($CF296,FIND(" (",$CF296,1)))),$CH$8:$CH295,0))=FALSE,IF($CF295="Radius",LEFT($CF296,FIND(" (",$CF296,1)),IF(LEFT($CF296,FIND(" (",$CF296,1))=LEFT($CF295,FIND(" (",$CF295,1)),"",LEFT($CF296,FIND(" (",$CF296,1)))),""),"")),"")</f>
        <v/>
      </c>
      <c r="CI296" s="142" t="str">
        <f t="array" aca="1" ref="CI296" ca="1">IFERROR(IF($CH296="","",IF(MAX((Selection_Radius=$CH296)*Selection_Resultant)=0,"",MAX((Selection_Radius=$CH296)*Selection_Resultant))),"")</f>
        <v/>
      </c>
      <c r="CJ296" s="142" t="str">
        <f t="shared" ca="1" si="2260"/>
        <v/>
      </c>
      <c r="CK296" s="142" t="str">
        <f t="array" aca="1" ref="CK296" ca="1">IFERROR(INDEX($CJ$1:$CJ$502,SMALL(IF($CJ$1:$CJ$502&lt;&gt;"",ROW($CJ$1:$CJ$502)),ROW(289:289))),"")</f>
        <v/>
      </c>
      <c r="CL296" s="142" t="str">
        <f t="shared" ca="1" si="2261"/>
        <v/>
      </c>
      <c r="CM296" s="142" t="str">
        <f t="shared" ca="1" si="2262"/>
        <v/>
      </c>
      <c r="CN296" s="142" t="str" cm="1">
        <f t="array" aca="1" ref="CN296" ca="1">IF(CM296="","",INDEX(INDIRECT("$CM$9:$CM$" &amp; ROW(GuyAnchorReactionCount) + GuyAnchorReactionCount),ROWS($CM296:INDIRECT("$CM$" &amp; ROW(GuyAnchorReactionCount) + GuyAnchorReactionCount))))</f>
        <v/>
      </c>
      <c r="CP296" s="145" t="str">
        <f t="shared" ca="1" si="2263"/>
        <v/>
      </c>
      <c r="CQ296" s="145" t="str">
        <f t="shared" ca="1" si="2264"/>
        <v/>
      </c>
      <c r="CR296" s="145" t="str">
        <f t="shared" ca="1" si="2265"/>
        <v/>
      </c>
      <c r="CS296" s="145" t="str">
        <f t="shared" ca="1" si="2266"/>
        <v/>
      </c>
    </row>
    <row r="297" spans="3:97" x14ac:dyDescent="0.2">
      <c r="C297" s="142">
        <f t="shared" si="2190"/>
        <v>295</v>
      </c>
      <c r="D297" s="142" t="e">
        <f t="shared" ca="1" si="2461"/>
        <v>#N/A</v>
      </c>
      <c r="E297" s="142" t="e">
        <f t="shared" ca="1" si="2461"/>
        <v>#N/A</v>
      </c>
      <c r="F297" s="142" t="e">
        <f t="shared" ca="1" si="2461"/>
        <v>#N/A</v>
      </c>
      <c r="G297" s="142" t="e">
        <f t="shared" ca="1" si="2461"/>
        <v>#N/A</v>
      </c>
      <c r="H297" s="142" t="e">
        <f t="shared" ca="1" si="2461"/>
        <v>#N/A</v>
      </c>
      <c r="I297" s="142" t="e">
        <f t="shared" ca="1" si="2461"/>
        <v>#N/A</v>
      </c>
      <c r="J297" s="142" t="e">
        <f t="shared" ca="1" si="2461"/>
        <v>#N/A</v>
      </c>
      <c r="K297" s="142" t="e">
        <f t="shared" ca="1" si="2461"/>
        <v>#N/A</v>
      </c>
      <c r="L297" s="142" t="e">
        <f t="shared" ca="1" si="2461"/>
        <v>#N/A</v>
      </c>
      <c r="M297" s="142" t="e">
        <f t="shared" ca="1" si="2461"/>
        <v>#N/A</v>
      </c>
      <c r="N297" s="142" t="e">
        <f t="shared" ca="1" si="2461"/>
        <v>#N/A</v>
      </c>
      <c r="O297" s="142" t="e">
        <f t="shared" ca="1" si="2461"/>
        <v>#N/A</v>
      </c>
      <c r="P297" s="142" t="e">
        <f t="shared" ca="1" si="2461"/>
        <v>#N/A</v>
      </c>
      <c r="Q297" s="142" t="e">
        <f t="shared" ca="1" si="2461"/>
        <v>#N/A</v>
      </c>
      <c r="R297" s="142" t="e">
        <f t="shared" ca="1" si="2461"/>
        <v>#N/A</v>
      </c>
      <c r="S297" s="142" t="e">
        <f t="shared" ca="1" si="2461"/>
        <v>#N/A</v>
      </c>
      <c r="T297" s="142" t="e">
        <f t="shared" ca="1" si="2451"/>
        <v>#N/A</v>
      </c>
      <c r="U297" s="142" t="e">
        <f t="shared" ca="1" si="2451"/>
        <v>#N/A</v>
      </c>
      <c r="V297" s="142" t="e">
        <f t="shared" ca="1" si="2451"/>
        <v>#N/A</v>
      </c>
      <c r="W297" s="142" t="e">
        <f t="shared" ca="1" si="2451"/>
        <v>#N/A</v>
      </c>
      <c r="X297" s="142" t="e">
        <f t="shared" ca="1" si="2451"/>
        <v>#N/A</v>
      </c>
      <c r="Y297" s="142" t="e">
        <f t="shared" ca="1" si="2451"/>
        <v>#N/A</v>
      </c>
      <c r="Z297" s="142" t="e">
        <f t="shared" ca="1" si="2451"/>
        <v>#N/A</v>
      </c>
      <c r="AA297" s="142" t="e">
        <f t="shared" ca="1" si="2451"/>
        <v>#N/A</v>
      </c>
      <c r="AB297" s="142" t="e">
        <f t="shared" ca="1" si="2451"/>
        <v>#N/A</v>
      </c>
      <c r="AC297" s="142" t="e">
        <f t="shared" ca="1" si="2451"/>
        <v>#N/A</v>
      </c>
      <c r="AD297" s="142" t="e">
        <f t="shared" ca="1" si="2451"/>
        <v>#N/A</v>
      </c>
      <c r="AE297" s="142" t="e">
        <f t="shared" ca="1" si="2451"/>
        <v>#N/A</v>
      </c>
      <c r="AF297" s="142" t="e">
        <f t="shared" ca="1" si="2451"/>
        <v>#N/A</v>
      </c>
      <c r="AG297" s="142" t="e">
        <f t="shared" ca="1" si="2451"/>
        <v>#N/A</v>
      </c>
      <c r="AH297" s="142" t="e">
        <f t="shared" ca="1" si="2451"/>
        <v>#N/A</v>
      </c>
      <c r="AI297" s="142" t="e">
        <f t="shared" ca="1" si="2462"/>
        <v>#N/A</v>
      </c>
      <c r="AJ297" s="142" t="e">
        <f t="shared" ca="1" si="2462"/>
        <v>#N/A</v>
      </c>
      <c r="AK297" s="142" t="e">
        <f t="shared" ca="1" si="2462"/>
        <v>#N/A</v>
      </c>
      <c r="AL297" s="142" t="e">
        <f t="shared" ca="1" si="2462"/>
        <v>#N/A</v>
      </c>
      <c r="AM297" s="142" t="e">
        <f t="shared" ca="1" si="2462"/>
        <v>#N/A</v>
      </c>
      <c r="AN297" s="142" t="e">
        <f t="shared" ca="1" si="2462"/>
        <v>#N/A</v>
      </c>
      <c r="AO297" s="142" t="e">
        <f t="shared" ca="1" si="2462"/>
        <v>#N/A</v>
      </c>
      <c r="AP297" s="142" t="e">
        <f t="shared" ca="1" si="2462"/>
        <v>#N/A</v>
      </c>
      <c r="AQ297" s="142" t="e">
        <f t="shared" ca="1" si="2462"/>
        <v>#N/A</v>
      </c>
      <c r="AR297" s="142" t="e">
        <f t="shared" ca="1" si="2462"/>
        <v>#N/A</v>
      </c>
      <c r="AS297" s="142" t="e">
        <f t="shared" ca="1" si="2462"/>
        <v>#N/A</v>
      </c>
      <c r="AT297" s="142" t="e">
        <f t="shared" ca="1" si="2462"/>
        <v>#N/A</v>
      </c>
      <c r="AU297" s="142" t="e">
        <f t="shared" ca="1" si="2462"/>
        <v>#N/A</v>
      </c>
      <c r="AV297" s="142" t="e">
        <f t="shared" ca="1" si="2462"/>
        <v>#N/A</v>
      </c>
      <c r="AW297" s="142" t="e">
        <f t="shared" ca="1" si="2462"/>
        <v>#N/A</v>
      </c>
      <c r="AX297" s="142" t="e">
        <f t="shared" ca="1" si="2462"/>
        <v>#N/A</v>
      </c>
      <c r="AY297" s="142" t="e">
        <f t="shared" ca="1" si="2452"/>
        <v>#N/A</v>
      </c>
      <c r="AZ297" s="142" t="e">
        <f t="shared" ca="1" si="2452"/>
        <v>#N/A</v>
      </c>
      <c r="BA297" s="142" t="e">
        <f t="shared" ca="1" si="2452"/>
        <v>#N/A</v>
      </c>
      <c r="BB297" s="142" t="str">
        <f t="shared" ca="1" si="2180"/>
        <v/>
      </c>
      <c r="BC297" s="142" t="str">
        <f t="shared" ref="BC297" ca="1" si="2519">IFERROR(VALUE(G297)*IF(RTF_unit="K",1,IF(RTF_unit="lb",1/1000,IF(RTF_unit="T",2,1))),"")</f>
        <v/>
      </c>
      <c r="BD297" s="142" t="str">
        <f t="shared" ref="BD297" ca="1" si="2520">IFERROR(VALUE(H297)*IF(RTF_unit="K",1,IF(RTF_unit="lb",1/1000,IF(RTF_unit="T",2,1))),"")</f>
        <v/>
      </c>
      <c r="BE297" s="142" t="str">
        <f t="shared" ref="BE297" ca="1" si="2521">IFERROR(VALUE(I297)*IF(RTF_unit="K",1,IF(RTF_unit="lb",1/1000,IF(RTF_unit="T",2,1))),"")</f>
        <v/>
      </c>
      <c r="BF297" s="20" t="str">
        <f t="shared" ca="1" si="2184"/>
        <v/>
      </c>
      <c r="BG297" s="142" t="str">
        <f t="shared" ca="1" si="2226"/>
        <v/>
      </c>
      <c r="BH297" s="20"/>
      <c r="BI297" s="158" t="str">
        <f t="shared" ca="1" si="2270"/>
        <v/>
      </c>
      <c r="BJ297" s="142" t="str">
        <f t="shared" ca="1" si="2245"/>
        <v/>
      </c>
      <c r="BK297" s="142" t="str">
        <f t="shared" ca="1" si="2271"/>
        <v/>
      </c>
      <c r="BL297" s="142" t="str">
        <f t="shared" ref="BL297" ca="1" si="2522">IFERROR(INDEX($D$2:$BA$203,$A$41-1+$BI297,$A$27-3)*IF(RTF_unit="K",1,IF(RTF_unit="lb",1/1000,IF(RTF_unit="T",2,1))),"")</f>
        <v/>
      </c>
      <c r="BM297" s="142" t="str">
        <f t="shared" ref="BM297" ca="1" si="2523">IFERROR(INDEX($D$2:$BA$203,$A$41-1+$BI297,$A$27-1)*IF(RTF_unit="K",1,IF(RTF_unit="lb",1/1000,IF(RTF_unit="T",2,1))),"")</f>
        <v/>
      </c>
      <c r="BN297" s="142" t="str">
        <f t="shared" ref="BN297" ca="1" si="2524">IFERROR(INDEX($D$2:$BA$203,$A$41-1+$BI297,$A$27-2)*IF(RTF_unit="K",1,IF(RTF_unit="lb",1/1000,IF(RTF_unit="T",2,1))),"")</f>
        <v/>
      </c>
      <c r="BO297" s="142" t="str">
        <f t="shared" ref="BO297" ca="1" si="2525">IFERROR(INDEX($D$2:$BA$203,$A$41-1+$BI297,$A$27)*IF(RTF_unit_Moment="kip-ft",1,IF(RTF_unit_Moment="kip-in",1/12,IF(RTF_unit_Moment="lb-ft",1/1000,IF(RTF_unit_Moment="lb-in",1/12000,1)))),"")</f>
        <v/>
      </c>
      <c r="BP297" s="142" t="str">
        <f t="shared" ref="BP297" ca="1" si="2526">IFERROR(INDEX($D$2:$BA$203,$A$41-1+$BI297,$A$30)*IF(RTF_unit_Moment="kip-ft",1,IF(RTF_unit_Moment="kip-in",1/12,IF(RTF_unit_Moment="lb-ft",1/1000,IF(RTF_unit_Moment="lb-in",1/12000,1)))),"")</f>
        <v/>
      </c>
      <c r="BQ297" s="142" t="str">
        <f t="shared" ca="1" si="2277"/>
        <v/>
      </c>
      <c r="BR297" s="142" t="str">
        <f t="shared" ca="1" si="2278"/>
        <v/>
      </c>
      <c r="BT297" s="142" t="str">
        <f t="array" aca="1" ref="BT297" ca="1">IFERROR(INDEX($BB$1:$BB$502,SMALL(IF($BB$1:$BB$502&lt;&gt;"",ROW($BB$1:$BB$502)),ROW(290:290))),"")</f>
        <v/>
      </c>
      <c r="BU297" s="156" t="str">
        <f t="shared" ca="1" si="2240"/>
        <v/>
      </c>
      <c r="BV297" s="142" t="str">
        <f t="shared" ca="1" si="2251"/>
        <v/>
      </c>
      <c r="BW297" s="142" t="str">
        <f t="shared" ca="1" si="2251"/>
        <v/>
      </c>
      <c r="BX297" s="142" t="str">
        <f t="shared" ca="1" si="2251"/>
        <v/>
      </c>
      <c r="BY297" s="142" t="str">
        <f t="shared" ca="1" si="2252"/>
        <v/>
      </c>
      <c r="BZ297" s="142" t="str">
        <f t="shared" ca="1" si="2241"/>
        <v/>
      </c>
      <c r="CA297" s="142" t="str">
        <f t="shared" ca="1" si="2253"/>
        <v/>
      </c>
      <c r="CB297" s="142" t="str">
        <f t="shared" ca="1" si="2254"/>
        <v/>
      </c>
      <c r="CC297" s="142" t="str">
        <f t="shared" ca="1" si="2255"/>
        <v/>
      </c>
      <c r="CD297" s="142" t="str">
        <f t="shared" ca="1" si="2256"/>
        <v/>
      </c>
      <c r="CE297" s="142" t="str">
        <f t="shared" ca="1" si="2257"/>
        <v/>
      </c>
      <c r="CF297" s="142" t="str">
        <f t="shared" ca="1" si="2258"/>
        <v/>
      </c>
      <c r="CG297" s="142" t="str">
        <f t="shared" ca="1" si="2259"/>
        <v/>
      </c>
      <c r="CH297" s="142" t="str">
        <f ca="1">IFERROR(TRIM(IFERROR(IF(ISNUMBER(MATCH(IF($CF296="Radius",LEFT($CF297,FIND(" (",$CF297,1)),IF(LEFT($CF297,FIND(" (",$CF297,1))=LEFT($CF296,FIND(" (",$CF296,1)),"",LEFT($CF297,FIND(" (",$CF297,1)))),$CH$8:$CH296,0))=FALSE,IF($CF296="Radius",LEFT($CF297,FIND(" (",$CF297,1)),IF(LEFT($CF297,FIND(" (",$CF297,1))=LEFT($CF296,FIND(" (",$CF296,1)),"",LEFT($CF297,FIND(" (",$CF297,1)))),""),"")),"")</f>
        <v/>
      </c>
      <c r="CI297" s="142" t="str">
        <f t="array" aca="1" ref="CI297" ca="1">IFERROR(IF($CH297="","",IF(MAX((Selection_Radius=$CH297)*Selection_Resultant)=0,"",MAX((Selection_Radius=$CH297)*Selection_Resultant))),"")</f>
        <v/>
      </c>
      <c r="CJ297" s="142" t="str">
        <f t="shared" ca="1" si="2260"/>
        <v/>
      </c>
      <c r="CK297" s="142" t="str">
        <f t="array" aca="1" ref="CK297" ca="1">IFERROR(INDEX($CJ$1:$CJ$502,SMALL(IF($CJ$1:$CJ$502&lt;&gt;"",ROW($CJ$1:$CJ$502)),ROW(290:290))),"")</f>
        <v/>
      </c>
      <c r="CL297" s="142" t="str">
        <f t="shared" ca="1" si="2261"/>
        <v/>
      </c>
      <c r="CM297" s="142" t="str">
        <f t="shared" ca="1" si="2262"/>
        <v/>
      </c>
      <c r="CN297" s="142" t="str" cm="1">
        <f t="array" aca="1" ref="CN297" ca="1">IF(CM297="","",INDEX(INDIRECT("$CM$9:$CM$" &amp; ROW(GuyAnchorReactionCount) + GuyAnchorReactionCount),ROWS($CM297:INDIRECT("$CM$" &amp; ROW(GuyAnchorReactionCount) + GuyAnchorReactionCount))))</f>
        <v/>
      </c>
      <c r="CP297" s="145" t="str">
        <f t="shared" ca="1" si="2263"/>
        <v/>
      </c>
      <c r="CQ297" s="145" t="str">
        <f t="shared" ca="1" si="2264"/>
        <v/>
      </c>
      <c r="CR297" s="145" t="str">
        <f t="shared" ca="1" si="2265"/>
        <v/>
      </c>
      <c r="CS297" s="145" t="str">
        <f t="shared" ca="1" si="2266"/>
        <v/>
      </c>
    </row>
    <row r="298" spans="3:97" x14ac:dyDescent="0.2">
      <c r="C298" s="142">
        <f t="shared" si="2190"/>
        <v>296</v>
      </c>
      <c r="D298" s="142" t="e">
        <f t="shared" ca="1" si="2461"/>
        <v>#N/A</v>
      </c>
      <c r="E298" s="142" t="e">
        <f t="shared" ca="1" si="2461"/>
        <v>#N/A</v>
      </c>
      <c r="F298" s="142" t="e">
        <f t="shared" ca="1" si="2461"/>
        <v>#N/A</v>
      </c>
      <c r="G298" s="142" t="e">
        <f t="shared" ca="1" si="2461"/>
        <v>#N/A</v>
      </c>
      <c r="H298" s="142" t="e">
        <f t="shared" ca="1" si="2461"/>
        <v>#N/A</v>
      </c>
      <c r="I298" s="142" t="e">
        <f t="shared" ca="1" si="2461"/>
        <v>#N/A</v>
      </c>
      <c r="J298" s="142" t="e">
        <f t="shared" ca="1" si="2461"/>
        <v>#N/A</v>
      </c>
      <c r="K298" s="142" t="e">
        <f t="shared" ca="1" si="2461"/>
        <v>#N/A</v>
      </c>
      <c r="L298" s="142" t="e">
        <f t="shared" ca="1" si="2461"/>
        <v>#N/A</v>
      </c>
      <c r="M298" s="142" t="e">
        <f t="shared" ca="1" si="2461"/>
        <v>#N/A</v>
      </c>
      <c r="N298" s="142" t="e">
        <f t="shared" ca="1" si="2461"/>
        <v>#N/A</v>
      </c>
      <c r="O298" s="142" t="e">
        <f t="shared" ca="1" si="2461"/>
        <v>#N/A</v>
      </c>
      <c r="P298" s="142" t="e">
        <f t="shared" ca="1" si="2461"/>
        <v>#N/A</v>
      </c>
      <c r="Q298" s="142" t="e">
        <f t="shared" ca="1" si="2461"/>
        <v>#N/A</v>
      </c>
      <c r="R298" s="142" t="e">
        <f t="shared" ca="1" si="2461"/>
        <v>#N/A</v>
      </c>
      <c r="S298" s="142" t="e">
        <f t="shared" ca="1" si="2461"/>
        <v>#N/A</v>
      </c>
      <c r="T298" s="142" t="e">
        <f t="shared" ca="1" si="2451"/>
        <v>#N/A</v>
      </c>
      <c r="U298" s="142" t="e">
        <f t="shared" ca="1" si="2451"/>
        <v>#N/A</v>
      </c>
      <c r="V298" s="142" t="e">
        <f t="shared" ca="1" si="2451"/>
        <v>#N/A</v>
      </c>
      <c r="W298" s="142" t="e">
        <f t="shared" ca="1" si="2451"/>
        <v>#N/A</v>
      </c>
      <c r="X298" s="142" t="e">
        <f t="shared" ca="1" si="2451"/>
        <v>#N/A</v>
      </c>
      <c r="Y298" s="142" t="e">
        <f t="shared" ca="1" si="2451"/>
        <v>#N/A</v>
      </c>
      <c r="Z298" s="142" t="e">
        <f t="shared" ca="1" si="2451"/>
        <v>#N/A</v>
      </c>
      <c r="AA298" s="142" t="e">
        <f t="shared" ca="1" si="2451"/>
        <v>#N/A</v>
      </c>
      <c r="AB298" s="142" t="e">
        <f t="shared" ca="1" si="2451"/>
        <v>#N/A</v>
      </c>
      <c r="AC298" s="142" t="e">
        <f t="shared" ca="1" si="2451"/>
        <v>#N/A</v>
      </c>
      <c r="AD298" s="142" t="e">
        <f t="shared" ca="1" si="2451"/>
        <v>#N/A</v>
      </c>
      <c r="AE298" s="142" t="e">
        <f t="shared" ca="1" si="2451"/>
        <v>#N/A</v>
      </c>
      <c r="AF298" s="142" t="e">
        <f t="shared" ca="1" si="2451"/>
        <v>#N/A</v>
      </c>
      <c r="AG298" s="142" t="e">
        <f t="shared" ca="1" si="2451"/>
        <v>#N/A</v>
      </c>
      <c r="AH298" s="142" t="e">
        <f t="shared" ca="1" si="2451"/>
        <v>#N/A</v>
      </c>
      <c r="AI298" s="142" t="e">
        <f t="shared" ca="1" si="2462"/>
        <v>#N/A</v>
      </c>
      <c r="AJ298" s="142" t="e">
        <f t="shared" ca="1" si="2462"/>
        <v>#N/A</v>
      </c>
      <c r="AK298" s="142" t="e">
        <f t="shared" ca="1" si="2462"/>
        <v>#N/A</v>
      </c>
      <c r="AL298" s="142" t="e">
        <f t="shared" ca="1" si="2462"/>
        <v>#N/A</v>
      </c>
      <c r="AM298" s="142" t="e">
        <f t="shared" ca="1" si="2462"/>
        <v>#N/A</v>
      </c>
      <c r="AN298" s="142" t="e">
        <f t="shared" ca="1" si="2462"/>
        <v>#N/A</v>
      </c>
      <c r="AO298" s="142" t="e">
        <f t="shared" ca="1" si="2462"/>
        <v>#N/A</v>
      </c>
      <c r="AP298" s="142" t="e">
        <f t="shared" ca="1" si="2462"/>
        <v>#N/A</v>
      </c>
      <c r="AQ298" s="142" t="e">
        <f t="shared" ca="1" si="2462"/>
        <v>#N/A</v>
      </c>
      <c r="AR298" s="142" t="e">
        <f t="shared" ca="1" si="2462"/>
        <v>#N/A</v>
      </c>
      <c r="AS298" s="142" t="e">
        <f t="shared" ca="1" si="2462"/>
        <v>#N/A</v>
      </c>
      <c r="AT298" s="142" t="e">
        <f t="shared" ca="1" si="2462"/>
        <v>#N/A</v>
      </c>
      <c r="AU298" s="142" t="e">
        <f t="shared" ca="1" si="2462"/>
        <v>#N/A</v>
      </c>
      <c r="AV298" s="142" t="e">
        <f t="shared" ca="1" si="2462"/>
        <v>#N/A</v>
      </c>
      <c r="AW298" s="142" t="e">
        <f t="shared" ca="1" si="2462"/>
        <v>#N/A</v>
      </c>
      <c r="AX298" s="142" t="e">
        <f t="shared" ca="1" si="2462"/>
        <v>#N/A</v>
      </c>
      <c r="AY298" s="142" t="e">
        <f t="shared" ca="1" si="2452"/>
        <v>#N/A</v>
      </c>
      <c r="AZ298" s="142" t="e">
        <f t="shared" ca="1" si="2452"/>
        <v>#N/A</v>
      </c>
      <c r="BA298" s="142" t="e">
        <f t="shared" ca="1" si="2452"/>
        <v>#N/A</v>
      </c>
      <c r="BB298" s="142" t="str">
        <f t="shared" ca="1" si="2180"/>
        <v/>
      </c>
      <c r="BC298" s="142" t="str">
        <f t="shared" ref="BC298" ca="1" si="2527">IFERROR(VALUE(G298)*IF(RTF_unit="K",1,IF(RTF_unit="lb",1/1000,IF(RTF_unit="T",2,1))),"")</f>
        <v/>
      </c>
      <c r="BD298" s="142" t="str">
        <f t="shared" ref="BD298" ca="1" si="2528">IFERROR(VALUE(H298)*IF(RTF_unit="K",1,IF(RTF_unit="lb",1/1000,IF(RTF_unit="T",2,1))),"")</f>
        <v/>
      </c>
      <c r="BE298" s="142" t="str">
        <f t="shared" ref="BE298" ca="1" si="2529">IFERROR(VALUE(I298)*IF(RTF_unit="K",1,IF(RTF_unit="lb",1/1000,IF(RTF_unit="T",2,1))),"")</f>
        <v/>
      </c>
      <c r="BF298" s="20" t="str">
        <f t="shared" ca="1" si="2184"/>
        <v/>
      </c>
      <c r="BG298" s="142" t="str">
        <f t="shared" ca="1" si="2226"/>
        <v/>
      </c>
      <c r="BH298" s="20"/>
      <c r="BI298" s="158" t="str">
        <f t="shared" ca="1" si="2270"/>
        <v/>
      </c>
      <c r="BJ298" s="142" t="str">
        <f t="shared" ca="1" si="2245"/>
        <v/>
      </c>
      <c r="BK298" s="142" t="str">
        <f t="shared" ca="1" si="2271"/>
        <v/>
      </c>
      <c r="BL298" s="142" t="str">
        <f t="shared" ref="BL298" ca="1" si="2530">IFERROR(INDEX($D$2:$BA$203,$A$41-1+$BI298,$A$27-3)*IF(RTF_unit="K",1,IF(RTF_unit="lb",1/1000,IF(RTF_unit="T",2,1))),"")</f>
        <v/>
      </c>
      <c r="BM298" s="142" t="str">
        <f t="shared" ref="BM298" ca="1" si="2531">IFERROR(INDEX($D$2:$BA$203,$A$41-1+$BI298,$A$27-1)*IF(RTF_unit="K",1,IF(RTF_unit="lb",1/1000,IF(RTF_unit="T",2,1))),"")</f>
        <v/>
      </c>
      <c r="BN298" s="142" t="str">
        <f t="shared" ref="BN298" ca="1" si="2532">IFERROR(INDEX($D$2:$BA$203,$A$41-1+$BI298,$A$27-2)*IF(RTF_unit="K",1,IF(RTF_unit="lb",1/1000,IF(RTF_unit="T",2,1))),"")</f>
        <v/>
      </c>
      <c r="BO298" s="142" t="str">
        <f t="shared" ref="BO298" ca="1" si="2533">IFERROR(INDEX($D$2:$BA$203,$A$41-1+$BI298,$A$27)*IF(RTF_unit_Moment="kip-ft",1,IF(RTF_unit_Moment="kip-in",1/12,IF(RTF_unit_Moment="lb-ft",1/1000,IF(RTF_unit_Moment="lb-in",1/12000,1)))),"")</f>
        <v/>
      </c>
      <c r="BP298" s="142" t="str">
        <f t="shared" ref="BP298" ca="1" si="2534">IFERROR(INDEX($D$2:$BA$203,$A$41-1+$BI298,$A$30)*IF(RTF_unit_Moment="kip-ft",1,IF(RTF_unit_Moment="kip-in",1/12,IF(RTF_unit_Moment="lb-ft",1/1000,IF(RTF_unit_Moment="lb-in",1/12000,1)))),"")</f>
        <v/>
      </c>
      <c r="BQ298" s="142" t="str">
        <f t="shared" ca="1" si="2277"/>
        <v/>
      </c>
      <c r="BR298" s="142" t="str">
        <f t="shared" ca="1" si="2278"/>
        <v/>
      </c>
      <c r="BT298" s="142" t="str">
        <f t="array" aca="1" ref="BT298" ca="1">IFERROR(INDEX($BB$1:$BB$502,SMALL(IF($BB$1:$BB$502&lt;&gt;"",ROW($BB$1:$BB$502)),ROW(291:291))),"")</f>
        <v/>
      </c>
      <c r="BU298" s="156" t="str">
        <f t="shared" ca="1" si="2240"/>
        <v/>
      </c>
      <c r="BV298" s="142" t="str">
        <f t="shared" ca="1" si="2251"/>
        <v/>
      </c>
      <c r="BW298" s="142" t="str">
        <f t="shared" ca="1" si="2251"/>
        <v/>
      </c>
      <c r="BX298" s="142" t="str">
        <f t="shared" ca="1" si="2251"/>
        <v/>
      </c>
      <c r="BY298" s="142" t="str">
        <f t="shared" ca="1" si="2252"/>
        <v/>
      </c>
      <c r="BZ298" s="142" t="str">
        <f t="shared" ca="1" si="2241"/>
        <v/>
      </c>
      <c r="CA298" s="142" t="str">
        <f t="shared" ca="1" si="2253"/>
        <v/>
      </c>
      <c r="CB298" s="142" t="str">
        <f t="shared" ca="1" si="2254"/>
        <v/>
      </c>
      <c r="CC298" s="142" t="str">
        <f t="shared" ca="1" si="2255"/>
        <v/>
      </c>
      <c r="CD298" s="142" t="str">
        <f t="shared" ca="1" si="2256"/>
        <v/>
      </c>
      <c r="CE298" s="142" t="str">
        <f t="shared" ca="1" si="2257"/>
        <v/>
      </c>
      <c r="CF298" s="142" t="str">
        <f t="shared" ca="1" si="2258"/>
        <v/>
      </c>
      <c r="CG298" s="142" t="str">
        <f t="shared" ca="1" si="2259"/>
        <v/>
      </c>
      <c r="CH298" s="142" t="str">
        <f ca="1">IFERROR(TRIM(IFERROR(IF(ISNUMBER(MATCH(IF($CF297="Radius",LEFT($CF298,FIND(" (",$CF298,1)),IF(LEFT($CF298,FIND(" (",$CF298,1))=LEFT($CF297,FIND(" (",$CF297,1)),"",LEFT($CF298,FIND(" (",$CF298,1)))),$CH$8:$CH297,0))=FALSE,IF($CF297="Radius",LEFT($CF298,FIND(" (",$CF298,1)),IF(LEFT($CF298,FIND(" (",$CF298,1))=LEFT($CF297,FIND(" (",$CF297,1)),"",LEFT($CF298,FIND(" (",$CF298,1)))),""),"")),"")</f>
        <v/>
      </c>
      <c r="CI298" s="142" t="str">
        <f t="array" aca="1" ref="CI298" ca="1">IFERROR(IF($CH298="","",IF(MAX((Selection_Radius=$CH298)*Selection_Resultant)=0,"",MAX((Selection_Radius=$CH298)*Selection_Resultant))),"")</f>
        <v/>
      </c>
      <c r="CJ298" s="142" t="str">
        <f t="shared" ca="1" si="2260"/>
        <v/>
      </c>
      <c r="CK298" s="142" t="str">
        <f t="array" aca="1" ref="CK298" ca="1">IFERROR(INDEX($CJ$1:$CJ$502,SMALL(IF($CJ$1:$CJ$502&lt;&gt;"",ROW($CJ$1:$CJ$502)),ROW(291:291))),"")</f>
        <v/>
      </c>
      <c r="CL298" s="142" t="str">
        <f t="shared" ca="1" si="2261"/>
        <v/>
      </c>
      <c r="CM298" s="142" t="str">
        <f t="shared" ca="1" si="2262"/>
        <v/>
      </c>
      <c r="CN298" s="142" t="str" cm="1">
        <f t="array" aca="1" ref="CN298" ca="1">IF(CM298="","",INDEX(INDIRECT("$CM$9:$CM$" &amp; ROW(GuyAnchorReactionCount) + GuyAnchorReactionCount),ROWS($CM298:INDIRECT("$CM$" &amp; ROW(GuyAnchorReactionCount) + GuyAnchorReactionCount))))</f>
        <v/>
      </c>
      <c r="CP298" s="145" t="str">
        <f t="shared" ca="1" si="2263"/>
        <v/>
      </c>
      <c r="CQ298" s="145" t="str">
        <f t="shared" ca="1" si="2264"/>
        <v/>
      </c>
      <c r="CR298" s="145" t="str">
        <f t="shared" ca="1" si="2265"/>
        <v/>
      </c>
      <c r="CS298" s="145" t="str">
        <f t="shared" ca="1" si="2266"/>
        <v/>
      </c>
    </row>
    <row r="299" spans="3:97" ht="15" customHeight="1" x14ac:dyDescent="0.2">
      <c r="C299" s="142">
        <f t="shared" si="2190"/>
        <v>297</v>
      </c>
      <c r="D299" s="142" t="e">
        <f t="shared" ca="1" si="2461"/>
        <v>#N/A</v>
      </c>
      <c r="E299" s="142" t="e">
        <f t="shared" ca="1" si="2461"/>
        <v>#N/A</v>
      </c>
      <c r="F299" s="142" t="e">
        <f t="shared" ca="1" si="2461"/>
        <v>#N/A</v>
      </c>
      <c r="G299" s="142" t="e">
        <f t="shared" ca="1" si="2461"/>
        <v>#N/A</v>
      </c>
      <c r="H299" s="142" t="e">
        <f t="shared" ca="1" si="2461"/>
        <v>#N/A</v>
      </c>
      <c r="I299" s="142" t="e">
        <f t="shared" ca="1" si="2461"/>
        <v>#N/A</v>
      </c>
      <c r="J299" s="142" t="e">
        <f t="shared" ca="1" si="2461"/>
        <v>#N/A</v>
      </c>
      <c r="K299" s="142" t="e">
        <f t="shared" ca="1" si="2461"/>
        <v>#N/A</v>
      </c>
      <c r="L299" s="142" t="e">
        <f t="shared" ca="1" si="2461"/>
        <v>#N/A</v>
      </c>
      <c r="M299" s="142" t="e">
        <f t="shared" ca="1" si="2461"/>
        <v>#N/A</v>
      </c>
      <c r="N299" s="142" t="e">
        <f t="shared" ca="1" si="2461"/>
        <v>#N/A</v>
      </c>
      <c r="O299" s="142" t="e">
        <f t="shared" ca="1" si="2461"/>
        <v>#N/A</v>
      </c>
      <c r="P299" s="142" t="e">
        <f t="shared" ca="1" si="2461"/>
        <v>#N/A</v>
      </c>
      <c r="Q299" s="142" t="e">
        <f t="shared" ca="1" si="2461"/>
        <v>#N/A</v>
      </c>
      <c r="R299" s="142" t="e">
        <f t="shared" ca="1" si="2461"/>
        <v>#N/A</v>
      </c>
      <c r="S299" s="142" t="e">
        <f t="shared" ca="1" si="2461"/>
        <v>#N/A</v>
      </c>
      <c r="T299" s="142" t="e">
        <f t="shared" ca="1" si="2451"/>
        <v>#N/A</v>
      </c>
      <c r="U299" s="142" t="e">
        <f t="shared" ca="1" si="2451"/>
        <v>#N/A</v>
      </c>
      <c r="V299" s="142" t="e">
        <f t="shared" ca="1" si="2451"/>
        <v>#N/A</v>
      </c>
      <c r="W299" s="142" t="e">
        <f t="shared" ca="1" si="2451"/>
        <v>#N/A</v>
      </c>
      <c r="X299" s="142" t="e">
        <f t="shared" ca="1" si="2451"/>
        <v>#N/A</v>
      </c>
      <c r="Y299" s="142" t="e">
        <f t="shared" ca="1" si="2451"/>
        <v>#N/A</v>
      </c>
      <c r="Z299" s="142" t="e">
        <f t="shared" ca="1" si="2451"/>
        <v>#N/A</v>
      </c>
      <c r="AA299" s="142" t="e">
        <f t="shared" ca="1" si="2451"/>
        <v>#N/A</v>
      </c>
      <c r="AB299" s="142" t="e">
        <f t="shared" ca="1" si="2451"/>
        <v>#N/A</v>
      </c>
      <c r="AC299" s="142" t="e">
        <f t="shared" ca="1" si="2451"/>
        <v>#N/A</v>
      </c>
      <c r="AD299" s="142" t="e">
        <f t="shared" ca="1" si="2451"/>
        <v>#N/A</v>
      </c>
      <c r="AE299" s="142" t="e">
        <f t="shared" ca="1" si="2451"/>
        <v>#N/A</v>
      </c>
      <c r="AF299" s="142" t="e">
        <f t="shared" ca="1" si="2451"/>
        <v>#N/A</v>
      </c>
      <c r="AG299" s="142" t="e">
        <f t="shared" ca="1" si="2451"/>
        <v>#N/A</v>
      </c>
      <c r="AH299" s="142" t="e">
        <f t="shared" ca="1" si="2451"/>
        <v>#N/A</v>
      </c>
      <c r="AI299" s="142" t="e">
        <f t="shared" ca="1" si="2462"/>
        <v>#N/A</v>
      </c>
      <c r="AJ299" s="142" t="e">
        <f t="shared" ca="1" si="2462"/>
        <v>#N/A</v>
      </c>
      <c r="AK299" s="142" t="e">
        <f t="shared" ca="1" si="2462"/>
        <v>#N/A</v>
      </c>
      <c r="AL299" s="142" t="e">
        <f t="shared" ca="1" si="2462"/>
        <v>#N/A</v>
      </c>
      <c r="AM299" s="142" t="e">
        <f t="shared" ca="1" si="2462"/>
        <v>#N/A</v>
      </c>
      <c r="AN299" s="142" t="e">
        <f t="shared" ca="1" si="2462"/>
        <v>#N/A</v>
      </c>
      <c r="AO299" s="142" t="e">
        <f t="shared" ca="1" si="2462"/>
        <v>#N/A</v>
      </c>
      <c r="AP299" s="142" t="e">
        <f t="shared" ca="1" si="2462"/>
        <v>#N/A</v>
      </c>
      <c r="AQ299" s="142" t="e">
        <f t="shared" ca="1" si="2462"/>
        <v>#N/A</v>
      </c>
      <c r="AR299" s="142" t="e">
        <f t="shared" ca="1" si="2462"/>
        <v>#N/A</v>
      </c>
      <c r="AS299" s="142" t="e">
        <f t="shared" ca="1" si="2462"/>
        <v>#N/A</v>
      </c>
      <c r="AT299" s="142" t="e">
        <f t="shared" ca="1" si="2462"/>
        <v>#N/A</v>
      </c>
      <c r="AU299" s="142" t="e">
        <f t="shared" ca="1" si="2462"/>
        <v>#N/A</v>
      </c>
      <c r="AV299" s="142" t="e">
        <f t="shared" ca="1" si="2462"/>
        <v>#N/A</v>
      </c>
      <c r="AW299" s="142" t="e">
        <f t="shared" ca="1" si="2462"/>
        <v>#N/A</v>
      </c>
      <c r="AX299" s="142" t="e">
        <f t="shared" ca="1" si="2462"/>
        <v>#N/A</v>
      </c>
      <c r="AY299" s="142" t="e">
        <f t="shared" ca="1" si="2452"/>
        <v>#N/A</v>
      </c>
      <c r="AZ299" s="142" t="e">
        <f t="shared" ca="1" si="2452"/>
        <v>#N/A</v>
      </c>
      <c r="BA299" s="142" t="e">
        <f t="shared" ca="1" si="2452"/>
        <v>#N/A</v>
      </c>
      <c r="BB299" s="142" t="str">
        <f t="shared" ca="1" si="2180"/>
        <v/>
      </c>
      <c r="BC299" s="142" t="str">
        <f t="shared" ref="BC299" ca="1" si="2535">IFERROR(VALUE(G299)*IF(RTF_unit="K",1,IF(RTF_unit="lb",1/1000,IF(RTF_unit="T",2,1))),"")</f>
        <v/>
      </c>
      <c r="BD299" s="142" t="str">
        <f t="shared" ref="BD299" ca="1" si="2536">IFERROR(VALUE(H299)*IF(RTF_unit="K",1,IF(RTF_unit="lb",1/1000,IF(RTF_unit="T",2,1))),"")</f>
        <v/>
      </c>
      <c r="BE299" s="142" t="str">
        <f t="shared" ref="BE299" ca="1" si="2537">IFERROR(VALUE(I299)*IF(RTF_unit="K",1,IF(RTF_unit="lb",1/1000,IF(RTF_unit="T",2,1))),"")</f>
        <v/>
      </c>
      <c r="BF299" s="20" t="str">
        <f t="shared" ca="1" si="2184"/>
        <v/>
      </c>
      <c r="BG299" s="142" t="str">
        <f t="shared" ca="1" si="2226"/>
        <v/>
      </c>
      <c r="BH299" s="20"/>
      <c r="BI299" s="158" t="str">
        <f t="shared" ca="1" si="2270"/>
        <v/>
      </c>
      <c r="BJ299" s="142" t="str">
        <f t="shared" ca="1" si="2245"/>
        <v/>
      </c>
      <c r="BK299" s="142" t="str">
        <f t="shared" ca="1" si="2271"/>
        <v/>
      </c>
      <c r="BL299" s="142" t="str">
        <f t="shared" ref="BL299" ca="1" si="2538">IFERROR(INDEX($D$2:$BA$203,$A$41-1+$BI299,$A$27-3)*IF(RTF_unit="K",1,IF(RTF_unit="lb",1/1000,IF(RTF_unit="T",2,1))),"")</f>
        <v/>
      </c>
      <c r="BM299" s="142" t="str">
        <f t="shared" ref="BM299" ca="1" si="2539">IFERROR(INDEX($D$2:$BA$203,$A$41-1+$BI299,$A$27-1)*IF(RTF_unit="K",1,IF(RTF_unit="lb",1/1000,IF(RTF_unit="T",2,1))),"")</f>
        <v/>
      </c>
      <c r="BN299" s="142" t="str">
        <f t="shared" ref="BN299" ca="1" si="2540">IFERROR(INDEX($D$2:$BA$203,$A$41-1+$BI299,$A$27-2)*IF(RTF_unit="K",1,IF(RTF_unit="lb",1/1000,IF(RTF_unit="T",2,1))),"")</f>
        <v/>
      </c>
      <c r="BO299" s="142" t="str">
        <f t="shared" ref="BO299" ca="1" si="2541">IFERROR(INDEX($D$2:$BA$203,$A$41-1+$BI299,$A$27)*IF(RTF_unit_Moment="kip-ft",1,IF(RTF_unit_Moment="kip-in",1/12,IF(RTF_unit_Moment="lb-ft",1/1000,IF(RTF_unit_Moment="lb-in",1/12000,1)))),"")</f>
        <v/>
      </c>
      <c r="BP299" s="142" t="str">
        <f t="shared" ref="BP299" ca="1" si="2542">IFERROR(INDEX($D$2:$BA$203,$A$41-1+$BI299,$A$30)*IF(RTF_unit_Moment="kip-ft",1,IF(RTF_unit_Moment="kip-in",1/12,IF(RTF_unit_Moment="lb-ft",1/1000,IF(RTF_unit_Moment="lb-in",1/12000,1)))),"")</f>
        <v/>
      </c>
      <c r="BQ299" s="142" t="str">
        <f t="shared" ca="1" si="2277"/>
        <v/>
      </c>
      <c r="BR299" s="142" t="str">
        <f t="shared" ca="1" si="2278"/>
        <v/>
      </c>
      <c r="BT299" s="142" t="str">
        <f t="array" aca="1" ref="BT299" ca="1">IFERROR(INDEX($BB$1:$BB$502,SMALL(IF($BB$1:$BB$502&lt;&gt;"",ROW($BB$1:$BB$502)),ROW(292:292))),"")</f>
        <v/>
      </c>
      <c r="BU299" s="156" t="str">
        <f t="shared" ca="1" si="2240"/>
        <v/>
      </c>
      <c r="BV299" s="142" t="str">
        <f t="shared" ca="1" si="2251"/>
        <v/>
      </c>
      <c r="BW299" s="142" t="str">
        <f t="shared" ca="1" si="2251"/>
        <v/>
      </c>
      <c r="BX299" s="142" t="str">
        <f t="shared" ca="1" si="2251"/>
        <v/>
      </c>
      <c r="BY299" s="142" t="str">
        <f t="shared" ca="1" si="2252"/>
        <v/>
      </c>
      <c r="BZ299" s="142" t="str">
        <f t="shared" ca="1" si="2241"/>
        <v/>
      </c>
      <c r="CA299" s="142" t="str">
        <f t="shared" ca="1" si="2253"/>
        <v/>
      </c>
      <c r="CB299" s="142" t="str">
        <f t="shared" ca="1" si="2254"/>
        <v/>
      </c>
      <c r="CC299" s="142" t="str">
        <f t="shared" ca="1" si="2255"/>
        <v/>
      </c>
      <c r="CD299" s="142" t="str">
        <f t="shared" ca="1" si="2256"/>
        <v/>
      </c>
      <c r="CE299" s="142" t="str">
        <f t="shared" ca="1" si="2257"/>
        <v/>
      </c>
      <c r="CF299" s="142" t="str">
        <f t="shared" ca="1" si="2258"/>
        <v/>
      </c>
      <c r="CG299" s="142" t="str">
        <f t="shared" ca="1" si="2259"/>
        <v/>
      </c>
      <c r="CH299" s="142" t="str">
        <f ca="1">IFERROR(TRIM(IFERROR(IF(ISNUMBER(MATCH(IF($CF298="Radius",LEFT($CF299,FIND(" (",$CF299,1)),IF(LEFT($CF299,FIND(" (",$CF299,1))=LEFT($CF298,FIND(" (",$CF298,1)),"",LEFT($CF299,FIND(" (",$CF299,1)))),$CH$8:$CH298,0))=FALSE,IF($CF298="Radius",LEFT($CF299,FIND(" (",$CF299,1)),IF(LEFT($CF299,FIND(" (",$CF299,1))=LEFT($CF298,FIND(" (",$CF298,1)),"",LEFT($CF299,FIND(" (",$CF299,1)))),""),"")),"")</f>
        <v/>
      </c>
      <c r="CI299" s="142" t="str">
        <f t="array" aca="1" ref="CI299" ca="1">IFERROR(IF($CH299="","",IF(MAX((Selection_Radius=$CH299)*Selection_Resultant)=0,"",MAX((Selection_Radius=$CH299)*Selection_Resultant))),"")</f>
        <v/>
      </c>
      <c r="CJ299" s="142" t="str">
        <f t="shared" ca="1" si="2260"/>
        <v/>
      </c>
      <c r="CK299" s="142" t="str">
        <f t="array" aca="1" ref="CK299" ca="1">IFERROR(INDEX($CJ$1:$CJ$502,SMALL(IF($CJ$1:$CJ$502&lt;&gt;"",ROW($CJ$1:$CJ$502)),ROW(292:292))),"")</f>
        <v/>
      </c>
      <c r="CL299" s="142" t="str">
        <f t="shared" ca="1" si="2261"/>
        <v/>
      </c>
      <c r="CM299" s="142" t="str">
        <f t="shared" ca="1" si="2262"/>
        <v/>
      </c>
      <c r="CN299" s="142" t="str" cm="1">
        <f t="array" aca="1" ref="CN299" ca="1">IF(CM299="","",INDEX(INDIRECT("$CM$9:$CM$" &amp; ROW(GuyAnchorReactionCount) + GuyAnchorReactionCount),ROWS($CM299:INDIRECT("$CM$" &amp; ROW(GuyAnchorReactionCount) + GuyAnchorReactionCount))))</f>
        <v/>
      </c>
      <c r="CP299" s="145" t="str">
        <f t="shared" ca="1" si="2263"/>
        <v/>
      </c>
      <c r="CQ299" s="145" t="str">
        <f t="shared" ca="1" si="2264"/>
        <v/>
      </c>
      <c r="CR299" s="145" t="str">
        <f t="shared" ca="1" si="2265"/>
        <v/>
      </c>
      <c r="CS299" s="145" t="str">
        <f t="shared" ca="1" si="2266"/>
        <v/>
      </c>
    </row>
    <row r="300" spans="3:97" x14ac:dyDescent="0.2">
      <c r="C300" s="142">
        <f t="shared" si="2190"/>
        <v>298</v>
      </c>
      <c r="D300" s="142" t="e">
        <f t="shared" ca="1" si="2461"/>
        <v>#N/A</v>
      </c>
      <c r="E300" s="142" t="e">
        <f t="shared" ca="1" si="2461"/>
        <v>#N/A</v>
      </c>
      <c r="F300" s="142" t="e">
        <f t="shared" ca="1" si="2461"/>
        <v>#N/A</v>
      </c>
      <c r="G300" s="142" t="e">
        <f t="shared" ca="1" si="2461"/>
        <v>#N/A</v>
      </c>
      <c r="H300" s="142" t="e">
        <f t="shared" ca="1" si="2461"/>
        <v>#N/A</v>
      </c>
      <c r="I300" s="142" t="e">
        <f t="shared" ca="1" si="2461"/>
        <v>#N/A</v>
      </c>
      <c r="J300" s="142" t="e">
        <f t="shared" ca="1" si="2461"/>
        <v>#N/A</v>
      </c>
      <c r="K300" s="142" t="e">
        <f t="shared" ca="1" si="2461"/>
        <v>#N/A</v>
      </c>
      <c r="L300" s="142" t="e">
        <f t="shared" ca="1" si="2461"/>
        <v>#N/A</v>
      </c>
      <c r="M300" s="142" t="e">
        <f t="shared" ca="1" si="2461"/>
        <v>#N/A</v>
      </c>
      <c r="N300" s="142" t="e">
        <f t="shared" ca="1" si="2461"/>
        <v>#N/A</v>
      </c>
      <c r="O300" s="142" t="e">
        <f t="shared" ca="1" si="2461"/>
        <v>#N/A</v>
      </c>
      <c r="P300" s="142" t="e">
        <f t="shared" ca="1" si="2461"/>
        <v>#N/A</v>
      </c>
      <c r="Q300" s="142" t="e">
        <f t="shared" ca="1" si="2461"/>
        <v>#N/A</v>
      </c>
      <c r="R300" s="142" t="e">
        <f t="shared" ca="1" si="2461"/>
        <v>#N/A</v>
      </c>
      <c r="S300" s="142" t="e">
        <f t="shared" ca="1" si="2461"/>
        <v>#N/A</v>
      </c>
      <c r="T300" s="142" t="e">
        <f t="shared" ca="1" si="2451"/>
        <v>#N/A</v>
      </c>
      <c r="U300" s="142" t="e">
        <f t="shared" ca="1" si="2451"/>
        <v>#N/A</v>
      </c>
      <c r="V300" s="142" t="e">
        <f t="shared" ca="1" si="2451"/>
        <v>#N/A</v>
      </c>
      <c r="W300" s="142" t="e">
        <f t="shared" ca="1" si="2451"/>
        <v>#N/A</v>
      </c>
      <c r="X300" s="142" t="e">
        <f t="shared" ca="1" si="2451"/>
        <v>#N/A</v>
      </c>
      <c r="Y300" s="142" t="e">
        <f t="shared" ca="1" si="2451"/>
        <v>#N/A</v>
      </c>
      <c r="Z300" s="142" t="e">
        <f t="shared" ca="1" si="2451"/>
        <v>#N/A</v>
      </c>
      <c r="AA300" s="142" t="e">
        <f t="shared" ca="1" si="2451"/>
        <v>#N/A</v>
      </c>
      <c r="AB300" s="142" t="e">
        <f t="shared" ca="1" si="2451"/>
        <v>#N/A</v>
      </c>
      <c r="AC300" s="142" t="e">
        <f t="shared" ca="1" si="2451"/>
        <v>#N/A</v>
      </c>
      <c r="AD300" s="142" t="e">
        <f t="shared" ca="1" si="2451"/>
        <v>#N/A</v>
      </c>
      <c r="AE300" s="142" t="e">
        <f t="shared" ca="1" si="2451"/>
        <v>#N/A</v>
      </c>
      <c r="AF300" s="142" t="e">
        <f t="shared" ca="1" si="2451"/>
        <v>#N/A</v>
      </c>
      <c r="AG300" s="142" t="e">
        <f t="shared" ca="1" si="2451"/>
        <v>#N/A</v>
      </c>
      <c r="AH300" s="142" t="e">
        <f t="shared" ca="1" si="2451"/>
        <v>#N/A</v>
      </c>
      <c r="AI300" s="142" t="e">
        <f t="shared" ca="1" si="2462"/>
        <v>#N/A</v>
      </c>
      <c r="AJ300" s="142" t="e">
        <f t="shared" ca="1" si="2462"/>
        <v>#N/A</v>
      </c>
      <c r="AK300" s="142" t="e">
        <f t="shared" ca="1" si="2462"/>
        <v>#N/A</v>
      </c>
      <c r="AL300" s="142" t="e">
        <f t="shared" ca="1" si="2462"/>
        <v>#N/A</v>
      </c>
      <c r="AM300" s="142" t="e">
        <f t="shared" ca="1" si="2462"/>
        <v>#N/A</v>
      </c>
      <c r="AN300" s="142" t="e">
        <f t="shared" ca="1" si="2462"/>
        <v>#N/A</v>
      </c>
      <c r="AO300" s="142" t="e">
        <f t="shared" ca="1" si="2462"/>
        <v>#N/A</v>
      </c>
      <c r="AP300" s="142" t="e">
        <f t="shared" ca="1" si="2462"/>
        <v>#N/A</v>
      </c>
      <c r="AQ300" s="142" t="e">
        <f t="shared" ca="1" si="2462"/>
        <v>#N/A</v>
      </c>
      <c r="AR300" s="142" t="e">
        <f t="shared" ca="1" si="2462"/>
        <v>#N/A</v>
      </c>
      <c r="AS300" s="142" t="e">
        <f t="shared" ca="1" si="2462"/>
        <v>#N/A</v>
      </c>
      <c r="AT300" s="142" t="e">
        <f t="shared" ca="1" si="2462"/>
        <v>#N/A</v>
      </c>
      <c r="AU300" s="142" t="e">
        <f t="shared" ca="1" si="2462"/>
        <v>#N/A</v>
      </c>
      <c r="AV300" s="142" t="e">
        <f t="shared" ca="1" si="2462"/>
        <v>#N/A</v>
      </c>
      <c r="AW300" s="142" t="e">
        <f t="shared" ca="1" si="2462"/>
        <v>#N/A</v>
      </c>
      <c r="AX300" s="142" t="e">
        <f t="shared" ca="1" si="2462"/>
        <v>#N/A</v>
      </c>
      <c r="AY300" s="142" t="e">
        <f t="shared" ca="1" si="2452"/>
        <v>#N/A</v>
      </c>
      <c r="AZ300" s="142" t="e">
        <f t="shared" ca="1" si="2452"/>
        <v>#N/A</v>
      </c>
      <c r="BA300" s="142" t="e">
        <f t="shared" ca="1" si="2452"/>
        <v>#N/A</v>
      </c>
      <c r="BB300" s="142" t="str">
        <f t="shared" ca="1" si="2180"/>
        <v/>
      </c>
      <c r="BC300" s="142" t="str">
        <f t="shared" ref="BC300" ca="1" si="2543">IFERROR(VALUE(G300)*IF(RTF_unit="K",1,IF(RTF_unit="lb",1/1000,IF(RTF_unit="T",2,1))),"")</f>
        <v/>
      </c>
      <c r="BD300" s="142" t="str">
        <f t="shared" ref="BD300" ca="1" si="2544">IFERROR(VALUE(H300)*IF(RTF_unit="K",1,IF(RTF_unit="lb",1/1000,IF(RTF_unit="T",2,1))),"")</f>
        <v/>
      </c>
      <c r="BE300" s="142" t="str">
        <f t="shared" ref="BE300" ca="1" si="2545">IFERROR(VALUE(I300)*IF(RTF_unit="K",1,IF(RTF_unit="lb",1/1000,IF(RTF_unit="T",2,1))),"")</f>
        <v/>
      </c>
      <c r="BF300" s="20" t="str">
        <f t="shared" ca="1" si="2184"/>
        <v/>
      </c>
      <c r="BG300" s="142" t="str">
        <f t="shared" ca="1" si="2226"/>
        <v/>
      </c>
      <c r="BH300" s="20"/>
      <c r="BI300" s="158" t="str">
        <f t="shared" ca="1" si="2270"/>
        <v/>
      </c>
      <c r="BJ300" s="142" t="str">
        <f t="shared" ca="1" si="2245"/>
        <v/>
      </c>
      <c r="BK300" s="142" t="str">
        <f t="shared" ca="1" si="2271"/>
        <v/>
      </c>
      <c r="BL300" s="142" t="str">
        <f t="shared" ref="BL300" ca="1" si="2546">IFERROR(INDEX($D$2:$BA$203,$A$41-1+$BI300,$A$27-3)*IF(RTF_unit="K",1,IF(RTF_unit="lb",1/1000,IF(RTF_unit="T",2,1))),"")</f>
        <v/>
      </c>
      <c r="BM300" s="142" t="str">
        <f t="shared" ref="BM300" ca="1" si="2547">IFERROR(INDEX($D$2:$BA$203,$A$41-1+$BI300,$A$27-1)*IF(RTF_unit="K",1,IF(RTF_unit="lb",1/1000,IF(RTF_unit="T",2,1))),"")</f>
        <v/>
      </c>
      <c r="BN300" s="142" t="str">
        <f t="shared" ref="BN300" ca="1" si="2548">IFERROR(INDEX($D$2:$BA$203,$A$41-1+$BI300,$A$27-2)*IF(RTF_unit="K",1,IF(RTF_unit="lb",1/1000,IF(RTF_unit="T",2,1))),"")</f>
        <v/>
      </c>
      <c r="BO300" s="142" t="str">
        <f t="shared" ref="BO300" ca="1" si="2549">IFERROR(INDEX($D$2:$BA$203,$A$41-1+$BI300,$A$27)*IF(RTF_unit_Moment="kip-ft",1,IF(RTF_unit_Moment="kip-in",1/12,IF(RTF_unit_Moment="lb-ft",1/1000,IF(RTF_unit_Moment="lb-in",1/12000,1)))),"")</f>
        <v/>
      </c>
      <c r="BP300" s="142" t="str">
        <f t="shared" ref="BP300" ca="1" si="2550">IFERROR(INDEX($D$2:$BA$203,$A$41-1+$BI300,$A$30)*IF(RTF_unit_Moment="kip-ft",1,IF(RTF_unit_Moment="kip-in",1/12,IF(RTF_unit_Moment="lb-ft",1/1000,IF(RTF_unit_Moment="lb-in",1/12000,1)))),"")</f>
        <v/>
      </c>
      <c r="BQ300" s="142" t="str">
        <f t="shared" ca="1" si="2277"/>
        <v/>
      </c>
      <c r="BR300" s="142" t="str">
        <f t="shared" ca="1" si="2278"/>
        <v/>
      </c>
      <c r="BT300" s="142" t="str">
        <f t="array" aca="1" ref="BT300" ca="1">IFERROR(INDEX($BB$1:$BB$502,SMALL(IF($BB$1:$BB$502&lt;&gt;"",ROW($BB$1:$BB$502)),ROW(293:293))),"")</f>
        <v/>
      </c>
      <c r="BU300" s="156" t="str">
        <f t="shared" ca="1" si="2240"/>
        <v/>
      </c>
      <c r="BV300" s="142" t="str">
        <f t="shared" ca="1" si="2251"/>
        <v/>
      </c>
      <c r="BW300" s="142" t="str">
        <f t="shared" ca="1" si="2251"/>
        <v/>
      </c>
      <c r="BX300" s="142" t="str">
        <f t="shared" ca="1" si="2251"/>
        <v/>
      </c>
      <c r="BY300" s="142" t="str">
        <f t="shared" ca="1" si="2252"/>
        <v/>
      </c>
      <c r="BZ300" s="142" t="str">
        <f t="shared" ca="1" si="2241"/>
        <v/>
      </c>
      <c r="CA300" s="142" t="str">
        <f t="shared" ca="1" si="2253"/>
        <v/>
      </c>
      <c r="CB300" s="142" t="str">
        <f t="shared" ca="1" si="2254"/>
        <v/>
      </c>
      <c r="CC300" s="142" t="str">
        <f t="shared" ca="1" si="2255"/>
        <v/>
      </c>
      <c r="CD300" s="142" t="str">
        <f t="shared" ca="1" si="2256"/>
        <v/>
      </c>
      <c r="CE300" s="142" t="str">
        <f t="shared" ca="1" si="2257"/>
        <v/>
      </c>
      <c r="CF300" s="142" t="str">
        <f t="shared" ca="1" si="2258"/>
        <v/>
      </c>
      <c r="CG300" s="142" t="str">
        <f t="shared" ca="1" si="2259"/>
        <v/>
      </c>
      <c r="CH300" s="142" t="str">
        <f ca="1">IFERROR(TRIM(IFERROR(IF(ISNUMBER(MATCH(IF($CF299="Radius",LEFT($CF300,FIND(" (",$CF300,1)),IF(LEFT($CF300,FIND(" (",$CF300,1))=LEFT($CF299,FIND(" (",$CF299,1)),"",LEFT($CF300,FIND(" (",$CF300,1)))),$CH$8:$CH299,0))=FALSE,IF($CF299="Radius",LEFT($CF300,FIND(" (",$CF300,1)),IF(LEFT($CF300,FIND(" (",$CF300,1))=LEFT($CF299,FIND(" (",$CF299,1)),"",LEFT($CF300,FIND(" (",$CF300,1)))),""),"")),"")</f>
        <v/>
      </c>
      <c r="CI300" s="142" t="str">
        <f t="array" aca="1" ref="CI300" ca="1">IFERROR(IF($CH300="","",IF(MAX((Selection_Radius=$CH300)*Selection_Resultant)=0,"",MAX((Selection_Radius=$CH300)*Selection_Resultant))),"")</f>
        <v/>
      </c>
      <c r="CJ300" s="142" t="str">
        <f t="shared" ca="1" si="2260"/>
        <v/>
      </c>
      <c r="CK300" s="142" t="str">
        <f t="array" aca="1" ref="CK300" ca="1">IFERROR(INDEX($CJ$1:$CJ$502,SMALL(IF($CJ$1:$CJ$502&lt;&gt;"",ROW($CJ$1:$CJ$502)),ROW(293:293))),"")</f>
        <v/>
      </c>
      <c r="CL300" s="142" t="str">
        <f t="shared" ca="1" si="2261"/>
        <v/>
      </c>
      <c r="CM300" s="142" t="str">
        <f t="shared" ca="1" si="2262"/>
        <v/>
      </c>
      <c r="CN300" s="142" t="str" cm="1">
        <f t="array" aca="1" ref="CN300" ca="1">IF(CM300="","",INDEX(INDIRECT("$CM$9:$CM$" &amp; ROW(GuyAnchorReactionCount) + GuyAnchorReactionCount),ROWS($CM300:INDIRECT("$CM$" &amp; ROW(GuyAnchorReactionCount) + GuyAnchorReactionCount))))</f>
        <v/>
      </c>
      <c r="CP300" s="145" t="str">
        <f t="shared" ca="1" si="2263"/>
        <v/>
      </c>
      <c r="CQ300" s="145" t="str">
        <f t="shared" ca="1" si="2264"/>
        <v/>
      </c>
      <c r="CR300" s="145" t="str">
        <f t="shared" ca="1" si="2265"/>
        <v/>
      </c>
      <c r="CS300" s="145" t="str">
        <f t="shared" ca="1" si="2266"/>
        <v/>
      </c>
    </row>
    <row r="301" spans="3:97" x14ac:dyDescent="0.2">
      <c r="C301" s="142">
        <f t="shared" si="2190"/>
        <v>299</v>
      </c>
      <c r="D301" s="142" t="e">
        <f t="shared" ca="1" si="2461"/>
        <v>#N/A</v>
      </c>
      <c r="E301" s="142" t="e">
        <f t="shared" ca="1" si="2461"/>
        <v>#N/A</v>
      </c>
      <c r="F301" s="142" t="e">
        <f t="shared" ca="1" si="2461"/>
        <v>#N/A</v>
      </c>
      <c r="G301" s="142" t="e">
        <f t="shared" ca="1" si="2461"/>
        <v>#N/A</v>
      </c>
      <c r="H301" s="142" t="e">
        <f t="shared" ca="1" si="2461"/>
        <v>#N/A</v>
      </c>
      <c r="I301" s="142" t="e">
        <f t="shared" ca="1" si="2461"/>
        <v>#N/A</v>
      </c>
      <c r="J301" s="142" t="e">
        <f t="shared" ca="1" si="2461"/>
        <v>#N/A</v>
      </c>
      <c r="K301" s="142" t="e">
        <f t="shared" ca="1" si="2461"/>
        <v>#N/A</v>
      </c>
      <c r="L301" s="142" t="e">
        <f t="shared" ca="1" si="2461"/>
        <v>#N/A</v>
      </c>
      <c r="M301" s="142" t="e">
        <f t="shared" ca="1" si="2461"/>
        <v>#N/A</v>
      </c>
      <c r="N301" s="142" t="e">
        <f t="shared" ca="1" si="2461"/>
        <v>#N/A</v>
      </c>
      <c r="O301" s="142" t="e">
        <f t="shared" ca="1" si="2461"/>
        <v>#N/A</v>
      </c>
      <c r="P301" s="142" t="e">
        <f t="shared" ca="1" si="2461"/>
        <v>#N/A</v>
      </c>
      <c r="Q301" s="142" t="e">
        <f t="shared" ca="1" si="2461"/>
        <v>#N/A</v>
      </c>
      <c r="R301" s="142" t="e">
        <f t="shared" ca="1" si="2461"/>
        <v>#N/A</v>
      </c>
      <c r="S301" s="142" t="e">
        <f t="shared" ca="1" si="2461"/>
        <v>#N/A</v>
      </c>
      <c r="T301" s="142" t="e">
        <f t="shared" ca="1" si="2451"/>
        <v>#N/A</v>
      </c>
      <c r="U301" s="142" t="e">
        <f t="shared" ca="1" si="2451"/>
        <v>#N/A</v>
      </c>
      <c r="V301" s="142" t="e">
        <f t="shared" ca="1" si="2451"/>
        <v>#N/A</v>
      </c>
      <c r="W301" s="142" t="e">
        <f t="shared" ca="1" si="2451"/>
        <v>#N/A</v>
      </c>
      <c r="X301" s="142" t="e">
        <f t="shared" ca="1" si="2451"/>
        <v>#N/A</v>
      </c>
      <c r="Y301" s="142" t="e">
        <f t="shared" ca="1" si="2451"/>
        <v>#N/A</v>
      </c>
      <c r="Z301" s="142" t="e">
        <f t="shared" ca="1" si="2451"/>
        <v>#N/A</v>
      </c>
      <c r="AA301" s="142" t="e">
        <f t="shared" ca="1" si="2451"/>
        <v>#N/A</v>
      </c>
      <c r="AB301" s="142" t="e">
        <f t="shared" ca="1" si="2451"/>
        <v>#N/A</v>
      </c>
      <c r="AC301" s="142" t="e">
        <f t="shared" ca="1" si="2451"/>
        <v>#N/A</v>
      </c>
      <c r="AD301" s="142" t="e">
        <f t="shared" ca="1" si="2451"/>
        <v>#N/A</v>
      </c>
      <c r="AE301" s="142" t="e">
        <f t="shared" ca="1" si="2451"/>
        <v>#N/A</v>
      </c>
      <c r="AF301" s="142" t="e">
        <f t="shared" ca="1" si="2451"/>
        <v>#N/A</v>
      </c>
      <c r="AG301" s="142" t="e">
        <f t="shared" ca="1" si="2451"/>
        <v>#N/A</v>
      </c>
      <c r="AH301" s="142" t="e">
        <f t="shared" ca="1" si="2451"/>
        <v>#N/A</v>
      </c>
      <c r="AI301" s="142" t="e">
        <f t="shared" ca="1" si="2462"/>
        <v>#N/A</v>
      </c>
      <c r="AJ301" s="142" t="e">
        <f t="shared" ca="1" si="2462"/>
        <v>#N/A</v>
      </c>
      <c r="AK301" s="142" t="e">
        <f t="shared" ca="1" si="2462"/>
        <v>#N/A</v>
      </c>
      <c r="AL301" s="142" t="e">
        <f t="shared" ca="1" si="2462"/>
        <v>#N/A</v>
      </c>
      <c r="AM301" s="142" t="e">
        <f t="shared" ca="1" si="2462"/>
        <v>#N/A</v>
      </c>
      <c r="AN301" s="142" t="e">
        <f t="shared" ca="1" si="2462"/>
        <v>#N/A</v>
      </c>
      <c r="AO301" s="142" t="e">
        <f t="shared" ca="1" si="2462"/>
        <v>#N/A</v>
      </c>
      <c r="AP301" s="142" t="e">
        <f t="shared" ca="1" si="2462"/>
        <v>#N/A</v>
      </c>
      <c r="AQ301" s="142" t="e">
        <f t="shared" ca="1" si="2462"/>
        <v>#N/A</v>
      </c>
      <c r="AR301" s="142" t="e">
        <f t="shared" ca="1" si="2462"/>
        <v>#N/A</v>
      </c>
      <c r="AS301" s="142" t="e">
        <f t="shared" ca="1" si="2462"/>
        <v>#N/A</v>
      </c>
      <c r="AT301" s="142" t="e">
        <f t="shared" ca="1" si="2462"/>
        <v>#N/A</v>
      </c>
      <c r="AU301" s="142" t="e">
        <f t="shared" ca="1" si="2462"/>
        <v>#N/A</v>
      </c>
      <c r="AV301" s="142" t="e">
        <f t="shared" ca="1" si="2462"/>
        <v>#N/A</v>
      </c>
      <c r="AW301" s="142" t="e">
        <f t="shared" ca="1" si="2462"/>
        <v>#N/A</v>
      </c>
      <c r="AX301" s="142" t="e">
        <f t="shared" ca="1" si="2462"/>
        <v>#N/A</v>
      </c>
      <c r="AY301" s="142" t="e">
        <f t="shared" ca="1" si="2452"/>
        <v>#N/A</v>
      </c>
      <c r="AZ301" s="142" t="e">
        <f t="shared" ca="1" si="2452"/>
        <v>#N/A</v>
      </c>
      <c r="BA301" s="142" t="e">
        <f t="shared" ca="1" si="2452"/>
        <v>#N/A</v>
      </c>
      <c r="BB301" s="142" t="str">
        <f t="shared" ca="1" si="2180"/>
        <v/>
      </c>
      <c r="BC301" s="142" t="str">
        <f t="shared" ref="BC301" ca="1" si="2551">IFERROR(VALUE(G301)*IF(RTF_unit="K",1,IF(RTF_unit="lb",1/1000,IF(RTF_unit="T",2,1))),"")</f>
        <v/>
      </c>
      <c r="BD301" s="142" t="str">
        <f t="shared" ref="BD301" ca="1" si="2552">IFERROR(VALUE(H301)*IF(RTF_unit="K",1,IF(RTF_unit="lb",1/1000,IF(RTF_unit="T",2,1))),"")</f>
        <v/>
      </c>
      <c r="BE301" s="142" t="str">
        <f t="shared" ref="BE301" ca="1" si="2553">IFERROR(VALUE(I301)*IF(RTF_unit="K",1,IF(RTF_unit="lb",1/1000,IF(RTF_unit="T",2,1))),"")</f>
        <v/>
      </c>
      <c r="BF301" s="20" t="str">
        <f t="shared" ca="1" si="2184"/>
        <v/>
      </c>
      <c r="BG301" s="142" t="str">
        <f t="shared" ca="1" si="2226"/>
        <v/>
      </c>
      <c r="BH301" s="20"/>
      <c r="BI301" s="158" t="str">
        <f t="shared" ca="1" si="2270"/>
        <v/>
      </c>
      <c r="BJ301" s="142" t="str">
        <f t="shared" ca="1" si="2245"/>
        <v/>
      </c>
      <c r="BK301" s="142" t="str">
        <f t="shared" ca="1" si="2271"/>
        <v/>
      </c>
      <c r="BL301" s="142" t="str">
        <f t="shared" ref="BL301" ca="1" si="2554">IFERROR(INDEX($D$2:$BA$203,$A$41-1+$BI301,$A$27-3)*IF(RTF_unit="K",1,IF(RTF_unit="lb",1/1000,IF(RTF_unit="T",2,1))),"")</f>
        <v/>
      </c>
      <c r="BM301" s="142" t="str">
        <f t="shared" ref="BM301" ca="1" si="2555">IFERROR(INDEX($D$2:$BA$203,$A$41-1+$BI301,$A$27-1)*IF(RTF_unit="K",1,IF(RTF_unit="lb",1/1000,IF(RTF_unit="T",2,1))),"")</f>
        <v/>
      </c>
      <c r="BN301" s="142" t="str">
        <f t="shared" ref="BN301" ca="1" si="2556">IFERROR(INDEX($D$2:$BA$203,$A$41-1+$BI301,$A$27-2)*IF(RTF_unit="K",1,IF(RTF_unit="lb",1/1000,IF(RTF_unit="T",2,1))),"")</f>
        <v/>
      </c>
      <c r="BO301" s="142" t="str">
        <f t="shared" ref="BO301" ca="1" si="2557">IFERROR(INDEX($D$2:$BA$203,$A$41-1+$BI301,$A$27)*IF(RTF_unit_Moment="kip-ft",1,IF(RTF_unit_Moment="kip-in",1/12,IF(RTF_unit_Moment="lb-ft",1/1000,IF(RTF_unit_Moment="lb-in",1/12000,1)))),"")</f>
        <v/>
      </c>
      <c r="BP301" s="142" t="str">
        <f t="shared" ref="BP301" ca="1" si="2558">IFERROR(INDEX($D$2:$BA$203,$A$41-1+$BI301,$A$30)*IF(RTF_unit_Moment="kip-ft",1,IF(RTF_unit_Moment="kip-in",1/12,IF(RTF_unit_Moment="lb-ft",1/1000,IF(RTF_unit_Moment="lb-in",1/12000,1)))),"")</f>
        <v/>
      </c>
      <c r="BQ301" s="142" t="str">
        <f t="shared" ca="1" si="2277"/>
        <v/>
      </c>
      <c r="BR301" s="142" t="str">
        <f t="shared" ca="1" si="2278"/>
        <v/>
      </c>
      <c r="BT301" s="142" t="str">
        <f t="array" aca="1" ref="BT301" ca="1">IFERROR(INDEX($BB$1:$BB$502,SMALL(IF($BB$1:$BB$502&lt;&gt;"",ROW($BB$1:$BB$502)),ROW(294:294))),"")</f>
        <v/>
      </c>
      <c r="BU301" s="156" t="str">
        <f t="shared" ca="1" si="2240"/>
        <v/>
      </c>
      <c r="BV301" s="142" t="str">
        <f t="shared" ca="1" si="2251"/>
        <v/>
      </c>
      <c r="BW301" s="142" t="str">
        <f t="shared" ca="1" si="2251"/>
        <v/>
      </c>
      <c r="BX301" s="142" t="str">
        <f t="shared" ca="1" si="2251"/>
        <v/>
      </c>
      <c r="BY301" s="142" t="str">
        <f t="shared" ca="1" si="2252"/>
        <v/>
      </c>
      <c r="BZ301" s="142" t="str">
        <f t="shared" ca="1" si="2241"/>
        <v/>
      </c>
      <c r="CA301" s="142" t="str">
        <f t="shared" ca="1" si="2253"/>
        <v/>
      </c>
      <c r="CB301" s="142" t="str">
        <f t="shared" ca="1" si="2254"/>
        <v/>
      </c>
      <c r="CC301" s="142" t="str">
        <f t="shared" ca="1" si="2255"/>
        <v/>
      </c>
      <c r="CD301" s="142" t="str">
        <f t="shared" ca="1" si="2256"/>
        <v/>
      </c>
      <c r="CE301" s="142" t="str">
        <f t="shared" ca="1" si="2257"/>
        <v/>
      </c>
      <c r="CF301" s="142" t="str">
        <f t="shared" ca="1" si="2258"/>
        <v/>
      </c>
      <c r="CG301" s="142" t="str">
        <f t="shared" ca="1" si="2259"/>
        <v/>
      </c>
      <c r="CH301" s="142" t="str">
        <f ca="1">IFERROR(TRIM(IFERROR(IF(ISNUMBER(MATCH(IF($CF300="Radius",LEFT($CF301,FIND(" (",$CF301,1)),IF(LEFT($CF301,FIND(" (",$CF301,1))=LEFT($CF300,FIND(" (",$CF300,1)),"",LEFT($CF301,FIND(" (",$CF301,1)))),$CH$8:$CH300,0))=FALSE,IF($CF300="Radius",LEFT($CF301,FIND(" (",$CF301,1)),IF(LEFT($CF301,FIND(" (",$CF301,1))=LEFT($CF300,FIND(" (",$CF300,1)),"",LEFT($CF301,FIND(" (",$CF301,1)))),""),"")),"")</f>
        <v/>
      </c>
      <c r="CI301" s="142" t="str">
        <f t="array" aca="1" ref="CI301" ca="1">IFERROR(IF($CH301="","",IF(MAX((Selection_Radius=$CH301)*Selection_Resultant)=0,"",MAX((Selection_Radius=$CH301)*Selection_Resultant))),"")</f>
        <v/>
      </c>
      <c r="CJ301" s="142" t="str">
        <f t="shared" ca="1" si="2260"/>
        <v/>
      </c>
      <c r="CK301" s="142" t="str">
        <f t="array" aca="1" ref="CK301" ca="1">IFERROR(INDEX($CJ$1:$CJ$502,SMALL(IF($CJ$1:$CJ$502&lt;&gt;"",ROW($CJ$1:$CJ$502)),ROW(294:294))),"")</f>
        <v/>
      </c>
      <c r="CL301" s="142" t="str">
        <f t="shared" ca="1" si="2261"/>
        <v/>
      </c>
      <c r="CM301" s="142" t="str">
        <f t="shared" ca="1" si="2262"/>
        <v/>
      </c>
      <c r="CN301" s="142" t="str" cm="1">
        <f t="array" aca="1" ref="CN301" ca="1">IF(CM301="","",INDEX(INDIRECT("$CM$9:$CM$" &amp; ROW(GuyAnchorReactionCount) + GuyAnchorReactionCount),ROWS($CM301:INDIRECT("$CM$" &amp; ROW(GuyAnchorReactionCount) + GuyAnchorReactionCount))))</f>
        <v/>
      </c>
      <c r="CP301" s="145" t="str">
        <f t="shared" ca="1" si="2263"/>
        <v/>
      </c>
      <c r="CQ301" s="145" t="str">
        <f t="shared" ca="1" si="2264"/>
        <v/>
      </c>
      <c r="CR301" s="145" t="str">
        <f t="shared" ca="1" si="2265"/>
        <v/>
      </c>
      <c r="CS301" s="145" t="str">
        <f t="shared" ca="1" si="2266"/>
        <v/>
      </c>
    </row>
    <row r="302" spans="3:97" ht="15" customHeight="1" x14ac:dyDescent="0.2">
      <c r="C302" s="142">
        <f t="shared" si="2190"/>
        <v>300</v>
      </c>
      <c r="D302" s="142" t="e">
        <f t="shared" ca="1" si="2461"/>
        <v>#N/A</v>
      </c>
      <c r="E302" s="142" t="e">
        <f t="shared" ca="1" si="2461"/>
        <v>#N/A</v>
      </c>
      <c r="F302" s="142" t="e">
        <f t="shared" ca="1" si="2461"/>
        <v>#N/A</v>
      </c>
      <c r="G302" s="142" t="e">
        <f t="shared" ca="1" si="2461"/>
        <v>#N/A</v>
      </c>
      <c r="H302" s="142" t="e">
        <f t="shared" ca="1" si="2461"/>
        <v>#N/A</v>
      </c>
      <c r="I302" s="142" t="e">
        <f t="shared" ca="1" si="2461"/>
        <v>#N/A</v>
      </c>
      <c r="J302" s="142" t="e">
        <f t="shared" ca="1" si="2461"/>
        <v>#N/A</v>
      </c>
      <c r="K302" s="142" t="e">
        <f t="shared" ca="1" si="2461"/>
        <v>#N/A</v>
      </c>
      <c r="L302" s="142" t="e">
        <f t="shared" ca="1" si="2461"/>
        <v>#N/A</v>
      </c>
      <c r="M302" s="142" t="e">
        <f t="shared" ca="1" si="2461"/>
        <v>#N/A</v>
      </c>
      <c r="N302" s="142" t="e">
        <f t="shared" ca="1" si="2461"/>
        <v>#N/A</v>
      </c>
      <c r="O302" s="142" t="e">
        <f t="shared" ca="1" si="2461"/>
        <v>#N/A</v>
      </c>
      <c r="P302" s="142" t="e">
        <f t="shared" ca="1" si="2461"/>
        <v>#N/A</v>
      </c>
      <c r="Q302" s="142" t="e">
        <f t="shared" ca="1" si="2461"/>
        <v>#N/A</v>
      </c>
      <c r="R302" s="142" t="e">
        <f t="shared" ca="1" si="2461"/>
        <v>#N/A</v>
      </c>
      <c r="S302" s="142" t="e">
        <f t="shared" ca="1" si="2461"/>
        <v>#N/A</v>
      </c>
      <c r="T302" s="142" t="e">
        <f t="shared" ca="1" si="2451"/>
        <v>#N/A</v>
      </c>
      <c r="U302" s="142" t="e">
        <f t="shared" ca="1" si="2451"/>
        <v>#N/A</v>
      </c>
      <c r="V302" s="142" t="e">
        <f t="shared" ca="1" si="2451"/>
        <v>#N/A</v>
      </c>
      <c r="W302" s="142" t="e">
        <f t="shared" ca="1" si="2451"/>
        <v>#N/A</v>
      </c>
      <c r="X302" s="142" t="e">
        <f t="shared" ca="1" si="2451"/>
        <v>#N/A</v>
      </c>
      <c r="Y302" s="142" t="e">
        <f t="shared" ca="1" si="2451"/>
        <v>#N/A</v>
      </c>
      <c r="Z302" s="142" t="e">
        <f t="shared" ca="1" si="2451"/>
        <v>#N/A</v>
      </c>
      <c r="AA302" s="142" t="e">
        <f t="shared" ca="1" si="2451"/>
        <v>#N/A</v>
      </c>
      <c r="AB302" s="142" t="e">
        <f t="shared" ca="1" si="2451"/>
        <v>#N/A</v>
      </c>
      <c r="AC302" s="142" t="e">
        <f t="shared" ca="1" si="2451"/>
        <v>#N/A</v>
      </c>
      <c r="AD302" s="142" t="e">
        <f t="shared" ca="1" si="2451"/>
        <v>#N/A</v>
      </c>
      <c r="AE302" s="142" t="e">
        <f t="shared" ca="1" si="2451"/>
        <v>#N/A</v>
      </c>
      <c r="AF302" s="142" t="e">
        <f t="shared" ca="1" si="2451"/>
        <v>#N/A</v>
      </c>
      <c r="AG302" s="142" t="e">
        <f t="shared" ca="1" si="2451"/>
        <v>#N/A</v>
      </c>
      <c r="AH302" s="142" t="e">
        <f t="shared" ca="1" si="2451"/>
        <v>#N/A</v>
      </c>
      <c r="AI302" s="142" t="e">
        <f t="shared" ca="1" si="2462"/>
        <v>#N/A</v>
      </c>
      <c r="AJ302" s="142" t="e">
        <f t="shared" ca="1" si="2462"/>
        <v>#N/A</v>
      </c>
      <c r="AK302" s="142" t="e">
        <f t="shared" ca="1" si="2462"/>
        <v>#N/A</v>
      </c>
      <c r="AL302" s="142" t="e">
        <f t="shared" ca="1" si="2462"/>
        <v>#N/A</v>
      </c>
      <c r="AM302" s="142" t="e">
        <f t="shared" ca="1" si="2462"/>
        <v>#N/A</v>
      </c>
      <c r="AN302" s="142" t="e">
        <f t="shared" ca="1" si="2462"/>
        <v>#N/A</v>
      </c>
      <c r="AO302" s="142" t="e">
        <f t="shared" ca="1" si="2462"/>
        <v>#N/A</v>
      </c>
      <c r="AP302" s="142" t="e">
        <f t="shared" ca="1" si="2462"/>
        <v>#N/A</v>
      </c>
      <c r="AQ302" s="142" t="e">
        <f t="shared" ca="1" si="2462"/>
        <v>#N/A</v>
      </c>
      <c r="AR302" s="142" t="e">
        <f t="shared" ca="1" si="2462"/>
        <v>#N/A</v>
      </c>
      <c r="AS302" s="142" t="e">
        <f t="shared" ca="1" si="2462"/>
        <v>#N/A</v>
      </c>
      <c r="AT302" s="142" t="e">
        <f t="shared" ca="1" si="2462"/>
        <v>#N/A</v>
      </c>
      <c r="AU302" s="142" t="e">
        <f t="shared" ca="1" si="2462"/>
        <v>#N/A</v>
      </c>
      <c r="AV302" s="142" t="e">
        <f t="shared" ca="1" si="2462"/>
        <v>#N/A</v>
      </c>
      <c r="AW302" s="142" t="e">
        <f t="shared" ca="1" si="2462"/>
        <v>#N/A</v>
      </c>
      <c r="AX302" s="142" t="e">
        <f t="shared" ca="1" si="2462"/>
        <v>#N/A</v>
      </c>
      <c r="AY302" s="142" t="e">
        <f t="shared" ca="1" si="2452"/>
        <v>#N/A</v>
      </c>
      <c r="AZ302" s="142" t="e">
        <f t="shared" ca="1" si="2452"/>
        <v>#N/A</v>
      </c>
      <c r="BA302" s="142" t="e">
        <f t="shared" ca="1" si="2452"/>
        <v>#N/A</v>
      </c>
      <c r="BB302" s="142" t="str">
        <f t="shared" ca="1" si="2180"/>
        <v/>
      </c>
      <c r="BC302" s="142" t="str">
        <f t="shared" ref="BC302" ca="1" si="2559">IFERROR(VALUE(G302)*IF(RTF_unit="K",1,IF(RTF_unit="lb",1/1000,IF(RTF_unit="T",2,1))),"")</f>
        <v/>
      </c>
      <c r="BD302" s="142" t="str">
        <f t="shared" ref="BD302" ca="1" si="2560">IFERROR(VALUE(H302)*IF(RTF_unit="K",1,IF(RTF_unit="lb",1/1000,IF(RTF_unit="T",2,1))),"")</f>
        <v/>
      </c>
      <c r="BE302" s="142" t="str">
        <f t="shared" ref="BE302" ca="1" si="2561">IFERROR(VALUE(I302)*IF(RTF_unit="K",1,IF(RTF_unit="lb",1/1000,IF(RTF_unit="T",2,1))),"")</f>
        <v/>
      </c>
      <c r="BF302" s="20" t="str">
        <f t="shared" ca="1" si="2184"/>
        <v/>
      </c>
      <c r="BG302" s="142" t="str">
        <f t="shared" ca="1" si="2226"/>
        <v/>
      </c>
      <c r="BH302" s="20"/>
      <c r="BI302" s="158" t="str">
        <f t="shared" ca="1" si="2270"/>
        <v/>
      </c>
      <c r="BJ302" s="142" t="str">
        <f t="shared" ca="1" si="2245"/>
        <v/>
      </c>
      <c r="BK302" s="142" t="str">
        <f t="shared" ca="1" si="2271"/>
        <v/>
      </c>
      <c r="BL302" s="142" t="str">
        <f t="shared" ref="BL302" ca="1" si="2562">IFERROR(INDEX($D$2:$BA$203,$A$41-1+$BI302,$A$27-3)*IF(RTF_unit="K",1,IF(RTF_unit="lb",1/1000,IF(RTF_unit="T",2,1))),"")</f>
        <v/>
      </c>
      <c r="BM302" s="142" t="str">
        <f t="shared" ref="BM302" ca="1" si="2563">IFERROR(INDEX($D$2:$BA$203,$A$41-1+$BI302,$A$27-1)*IF(RTF_unit="K",1,IF(RTF_unit="lb",1/1000,IF(RTF_unit="T",2,1))),"")</f>
        <v/>
      </c>
      <c r="BN302" s="142" t="str">
        <f t="shared" ref="BN302" ca="1" si="2564">IFERROR(INDEX($D$2:$BA$203,$A$41-1+$BI302,$A$27-2)*IF(RTF_unit="K",1,IF(RTF_unit="lb",1/1000,IF(RTF_unit="T",2,1))),"")</f>
        <v/>
      </c>
      <c r="BO302" s="142" t="str">
        <f t="shared" ref="BO302" ca="1" si="2565">IFERROR(INDEX($D$2:$BA$203,$A$41-1+$BI302,$A$27)*IF(RTF_unit_Moment="kip-ft",1,IF(RTF_unit_Moment="kip-in",1/12,IF(RTF_unit_Moment="lb-ft",1/1000,IF(RTF_unit_Moment="lb-in",1/12000,1)))),"")</f>
        <v/>
      </c>
      <c r="BP302" s="142" t="str">
        <f t="shared" ref="BP302" ca="1" si="2566">IFERROR(INDEX($D$2:$BA$203,$A$41-1+$BI302,$A$30)*IF(RTF_unit_Moment="kip-ft",1,IF(RTF_unit_Moment="kip-in",1/12,IF(RTF_unit_Moment="lb-ft",1/1000,IF(RTF_unit_Moment="lb-in",1/12000,1)))),"")</f>
        <v/>
      </c>
      <c r="BQ302" s="142" t="str">
        <f t="shared" ca="1" si="2277"/>
        <v/>
      </c>
      <c r="BR302" s="142" t="str">
        <f t="shared" ca="1" si="2278"/>
        <v/>
      </c>
      <c r="BT302" s="142" t="str">
        <f t="array" aca="1" ref="BT302" ca="1">IFERROR(INDEX($BB$1:$BB$502,SMALL(IF($BB$1:$BB$502&lt;&gt;"",ROW($BB$1:$BB$502)),ROW(295:295))),"")</f>
        <v/>
      </c>
      <c r="BU302" s="156" t="str">
        <f t="shared" ca="1" si="2240"/>
        <v/>
      </c>
      <c r="BV302" s="142" t="str">
        <f t="shared" ca="1" si="2251"/>
        <v/>
      </c>
      <c r="BW302" s="142" t="str">
        <f t="shared" ca="1" si="2251"/>
        <v/>
      </c>
      <c r="BX302" s="142" t="str">
        <f t="shared" ca="1" si="2251"/>
        <v/>
      </c>
      <c r="BY302" s="142" t="str">
        <f t="shared" ca="1" si="2252"/>
        <v/>
      </c>
      <c r="BZ302" s="142" t="str">
        <f t="shared" ca="1" si="2241"/>
        <v/>
      </c>
      <c r="CA302" s="142" t="str">
        <f t="shared" ca="1" si="2253"/>
        <v/>
      </c>
      <c r="CB302" s="142" t="str">
        <f t="shared" ca="1" si="2254"/>
        <v/>
      </c>
      <c r="CC302" s="142" t="str">
        <f t="shared" ca="1" si="2255"/>
        <v/>
      </c>
      <c r="CD302" s="142" t="str">
        <f t="shared" ca="1" si="2256"/>
        <v/>
      </c>
      <c r="CE302" s="142" t="str">
        <f t="shared" ca="1" si="2257"/>
        <v/>
      </c>
      <c r="CF302" s="142" t="str">
        <f t="shared" ca="1" si="2258"/>
        <v/>
      </c>
      <c r="CG302" s="142" t="str">
        <f t="shared" ca="1" si="2259"/>
        <v/>
      </c>
      <c r="CH302" s="142" t="str">
        <f ca="1">IFERROR(TRIM(IFERROR(IF(ISNUMBER(MATCH(IF($CF301="Radius",LEFT($CF302,FIND(" (",$CF302,1)),IF(LEFT($CF302,FIND(" (",$CF302,1))=LEFT($CF301,FIND(" (",$CF301,1)),"",LEFT($CF302,FIND(" (",$CF302,1)))),$CH$8:$CH301,0))=FALSE,IF($CF301="Radius",LEFT($CF302,FIND(" (",$CF302,1)),IF(LEFT($CF302,FIND(" (",$CF302,1))=LEFT($CF301,FIND(" (",$CF301,1)),"",LEFT($CF302,FIND(" (",$CF302,1)))),""),"")),"")</f>
        <v/>
      </c>
      <c r="CI302" s="142" t="str">
        <f t="array" aca="1" ref="CI302" ca="1">IFERROR(IF($CH302="","",IF(MAX((Selection_Radius=$CH302)*Selection_Resultant)=0,"",MAX((Selection_Radius=$CH302)*Selection_Resultant))),"")</f>
        <v/>
      </c>
      <c r="CJ302" s="142" t="str">
        <f t="shared" ca="1" si="2260"/>
        <v/>
      </c>
      <c r="CK302" s="142" t="str">
        <f t="array" aca="1" ref="CK302" ca="1">IFERROR(INDEX($CJ$1:$CJ$502,SMALL(IF($CJ$1:$CJ$502&lt;&gt;"",ROW($CJ$1:$CJ$502)),ROW(295:295))),"")</f>
        <v/>
      </c>
      <c r="CL302" s="142" t="str">
        <f t="shared" ca="1" si="2261"/>
        <v/>
      </c>
      <c r="CM302" s="142" t="str">
        <f t="shared" ca="1" si="2262"/>
        <v/>
      </c>
      <c r="CN302" s="142" t="str" cm="1">
        <f t="array" aca="1" ref="CN302" ca="1">IF(CM302="","",INDEX(INDIRECT("$CM$9:$CM$" &amp; ROW(GuyAnchorReactionCount) + GuyAnchorReactionCount),ROWS($CM302:INDIRECT("$CM$" &amp; ROW(GuyAnchorReactionCount) + GuyAnchorReactionCount))))</f>
        <v/>
      </c>
      <c r="CP302" s="145" t="str">
        <f t="shared" ca="1" si="2263"/>
        <v/>
      </c>
      <c r="CQ302" s="145" t="str">
        <f t="shared" ca="1" si="2264"/>
        <v/>
      </c>
      <c r="CR302" s="145" t="str">
        <f t="shared" ca="1" si="2265"/>
        <v/>
      </c>
      <c r="CS302" s="145" t="str">
        <f t="shared" ca="1" si="2266"/>
        <v/>
      </c>
    </row>
    <row r="303" spans="3:97" x14ac:dyDescent="0.2">
      <c r="C303" s="142">
        <f t="shared" si="2190"/>
        <v>301</v>
      </c>
      <c r="D303" s="142" t="e">
        <f t="shared" ca="1" si="2461"/>
        <v>#N/A</v>
      </c>
      <c r="E303" s="142" t="e">
        <f t="shared" ca="1" si="2461"/>
        <v>#N/A</v>
      </c>
      <c r="F303" s="142" t="e">
        <f t="shared" ca="1" si="2461"/>
        <v>#N/A</v>
      </c>
      <c r="G303" s="142" t="e">
        <f t="shared" ca="1" si="2461"/>
        <v>#N/A</v>
      </c>
      <c r="H303" s="142" t="e">
        <f t="shared" ca="1" si="2461"/>
        <v>#N/A</v>
      </c>
      <c r="I303" s="142" t="e">
        <f t="shared" ca="1" si="2461"/>
        <v>#N/A</v>
      </c>
      <c r="J303" s="142" t="e">
        <f t="shared" ca="1" si="2461"/>
        <v>#N/A</v>
      </c>
      <c r="K303" s="142" t="e">
        <f t="shared" ca="1" si="2461"/>
        <v>#N/A</v>
      </c>
      <c r="L303" s="142" t="e">
        <f t="shared" ca="1" si="2461"/>
        <v>#N/A</v>
      </c>
      <c r="M303" s="142" t="e">
        <f t="shared" ca="1" si="2461"/>
        <v>#N/A</v>
      </c>
      <c r="N303" s="142" t="e">
        <f t="shared" ca="1" si="2461"/>
        <v>#N/A</v>
      </c>
      <c r="O303" s="142" t="e">
        <f t="shared" ca="1" si="2461"/>
        <v>#N/A</v>
      </c>
      <c r="P303" s="142" t="e">
        <f t="shared" ca="1" si="2461"/>
        <v>#N/A</v>
      </c>
      <c r="Q303" s="142" t="e">
        <f t="shared" ca="1" si="2461"/>
        <v>#N/A</v>
      </c>
      <c r="R303" s="142" t="e">
        <f t="shared" ca="1" si="2461"/>
        <v>#N/A</v>
      </c>
      <c r="S303" s="142" t="e">
        <f t="shared" ca="1" si="2461"/>
        <v>#N/A</v>
      </c>
      <c r="T303" s="142" t="e">
        <f t="shared" ca="1" si="2451"/>
        <v>#N/A</v>
      </c>
      <c r="U303" s="142" t="e">
        <f t="shared" ca="1" si="2451"/>
        <v>#N/A</v>
      </c>
      <c r="V303" s="142" t="e">
        <f t="shared" ca="1" si="2451"/>
        <v>#N/A</v>
      </c>
      <c r="W303" s="142" t="e">
        <f t="shared" ca="1" si="2451"/>
        <v>#N/A</v>
      </c>
      <c r="X303" s="142" t="e">
        <f t="shared" ca="1" si="2451"/>
        <v>#N/A</v>
      </c>
      <c r="Y303" s="142" t="e">
        <f t="shared" ca="1" si="2451"/>
        <v>#N/A</v>
      </c>
      <c r="Z303" s="142" t="e">
        <f t="shared" ca="1" si="2451"/>
        <v>#N/A</v>
      </c>
      <c r="AA303" s="142" t="e">
        <f t="shared" ca="1" si="2451"/>
        <v>#N/A</v>
      </c>
      <c r="AB303" s="142" t="e">
        <f t="shared" ca="1" si="2451"/>
        <v>#N/A</v>
      </c>
      <c r="AC303" s="142" t="e">
        <f t="shared" ca="1" si="2451"/>
        <v>#N/A</v>
      </c>
      <c r="AD303" s="142" t="e">
        <f t="shared" ca="1" si="2451"/>
        <v>#N/A</v>
      </c>
      <c r="AE303" s="142" t="e">
        <f t="shared" ca="1" si="2451"/>
        <v>#N/A</v>
      </c>
      <c r="AF303" s="142" t="e">
        <f t="shared" ca="1" si="2451"/>
        <v>#N/A</v>
      </c>
      <c r="AG303" s="142" t="e">
        <f t="shared" ca="1" si="2451"/>
        <v>#N/A</v>
      </c>
      <c r="AH303" s="142" t="e">
        <f t="shared" ca="1" si="2451"/>
        <v>#N/A</v>
      </c>
      <c r="AI303" s="142" t="e">
        <f t="shared" ca="1" si="2462"/>
        <v>#N/A</v>
      </c>
      <c r="AJ303" s="142" t="e">
        <f t="shared" ca="1" si="2462"/>
        <v>#N/A</v>
      </c>
      <c r="AK303" s="142" t="e">
        <f t="shared" ca="1" si="2462"/>
        <v>#N/A</v>
      </c>
      <c r="AL303" s="142" t="e">
        <f t="shared" ca="1" si="2462"/>
        <v>#N/A</v>
      </c>
      <c r="AM303" s="142" t="e">
        <f t="shared" ca="1" si="2462"/>
        <v>#N/A</v>
      </c>
      <c r="AN303" s="142" t="e">
        <f t="shared" ca="1" si="2462"/>
        <v>#N/A</v>
      </c>
      <c r="AO303" s="142" t="e">
        <f t="shared" ca="1" si="2462"/>
        <v>#N/A</v>
      </c>
      <c r="AP303" s="142" t="e">
        <f t="shared" ca="1" si="2462"/>
        <v>#N/A</v>
      </c>
      <c r="AQ303" s="142" t="e">
        <f t="shared" ca="1" si="2462"/>
        <v>#N/A</v>
      </c>
      <c r="AR303" s="142" t="e">
        <f t="shared" ca="1" si="2462"/>
        <v>#N/A</v>
      </c>
      <c r="AS303" s="142" t="e">
        <f t="shared" ca="1" si="2462"/>
        <v>#N/A</v>
      </c>
      <c r="AT303" s="142" t="e">
        <f t="shared" ca="1" si="2462"/>
        <v>#N/A</v>
      </c>
      <c r="AU303" s="142" t="e">
        <f t="shared" ca="1" si="2462"/>
        <v>#N/A</v>
      </c>
      <c r="AV303" s="142" t="e">
        <f t="shared" ca="1" si="2462"/>
        <v>#N/A</v>
      </c>
      <c r="AW303" s="142" t="e">
        <f t="shared" ca="1" si="2462"/>
        <v>#N/A</v>
      </c>
      <c r="AX303" s="142" t="e">
        <f t="shared" ca="1" si="2462"/>
        <v>#N/A</v>
      </c>
      <c r="AY303" s="142" t="e">
        <f t="shared" ca="1" si="2452"/>
        <v>#N/A</v>
      </c>
      <c r="AZ303" s="142" t="e">
        <f t="shared" ca="1" si="2452"/>
        <v>#N/A</v>
      </c>
      <c r="BA303" s="142" t="e">
        <f t="shared" ca="1" si="2452"/>
        <v>#N/A</v>
      </c>
      <c r="BB303" s="142" t="str">
        <f t="shared" ca="1" si="2180"/>
        <v/>
      </c>
      <c r="BC303" s="142" t="str">
        <f t="shared" ref="BC303" ca="1" si="2567">IFERROR(VALUE(G303)*IF(RTF_unit="K",1,IF(RTF_unit="lb",1/1000,IF(RTF_unit="T",2,1))),"")</f>
        <v/>
      </c>
      <c r="BD303" s="142" t="str">
        <f t="shared" ref="BD303" ca="1" si="2568">IFERROR(VALUE(H303)*IF(RTF_unit="K",1,IF(RTF_unit="lb",1/1000,IF(RTF_unit="T",2,1))),"")</f>
        <v/>
      </c>
      <c r="BE303" s="142" t="str">
        <f t="shared" ref="BE303" ca="1" si="2569">IFERROR(VALUE(I303)*IF(RTF_unit="K",1,IF(RTF_unit="lb",1/1000,IF(RTF_unit="T",2,1))),"")</f>
        <v/>
      </c>
      <c r="BF303" s="20" t="str">
        <f t="shared" ca="1" si="2184"/>
        <v/>
      </c>
      <c r="BG303" s="142" t="str">
        <f t="shared" ca="1" si="2226"/>
        <v/>
      </c>
      <c r="BH303" s="20"/>
      <c r="BI303" s="158" t="str">
        <f t="shared" ca="1" si="2270"/>
        <v/>
      </c>
      <c r="BJ303" s="142" t="str">
        <f t="shared" ca="1" si="2245"/>
        <v/>
      </c>
      <c r="BK303" s="142" t="str">
        <f t="shared" ca="1" si="2271"/>
        <v/>
      </c>
      <c r="BL303" s="142" t="str">
        <f t="shared" ref="BL303" ca="1" si="2570">IFERROR(INDEX($D$2:$BA$203,$A$41-1+$BI303,$A$27-3)*IF(RTF_unit="K",1,IF(RTF_unit="lb",1/1000,IF(RTF_unit="T",2,1))),"")</f>
        <v/>
      </c>
      <c r="BM303" s="142" t="str">
        <f t="shared" ref="BM303" ca="1" si="2571">IFERROR(INDEX($D$2:$BA$203,$A$41-1+$BI303,$A$27-1)*IF(RTF_unit="K",1,IF(RTF_unit="lb",1/1000,IF(RTF_unit="T",2,1))),"")</f>
        <v/>
      </c>
      <c r="BN303" s="142" t="str">
        <f t="shared" ref="BN303" ca="1" si="2572">IFERROR(INDEX($D$2:$BA$203,$A$41-1+$BI303,$A$27-2)*IF(RTF_unit="K",1,IF(RTF_unit="lb",1/1000,IF(RTF_unit="T",2,1))),"")</f>
        <v/>
      </c>
      <c r="BO303" s="142" t="str">
        <f t="shared" ref="BO303" ca="1" si="2573">IFERROR(INDEX($D$2:$BA$203,$A$41-1+$BI303,$A$27)*IF(RTF_unit_Moment="kip-ft",1,IF(RTF_unit_Moment="kip-in",1/12,IF(RTF_unit_Moment="lb-ft",1/1000,IF(RTF_unit_Moment="lb-in",1/12000,1)))),"")</f>
        <v/>
      </c>
      <c r="BP303" s="142" t="str">
        <f t="shared" ref="BP303" ca="1" si="2574">IFERROR(INDEX($D$2:$BA$203,$A$41-1+$BI303,$A$30)*IF(RTF_unit_Moment="kip-ft",1,IF(RTF_unit_Moment="kip-in",1/12,IF(RTF_unit_Moment="lb-ft",1/1000,IF(RTF_unit_Moment="lb-in",1/12000,1)))),"")</f>
        <v/>
      </c>
      <c r="BQ303" s="142" t="str">
        <f t="shared" ca="1" si="2277"/>
        <v/>
      </c>
      <c r="BR303" s="142" t="str">
        <f t="shared" ca="1" si="2278"/>
        <v/>
      </c>
      <c r="BT303" s="142" t="str">
        <f t="array" aca="1" ref="BT303" ca="1">IFERROR(INDEX($BB$1:$BB$502,SMALL(IF($BB$1:$BB$502&lt;&gt;"",ROW($BB$1:$BB$502)),ROW(296:296))),"")</f>
        <v/>
      </c>
      <c r="BU303" s="156" t="str">
        <f t="shared" ca="1" si="2240"/>
        <v/>
      </c>
      <c r="BV303" s="142" t="str">
        <f t="shared" ca="1" si="2251"/>
        <v/>
      </c>
      <c r="BW303" s="142" t="str">
        <f t="shared" ca="1" si="2251"/>
        <v/>
      </c>
      <c r="BX303" s="142" t="str">
        <f t="shared" ca="1" si="2251"/>
        <v/>
      </c>
      <c r="BY303" s="142" t="str">
        <f t="shared" ca="1" si="2252"/>
        <v/>
      </c>
      <c r="BZ303" s="142" t="str">
        <f t="shared" ca="1" si="2241"/>
        <v/>
      </c>
      <c r="CA303" s="142" t="str">
        <f t="shared" ca="1" si="2253"/>
        <v/>
      </c>
      <c r="CB303" s="142" t="str">
        <f t="shared" ca="1" si="2254"/>
        <v/>
      </c>
      <c r="CC303" s="142" t="str">
        <f t="shared" ca="1" si="2255"/>
        <v/>
      </c>
      <c r="CD303" s="142" t="str">
        <f t="shared" ca="1" si="2256"/>
        <v/>
      </c>
      <c r="CE303" s="142" t="str">
        <f t="shared" ca="1" si="2257"/>
        <v/>
      </c>
      <c r="CF303" s="142" t="str">
        <f t="shared" ca="1" si="2258"/>
        <v/>
      </c>
      <c r="CG303" s="142" t="str">
        <f t="shared" ca="1" si="2259"/>
        <v/>
      </c>
      <c r="CH303" s="142" t="str">
        <f ca="1">IFERROR(TRIM(IFERROR(IF(ISNUMBER(MATCH(IF($CF302="Radius",LEFT($CF303,FIND(" (",$CF303,1)),IF(LEFT($CF303,FIND(" (",$CF303,1))=LEFT($CF302,FIND(" (",$CF302,1)),"",LEFT($CF303,FIND(" (",$CF303,1)))),$CH$8:$CH302,0))=FALSE,IF($CF302="Radius",LEFT($CF303,FIND(" (",$CF303,1)),IF(LEFT($CF303,FIND(" (",$CF303,1))=LEFT($CF302,FIND(" (",$CF302,1)),"",LEFT($CF303,FIND(" (",$CF303,1)))),""),"")),"")</f>
        <v/>
      </c>
      <c r="CI303" s="142" t="str">
        <f t="array" aca="1" ref="CI303" ca="1">IFERROR(IF($CH303="","",IF(MAX((Selection_Radius=$CH303)*Selection_Resultant)=0,"",MAX((Selection_Radius=$CH303)*Selection_Resultant))),"")</f>
        <v/>
      </c>
      <c r="CJ303" s="142" t="str">
        <f t="shared" ca="1" si="2260"/>
        <v/>
      </c>
      <c r="CK303" s="142" t="str">
        <f t="array" aca="1" ref="CK303" ca="1">IFERROR(INDEX($CJ$1:$CJ$502,SMALL(IF($CJ$1:$CJ$502&lt;&gt;"",ROW($CJ$1:$CJ$502)),ROW(296:296))),"")</f>
        <v/>
      </c>
      <c r="CL303" s="142" t="str">
        <f t="shared" ca="1" si="2261"/>
        <v/>
      </c>
      <c r="CM303" s="142" t="str">
        <f t="shared" ca="1" si="2262"/>
        <v/>
      </c>
      <c r="CN303" s="142" t="str" cm="1">
        <f t="array" aca="1" ref="CN303" ca="1">IF(CM303="","",INDEX(INDIRECT("$CM$9:$CM$" &amp; ROW(GuyAnchorReactionCount) + GuyAnchorReactionCount),ROWS($CM303:INDIRECT("$CM$" &amp; ROW(GuyAnchorReactionCount) + GuyAnchorReactionCount))))</f>
        <v/>
      </c>
      <c r="CP303" s="145" t="str">
        <f t="shared" ca="1" si="2263"/>
        <v/>
      </c>
      <c r="CQ303" s="145" t="str">
        <f t="shared" ca="1" si="2264"/>
        <v/>
      </c>
      <c r="CR303" s="145" t="str">
        <f t="shared" ca="1" si="2265"/>
        <v/>
      </c>
      <c r="CS303" s="145" t="str">
        <f t="shared" ca="1" si="2266"/>
        <v/>
      </c>
    </row>
    <row r="304" spans="3:97" x14ac:dyDescent="0.2">
      <c r="C304" s="142">
        <f t="shared" si="2190"/>
        <v>302</v>
      </c>
      <c r="D304" s="142" t="e">
        <f t="shared" ca="1" si="2461"/>
        <v>#N/A</v>
      </c>
      <c r="E304" s="142" t="e">
        <f t="shared" ca="1" si="2461"/>
        <v>#N/A</v>
      </c>
      <c r="F304" s="142" t="e">
        <f t="shared" ca="1" si="2461"/>
        <v>#N/A</v>
      </c>
      <c r="G304" s="142" t="e">
        <f t="shared" ca="1" si="2461"/>
        <v>#N/A</v>
      </c>
      <c r="H304" s="142" t="e">
        <f t="shared" ca="1" si="2461"/>
        <v>#N/A</v>
      </c>
      <c r="I304" s="142" t="e">
        <f t="shared" ca="1" si="2461"/>
        <v>#N/A</v>
      </c>
      <c r="J304" s="142" t="e">
        <f t="shared" ca="1" si="2461"/>
        <v>#N/A</v>
      </c>
      <c r="K304" s="142" t="e">
        <f t="shared" ca="1" si="2461"/>
        <v>#N/A</v>
      </c>
      <c r="L304" s="142" t="e">
        <f t="shared" ca="1" si="2461"/>
        <v>#N/A</v>
      </c>
      <c r="M304" s="142" t="e">
        <f t="shared" ca="1" si="2461"/>
        <v>#N/A</v>
      </c>
      <c r="N304" s="142" t="e">
        <f t="shared" ca="1" si="2461"/>
        <v>#N/A</v>
      </c>
      <c r="O304" s="142" t="e">
        <f t="shared" ca="1" si="2461"/>
        <v>#N/A</v>
      </c>
      <c r="P304" s="142" t="e">
        <f t="shared" ca="1" si="2461"/>
        <v>#N/A</v>
      </c>
      <c r="Q304" s="142" t="e">
        <f t="shared" ca="1" si="2461"/>
        <v>#N/A</v>
      </c>
      <c r="R304" s="142" t="e">
        <f t="shared" ca="1" si="2461"/>
        <v>#N/A</v>
      </c>
      <c r="S304" s="142" t="e">
        <f t="shared" ca="1" si="2461"/>
        <v>#N/A</v>
      </c>
      <c r="T304" s="142" t="e">
        <f t="shared" ca="1" si="2451"/>
        <v>#N/A</v>
      </c>
      <c r="U304" s="142" t="e">
        <f t="shared" ca="1" si="2451"/>
        <v>#N/A</v>
      </c>
      <c r="V304" s="142" t="e">
        <f t="shared" ca="1" si="2451"/>
        <v>#N/A</v>
      </c>
      <c r="W304" s="142" t="e">
        <f t="shared" ca="1" si="2451"/>
        <v>#N/A</v>
      </c>
      <c r="X304" s="142" t="e">
        <f t="shared" ca="1" si="2451"/>
        <v>#N/A</v>
      </c>
      <c r="Y304" s="142" t="e">
        <f t="shared" ca="1" si="2451"/>
        <v>#N/A</v>
      </c>
      <c r="Z304" s="142" t="e">
        <f t="shared" ca="1" si="2451"/>
        <v>#N/A</v>
      </c>
      <c r="AA304" s="142" t="e">
        <f t="shared" ca="1" si="2451"/>
        <v>#N/A</v>
      </c>
      <c r="AB304" s="142" t="e">
        <f t="shared" ca="1" si="2451"/>
        <v>#N/A</v>
      </c>
      <c r="AC304" s="142" t="e">
        <f t="shared" ca="1" si="2451"/>
        <v>#N/A</v>
      </c>
      <c r="AD304" s="142" t="e">
        <f t="shared" ca="1" si="2451"/>
        <v>#N/A</v>
      </c>
      <c r="AE304" s="142" t="e">
        <f t="shared" ca="1" si="2451"/>
        <v>#N/A</v>
      </c>
      <c r="AF304" s="142" t="e">
        <f t="shared" ca="1" si="2451"/>
        <v>#N/A</v>
      </c>
      <c r="AG304" s="142" t="e">
        <f t="shared" ca="1" si="2451"/>
        <v>#N/A</v>
      </c>
      <c r="AH304" s="142" t="e">
        <f t="shared" ca="1" si="2451"/>
        <v>#N/A</v>
      </c>
      <c r="AI304" s="142" t="e">
        <f t="shared" ca="1" si="2462"/>
        <v>#N/A</v>
      </c>
      <c r="AJ304" s="142" t="e">
        <f t="shared" ca="1" si="2462"/>
        <v>#N/A</v>
      </c>
      <c r="AK304" s="142" t="e">
        <f t="shared" ca="1" si="2462"/>
        <v>#N/A</v>
      </c>
      <c r="AL304" s="142" t="e">
        <f t="shared" ca="1" si="2462"/>
        <v>#N/A</v>
      </c>
      <c r="AM304" s="142" t="e">
        <f t="shared" ca="1" si="2462"/>
        <v>#N/A</v>
      </c>
      <c r="AN304" s="142" t="e">
        <f t="shared" ca="1" si="2462"/>
        <v>#N/A</v>
      </c>
      <c r="AO304" s="142" t="e">
        <f t="shared" ca="1" si="2462"/>
        <v>#N/A</v>
      </c>
      <c r="AP304" s="142" t="e">
        <f t="shared" ca="1" si="2462"/>
        <v>#N/A</v>
      </c>
      <c r="AQ304" s="142" t="e">
        <f t="shared" ca="1" si="2462"/>
        <v>#N/A</v>
      </c>
      <c r="AR304" s="142" t="e">
        <f t="shared" ca="1" si="2462"/>
        <v>#N/A</v>
      </c>
      <c r="AS304" s="142" t="e">
        <f t="shared" ca="1" si="2462"/>
        <v>#N/A</v>
      </c>
      <c r="AT304" s="142" t="e">
        <f t="shared" ca="1" si="2462"/>
        <v>#N/A</v>
      </c>
      <c r="AU304" s="142" t="e">
        <f t="shared" ca="1" si="2462"/>
        <v>#N/A</v>
      </c>
      <c r="AV304" s="142" t="e">
        <f t="shared" ca="1" si="2462"/>
        <v>#N/A</v>
      </c>
      <c r="AW304" s="142" t="e">
        <f t="shared" ca="1" si="2462"/>
        <v>#N/A</v>
      </c>
      <c r="AX304" s="142" t="e">
        <f t="shared" ca="1" si="2462"/>
        <v>#N/A</v>
      </c>
      <c r="AY304" s="142" t="e">
        <f t="shared" ca="1" si="2452"/>
        <v>#N/A</v>
      </c>
      <c r="AZ304" s="142" t="e">
        <f t="shared" ca="1" si="2452"/>
        <v>#N/A</v>
      </c>
      <c r="BA304" s="142" t="e">
        <f t="shared" ca="1" si="2452"/>
        <v>#N/A</v>
      </c>
      <c r="BB304" s="142" t="str">
        <f t="shared" ca="1" si="2180"/>
        <v/>
      </c>
      <c r="BC304" s="142" t="str">
        <f t="shared" ref="BC304" ca="1" si="2575">IFERROR(VALUE(G304)*IF(RTF_unit="K",1,IF(RTF_unit="lb",1/1000,IF(RTF_unit="T",2,1))),"")</f>
        <v/>
      </c>
      <c r="BD304" s="142" t="str">
        <f t="shared" ref="BD304" ca="1" si="2576">IFERROR(VALUE(H304)*IF(RTF_unit="K",1,IF(RTF_unit="lb",1/1000,IF(RTF_unit="T",2,1))),"")</f>
        <v/>
      </c>
      <c r="BE304" s="142" t="str">
        <f t="shared" ref="BE304" ca="1" si="2577">IFERROR(VALUE(I304)*IF(RTF_unit="K",1,IF(RTF_unit="lb",1/1000,IF(RTF_unit="T",2,1))),"")</f>
        <v/>
      </c>
      <c r="BF304" s="20" t="str">
        <f t="shared" ca="1" si="2184"/>
        <v/>
      </c>
      <c r="BG304" s="142" t="str">
        <f t="shared" ca="1" si="2226"/>
        <v/>
      </c>
      <c r="BH304" s="20"/>
      <c r="BI304" s="158" t="str">
        <f t="shared" ca="1" si="2270"/>
        <v/>
      </c>
      <c r="BJ304" s="142" t="str">
        <f t="shared" ca="1" si="2245"/>
        <v/>
      </c>
      <c r="BK304" s="142" t="str">
        <f t="shared" ca="1" si="2271"/>
        <v/>
      </c>
      <c r="BL304" s="142" t="str">
        <f t="shared" ref="BL304" ca="1" si="2578">IFERROR(INDEX($D$2:$BA$203,$A$41-1+$BI304,$A$27-3)*IF(RTF_unit="K",1,IF(RTF_unit="lb",1/1000,IF(RTF_unit="T",2,1))),"")</f>
        <v/>
      </c>
      <c r="BM304" s="142" t="str">
        <f t="shared" ref="BM304" ca="1" si="2579">IFERROR(INDEX($D$2:$BA$203,$A$41-1+$BI304,$A$27-1)*IF(RTF_unit="K",1,IF(RTF_unit="lb",1/1000,IF(RTF_unit="T",2,1))),"")</f>
        <v/>
      </c>
      <c r="BN304" s="142" t="str">
        <f t="shared" ref="BN304" ca="1" si="2580">IFERROR(INDEX($D$2:$BA$203,$A$41-1+$BI304,$A$27-2)*IF(RTF_unit="K",1,IF(RTF_unit="lb",1/1000,IF(RTF_unit="T",2,1))),"")</f>
        <v/>
      </c>
      <c r="BO304" s="142" t="str">
        <f t="shared" ref="BO304" ca="1" si="2581">IFERROR(INDEX($D$2:$BA$203,$A$41-1+$BI304,$A$27)*IF(RTF_unit_Moment="kip-ft",1,IF(RTF_unit_Moment="kip-in",1/12,IF(RTF_unit_Moment="lb-ft",1/1000,IF(RTF_unit_Moment="lb-in",1/12000,1)))),"")</f>
        <v/>
      </c>
      <c r="BP304" s="142" t="str">
        <f t="shared" ref="BP304" ca="1" si="2582">IFERROR(INDEX($D$2:$BA$203,$A$41-1+$BI304,$A$30)*IF(RTF_unit_Moment="kip-ft",1,IF(RTF_unit_Moment="kip-in",1/12,IF(RTF_unit_Moment="lb-ft",1/1000,IF(RTF_unit_Moment="lb-in",1/12000,1)))),"")</f>
        <v/>
      </c>
      <c r="BQ304" s="142" t="str">
        <f t="shared" ca="1" si="2277"/>
        <v/>
      </c>
      <c r="BR304" s="142" t="str">
        <f t="shared" ca="1" si="2278"/>
        <v/>
      </c>
      <c r="BT304" s="142" t="str">
        <f t="array" aca="1" ref="BT304" ca="1">IFERROR(INDEX($BB$1:$BB$502,SMALL(IF($BB$1:$BB$502&lt;&gt;"",ROW($BB$1:$BB$502)),ROW(297:297))),"")</f>
        <v/>
      </c>
      <c r="BU304" s="156" t="str">
        <f t="shared" ca="1" si="2240"/>
        <v/>
      </c>
      <c r="BV304" s="142" t="str">
        <f t="shared" ca="1" si="2251"/>
        <v/>
      </c>
      <c r="BW304" s="142" t="str">
        <f t="shared" ca="1" si="2251"/>
        <v/>
      </c>
      <c r="BX304" s="142" t="str">
        <f t="shared" ca="1" si="2251"/>
        <v/>
      </c>
      <c r="BY304" s="142" t="str">
        <f t="shared" ca="1" si="2252"/>
        <v/>
      </c>
      <c r="BZ304" s="142" t="str">
        <f t="shared" ca="1" si="2241"/>
        <v/>
      </c>
      <c r="CA304" s="142" t="str">
        <f t="shared" ca="1" si="2253"/>
        <v/>
      </c>
      <c r="CB304" s="142" t="str">
        <f t="shared" ca="1" si="2254"/>
        <v/>
      </c>
      <c r="CC304" s="142" t="str">
        <f t="shared" ca="1" si="2255"/>
        <v/>
      </c>
      <c r="CD304" s="142" t="str">
        <f t="shared" ca="1" si="2256"/>
        <v/>
      </c>
      <c r="CE304" s="142" t="str">
        <f t="shared" ca="1" si="2257"/>
        <v/>
      </c>
      <c r="CF304" s="142" t="str">
        <f t="shared" ca="1" si="2258"/>
        <v/>
      </c>
      <c r="CG304" s="142" t="str">
        <f t="shared" ca="1" si="2259"/>
        <v/>
      </c>
      <c r="CH304" s="142" t="str">
        <f ca="1">IFERROR(TRIM(IFERROR(IF(ISNUMBER(MATCH(IF($CF303="Radius",LEFT($CF304,FIND(" (",$CF304,1)),IF(LEFT($CF304,FIND(" (",$CF304,1))=LEFT($CF303,FIND(" (",$CF303,1)),"",LEFT($CF304,FIND(" (",$CF304,1)))),$CH$8:$CH303,0))=FALSE,IF($CF303="Radius",LEFT($CF304,FIND(" (",$CF304,1)),IF(LEFT($CF304,FIND(" (",$CF304,1))=LEFT($CF303,FIND(" (",$CF303,1)),"",LEFT($CF304,FIND(" (",$CF304,1)))),""),"")),"")</f>
        <v/>
      </c>
      <c r="CI304" s="142" t="str">
        <f t="array" aca="1" ref="CI304" ca="1">IFERROR(IF($CH304="","",IF(MAX((Selection_Radius=$CH304)*Selection_Resultant)=0,"",MAX((Selection_Radius=$CH304)*Selection_Resultant))),"")</f>
        <v/>
      </c>
      <c r="CJ304" s="142" t="str">
        <f t="shared" ca="1" si="2260"/>
        <v/>
      </c>
      <c r="CK304" s="142" t="str">
        <f t="array" aca="1" ref="CK304" ca="1">IFERROR(INDEX($CJ$1:$CJ$502,SMALL(IF($CJ$1:$CJ$502&lt;&gt;"",ROW($CJ$1:$CJ$502)),ROW(297:297))),"")</f>
        <v/>
      </c>
      <c r="CL304" s="142" t="str">
        <f t="shared" ca="1" si="2261"/>
        <v/>
      </c>
      <c r="CM304" s="142" t="str">
        <f t="shared" ca="1" si="2262"/>
        <v/>
      </c>
      <c r="CN304" s="142" t="str" cm="1">
        <f t="array" aca="1" ref="CN304" ca="1">IF(CM304="","",INDEX(INDIRECT("$CM$9:$CM$" &amp; ROW(GuyAnchorReactionCount) + GuyAnchorReactionCount),ROWS($CM304:INDIRECT("$CM$" &amp; ROW(GuyAnchorReactionCount) + GuyAnchorReactionCount))))</f>
        <v/>
      </c>
      <c r="CP304" s="145" t="str">
        <f t="shared" ca="1" si="2263"/>
        <v/>
      </c>
      <c r="CQ304" s="145" t="str">
        <f t="shared" ca="1" si="2264"/>
        <v/>
      </c>
      <c r="CR304" s="145" t="str">
        <f t="shared" ca="1" si="2265"/>
        <v/>
      </c>
      <c r="CS304" s="145" t="str">
        <f t="shared" ca="1" si="2266"/>
        <v/>
      </c>
    </row>
    <row r="305" spans="3:97" ht="15" customHeight="1" x14ac:dyDescent="0.2">
      <c r="C305" s="142">
        <f t="shared" si="2190"/>
        <v>303</v>
      </c>
      <c r="D305" s="142" t="e">
        <f t="shared" ca="1" si="2461"/>
        <v>#N/A</v>
      </c>
      <c r="E305" s="142" t="e">
        <f t="shared" ca="1" si="2461"/>
        <v>#N/A</v>
      </c>
      <c r="F305" s="142" t="e">
        <f t="shared" ca="1" si="2461"/>
        <v>#N/A</v>
      </c>
      <c r="G305" s="142" t="e">
        <f t="shared" ca="1" si="2461"/>
        <v>#N/A</v>
      </c>
      <c r="H305" s="142" t="e">
        <f t="shared" ca="1" si="2461"/>
        <v>#N/A</v>
      </c>
      <c r="I305" s="142" t="e">
        <f t="shared" ca="1" si="2461"/>
        <v>#N/A</v>
      </c>
      <c r="J305" s="142" t="e">
        <f t="shared" ca="1" si="2461"/>
        <v>#N/A</v>
      </c>
      <c r="K305" s="142" t="e">
        <f t="shared" ca="1" si="2461"/>
        <v>#N/A</v>
      </c>
      <c r="L305" s="142" t="e">
        <f t="shared" ca="1" si="2461"/>
        <v>#N/A</v>
      </c>
      <c r="M305" s="142" t="e">
        <f t="shared" ca="1" si="2461"/>
        <v>#N/A</v>
      </c>
      <c r="N305" s="142" t="e">
        <f t="shared" ca="1" si="2461"/>
        <v>#N/A</v>
      </c>
      <c r="O305" s="142" t="e">
        <f t="shared" ca="1" si="2461"/>
        <v>#N/A</v>
      </c>
      <c r="P305" s="142" t="e">
        <f t="shared" ca="1" si="2461"/>
        <v>#N/A</v>
      </c>
      <c r="Q305" s="142" t="e">
        <f t="shared" ca="1" si="2461"/>
        <v>#N/A</v>
      </c>
      <c r="R305" s="142" t="e">
        <f t="shared" ca="1" si="2461"/>
        <v>#N/A</v>
      </c>
      <c r="S305" s="142" t="e">
        <f t="shared" ref="S305:AH320" ca="1" si="2583">TRIM(INDIRECT("'" &amp; "TNX Report" &amp; "'!" &amp; ADDRESS($A$9+$C305,S$1)))</f>
        <v>#N/A</v>
      </c>
      <c r="T305" s="142" t="e">
        <f t="shared" ca="1" si="2583"/>
        <v>#N/A</v>
      </c>
      <c r="U305" s="142" t="e">
        <f t="shared" ca="1" si="2583"/>
        <v>#N/A</v>
      </c>
      <c r="V305" s="142" t="e">
        <f t="shared" ca="1" si="2583"/>
        <v>#N/A</v>
      </c>
      <c r="W305" s="142" t="e">
        <f t="shared" ca="1" si="2583"/>
        <v>#N/A</v>
      </c>
      <c r="X305" s="142" t="e">
        <f t="shared" ca="1" si="2583"/>
        <v>#N/A</v>
      </c>
      <c r="Y305" s="142" t="e">
        <f t="shared" ca="1" si="2583"/>
        <v>#N/A</v>
      </c>
      <c r="Z305" s="142" t="e">
        <f t="shared" ca="1" si="2583"/>
        <v>#N/A</v>
      </c>
      <c r="AA305" s="142" t="e">
        <f t="shared" ca="1" si="2583"/>
        <v>#N/A</v>
      </c>
      <c r="AB305" s="142" t="e">
        <f t="shared" ca="1" si="2583"/>
        <v>#N/A</v>
      </c>
      <c r="AC305" s="142" t="e">
        <f t="shared" ca="1" si="2583"/>
        <v>#N/A</v>
      </c>
      <c r="AD305" s="142" t="e">
        <f t="shared" ca="1" si="2583"/>
        <v>#N/A</v>
      </c>
      <c r="AE305" s="142" t="e">
        <f t="shared" ca="1" si="2583"/>
        <v>#N/A</v>
      </c>
      <c r="AF305" s="142" t="e">
        <f t="shared" ca="1" si="2583"/>
        <v>#N/A</v>
      </c>
      <c r="AG305" s="142" t="e">
        <f t="shared" ca="1" si="2583"/>
        <v>#N/A</v>
      </c>
      <c r="AH305" s="142" t="e">
        <f t="shared" ca="1" si="2583"/>
        <v>#N/A</v>
      </c>
      <c r="AI305" s="142" t="e">
        <f t="shared" ca="1" si="2462"/>
        <v>#N/A</v>
      </c>
      <c r="AJ305" s="142" t="e">
        <f t="shared" ca="1" si="2462"/>
        <v>#N/A</v>
      </c>
      <c r="AK305" s="142" t="e">
        <f t="shared" ca="1" si="2462"/>
        <v>#N/A</v>
      </c>
      <c r="AL305" s="142" t="e">
        <f t="shared" ca="1" si="2462"/>
        <v>#N/A</v>
      </c>
      <c r="AM305" s="142" t="e">
        <f t="shared" ca="1" si="2462"/>
        <v>#N/A</v>
      </c>
      <c r="AN305" s="142" t="e">
        <f t="shared" ca="1" si="2462"/>
        <v>#N/A</v>
      </c>
      <c r="AO305" s="142" t="e">
        <f t="shared" ca="1" si="2462"/>
        <v>#N/A</v>
      </c>
      <c r="AP305" s="142" t="e">
        <f t="shared" ca="1" si="2462"/>
        <v>#N/A</v>
      </c>
      <c r="AQ305" s="142" t="e">
        <f t="shared" ca="1" si="2462"/>
        <v>#N/A</v>
      </c>
      <c r="AR305" s="142" t="e">
        <f t="shared" ca="1" si="2462"/>
        <v>#N/A</v>
      </c>
      <c r="AS305" s="142" t="e">
        <f t="shared" ca="1" si="2462"/>
        <v>#N/A</v>
      </c>
      <c r="AT305" s="142" t="e">
        <f t="shared" ca="1" si="2462"/>
        <v>#N/A</v>
      </c>
      <c r="AU305" s="142" t="e">
        <f t="shared" ca="1" si="2462"/>
        <v>#N/A</v>
      </c>
      <c r="AV305" s="142" t="e">
        <f t="shared" ca="1" si="2462"/>
        <v>#N/A</v>
      </c>
      <c r="AW305" s="142" t="e">
        <f t="shared" ca="1" si="2462"/>
        <v>#N/A</v>
      </c>
      <c r="AX305" s="142" t="e">
        <f t="shared" ref="AX305:BA320" ca="1" si="2584">TRIM(INDIRECT("'" &amp; "TNX Report" &amp; "'!" &amp; ADDRESS($A$9+$C305,AX$1)))</f>
        <v>#N/A</v>
      </c>
      <c r="AY305" s="142" t="e">
        <f t="shared" ca="1" si="2584"/>
        <v>#N/A</v>
      </c>
      <c r="AZ305" s="142" t="e">
        <f t="shared" ca="1" si="2584"/>
        <v>#N/A</v>
      </c>
      <c r="BA305" s="142" t="e">
        <f t="shared" ca="1" si="2584"/>
        <v>#N/A</v>
      </c>
      <c r="BB305" s="142" t="str">
        <f t="shared" ca="1" si="2180"/>
        <v/>
      </c>
      <c r="BC305" s="142" t="str">
        <f t="shared" ref="BC305" ca="1" si="2585">IFERROR(VALUE(G305)*IF(RTF_unit="K",1,IF(RTF_unit="lb",1/1000,IF(RTF_unit="T",2,1))),"")</f>
        <v/>
      </c>
      <c r="BD305" s="142" t="str">
        <f t="shared" ref="BD305" ca="1" si="2586">IFERROR(VALUE(H305)*IF(RTF_unit="K",1,IF(RTF_unit="lb",1/1000,IF(RTF_unit="T",2,1))),"")</f>
        <v/>
      </c>
      <c r="BE305" s="142" t="str">
        <f t="shared" ref="BE305" ca="1" si="2587">IFERROR(VALUE(I305)*IF(RTF_unit="K",1,IF(RTF_unit="lb",1/1000,IF(RTF_unit="T",2,1))),"")</f>
        <v/>
      </c>
      <c r="BF305" s="20" t="str">
        <f t="shared" ca="1" si="2184"/>
        <v/>
      </c>
      <c r="BG305" s="142" t="str">
        <f t="shared" ca="1" si="2226"/>
        <v/>
      </c>
      <c r="BH305" s="20"/>
      <c r="BI305" s="158" t="str">
        <f t="shared" ca="1" si="2270"/>
        <v/>
      </c>
      <c r="BJ305" s="142" t="str">
        <f t="shared" ca="1" si="2245"/>
        <v/>
      </c>
      <c r="BK305" s="142" t="str">
        <f t="shared" ca="1" si="2271"/>
        <v/>
      </c>
      <c r="BL305" s="142" t="str">
        <f t="shared" ref="BL305" ca="1" si="2588">IFERROR(INDEX($D$2:$BA$203,$A$41-1+$BI305,$A$27-3)*IF(RTF_unit="K",1,IF(RTF_unit="lb",1/1000,IF(RTF_unit="T",2,1))),"")</f>
        <v/>
      </c>
      <c r="BM305" s="142" t="str">
        <f t="shared" ref="BM305" ca="1" si="2589">IFERROR(INDEX($D$2:$BA$203,$A$41-1+$BI305,$A$27-1)*IF(RTF_unit="K",1,IF(RTF_unit="lb",1/1000,IF(RTF_unit="T",2,1))),"")</f>
        <v/>
      </c>
      <c r="BN305" s="142" t="str">
        <f t="shared" ref="BN305" ca="1" si="2590">IFERROR(INDEX($D$2:$BA$203,$A$41-1+$BI305,$A$27-2)*IF(RTF_unit="K",1,IF(RTF_unit="lb",1/1000,IF(RTF_unit="T",2,1))),"")</f>
        <v/>
      </c>
      <c r="BO305" s="142" t="str">
        <f t="shared" ref="BO305" ca="1" si="2591">IFERROR(INDEX($D$2:$BA$203,$A$41-1+$BI305,$A$27)*IF(RTF_unit_Moment="kip-ft",1,IF(RTF_unit_Moment="kip-in",1/12,IF(RTF_unit_Moment="lb-ft",1/1000,IF(RTF_unit_Moment="lb-in",1/12000,1)))),"")</f>
        <v/>
      </c>
      <c r="BP305" s="142" t="str">
        <f t="shared" ref="BP305" ca="1" si="2592">IFERROR(INDEX($D$2:$BA$203,$A$41-1+$BI305,$A$30)*IF(RTF_unit_Moment="kip-ft",1,IF(RTF_unit_Moment="kip-in",1/12,IF(RTF_unit_Moment="lb-ft",1/1000,IF(RTF_unit_Moment="lb-in",1/12000,1)))),"")</f>
        <v/>
      </c>
      <c r="BQ305" s="142" t="str">
        <f t="shared" ca="1" si="2277"/>
        <v/>
      </c>
      <c r="BR305" s="142" t="str">
        <f t="shared" ca="1" si="2278"/>
        <v/>
      </c>
      <c r="BT305" s="142" t="str">
        <f t="array" aca="1" ref="BT305" ca="1">IFERROR(INDEX($BB$1:$BB$502,SMALL(IF($BB$1:$BB$502&lt;&gt;"",ROW($BB$1:$BB$502)),ROW(298:298))),"")</f>
        <v/>
      </c>
      <c r="BU305" s="156" t="str">
        <f t="shared" ca="1" si="2240"/>
        <v/>
      </c>
      <c r="BV305" s="142" t="str">
        <f t="shared" ca="1" si="2251"/>
        <v/>
      </c>
      <c r="BW305" s="142" t="str">
        <f t="shared" ca="1" si="2251"/>
        <v/>
      </c>
      <c r="BX305" s="142" t="str">
        <f t="shared" ca="1" si="2251"/>
        <v/>
      </c>
      <c r="BY305" s="142" t="str">
        <f t="shared" ca="1" si="2252"/>
        <v/>
      </c>
      <c r="BZ305" s="142" t="str">
        <f t="shared" ca="1" si="2241"/>
        <v/>
      </c>
      <c r="CA305" s="142" t="str">
        <f t="shared" ca="1" si="2253"/>
        <v/>
      </c>
      <c r="CB305" s="142" t="str">
        <f t="shared" ca="1" si="2254"/>
        <v/>
      </c>
      <c r="CC305" s="142" t="str">
        <f t="shared" ca="1" si="2255"/>
        <v/>
      </c>
      <c r="CD305" s="142" t="str">
        <f t="shared" ca="1" si="2256"/>
        <v/>
      </c>
      <c r="CE305" s="142" t="str">
        <f t="shared" ca="1" si="2257"/>
        <v/>
      </c>
      <c r="CF305" s="142" t="str">
        <f t="shared" ca="1" si="2258"/>
        <v/>
      </c>
      <c r="CG305" s="142" t="str">
        <f t="shared" ca="1" si="2259"/>
        <v/>
      </c>
      <c r="CH305" s="142" t="str">
        <f ca="1">IFERROR(TRIM(IFERROR(IF(ISNUMBER(MATCH(IF($CF304="Radius",LEFT($CF305,FIND(" (",$CF305,1)),IF(LEFT($CF305,FIND(" (",$CF305,1))=LEFT($CF304,FIND(" (",$CF304,1)),"",LEFT($CF305,FIND(" (",$CF305,1)))),$CH$8:$CH304,0))=FALSE,IF($CF304="Radius",LEFT($CF305,FIND(" (",$CF305,1)),IF(LEFT($CF305,FIND(" (",$CF305,1))=LEFT($CF304,FIND(" (",$CF304,1)),"",LEFT($CF305,FIND(" (",$CF305,1)))),""),"")),"")</f>
        <v/>
      </c>
      <c r="CI305" s="142" t="str">
        <f t="array" aca="1" ref="CI305" ca="1">IFERROR(IF($CH305="","",IF(MAX((Selection_Radius=$CH305)*Selection_Resultant)=0,"",MAX((Selection_Radius=$CH305)*Selection_Resultant))),"")</f>
        <v/>
      </c>
      <c r="CJ305" s="142" t="str">
        <f t="shared" ca="1" si="2260"/>
        <v/>
      </c>
      <c r="CK305" s="142" t="str">
        <f t="array" aca="1" ref="CK305" ca="1">IFERROR(INDEX($CJ$1:$CJ$502,SMALL(IF($CJ$1:$CJ$502&lt;&gt;"",ROW($CJ$1:$CJ$502)),ROW(298:298))),"")</f>
        <v/>
      </c>
      <c r="CL305" s="142" t="str">
        <f t="shared" ca="1" si="2261"/>
        <v/>
      </c>
      <c r="CM305" s="142" t="str">
        <f t="shared" ca="1" si="2262"/>
        <v/>
      </c>
      <c r="CN305" s="142" t="str" cm="1">
        <f t="array" aca="1" ref="CN305" ca="1">IF(CM305="","",INDEX(INDIRECT("$CM$9:$CM$" &amp; ROW(GuyAnchorReactionCount) + GuyAnchorReactionCount),ROWS($CM305:INDIRECT("$CM$" &amp; ROW(GuyAnchorReactionCount) + GuyAnchorReactionCount))))</f>
        <v/>
      </c>
      <c r="CP305" s="145" t="str">
        <f t="shared" ca="1" si="2263"/>
        <v/>
      </c>
      <c r="CQ305" s="145" t="str">
        <f t="shared" ca="1" si="2264"/>
        <v/>
      </c>
      <c r="CR305" s="145" t="str">
        <f t="shared" ca="1" si="2265"/>
        <v/>
      </c>
      <c r="CS305" s="145" t="str">
        <f t="shared" ca="1" si="2266"/>
        <v/>
      </c>
    </row>
    <row r="306" spans="3:97" x14ac:dyDescent="0.2">
      <c r="C306" s="142">
        <f t="shared" si="2190"/>
        <v>304</v>
      </c>
      <c r="D306" s="142" t="e">
        <f t="shared" ref="D306:S321" ca="1" si="2593">TRIM(INDIRECT("'" &amp; "TNX Report" &amp; "'!" &amp; ADDRESS($A$9+$C306,D$1)))</f>
        <v>#N/A</v>
      </c>
      <c r="E306" s="142" t="e">
        <f t="shared" ca="1" si="2593"/>
        <v>#N/A</v>
      </c>
      <c r="F306" s="142" t="e">
        <f t="shared" ca="1" si="2593"/>
        <v>#N/A</v>
      </c>
      <c r="G306" s="142" t="e">
        <f t="shared" ca="1" si="2593"/>
        <v>#N/A</v>
      </c>
      <c r="H306" s="142" t="e">
        <f t="shared" ca="1" si="2593"/>
        <v>#N/A</v>
      </c>
      <c r="I306" s="142" t="e">
        <f t="shared" ca="1" si="2593"/>
        <v>#N/A</v>
      </c>
      <c r="J306" s="142" t="e">
        <f t="shared" ca="1" si="2593"/>
        <v>#N/A</v>
      </c>
      <c r="K306" s="142" t="e">
        <f t="shared" ca="1" si="2593"/>
        <v>#N/A</v>
      </c>
      <c r="L306" s="142" t="e">
        <f t="shared" ca="1" si="2593"/>
        <v>#N/A</v>
      </c>
      <c r="M306" s="142" t="e">
        <f t="shared" ca="1" si="2593"/>
        <v>#N/A</v>
      </c>
      <c r="N306" s="142" t="e">
        <f t="shared" ca="1" si="2593"/>
        <v>#N/A</v>
      </c>
      <c r="O306" s="142" t="e">
        <f t="shared" ca="1" si="2593"/>
        <v>#N/A</v>
      </c>
      <c r="P306" s="142" t="e">
        <f t="shared" ca="1" si="2593"/>
        <v>#N/A</v>
      </c>
      <c r="Q306" s="142" t="e">
        <f t="shared" ca="1" si="2593"/>
        <v>#N/A</v>
      </c>
      <c r="R306" s="142" t="e">
        <f t="shared" ca="1" si="2593"/>
        <v>#N/A</v>
      </c>
      <c r="S306" s="142" t="e">
        <f t="shared" ca="1" si="2593"/>
        <v>#N/A</v>
      </c>
      <c r="T306" s="142" t="e">
        <f t="shared" ca="1" si="2583"/>
        <v>#N/A</v>
      </c>
      <c r="U306" s="142" t="e">
        <f t="shared" ca="1" si="2583"/>
        <v>#N/A</v>
      </c>
      <c r="V306" s="142" t="e">
        <f t="shared" ca="1" si="2583"/>
        <v>#N/A</v>
      </c>
      <c r="W306" s="142" t="e">
        <f t="shared" ca="1" si="2583"/>
        <v>#N/A</v>
      </c>
      <c r="X306" s="142" t="e">
        <f t="shared" ca="1" si="2583"/>
        <v>#N/A</v>
      </c>
      <c r="Y306" s="142" t="e">
        <f t="shared" ca="1" si="2583"/>
        <v>#N/A</v>
      </c>
      <c r="Z306" s="142" t="e">
        <f t="shared" ca="1" si="2583"/>
        <v>#N/A</v>
      </c>
      <c r="AA306" s="142" t="e">
        <f t="shared" ca="1" si="2583"/>
        <v>#N/A</v>
      </c>
      <c r="AB306" s="142" t="e">
        <f t="shared" ca="1" si="2583"/>
        <v>#N/A</v>
      </c>
      <c r="AC306" s="142" t="e">
        <f t="shared" ca="1" si="2583"/>
        <v>#N/A</v>
      </c>
      <c r="AD306" s="142" t="e">
        <f t="shared" ca="1" si="2583"/>
        <v>#N/A</v>
      </c>
      <c r="AE306" s="142" t="e">
        <f t="shared" ca="1" si="2583"/>
        <v>#N/A</v>
      </c>
      <c r="AF306" s="142" t="e">
        <f t="shared" ca="1" si="2583"/>
        <v>#N/A</v>
      </c>
      <c r="AG306" s="142" t="e">
        <f t="shared" ca="1" si="2583"/>
        <v>#N/A</v>
      </c>
      <c r="AH306" s="142" t="e">
        <f t="shared" ca="1" si="2583"/>
        <v>#N/A</v>
      </c>
      <c r="AI306" s="142" t="e">
        <f t="shared" ref="AI306:AX321" ca="1" si="2594">TRIM(INDIRECT("'" &amp; "TNX Report" &amp; "'!" &amp; ADDRESS($A$9+$C306,AI$1)))</f>
        <v>#N/A</v>
      </c>
      <c r="AJ306" s="142" t="e">
        <f t="shared" ca="1" si="2594"/>
        <v>#N/A</v>
      </c>
      <c r="AK306" s="142" t="e">
        <f t="shared" ca="1" si="2594"/>
        <v>#N/A</v>
      </c>
      <c r="AL306" s="142" t="e">
        <f t="shared" ca="1" si="2594"/>
        <v>#N/A</v>
      </c>
      <c r="AM306" s="142" t="e">
        <f t="shared" ca="1" si="2594"/>
        <v>#N/A</v>
      </c>
      <c r="AN306" s="142" t="e">
        <f t="shared" ca="1" si="2594"/>
        <v>#N/A</v>
      </c>
      <c r="AO306" s="142" t="e">
        <f t="shared" ca="1" si="2594"/>
        <v>#N/A</v>
      </c>
      <c r="AP306" s="142" t="e">
        <f t="shared" ca="1" si="2594"/>
        <v>#N/A</v>
      </c>
      <c r="AQ306" s="142" t="e">
        <f t="shared" ca="1" si="2594"/>
        <v>#N/A</v>
      </c>
      <c r="AR306" s="142" t="e">
        <f t="shared" ca="1" si="2594"/>
        <v>#N/A</v>
      </c>
      <c r="AS306" s="142" t="e">
        <f t="shared" ca="1" si="2594"/>
        <v>#N/A</v>
      </c>
      <c r="AT306" s="142" t="e">
        <f t="shared" ca="1" si="2594"/>
        <v>#N/A</v>
      </c>
      <c r="AU306" s="142" t="e">
        <f t="shared" ca="1" si="2594"/>
        <v>#N/A</v>
      </c>
      <c r="AV306" s="142" t="e">
        <f t="shared" ca="1" si="2594"/>
        <v>#N/A</v>
      </c>
      <c r="AW306" s="142" t="e">
        <f t="shared" ca="1" si="2594"/>
        <v>#N/A</v>
      </c>
      <c r="AX306" s="142" t="e">
        <f t="shared" ca="1" si="2594"/>
        <v>#N/A</v>
      </c>
      <c r="AY306" s="142" t="e">
        <f t="shared" ca="1" si="2584"/>
        <v>#N/A</v>
      </c>
      <c r="AZ306" s="142" t="e">
        <f t="shared" ca="1" si="2584"/>
        <v>#N/A</v>
      </c>
      <c r="BA306" s="142" t="e">
        <f t="shared" ca="1" si="2584"/>
        <v>#N/A</v>
      </c>
      <c r="BB306" s="142" t="str">
        <f t="shared" ca="1" si="2180"/>
        <v/>
      </c>
      <c r="BC306" s="142" t="str">
        <f t="shared" ref="BC306" ca="1" si="2595">IFERROR(VALUE(G306)*IF(RTF_unit="K",1,IF(RTF_unit="lb",1/1000,IF(RTF_unit="T",2,1))),"")</f>
        <v/>
      </c>
      <c r="BD306" s="142" t="str">
        <f t="shared" ref="BD306" ca="1" si="2596">IFERROR(VALUE(H306)*IF(RTF_unit="K",1,IF(RTF_unit="lb",1/1000,IF(RTF_unit="T",2,1))),"")</f>
        <v/>
      </c>
      <c r="BE306" s="142" t="str">
        <f t="shared" ref="BE306" ca="1" si="2597">IFERROR(VALUE(I306)*IF(RTF_unit="K",1,IF(RTF_unit="lb",1/1000,IF(RTF_unit="T",2,1))),"")</f>
        <v/>
      </c>
      <c r="BF306" s="20" t="str">
        <f t="shared" ca="1" si="2184"/>
        <v/>
      </c>
      <c r="BG306" s="142" t="str">
        <f t="shared" ca="1" si="2226"/>
        <v/>
      </c>
      <c r="BH306" s="20"/>
      <c r="BI306" s="158" t="str">
        <f t="shared" ca="1" si="2270"/>
        <v/>
      </c>
      <c r="BJ306" s="142" t="str">
        <f t="shared" ca="1" si="2245"/>
        <v/>
      </c>
      <c r="BK306" s="142" t="str">
        <f t="shared" ca="1" si="2271"/>
        <v/>
      </c>
      <c r="BL306" s="142" t="str">
        <f t="shared" ref="BL306" ca="1" si="2598">IFERROR(INDEX($D$2:$BA$203,$A$41-1+$BI306,$A$27-3)*IF(RTF_unit="K",1,IF(RTF_unit="lb",1/1000,IF(RTF_unit="T",2,1))),"")</f>
        <v/>
      </c>
      <c r="BM306" s="142" t="str">
        <f t="shared" ref="BM306" ca="1" si="2599">IFERROR(INDEX($D$2:$BA$203,$A$41-1+$BI306,$A$27-1)*IF(RTF_unit="K",1,IF(RTF_unit="lb",1/1000,IF(RTF_unit="T",2,1))),"")</f>
        <v/>
      </c>
      <c r="BN306" s="142" t="str">
        <f t="shared" ref="BN306" ca="1" si="2600">IFERROR(INDEX($D$2:$BA$203,$A$41-1+$BI306,$A$27-2)*IF(RTF_unit="K",1,IF(RTF_unit="lb",1/1000,IF(RTF_unit="T",2,1))),"")</f>
        <v/>
      </c>
      <c r="BO306" s="142" t="str">
        <f t="shared" ref="BO306" ca="1" si="2601">IFERROR(INDEX($D$2:$BA$203,$A$41-1+$BI306,$A$27)*IF(RTF_unit_Moment="kip-ft",1,IF(RTF_unit_Moment="kip-in",1/12,IF(RTF_unit_Moment="lb-ft",1/1000,IF(RTF_unit_Moment="lb-in",1/12000,1)))),"")</f>
        <v/>
      </c>
      <c r="BP306" s="142" t="str">
        <f t="shared" ref="BP306" ca="1" si="2602">IFERROR(INDEX($D$2:$BA$203,$A$41-1+$BI306,$A$30)*IF(RTF_unit_Moment="kip-ft",1,IF(RTF_unit_Moment="kip-in",1/12,IF(RTF_unit_Moment="lb-ft",1/1000,IF(RTF_unit_Moment="lb-in",1/12000,1)))),"")</f>
        <v/>
      </c>
      <c r="BQ306" s="142" t="str">
        <f t="shared" ca="1" si="2277"/>
        <v/>
      </c>
      <c r="BR306" s="142" t="str">
        <f t="shared" ca="1" si="2278"/>
        <v/>
      </c>
      <c r="BT306" s="142" t="str">
        <f t="array" aca="1" ref="BT306" ca="1">IFERROR(INDEX($BB$1:$BB$502,SMALL(IF($BB$1:$BB$502&lt;&gt;"",ROW($BB$1:$BB$502)),ROW(299:299))),"")</f>
        <v/>
      </c>
      <c r="BU306" s="156" t="str">
        <f t="shared" ca="1" si="2240"/>
        <v/>
      </c>
      <c r="BV306" s="142" t="str">
        <f t="shared" ca="1" si="2251"/>
        <v/>
      </c>
      <c r="BW306" s="142" t="str">
        <f t="shared" ca="1" si="2251"/>
        <v/>
      </c>
      <c r="BX306" s="142" t="str">
        <f t="shared" ca="1" si="2251"/>
        <v/>
      </c>
      <c r="BY306" s="142" t="str">
        <f t="shared" ca="1" si="2252"/>
        <v/>
      </c>
      <c r="BZ306" s="142" t="str">
        <f t="shared" ca="1" si="2241"/>
        <v/>
      </c>
      <c r="CA306" s="142" t="str">
        <f t="shared" ca="1" si="2253"/>
        <v/>
      </c>
      <c r="CB306" s="142" t="str">
        <f t="shared" ca="1" si="2254"/>
        <v/>
      </c>
      <c r="CC306" s="142" t="str">
        <f t="shared" ca="1" si="2255"/>
        <v/>
      </c>
      <c r="CD306" s="142" t="str">
        <f t="shared" ca="1" si="2256"/>
        <v/>
      </c>
      <c r="CE306" s="142" t="str">
        <f t="shared" ca="1" si="2257"/>
        <v/>
      </c>
      <c r="CF306" s="142" t="str">
        <f t="shared" ca="1" si="2258"/>
        <v/>
      </c>
      <c r="CG306" s="142" t="str">
        <f t="shared" ca="1" si="2259"/>
        <v/>
      </c>
      <c r="CH306" s="142" t="str">
        <f ca="1">IFERROR(TRIM(IFERROR(IF(ISNUMBER(MATCH(IF($CF305="Radius",LEFT($CF306,FIND(" (",$CF306,1)),IF(LEFT($CF306,FIND(" (",$CF306,1))=LEFT($CF305,FIND(" (",$CF305,1)),"",LEFT($CF306,FIND(" (",$CF306,1)))),$CH$8:$CH305,0))=FALSE,IF($CF305="Radius",LEFT($CF306,FIND(" (",$CF306,1)),IF(LEFT($CF306,FIND(" (",$CF306,1))=LEFT($CF305,FIND(" (",$CF305,1)),"",LEFT($CF306,FIND(" (",$CF306,1)))),""),"")),"")</f>
        <v/>
      </c>
      <c r="CI306" s="142" t="str">
        <f t="array" aca="1" ref="CI306" ca="1">IFERROR(IF($CH306="","",IF(MAX((Selection_Radius=$CH306)*Selection_Resultant)=0,"",MAX((Selection_Radius=$CH306)*Selection_Resultant))),"")</f>
        <v/>
      </c>
      <c r="CJ306" s="142" t="str">
        <f t="shared" ca="1" si="2260"/>
        <v/>
      </c>
      <c r="CK306" s="142" t="str">
        <f t="array" aca="1" ref="CK306" ca="1">IFERROR(INDEX($CJ$1:$CJ$502,SMALL(IF($CJ$1:$CJ$502&lt;&gt;"",ROW($CJ$1:$CJ$502)),ROW(299:299))),"")</f>
        <v/>
      </c>
      <c r="CL306" s="142" t="str">
        <f t="shared" ca="1" si="2261"/>
        <v/>
      </c>
      <c r="CM306" s="142" t="str">
        <f t="shared" ca="1" si="2262"/>
        <v/>
      </c>
      <c r="CN306" s="142" t="str" cm="1">
        <f t="array" aca="1" ref="CN306" ca="1">IF(CM306="","",INDEX(INDIRECT("$CM$9:$CM$" &amp; ROW(GuyAnchorReactionCount) + GuyAnchorReactionCount),ROWS($CM306:INDIRECT("$CM$" &amp; ROW(GuyAnchorReactionCount) + GuyAnchorReactionCount))))</f>
        <v/>
      </c>
      <c r="CP306" s="145" t="str">
        <f t="shared" ca="1" si="2263"/>
        <v/>
      </c>
      <c r="CQ306" s="145" t="str">
        <f t="shared" ca="1" si="2264"/>
        <v/>
      </c>
      <c r="CR306" s="145" t="str">
        <f t="shared" ca="1" si="2265"/>
        <v/>
      </c>
      <c r="CS306" s="145" t="str">
        <f t="shared" ca="1" si="2266"/>
        <v/>
      </c>
    </row>
    <row r="307" spans="3:97" x14ac:dyDescent="0.2">
      <c r="C307" s="142">
        <f t="shared" si="2190"/>
        <v>305</v>
      </c>
      <c r="D307" s="142" t="e">
        <f t="shared" ca="1" si="2593"/>
        <v>#N/A</v>
      </c>
      <c r="E307" s="142" t="e">
        <f t="shared" ca="1" si="2593"/>
        <v>#N/A</v>
      </c>
      <c r="F307" s="142" t="e">
        <f t="shared" ca="1" si="2593"/>
        <v>#N/A</v>
      </c>
      <c r="G307" s="142" t="e">
        <f t="shared" ca="1" si="2593"/>
        <v>#N/A</v>
      </c>
      <c r="H307" s="142" t="e">
        <f t="shared" ca="1" si="2593"/>
        <v>#N/A</v>
      </c>
      <c r="I307" s="142" t="e">
        <f t="shared" ca="1" si="2593"/>
        <v>#N/A</v>
      </c>
      <c r="J307" s="142" t="e">
        <f t="shared" ca="1" si="2593"/>
        <v>#N/A</v>
      </c>
      <c r="K307" s="142" t="e">
        <f t="shared" ca="1" si="2593"/>
        <v>#N/A</v>
      </c>
      <c r="L307" s="142" t="e">
        <f t="shared" ca="1" si="2593"/>
        <v>#N/A</v>
      </c>
      <c r="M307" s="142" t="e">
        <f t="shared" ca="1" si="2593"/>
        <v>#N/A</v>
      </c>
      <c r="N307" s="142" t="e">
        <f t="shared" ca="1" si="2593"/>
        <v>#N/A</v>
      </c>
      <c r="O307" s="142" t="e">
        <f t="shared" ca="1" si="2593"/>
        <v>#N/A</v>
      </c>
      <c r="P307" s="142" t="e">
        <f t="shared" ca="1" si="2593"/>
        <v>#N/A</v>
      </c>
      <c r="Q307" s="142" t="e">
        <f t="shared" ca="1" si="2593"/>
        <v>#N/A</v>
      </c>
      <c r="R307" s="142" t="e">
        <f t="shared" ca="1" si="2593"/>
        <v>#N/A</v>
      </c>
      <c r="S307" s="142" t="e">
        <f t="shared" ca="1" si="2593"/>
        <v>#N/A</v>
      </c>
      <c r="T307" s="142" t="e">
        <f t="shared" ca="1" si="2583"/>
        <v>#N/A</v>
      </c>
      <c r="U307" s="142" t="e">
        <f t="shared" ca="1" si="2583"/>
        <v>#N/A</v>
      </c>
      <c r="V307" s="142" t="e">
        <f t="shared" ca="1" si="2583"/>
        <v>#N/A</v>
      </c>
      <c r="W307" s="142" t="e">
        <f t="shared" ca="1" si="2583"/>
        <v>#N/A</v>
      </c>
      <c r="X307" s="142" t="e">
        <f t="shared" ca="1" si="2583"/>
        <v>#N/A</v>
      </c>
      <c r="Y307" s="142" t="e">
        <f t="shared" ca="1" si="2583"/>
        <v>#N/A</v>
      </c>
      <c r="Z307" s="142" t="e">
        <f t="shared" ca="1" si="2583"/>
        <v>#N/A</v>
      </c>
      <c r="AA307" s="142" t="e">
        <f t="shared" ca="1" si="2583"/>
        <v>#N/A</v>
      </c>
      <c r="AB307" s="142" t="e">
        <f t="shared" ca="1" si="2583"/>
        <v>#N/A</v>
      </c>
      <c r="AC307" s="142" t="e">
        <f t="shared" ca="1" si="2583"/>
        <v>#N/A</v>
      </c>
      <c r="AD307" s="142" t="e">
        <f t="shared" ca="1" si="2583"/>
        <v>#N/A</v>
      </c>
      <c r="AE307" s="142" t="e">
        <f t="shared" ca="1" si="2583"/>
        <v>#N/A</v>
      </c>
      <c r="AF307" s="142" t="e">
        <f t="shared" ca="1" si="2583"/>
        <v>#N/A</v>
      </c>
      <c r="AG307" s="142" t="e">
        <f t="shared" ca="1" si="2583"/>
        <v>#N/A</v>
      </c>
      <c r="AH307" s="142" t="e">
        <f t="shared" ca="1" si="2583"/>
        <v>#N/A</v>
      </c>
      <c r="AI307" s="142" t="e">
        <f t="shared" ca="1" si="2594"/>
        <v>#N/A</v>
      </c>
      <c r="AJ307" s="142" t="e">
        <f t="shared" ca="1" si="2594"/>
        <v>#N/A</v>
      </c>
      <c r="AK307" s="142" t="e">
        <f t="shared" ca="1" si="2594"/>
        <v>#N/A</v>
      </c>
      <c r="AL307" s="142" t="e">
        <f t="shared" ca="1" si="2594"/>
        <v>#N/A</v>
      </c>
      <c r="AM307" s="142" t="e">
        <f t="shared" ca="1" si="2594"/>
        <v>#N/A</v>
      </c>
      <c r="AN307" s="142" t="e">
        <f t="shared" ca="1" si="2594"/>
        <v>#N/A</v>
      </c>
      <c r="AO307" s="142" t="e">
        <f t="shared" ca="1" si="2594"/>
        <v>#N/A</v>
      </c>
      <c r="AP307" s="142" t="e">
        <f t="shared" ca="1" si="2594"/>
        <v>#N/A</v>
      </c>
      <c r="AQ307" s="142" t="e">
        <f t="shared" ca="1" si="2594"/>
        <v>#N/A</v>
      </c>
      <c r="AR307" s="142" t="e">
        <f t="shared" ca="1" si="2594"/>
        <v>#N/A</v>
      </c>
      <c r="AS307" s="142" t="e">
        <f t="shared" ca="1" si="2594"/>
        <v>#N/A</v>
      </c>
      <c r="AT307" s="142" t="e">
        <f t="shared" ca="1" si="2594"/>
        <v>#N/A</v>
      </c>
      <c r="AU307" s="142" t="e">
        <f t="shared" ca="1" si="2594"/>
        <v>#N/A</v>
      </c>
      <c r="AV307" s="142" t="e">
        <f t="shared" ca="1" si="2594"/>
        <v>#N/A</v>
      </c>
      <c r="AW307" s="142" t="e">
        <f t="shared" ca="1" si="2594"/>
        <v>#N/A</v>
      </c>
      <c r="AX307" s="142" t="e">
        <f t="shared" ca="1" si="2594"/>
        <v>#N/A</v>
      </c>
      <c r="AY307" s="142" t="e">
        <f t="shared" ca="1" si="2584"/>
        <v>#N/A</v>
      </c>
      <c r="AZ307" s="142" t="e">
        <f t="shared" ca="1" si="2584"/>
        <v>#N/A</v>
      </c>
      <c r="BA307" s="142" t="e">
        <f t="shared" ca="1" si="2584"/>
        <v>#N/A</v>
      </c>
      <c r="BB307" s="142" t="str">
        <f t="shared" ca="1" si="2180"/>
        <v/>
      </c>
      <c r="BC307" s="142" t="str">
        <f t="shared" ref="BC307" ca="1" si="2603">IFERROR(VALUE(G307)*IF(RTF_unit="K",1,IF(RTF_unit="lb",1/1000,IF(RTF_unit="T",2,1))),"")</f>
        <v/>
      </c>
      <c r="BD307" s="142" t="str">
        <f t="shared" ref="BD307" ca="1" si="2604">IFERROR(VALUE(H307)*IF(RTF_unit="K",1,IF(RTF_unit="lb",1/1000,IF(RTF_unit="T",2,1))),"")</f>
        <v/>
      </c>
      <c r="BE307" s="142" t="str">
        <f t="shared" ref="BE307" ca="1" si="2605">IFERROR(VALUE(I307)*IF(RTF_unit="K",1,IF(RTF_unit="lb",1/1000,IF(RTF_unit="T",2,1))),"")</f>
        <v/>
      </c>
      <c r="BF307" s="20" t="str">
        <f t="shared" ca="1" si="2184"/>
        <v/>
      </c>
      <c r="BG307" s="142" t="str">
        <f t="shared" ca="1" si="2226"/>
        <v/>
      </c>
      <c r="BH307" s="20"/>
      <c r="BI307" s="158" t="str">
        <f t="shared" ca="1" si="2270"/>
        <v/>
      </c>
      <c r="BJ307" s="142" t="str">
        <f t="shared" ca="1" si="2245"/>
        <v/>
      </c>
      <c r="BK307" s="142" t="str">
        <f t="shared" ca="1" si="2271"/>
        <v/>
      </c>
      <c r="BL307" s="142" t="str">
        <f t="shared" ref="BL307" ca="1" si="2606">IFERROR(INDEX($D$2:$BA$203,$A$41-1+$BI307,$A$27-3)*IF(RTF_unit="K",1,IF(RTF_unit="lb",1/1000,IF(RTF_unit="T",2,1))),"")</f>
        <v/>
      </c>
      <c r="BM307" s="142" t="str">
        <f t="shared" ref="BM307" ca="1" si="2607">IFERROR(INDEX($D$2:$BA$203,$A$41-1+$BI307,$A$27-1)*IF(RTF_unit="K",1,IF(RTF_unit="lb",1/1000,IF(RTF_unit="T",2,1))),"")</f>
        <v/>
      </c>
      <c r="BN307" s="142" t="str">
        <f t="shared" ref="BN307" ca="1" si="2608">IFERROR(INDEX($D$2:$BA$203,$A$41-1+$BI307,$A$27-2)*IF(RTF_unit="K",1,IF(RTF_unit="lb",1/1000,IF(RTF_unit="T",2,1))),"")</f>
        <v/>
      </c>
      <c r="BO307" s="142" t="str">
        <f t="shared" ref="BO307" ca="1" si="2609">IFERROR(INDEX($D$2:$BA$203,$A$41-1+$BI307,$A$27)*IF(RTF_unit_Moment="kip-ft",1,IF(RTF_unit_Moment="kip-in",1/12,IF(RTF_unit_Moment="lb-ft",1/1000,IF(RTF_unit_Moment="lb-in",1/12000,1)))),"")</f>
        <v/>
      </c>
      <c r="BP307" s="142" t="str">
        <f t="shared" ref="BP307" ca="1" si="2610">IFERROR(INDEX($D$2:$BA$203,$A$41-1+$BI307,$A$30)*IF(RTF_unit_Moment="kip-ft",1,IF(RTF_unit_Moment="kip-in",1/12,IF(RTF_unit_Moment="lb-ft",1/1000,IF(RTF_unit_Moment="lb-in",1/12000,1)))),"")</f>
        <v/>
      </c>
      <c r="BQ307" s="142" t="str">
        <f t="shared" ca="1" si="2277"/>
        <v/>
      </c>
      <c r="BR307" s="142" t="str">
        <f t="shared" ca="1" si="2278"/>
        <v/>
      </c>
      <c r="BT307" s="142" t="str">
        <f t="array" aca="1" ref="BT307" ca="1">IFERROR(INDEX($BB$1:$BB$502,SMALL(IF($BB$1:$BB$502&lt;&gt;"",ROW($BB$1:$BB$502)),ROW(300:300))),"")</f>
        <v/>
      </c>
      <c r="BU307" s="156" t="str">
        <f t="shared" ca="1" si="2240"/>
        <v/>
      </c>
      <c r="BV307" s="142" t="str">
        <f t="shared" ca="1" si="2251"/>
        <v/>
      </c>
      <c r="BW307" s="142" t="str">
        <f t="shared" ca="1" si="2251"/>
        <v/>
      </c>
      <c r="BX307" s="142" t="str">
        <f t="shared" ca="1" si="2251"/>
        <v/>
      </c>
      <c r="BY307" s="142" t="str">
        <f t="shared" ca="1" si="2252"/>
        <v/>
      </c>
      <c r="BZ307" s="142" t="str">
        <f t="shared" ca="1" si="2241"/>
        <v/>
      </c>
      <c r="CA307" s="142" t="str">
        <f t="shared" ca="1" si="2253"/>
        <v/>
      </c>
      <c r="CB307" s="142" t="str">
        <f t="shared" ca="1" si="2254"/>
        <v/>
      </c>
      <c r="CC307" s="142" t="str">
        <f t="shared" ca="1" si="2255"/>
        <v/>
      </c>
      <c r="CD307" s="142" t="str">
        <f t="shared" ca="1" si="2256"/>
        <v/>
      </c>
      <c r="CE307" s="142" t="str">
        <f t="shared" ca="1" si="2257"/>
        <v/>
      </c>
      <c r="CF307" s="142" t="str">
        <f t="shared" ca="1" si="2258"/>
        <v/>
      </c>
      <c r="CG307" s="142" t="str">
        <f t="shared" ca="1" si="2259"/>
        <v/>
      </c>
      <c r="CH307" s="142" t="str">
        <f ca="1">IFERROR(TRIM(IFERROR(IF(ISNUMBER(MATCH(IF($CF306="Radius",LEFT($CF307,FIND(" (",$CF307,1)),IF(LEFT($CF307,FIND(" (",$CF307,1))=LEFT($CF306,FIND(" (",$CF306,1)),"",LEFT($CF307,FIND(" (",$CF307,1)))),$CH$8:$CH306,0))=FALSE,IF($CF306="Radius",LEFT($CF307,FIND(" (",$CF307,1)),IF(LEFT($CF307,FIND(" (",$CF307,1))=LEFT($CF306,FIND(" (",$CF306,1)),"",LEFT($CF307,FIND(" (",$CF307,1)))),""),"")),"")</f>
        <v/>
      </c>
      <c r="CI307" s="142" t="str">
        <f t="array" aca="1" ref="CI307" ca="1">IFERROR(IF($CH307="","",IF(MAX((Selection_Radius=$CH307)*Selection_Resultant)=0,"",MAX((Selection_Radius=$CH307)*Selection_Resultant))),"")</f>
        <v/>
      </c>
      <c r="CJ307" s="142" t="str">
        <f t="shared" ca="1" si="2260"/>
        <v/>
      </c>
      <c r="CK307" s="142" t="str">
        <f t="array" aca="1" ref="CK307" ca="1">IFERROR(INDEX($CJ$1:$CJ$502,SMALL(IF($CJ$1:$CJ$502&lt;&gt;"",ROW($CJ$1:$CJ$502)),ROW(300:300))),"")</f>
        <v/>
      </c>
      <c r="CL307" s="142" t="str">
        <f t="shared" ca="1" si="2261"/>
        <v/>
      </c>
      <c r="CM307" s="142" t="str">
        <f t="shared" ca="1" si="2262"/>
        <v/>
      </c>
      <c r="CN307" s="142" t="str" cm="1">
        <f t="array" aca="1" ref="CN307" ca="1">IF(CM307="","",INDEX(INDIRECT("$CM$9:$CM$" &amp; ROW(GuyAnchorReactionCount) + GuyAnchorReactionCount),ROWS($CM307:INDIRECT("$CM$" &amp; ROW(GuyAnchorReactionCount) + GuyAnchorReactionCount))))</f>
        <v/>
      </c>
      <c r="CP307" s="145" t="str">
        <f t="shared" ca="1" si="2263"/>
        <v/>
      </c>
      <c r="CQ307" s="145" t="str">
        <f t="shared" ca="1" si="2264"/>
        <v/>
      </c>
      <c r="CR307" s="145" t="str">
        <f t="shared" ca="1" si="2265"/>
        <v/>
      </c>
      <c r="CS307" s="145" t="str">
        <f t="shared" ca="1" si="2266"/>
        <v/>
      </c>
    </row>
    <row r="308" spans="3:97" ht="15" customHeight="1" x14ac:dyDescent="0.2">
      <c r="C308" s="142">
        <f t="shared" si="2190"/>
        <v>306</v>
      </c>
      <c r="D308" s="142" t="e">
        <f t="shared" ca="1" si="2593"/>
        <v>#N/A</v>
      </c>
      <c r="E308" s="142" t="e">
        <f t="shared" ca="1" si="2593"/>
        <v>#N/A</v>
      </c>
      <c r="F308" s="142" t="e">
        <f t="shared" ca="1" si="2593"/>
        <v>#N/A</v>
      </c>
      <c r="G308" s="142" t="e">
        <f t="shared" ca="1" si="2593"/>
        <v>#N/A</v>
      </c>
      <c r="H308" s="142" t="e">
        <f t="shared" ca="1" si="2593"/>
        <v>#N/A</v>
      </c>
      <c r="I308" s="142" t="e">
        <f t="shared" ca="1" si="2593"/>
        <v>#N/A</v>
      </c>
      <c r="J308" s="142" t="e">
        <f t="shared" ca="1" si="2593"/>
        <v>#N/A</v>
      </c>
      <c r="K308" s="142" t="e">
        <f t="shared" ca="1" si="2593"/>
        <v>#N/A</v>
      </c>
      <c r="L308" s="142" t="e">
        <f t="shared" ca="1" si="2593"/>
        <v>#N/A</v>
      </c>
      <c r="M308" s="142" t="e">
        <f t="shared" ca="1" si="2593"/>
        <v>#N/A</v>
      </c>
      <c r="N308" s="142" t="e">
        <f t="shared" ca="1" si="2593"/>
        <v>#N/A</v>
      </c>
      <c r="O308" s="142" t="e">
        <f t="shared" ca="1" si="2593"/>
        <v>#N/A</v>
      </c>
      <c r="P308" s="142" t="e">
        <f t="shared" ca="1" si="2593"/>
        <v>#N/A</v>
      </c>
      <c r="Q308" s="142" t="e">
        <f t="shared" ca="1" si="2593"/>
        <v>#N/A</v>
      </c>
      <c r="R308" s="142" t="e">
        <f t="shared" ca="1" si="2593"/>
        <v>#N/A</v>
      </c>
      <c r="S308" s="142" t="e">
        <f t="shared" ca="1" si="2593"/>
        <v>#N/A</v>
      </c>
      <c r="T308" s="142" t="e">
        <f t="shared" ca="1" si="2583"/>
        <v>#N/A</v>
      </c>
      <c r="U308" s="142" t="e">
        <f t="shared" ca="1" si="2583"/>
        <v>#N/A</v>
      </c>
      <c r="V308" s="142" t="e">
        <f t="shared" ca="1" si="2583"/>
        <v>#N/A</v>
      </c>
      <c r="W308" s="142" t="e">
        <f t="shared" ca="1" si="2583"/>
        <v>#N/A</v>
      </c>
      <c r="X308" s="142" t="e">
        <f t="shared" ca="1" si="2583"/>
        <v>#N/A</v>
      </c>
      <c r="Y308" s="142" t="e">
        <f t="shared" ca="1" si="2583"/>
        <v>#N/A</v>
      </c>
      <c r="Z308" s="142" t="e">
        <f t="shared" ca="1" si="2583"/>
        <v>#N/A</v>
      </c>
      <c r="AA308" s="142" t="e">
        <f t="shared" ca="1" si="2583"/>
        <v>#N/A</v>
      </c>
      <c r="AB308" s="142" t="e">
        <f t="shared" ca="1" si="2583"/>
        <v>#N/A</v>
      </c>
      <c r="AC308" s="142" t="e">
        <f t="shared" ca="1" si="2583"/>
        <v>#N/A</v>
      </c>
      <c r="AD308" s="142" t="e">
        <f t="shared" ca="1" si="2583"/>
        <v>#N/A</v>
      </c>
      <c r="AE308" s="142" t="e">
        <f t="shared" ca="1" si="2583"/>
        <v>#N/A</v>
      </c>
      <c r="AF308" s="142" t="e">
        <f t="shared" ca="1" si="2583"/>
        <v>#N/A</v>
      </c>
      <c r="AG308" s="142" t="e">
        <f t="shared" ca="1" si="2583"/>
        <v>#N/A</v>
      </c>
      <c r="AH308" s="142" t="e">
        <f t="shared" ca="1" si="2583"/>
        <v>#N/A</v>
      </c>
      <c r="AI308" s="142" t="e">
        <f t="shared" ca="1" si="2594"/>
        <v>#N/A</v>
      </c>
      <c r="AJ308" s="142" t="e">
        <f t="shared" ca="1" si="2594"/>
        <v>#N/A</v>
      </c>
      <c r="AK308" s="142" t="e">
        <f t="shared" ca="1" si="2594"/>
        <v>#N/A</v>
      </c>
      <c r="AL308" s="142" t="e">
        <f t="shared" ca="1" si="2594"/>
        <v>#N/A</v>
      </c>
      <c r="AM308" s="142" t="e">
        <f t="shared" ca="1" si="2594"/>
        <v>#N/A</v>
      </c>
      <c r="AN308" s="142" t="e">
        <f t="shared" ca="1" si="2594"/>
        <v>#N/A</v>
      </c>
      <c r="AO308" s="142" t="e">
        <f t="shared" ca="1" si="2594"/>
        <v>#N/A</v>
      </c>
      <c r="AP308" s="142" t="e">
        <f t="shared" ca="1" si="2594"/>
        <v>#N/A</v>
      </c>
      <c r="AQ308" s="142" t="e">
        <f t="shared" ca="1" si="2594"/>
        <v>#N/A</v>
      </c>
      <c r="AR308" s="142" t="e">
        <f t="shared" ca="1" si="2594"/>
        <v>#N/A</v>
      </c>
      <c r="AS308" s="142" t="e">
        <f t="shared" ca="1" si="2594"/>
        <v>#N/A</v>
      </c>
      <c r="AT308" s="142" t="e">
        <f t="shared" ca="1" si="2594"/>
        <v>#N/A</v>
      </c>
      <c r="AU308" s="142" t="e">
        <f t="shared" ca="1" si="2594"/>
        <v>#N/A</v>
      </c>
      <c r="AV308" s="142" t="e">
        <f t="shared" ca="1" si="2594"/>
        <v>#N/A</v>
      </c>
      <c r="AW308" s="142" t="e">
        <f t="shared" ca="1" si="2594"/>
        <v>#N/A</v>
      </c>
      <c r="AX308" s="142" t="e">
        <f t="shared" ca="1" si="2594"/>
        <v>#N/A</v>
      </c>
      <c r="AY308" s="142" t="e">
        <f t="shared" ca="1" si="2584"/>
        <v>#N/A</v>
      </c>
      <c r="AZ308" s="142" t="e">
        <f t="shared" ca="1" si="2584"/>
        <v>#N/A</v>
      </c>
      <c r="BA308" s="142" t="e">
        <f t="shared" ca="1" si="2584"/>
        <v>#N/A</v>
      </c>
      <c r="BB308" s="142" t="str">
        <f t="shared" ca="1" si="2180"/>
        <v/>
      </c>
      <c r="BC308" s="142" t="str">
        <f t="shared" ref="BC308" ca="1" si="2611">IFERROR(VALUE(G308)*IF(RTF_unit="K",1,IF(RTF_unit="lb",1/1000,IF(RTF_unit="T",2,1))),"")</f>
        <v/>
      </c>
      <c r="BD308" s="142" t="str">
        <f t="shared" ref="BD308" ca="1" si="2612">IFERROR(VALUE(H308)*IF(RTF_unit="K",1,IF(RTF_unit="lb",1/1000,IF(RTF_unit="T",2,1))),"")</f>
        <v/>
      </c>
      <c r="BE308" s="142" t="str">
        <f t="shared" ref="BE308" ca="1" si="2613">IFERROR(VALUE(I308)*IF(RTF_unit="K",1,IF(RTF_unit="lb",1/1000,IF(RTF_unit="T",2,1))),"")</f>
        <v/>
      </c>
      <c r="BF308" s="20" t="str">
        <f t="shared" ca="1" si="2184"/>
        <v/>
      </c>
      <c r="BG308" s="142" t="str">
        <f t="shared" ca="1" si="2226"/>
        <v/>
      </c>
      <c r="BH308" s="20"/>
      <c r="BI308" s="158" t="str">
        <f t="shared" ca="1" si="2270"/>
        <v/>
      </c>
      <c r="BJ308" s="142" t="str">
        <f t="shared" ca="1" si="2245"/>
        <v/>
      </c>
      <c r="BK308" s="142" t="str">
        <f t="shared" ca="1" si="2271"/>
        <v/>
      </c>
      <c r="BL308" s="142" t="str">
        <f t="shared" ref="BL308" ca="1" si="2614">IFERROR(INDEX($D$2:$BA$203,$A$41-1+$BI308,$A$27-3)*IF(RTF_unit="K",1,IF(RTF_unit="lb",1/1000,IF(RTF_unit="T",2,1))),"")</f>
        <v/>
      </c>
      <c r="BM308" s="142" t="str">
        <f t="shared" ref="BM308" ca="1" si="2615">IFERROR(INDEX($D$2:$BA$203,$A$41-1+$BI308,$A$27-1)*IF(RTF_unit="K",1,IF(RTF_unit="lb",1/1000,IF(RTF_unit="T",2,1))),"")</f>
        <v/>
      </c>
      <c r="BN308" s="142" t="str">
        <f t="shared" ref="BN308" ca="1" si="2616">IFERROR(INDEX($D$2:$BA$203,$A$41-1+$BI308,$A$27-2)*IF(RTF_unit="K",1,IF(RTF_unit="lb",1/1000,IF(RTF_unit="T",2,1))),"")</f>
        <v/>
      </c>
      <c r="BO308" s="142" t="str">
        <f t="shared" ref="BO308" ca="1" si="2617">IFERROR(INDEX($D$2:$BA$203,$A$41-1+$BI308,$A$27)*IF(RTF_unit_Moment="kip-ft",1,IF(RTF_unit_Moment="kip-in",1/12,IF(RTF_unit_Moment="lb-ft",1/1000,IF(RTF_unit_Moment="lb-in",1/12000,1)))),"")</f>
        <v/>
      </c>
      <c r="BP308" s="142" t="str">
        <f t="shared" ref="BP308" ca="1" si="2618">IFERROR(INDEX($D$2:$BA$203,$A$41-1+$BI308,$A$30)*IF(RTF_unit_Moment="kip-ft",1,IF(RTF_unit_Moment="kip-in",1/12,IF(RTF_unit_Moment="lb-ft",1/1000,IF(RTF_unit_Moment="lb-in",1/12000,1)))),"")</f>
        <v/>
      </c>
      <c r="BQ308" s="142" t="str">
        <f t="shared" ca="1" si="2277"/>
        <v/>
      </c>
      <c r="BR308" s="142" t="str">
        <f t="shared" ca="1" si="2278"/>
        <v/>
      </c>
      <c r="BT308" s="142" t="str">
        <f t="array" aca="1" ref="BT308" ca="1">IFERROR(INDEX($BB$1:$BB$502,SMALL(IF($BB$1:$BB$502&lt;&gt;"",ROW($BB$1:$BB$502)),ROW(301:301))),"")</f>
        <v/>
      </c>
      <c r="BU308" s="156" t="str">
        <f t="shared" ca="1" si="2240"/>
        <v/>
      </c>
      <c r="BV308" s="142" t="str">
        <f t="shared" ca="1" si="2251"/>
        <v/>
      </c>
      <c r="BW308" s="142" t="str">
        <f t="shared" ca="1" si="2251"/>
        <v/>
      </c>
      <c r="BX308" s="142" t="str">
        <f t="shared" ca="1" si="2251"/>
        <v/>
      </c>
      <c r="BY308" s="142" t="str">
        <f t="shared" ca="1" si="2252"/>
        <v/>
      </c>
      <c r="BZ308" s="142" t="str">
        <f t="shared" ca="1" si="2241"/>
        <v/>
      </c>
      <c r="CA308" s="142" t="str">
        <f t="shared" ca="1" si="2253"/>
        <v/>
      </c>
      <c r="CB308" s="142" t="str">
        <f t="shared" ca="1" si="2254"/>
        <v/>
      </c>
      <c r="CC308" s="142" t="str">
        <f t="shared" ca="1" si="2255"/>
        <v/>
      </c>
      <c r="CD308" s="142" t="str">
        <f t="shared" ca="1" si="2256"/>
        <v/>
      </c>
      <c r="CE308" s="142" t="str">
        <f t="shared" ca="1" si="2257"/>
        <v/>
      </c>
      <c r="CF308" s="142" t="str">
        <f t="shared" ca="1" si="2258"/>
        <v/>
      </c>
      <c r="CG308" s="142" t="str">
        <f t="shared" ca="1" si="2259"/>
        <v/>
      </c>
      <c r="CH308" s="142" t="str">
        <f ca="1">IFERROR(TRIM(IFERROR(IF(ISNUMBER(MATCH(IF($CF307="Radius",LEFT($CF308,FIND(" (",$CF308,1)),IF(LEFT($CF308,FIND(" (",$CF308,1))=LEFT($CF307,FIND(" (",$CF307,1)),"",LEFT($CF308,FIND(" (",$CF308,1)))),$CH$8:$CH307,0))=FALSE,IF($CF307="Radius",LEFT($CF308,FIND(" (",$CF308,1)),IF(LEFT($CF308,FIND(" (",$CF308,1))=LEFT($CF307,FIND(" (",$CF307,1)),"",LEFT($CF308,FIND(" (",$CF308,1)))),""),"")),"")</f>
        <v/>
      </c>
      <c r="CI308" s="142" t="str">
        <f t="array" aca="1" ref="CI308" ca="1">IFERROR(IF($CH308="","",IF(MAX((Selection_Radius=$CH308)*Selection_Resultant)=0,"",MAX((Selection_Radius=$CH308)*Selection_Resultant))),"")</f>
        <v/>
      </c>
      <c r="CJ308" s="142" t="str">
        <f t="shared" ca="1" si="2260"/>
        <v/>
      </c>
      <c r="CK308" s="142" t="str">
        <f t="array" aca="1" ref="CK308" ca="1">IFERROR(INDEX($CJ$1:$CJ$502,SMALL(IF($CJ$1:$CJ$502&lt;&gt;"",ROW($CJ$1:$CJ$502)),ROW(301:301))),"")</f>
        <v/>
      </c>
      <c r="CL308" s="142" t="str">
        <f t="shared" ca="1" si="2261"/>
        <v/>
      </c>
      <c r="CM308" s="142" t="str">
        <f t="shared" ca="1" si="2262"/>
        <v/>
      </c>
      <c r="CN308" s="142" t="str" cm="1">
        <f t="array" aca="1" ref="CN308" ca="1">IF(CM308="","",INDEX(INDIRECT("$CM$9:$CM$" &amp; ROW(GuyAnchorReactionCount) + GuyAnchorReactionCount),ROWS($CM308:INDIRECT("$CM$" &amp; ROW(GuyAnchorReactionCount) + GuyAnchorReactionCount))))</f>
        <v/>
      </c>
      <c r="CP308" s="145" t="str">
        <f t="shared" ca="1" si="2263"/>
        <v/>
      </c>
      <c r="CQ308" s="145" t="str">
        <f t="shared" ca="1" si="2264"/>
        <v/>
      </c>
      <c r="CR308" s="145" t="str">
        <f t="shared" ca="1" si="2265"/>
        <v/>
      </c>
      <c r="CS308" s="145" t="str">
        <f t="shared" ca="1" si="2266"/>
        <v/>
      </c>
    </row>
    <row r="309" spans="3:97" x14ac:dyDescent="0.2">
      <c r="C309" s="142">
        <f t="shared" si="2190"/>
        <v>307</v>
      </c>
      <c r="D309" s="142" t="e">
        <f t="shared" ca="1" si="2593"/>
        <v>#N/A</v>
      </c>
      <c r="E309" s="142" t="e">
        <f t="shared" ca="1" si="2593"/>
        <v>#N/A</v>
      </c>
      <c r="F309" s="142" t="e">
        <f t="shared" ca="1" si="2593"/>
        <v>#N/A</v>
      </c>
      <c r="G309" s="142" t="e">
        <f t="shared" ca="1" si="2593"/>
        <v>#N/A</v>
      </c>
      <c r="H309" s="142" t="e">
        <f t="shared" ca="1" si="2593"/>
        <v>#N/A</v>
      </c>
      <c r="I309" s="142" t="e">
        <f t="shared" ca="1" si="2593"/>
        <v>#N/A</v>
      </c>
      <c r="J309" s="142" t="e">
        <f t="shared" ca="1" si="2593"/>
        <v>#N/A</v>
      </c>
      <c r="K309" s="142" t="e">
        <f t="shared" ca="1" si="2593"/>
        <v>#N/A</v>
      </c>
      <c r="L309" s="142" t="e">
        <f t="shared" ca="1" si="2593"/>
        <v>#N/A</v>
      </c>
      <c r="M309" s="142" t="e">
        <f t="shared" ca="1" si="2593"/>
        <v>#N/A</v>
      </c>
      <c r="N309" s="142" t="e">
        <f t="shared" ca="1" si="2593"/>
        <v>#N/A</v>
      </c>
      <c r="O309" s="142" t="e">
        <f t="shared" ca="1" si="2593"/>
        <v>#N/A</v>
      </c>
      <c r="P309" s="142" t="e">
        <f t="shared" ca="1" si="2593"/>
        <v>#N/A</v>
      </c>
      <c r="Q309" s="142" t="e">
        <f t="shared" ca="1" si="2593"/>
        <v>#N/A</v>
      </c>
      <c r="R309" s="142" t="e">
        <f t="shared" ca="1" si="2593"/>
        <v>#N/A</v>
      </c>
      <c r="S309" s="142" t="e">
        <f t="shared" ca="1" si="2593"/>
        <v>#N/A</v>
      </c>
      <c r="T309" s="142" t="e">
        <f t="shared" ca="1" si="2583"/>
        <v>#N/A</v>
      </c>
      <c r="U309" s="142" t="e">
        <f t="shared" ca="1" si="2583"/>
        <v>#N/A</v>
      </c>
      <c r="V309" s="142" t="e">
        <f t="shared" ca="1" si="2583"/>
        <v>#N/A</v>
      </c>
      <c r="W309" s="142" t="e">
        <f t="shared" ca="1" si="2583"/>
        <v>#N/A</v>
      </c>
      <c r="X309" s="142" t="e">
        <f t="shared" ca="1" si="2583"/>
        <v>#N/A</v>
      </c>
      <c r="Y309" s="142" t="e">
        <f t="shared" ca="1" si="2583"/>
        <v>#N/A</v>
      </c>
      <c r="Z309" s="142" t="e">
        <f t="shared" ca="1" si="2583"/>
        <v>#N/A</v>
      </c>
      <c r="AA309" s="142" t="e">
        <f t="shared" ca="1" si="2583"/>
        <v>#N/A</v>
      </c>
      <c r="AB309" s="142" t="e">
        <f t="shared" ca="1" si="2583"/>
        <v>#N/A</v>
      </c>
      <c r="AC309" s="142" t="e">
        <f t="shared" ca="1" si="2583"/>
        <v>#N/A</v>
      </c>
      <c r="AD309" s="142" t="e">
        <f t="shared" ca="1" si="2583"/>
        <v>#N/A</v>
      </c>
      <c r="AE309" s="142" t="e">
        <f t="shared" ca="1" si="2583"/>
        <v>#N/A</v>
      </c>
      <c r="AF309" s="142" t="e">
        <f t="shared" ca="1" si="2583"/>
        <v>#N/A</v>
      </c>
      <c r="AG309" s="142" t="e">
        <f t="shared" ca="1" si="2583"/>
        <v>#N/A</v>
      </c>
      <c r="AH309" s="142" t="e">
        <f t="shared" ca="1" si="2583"/>
        <v>#N/A</v>
      </c>
      <c r="AI309" s="142" t="e">
        <f t="shared" ca="1" si="2594"/>
        <v>#N/A</v>
      </c>
      <c r="AJ309" s="142" t="e">
        <f t="shared" ca="1" si="2594"/>
        <v>#N/A</v>
      </c>
      <c r="AK309" s="142" t="e">
        <f t="shared" ca="1" si="2594"/>
        <v>#N/A</v>
      </c>
      <c r="AL309" s="142" t="e">
        <f t="shared" ca="1" si="2594"/>
        <v>#N/A</v>
      </c>
      <c r="AM309" s="142" t="e">
        <f t="shared" ca="1" si="2594"/>
        <v>#N/A</v>
      </c>
      <c r="AN309" s="142" t="e">
        <f t="shared" ca="1" si="2594"/>
        <v>#N/A</v>
      </c>
      <c r="AO309" s="142" t="e">
        <f t="shared" ca="1" si="2594"/>
        <v>#N/A</v>
      </c>
      <c r="AP309" s="142" t="e">
        <f t="shared" ca="1" si="2594"/>
        <v>#N/A</v>
      </c>
      <c r="AQ309" s="142" t="e">
        <f t="shared" ca="1" si="2594"/>
        <v>#N/A</v>
      </c>
      <c r="AR309" s="142" t="e">
        <f t="shared" ca="1" si="2594"/>
        <v>#N/A</v>
      </c>
      <c r="AS309" s="142" t="e">
        <f t="shared" ca="1" si="2594"/>
        <v>#N/A</v>
      </c>
      <c r="AT309" s="142" t="e">
        <f t="shared" ca="1" si="2594"/>
        <v>#N/A</v>
      </c>
      <c r="AU309" s="142" t="e">
        <f t="shared" ca="1" si="2594"/>
        <v>#N/A</v>
      </c>
      <c r="AV309" s="142" t="e">
        <f t="shared" ca="1" si="2594"/>
        <v>#N/A</v>
      </c>
      <c r="AW309" s="142" t="e">
        <f t="shared" ca="1" si="2594"/>
        <v>#N/A</v>
      </c>
      <c r="AX309" s="142" t="e">
        <f t="shared" ca="1" si="2594"/>
        <v>#N/A</v>
      </c>
      <c r="AY309" s="142" t="e">
        <f t="shared" ca="1" si="2584"/>
        <v>#N/A</v>
      </c>
      <c r="AZ309" s="142" t="e">
        <f t="shared" ca="1" si="2584"/>
        <v>#N/A</v>
      </c>
      <c r="BA309" s="142" t="e">
        <f t="shared" ca="1" si="2584"/>
        <v>#N/A</v>
      </c>
      <c r="BB309" s="142" t="str">
        <f t="shared" ca="1" si="2180"/>
        <v/>
      </c>
      <c r="BC309" s="142" t="str">
        <f t="shared" ref="BC309" ca="1" si="2619">IFERROR(VALUE(G309)*IF(RTF_unit="K",1,IF(RTF_unit="lb",1/1000,IF(RTF_unit="T",2,1))),"")</f>
        <v/>
      </c>
      <c r="BD309" s="142" t="str">
        <f t="shared" ref="BD309" ca="1" si="2620">IFERROR(VALUE(H309)*IF(RTF_unit="K",1,IF(RTF_unit="lb",1/1000,IF(RTF_unit="T",2,1))),"")</f>
        <v/>
      </c>
      <c r="BE309" s="142" t="str">
        <f t="shared" ref="BE309" ca="1" si="2621">IFERROR(VALUE(I309)*IF(RTF_unit="K",1,IF(RTF_unit="lb",1/1000,IF(RTF_unit="T",2,1))),"")</f>
        <v/>
      </c>
      <c r="BF309" s="20" t="str">
        <f t="shared" ca="1" si="2184"/>
        <v/>
      </c>
      <c r="BG309" s="142" t="str">
        <f t="shared" ca="1" si="2226"/>
        <v/>
      </c>
      <c r="BH309" s="20"/>
      <c r="BI309" s="158" t="str">
        <f t="shared" ca="1" si="2270"/>
        <v/>
      </c>
      <c r="BJ309" s="142" t="str">
        <f t="shared" ca="1" si="2245"/>
        <v/>
      </c>
      <c r="BK309" s="142" t="str">
        <f t="shared" ca="1" si="2271"/>
        <v/>
      </c>
      <c r="BL309" s="142" t="str">
        <f t="shared" ref="BL309" ca="1" si="2622">IFERROR(INDEX($D$2:$BA$203,$A$41-1+$BI309,$A$27-3)*IF(RTF_unit="K",1,IF(RTF_unit="lb",1/1000,IF(RTF_unit="T",2,1))),"")</f>
        <v/>
      </c>
      <c r="BM309" s="142" t="str">
        <f t="shared" ref="BM309" ca="1" si="2623">IFERROR(INDEX($D$2:$BA$203,$A$41-1+$BI309,$A$27-1)*IF(RTF_unit="K",1,IF(RTF_unit="lb",1/1000,IF(RTF_unit="T",2,1))),"")</f>
        <v/>
      </c>
      <c r="BN309" s="142" t="str">
        <f t="shared" ref="BN309" ca="1" si="2624">IFERROR(INDEX($D$2:$BA$203,$A$41-1+$BI309,$A$27-2)*IF(RTF_unit="K",1,IF(RTF_unit="lb",1/1000,IF(RTF_unit="T",2,1))),"")</f>
        <v/>
      </c>
      <c r="BO309" s="142" t="str">
        <f t="shared" ref="BO309" ca="1" si="2625">IFERROR(INDEX($D$2:$BA$203,$A$41-1+$BI309,$A$27)*IF(RTF_unit_Moment="kip-ft",1,IF(RTF_unit_Moment="kip-in",1/12,IF(RTF_unit_Moment="lb-ft",1/1000,IF(RTF_unit_Moment="lb-in",1/12000,1)))),"")</f>
        <v/>
      </c>
      <c r="BP309" s="142" t="str">
        <f t="shared" ref="BP309" ca="1" si="2626">IFERROR(INDEX($D$2:$BA$203,$A$41-1+$BI309,$A$30)*IF(RTF_unit_Moment="kip-ft",1,IF(RTF_unit_Moment="kip-in",1/12,IF(RTF_unit_Moment="lb-ft",1/1000,IF(RTF_unit_Moment="lb-in",1/12000,1)))),"")</f>
        <v/>
      </c>
      <c r="BQ309" s="142" t="str">
        <f t="shared" ca="1" si="2277"/>
        <v/>
      </c>
      <c r="BR309" s="142" t="str">
        <f t="shared" ca="1" si="2278"/>
        <v/>
      </c>
      <c r="BT309" s="142" t="str">
        <f t="array" aca="1" ref="BT309" ca="1">IFERROR(INDEX($BB$1:$BB$502,SMALL(IF($BB$1:$BB$502&lt;&gt;"",ROW($BB$1:$BB$502)),ROW(302:302))),"")</f>
        <v/>
      </c>
      <c r="BU309" s="156" t="str">
        <f t="shared" ca="1" si="2240"/>
        <v/>
      </c>
      <c r="BV309" s="142" t="str">
        <f t="shared" ca="1" si="2251"/>
        <v/>
      </c>
      <c r="BW309" s="142" t="str">
        <f t="shared" ca="1" si="2251"/>
        <v/>
      </c>
      <c r="BX309" s="142" t="str">
        <f t="shared" ca="1" si="2251"/>
        <v/>
      </c>
      <c r="BY309" s="142" t="str">
        <f t="shared" ca="1" si="2252"/>
        <v/>
      </c>
      <c r="BZ309" s="142" t="str">
        <f t="shared" ca="1" si="2241"/>
        <v/>
      </c>
      <c r="CA309" s="142" t="str">
        <f t="shared" ca="1" si="2253"/>
        <v/>
      </c>
      <c r="CB309" s="142" t="str">
        <f t="shared" ca="1" si="2254"/>
        <v/>
      </c>
      <c r="CC309" s="142" t="str">
        <f t="shared" ca="1" si="2255"/>
        <v/>
      </c>
      <c r="CD309" s="142" t="str">
        <f t="shared" ca="1" si="2256"/>
        <v/>
      </c>
      <c r="CE309" s="142" t="str">
        <f t="shared" ca="1" si="2257"/>
        <v/>
      </c>
      <c r="CF309" s="142" t="str">
        <f t="shared" ca="1" si="2258"/>
        <v/>
      </c>
      <c r="CG309" s="142" t="str">
        <f t="shared" ca="1" si="2259"/>
        <v/>
      </c>
      <c r="CH309" s="142" t="str">
        <f ca="1">IFERROR(TRIM(IFERROR(IF(ISNUMBER(MATCH(IF($CF308="Radius",LEFT($CF309,FIND(" (",$CF309,1)),IF(LEFT($CF309,FIND(" (",$CF309,1))=LEFT($CF308,FIND(" (",$CF308,1)),"",LEFT($CF309,FIND(" (",$CF309,1)))),$CH$8:$CH308,0))=FALSE,IF($CF308="Radius",LEFT($CF309,FIND(" (",$CF309,1)),IF(LEFT($CF309,FIND(" (",$CF309,1))=LEFT($CF308,FIND(" (",$CF308,1)),"",LEFT($CF309,FIND(" (",$CF309,1)))),""),"")),"")</f>
        <v/>
      </c>
      <c r="CI309" s="142" t="str">
        <f t="array" aca="1" ref="CI309" ca="1">IFERROR(IF($CH309="","",IF(MAX((Selection_Radius=$CH309)*Selection_Resultant)=0,"",MAX((Selection_Radius=$CH309)*Selection_Resultant))),"")</f>
        <v/>
      </c>
      <c r="CJ309" s="142" t="str">
        <f t="shared" ca="1" si="2260"/>
        <v/>
      </c>
      <c r="CK309" s="142" t="str">
        <f t="array" aca="1" ref="CK309" ca="1">IFERROR(INDEX($CJ$1:$CJ$502,SMALL(IF($CJ$1:$CJ$502&lt;&gt;"",ROW($CJ$1:$CJ$502)),ROW(302:302))),"")</f>
        <v/>
      </c>
      <c r="CL309" s="142" t="str">
        <f t="shared" ca="1" si="2261"/>
        <v/>
      </c>
      <c r="CM309" s="142" t="str">
        <f t="shared" ca="1" si="2262"/>
        <v/>
      </c>
      <c r="CN309" s="142" t="str" cm="1">
        <f t="array" aca="1" ref="CN309" ca="1">IF(CM309="","",INDEX(INDIRECT("$CM$9:$CM$" &amp; ROW(GuyAnchorReactionCount) + GuyAnchorReactionCount),ROWS($CM309:INDIRECT("$CM$" &amp; ROW(GuyAnchorReactionCount) + GuyAnchorReactionCount))))</f>
        <v/>
      </c>
      <c r="CP309" s="145" t="str">
        <f t="shared" ca="1" si="2263"/>
        <v/>
      </c>
      <c r="CQ309" s="145" t="str">
        <f t="shared" ca="1" si="2264"/>
        <v/>
      </c>
      <c r="CR309" s="145" t="str">
        <f t="shared" ca="1" si="2265"/>
        <v/>
      </c>
      <c r="CS309" s="145" t="str">
        <f t="shared" ca="1" si="2266"/>
        <v/>
      </c>
    </row>
    <row r="310" spans="3:97" x14ac:dyDescent="0.2">
      <c r="C310" s="142">
        <f t="shared" si="2190"/>
        <v>308</v>
      </c>
      <c r="D310" s="142" t="e">
        <f t="shared" ca="1" si="2593"/>
        <v>#N/A</v>
      </c>
      <c r="E310" s="142" t="e">
        <f t="shared" ca="1" si="2593"/>
        <v>#N/A</v>
      </c>
      <c r="F310" s="142" t="e">
        <f t="shared" ca="1" si="2593"/>
        <v>#N/A</v>
      </c>
      <c r="G310" s="142" t="e">
        <f t="shared" ca="1" si="2593"/>
        <v>#N/A</v>
      </c>
      <c r="H310" s="142" t="e">
        <f t="shared" ca="1" si="2593"/>
        <v>#N/A</v>
      </c>
      <c r="I310" s="142" t="e">
        <f t="shared" ca="1" si="2593"/>
        <v>#N/A</v>
      </c>
      <c r="J310" s="142" t="e">
        <f t="shared" ca="1" si="2593"/>
        <v>#N/A</v>
      </c>
      <c r="K310" s="142" t="e">
        <f t="shared" ca="1" si="2593"/>
        <v>#N/A</v>
      </c>
      <c r="L310" s="142" t="e">
        <f t="shared" ca="1" si="2593"/>
        <v>#N/A</v>
      </c>
      <c r="M310" s="142" t="e">
        <f t="shared" ca="1" si="2593"/>
        <v>#N/A</v>
      </c>
      <c r="N310" s="142" t="e">
        <f t="shared" ca="1" si="2593"/>
        <v>#N/A</v>
      </c>
      <c r="O310" s="142" t="e">
        <f t="shared" ca="1" si="2593"/>
        <v>#N/A</v>
      </c>
      <c r="P310" s="142" t="e">
        <f t="shared" ca="1" si="2593"/>
        <v>#N/A</v>
      </c>
      <c r="Q310" s="142" t="e">
        <f t="shared" ca="1" si="2593"/>
        <v>#N/A</v>
      </c>
      <c r="R310" s="142" t="e">
        <f t="shared" ca="1" si="2593"/>
        <v>#N/A</v>
      </c>
      <c r="S310" s="142" t="e">
        <f t="shared" ca="1" si="2593"/>
        <v>#N/A</v>
      </c>
      <c r="T310" s="142" t="e">
        <f t="shared" ca="1" si="2583"/>
        <v>#N/A</v>
      </c>
      <c r="U310" s="142" t="e">
        <f t="shared" ca="1" si="2583"/>
        <v>#N/A</v>
      </c>
      <c r="V310" s="142" t="e">
        <f t="shared" ca="1" si="2583"/>
        <v>#N/A</v>
      </c>
      <c r="W310" s="142" t="e">
        <f t="shared" ca="1" si="2583"/>
        <v>#N/A</v>
      </c>
      <c r="X310" s="142" t="e">
        <f t="shared" ca="1" si="2583"/>
        <v>#N/A</v>
      </c>
      <c r="Y310" s="142" t="e">
        <f t="shared" ca="1" si="2583"/>
        <v>#N/A</v>
      </c>
      <c r="Z310" s="142" t="e">
        <f t="shared" ca="1" si="2583"/>
        <v>#N/A</v>
      </c>
      <c r="AA310" s="142" t="e">
        <f t="shared" ca="1" si="2583"/>
        <v>#N/A</v>
      </c>
      <c r="AB310" s="142" t="e">
        <f t="shared" ca="1" si="2583"/>
        <v>#N/A</v>
      </c>
      <c r="AC310" s="142" t="e">
        <f t="shared" ca="1" si="2583"/>
        <v>#N/A</v>
      </c>
      <c r="AD310" s="142" t="e">
        <f t="shared" ca="1" si="2583"/>
        <v>#N/A</v>
      </c>
      <c r="AE310" s="142" t="e">
        <f t="shared" ca="1" si="2583"/>
        <v>#N/A</v>
      </c>
      <c r="AF310" s="142" t="e">
        <f t="shared" ca="1" si="2583"/>
        <v>#N/A</v>
      </c>
      <c r="AG310" s="142" t="e">
        <f t="shared" ca="1" si="2583"/>
        <v>#N/A</v>
      </c>
      <c r="AH310" s="142" t="e">
        <f t="shared" ca="1" si="2583"/>
        <v>#N/A</v>
      </c>
      <c r="AI310" s="142" t="e">
        <f t="shared" ca="1" si="2594"/>
        <v>#N/A</v>
      </c>
      <c r="AJ310" s="142" t="e">
        <f t="shared" ca="1" si="2594"/>
        <v>#N/A</v>
      </c>
      <c r="AK310" s="142" t="e">
        <f t="shared" ca="1" si="2594"/>
        <v>#N/A</v>
      </c>
      <c r="AL310" s="142" t="e">
        <f t="shared" ca="1" si="2594"/>
        <v>#N/A</v>
      </c>
      <c r="AM310" s="142" t="e">
        <f t="shared" ca="1" si="2594"/>
        <v>#N/A</v>
      </c>
      <c r="AN310" s="142" t="e">
        <f t="shared" ca="1" si="2594"/>
        <v>#N/A</v>
      </c>
      <c r="AO310" s="142" t="e">
        <f t="shared" ca="1" si="2594"/>
        <v>#N/A</v>
      </c>
      <c r="AP310" s="142" t="e">
        <f t="shared" ca="1" si="2594"/>
        <v>#N/A</v>
      </c>
      <c r="AQ310" s="142" t="e">
        <f t="shared" ca="1" si="2594"/>
        <v>#N/A</v>
      </c>
      <c r="AR310" s="142" t="e">
        <f t="shared" ca="1" si="2594"/>
        <v>#N/A</v>
      </c>
      <c r="AS310" s="142" t="e">
        <f t="shared" ca="1" si="2594"/>
        <v>#N/A</v>
      </c>
      <c r="AT310" s="142" t="e">
        <f t="shared" ca="1" si="2594"/>
        <v>#N/A</v>
      </c>
      <c r="AU310" s="142" t="e">
        <f t="shared" ca="1" si="2594"/>
        <v>#N/A</v>
      </c>
      <c r="AV310" s="142" t="e">
        <f t="shared" ca="1" si="2594"/>
        <v>#N/A</v>
      </c>
      <c r="AW310" s="142" t="e">
        <f t="shared" ca="1" si="2594"/>
        <v>#N/A</v>
      </c>
      <c r="AX310" s="142" t="e">
        <f t="shared" ca="1" si="2594"/>
        <v>#N/A</v>
      </c>
      <c r="AY310" s="142" t="e">
        <f t="shared" ca="1" si="2584"/>
        <v>#N/A</v>
      </c>
      <c r="AZ310" s="142" t="e">
        <f t="shared" ca="1" si="2584"/>
        <v>#N/A</v>
      </c>
      <c r="BA310" s="142" t="e">
        <f t="shared" ca="1" si="2584"/>
        <v>#N/A</v>
      </c>
      <c r="BB310" s="142" t="str">
        <f t="shared" ca="1" si="2180"/>
        <v/>
      </c>
      <c r="BC310" s="142" t="str">
        <f t="shared" ref="BC310" ca="1" si="2627">IFERROR(VALUE(G310)*IF(RTF_unit="K",1,IF(RTF_unit="lb",1/1000,IF(RTF_unit="T",2,1))),"")</f>
        <v/>
      </c>
      <c r="BD310" s="142" t="str">
        <f t="shared" ref="BD310" ca="1" si="2628">IFERROR(VALUE(H310)*IF(RTF_unit="K",1,IF(RTF_unit="lb",1/1000,IF(RTF_unit="T",2,1))),"")</f>
        <v/>
      </c>
      <c r="BE310" s="142" t="str">
        <f t="shared" ref="BE310" ca="1" si="2629">IFERROR(VALUE(I310)*IF(RTF_unit="K",1,IF(RTF_unit="lb",1/1000,IF(RTF_unit="T",2,1))),"")</f>
        <v/>
      </c>
      <c r="BF310" s="20" t="str">
        <f t="shared" ca="1" si="2184"/>
        <v/>
      </c>
      <c r="BG310" s="142" t="str">
        <f t="shared" ca="1" si="2226"/>
        <v/>
      </c>
      <c r="BH310" s="20"/>
      <c r="BI310" s="158" t="str">
        <f t="shared" ca="1" si="2270"/>
        <v/>
      </c>
      <c r="BJ310" s="142" t="str">
        <f t="shared" ca="1" si="2245"/>
        <v/>
      </c>
      <c r="BK310" s="142" t="str">
        <f t="shared" ca="1" si="2271"/>
        <v/>
      </c>
      <c r="BL310" s="142" t="str">
        <f t="shared" ref="BL310" ca="1" si="2630">IFERROR(INDEX($D$2:$BA$203,$A$41-1+$BI310,$A$27-3)*IF(RTF_unit="K",1,IF(RTF_unit="lb",1/1000,IF(RTF_unit="T",2,1))),"")</f>
        <v/>
      </c>
      <c r="BM310" s="142" t="str">
        <f t="shared" ref="BM310" ca="1" si="2631">IFERROR(INDEX($D$2:$BA$203,$A$41-1+$BI310,$A$27-1)*IF(RTF_unit="K",1,IF(RTF_unit="lb",1/1000,IF(RTF_unit="T",2,1))),"")</f>
        <v/>
      </c>
      <c r="BN310" s="142" t="str">
        <f t="shared" ref="BN310" ca="1" si="2632">IFERROR(INDEX($D$2:$BA$203,$A$41-1+$BI310,$A$27-2)*IF(RTF_unit="K",1,IF(RTF_unit="lb",1/1000,IF(RTF_unit="T",2,1))),"")</f>
        <v/>
      </c>
      <c r="BO310" s="142" t="str">
        <f t="shared" ref="BO310" ca="1" si="2633">IFERROR(INDEX($D$2:$BA$203,$A$41-1+$BI310,$A$27)*IF(RTF_unit_Moment="kip-ft",1,IF(RTF_unit_Moment="kip-in",1/12,IF(RTF_unit_Moment="lb-ft",1/1000,IF(RTF_unit_Moment="lb-in",1/12000,1)))),"")</f>
        <v/>
      </c>
      <c r="BP310" s="142" t="str">
        <f t="shared" ref="BP310" ca="1" si="2634">IFERROR(INDEX($D$2:$BA$203,$A$41-1+$BI310,$A$30)*IF(RTF_unit_Moment="kip-ft",1,IF(RTF_unit_Moment="kip-in",1/12,IF(RTF_unit_Moment="lb-ft",1/1000,IF(RTF_unit_Moment="lb-in",1/12000,1)))),"")</f>
        <v/>
      </c>
      <c r="BQ310" s="142" t="str">
        <f t="shared" ca="1" si="2277"/>
        <v/>
      </c>
      <c r="BR310" s="142" t="str">
        <f t="shared" ca="1" si="2278"/>
        <v/>
      </c>
      <c r="BT310" s="142" t="str">
        <f t="array" aca="1" ref="BT310" ca="1">IFERROR(INDEX($BB$1:$BB$502,SMALL(IF($BB$1:$BB$502&lt;&gt;"",ROW($BB$1:$BB$502)),ROW(303:303))),"")</f>
        <v/>
      </c>
      <c r="BU310" s="156" t="str">
        <f t="shared" ca="1" si="2240"/>
        <v/>
      </c>
      <c r="BV310" s="142" t="str">
        <f t="shared" ca="1" si="2251"/>
        <v/>
      </c>
      <c r="BW310" s="142" t="str">
        <f t="shared" ca="1" si="2251"/>
        <v/>
      </c>
      <c r="BX310" s="142" t="str">
        <f t="shared" ca="1" si="2251"/>
        <v/>
      </c>
      <c r="BY310" s="142" t="str">
        <f t="shared" ca="1" si="2252"/>
        <v/>
      </c>
      <c r="BZ310" s="142" t="str">
        <f t="shared" ca="1" si="2241"/>
        <v/>
      </c>
      <c r="CA310" s="142" t="str">
        <f t="shared" ca="1" si="2253"/>
        <v/>
      </c>
      <c r="CB310" s="142" t="str">
        <f t="shared" ca="1" si="2254"/>
        <v/>
      </c>
      <c r="CC310" s="142" t="str">
        <f t="shared" ca="1" si="2255"/>
        <v/>
      </c>
      <c r="CD310" s="142" t="str">
        <f t="shared" ca="1" si="2256"/>
        <v/>
      </c>
      <c r="CE310" s="142" t="str">
        <f t="shared" ca="1" si="2257"/>
        <v/>
      </c>
      <c r="CF310" s="142" t="str">
        <f t="shared" ca="1" si="2258"/>
        <v/>
      </c>
      <c r="CG310" s="142" t="str">
        <f t="shared" ca="1" si="2259"/>
        <v/>
      </c>
      <c r="CH310" s="142" t="str">
        <f ca="1">IFERROR(TRIM(IFERROR(IF(ISNUMBER(MATCH(IF($CF309="Radius",LEFT($CF310,FIND(" (",$CF310,1)),IF(LEFT($CF310,FIND(" (",$CF310,1))=LEFT($CF309,FIND(" (",$CF309,1)),"",LEFT($CF310,FIND(" (",$CF310,1)))),$CH$8:$CH309,0))=FALSE,IF($CF309="Radius",LEFT($CF310,FIND(" (",$CF310,1)),IF(LEFT($CF310,FIND(" (",$CF310,1))=LEFT($CF309,FIND(" (",$CF309,1)),"",LEFT($CF310,FIND(" (",$CF310,1)))),""),"")),"")</f>
        <v/>
      </c>
      <c r="CI310" s="142" t="str">
        <f t="array" aca="1" ref="CI310" ca="1">IFERROR(IF($CH310="","",IF(MAX((Selection_Radius=$CH310)*Selection_Resultant)=0,"",MAX((Selection_Radius=$CH310)*Selection_Resultant))),"")</f>
        <v/>
      </c>
      <c r="CJ310" s="142" t="str">
        <f t="shared" ca="1" si="2260"/>
        <v/>
      </c>
      <c r="CK310" s="142" t="str">
        <f t="array" aca="1" ref="CK310" ca="1">IFERROR(INDEX($CJ$1:$CJ$502,SMALL(IF($CJ$1:$CJ$502&lt;&gt;"",ROW($CJ$1:$CJ$502)),ROW(303:303))),"")</f>
        <v/>
      </c>
      <c r="CL310" s="142" t="str">
        <f t="shared" ca="1" si="2261"/>
        <v/>
      </c>
      <c r="CM310" s="142" t="str">
        <f t="shared" ca="1" si="2262"/>
        <v/>
      </c>
      <c r="CN310" s="142" t="str" cm="1">
        <f t="array" aca="1" ref="CN310" ca="1">IF(CM310="","",INDEX(INDIRECT("$CM$9:$CM$" &amp; ROW(GuyAnchorReactionCount) + GuyAnchorReactionCount),ROWS($CM310:INDIRECT("$CM$" &amp; ROW(GuyAnchorReactionCount) + GuyAnchorReactionCount))))</f>
        <v/>
      </c>
      <c r="CP310" s="145" t="str">
        <f t="shared" ca="1" si="2263"/>
        <v/>
      </c>
      <c r="CQ310" s="145" t="str">
        <f t="shared" ca="1" si="2264"/>
        <v/>
      </c>
      <c r="CR310" s="145" t="str">
        <f t="shared" ca="1" si="2265"/>
        <v/>
      </c>
      <c r="CS310" s="145" t="str">
        <f t="shared" ca="1" si="2266"/>
        <v/>
      </c>
    </row>
    <row r="311" spans="3:97" ht="15" customHeight="1" x14ac:dyDescent="0.2">
      <c r="C311" s="142">
        <f t="shared" si="2190"/>
        <v>309</v>
      </c>
      <c r="D311" s="142" t="e">
        <f t="shared" ca="1" si="2593"/>
        <v>#N/A</v>
      </c>
      <c r="E311" s="142" t="e">
        <f t="shared" ca="1" si="2593"/>
        <v>#N/A</v>
      </c>
      <c r="F311" s="142" t="e">
        <f t="shared" ca="1" si="2593"/>
        <v>#N/A</v>
      </c>
      <c r="G311" s="142" t="e">
        <f t="shared" ca="1" si="2593"/>
        <v>#N/A</v>
      </c>
      <c r="H311" s="142" t="e">
        <f t="shared" ca="1" si="2593"/>
        <v>#N/A</v>
      </c>
      <c r="I311" s="142" t="e">
        <f t="shared" ca="1" si="2593"/>
        <v>#N/A</v>
      </c>
      <c r="J311" s="142" t="e">
        <f t="shared" ca="1" si="2593"/>
        <v>#N/A</v>
      </c>
      <c r="K311" s="142" t="e">
        <f t="shared" ca="1" si="2593"/>
        <v>#N/A</v>
      </c>
      <c r="L311" s="142" t="e">
        <f t="shared" ca="1" si="2593"/>
        <v>#N/A</v>
      </c>
      <c r="M311" s="142" t="e">
        <f t="shared" ca="1" si="2593"/>
        <v>#N/A</v>
      </c>
      <c r="N311" s="142" t="e">
        <f t="shared" ca="1" si="2593"/>
        <v>#N/A</v>
      </c>
      <c r="O311" s="142" t="e">
        <f t="shared" ca="1" si="2593"/>
        <v>#N/A</v>
      </c>
      <c r="P311" s="142" t="e">
        <f t="shared" ca="1" si="2593"/>
        <v>#N/A</v>
      </c>
      <c r="Q311" s="142" t="e">
        <f t="shared" ca="1" si="2593"/>
        <v>#N/A</v>
      </c>
      <c r="R311" s="142" t="e">
        <f t="shared" ca="1" si="2593"/>
        <v>#N/A</v>
      </c>
      <c r="S311" s="142" t="e">
        <f t="shared" ca="1" si="2593"/>
        <v>#N/A</v>
      </c>
      <c r="T311" s="142" t="e">
        <f t="shared" ca="1" si="2583"/>
        <v>#N/A</v>
      </c>
      <c r="U311" s="142" t="e">
        <f t="shared" ca="1" si="2583"/>
        <v>#N/A</v>
      </c>
      <c r="V311" s="142" t="e">
        <f t="shared" ca="1" si="2583"/>
        <v>#N/A</v>
      </c>
      <c r="W311" s="142" t="e">
        <f t="shared" ca="1" si="2583"/>
        <v>#N/A</v>
      </c>
      <c r="X311" s="142" t="e">
        <f t="shared" ca="1" si="2583"/>
        <v>#N/A</v>
      </c>
      <c r="Y311" s="142" t="e">
        <f t="shared" ca="1" si="2583"/>
        <v>#N/A</v>
      </c>
      <c r="Z311" s="142" t="e">
        <f t="shared" ca="1" si="2583"/>
        <v>#N/A</v>
      </c>
      <c r="AA311" s="142" t="e">
        <f t="shared" ca="1" si="2583"/>
        <v>#N/A</v>
      </c>
      <c r="AB311" s="142" t="e">
        <f t="shared" ca="1" si="2583"/>
        <v>#N/A</v>
      </c>
      <c r="AC311" s="142" t="e">
        <f t="shared" ca="1" si="2583"/>
        <v>#N/A</v>
      </c>
      <c r="AD311" s="142" t="e">
        <f t="shared" ca="1" si="2583"/>
        <v>#N/A</v>
      </c>
      <c r="AE311" s="142" t="e">
        <f t="shared" ca="1" si="2583"/>
        <v>#N/A</v>
      </c>
      <c r="AF311" s="142" t="e">
        <f t="shared" ca="1" si="2583"/>
        <v>#N/A</v>
      </c>
      <c r="AG311" s="142" t="e">
        <f t="shared" ca="1" si="2583"/>
        <v>#N/A</v>
      </c>
      <c r="AH311" s="142" t="e">
        <f t="shared" ca="1" si="2583"/>
        <v>#N/A</v>
      </c>
      <c r="AI311" s="142" t="e">
        <f t="shared" ca="1" si="2594"/>
        <v>#N/A</v>
      </c>
      <c r="AJ311" s="142" t="e">
        <f t="shared" ca="1" si="2594"/>
        <v>#N/A</v>
      </c>
      <c r="AK311" s="142" t="e">
        <f t="shared" ca="1" si="2594"/>
        <v>#N/A</v>
      </c>
      <c r="AL311" s="142" t="e">
        <f t="shared" ca="1" si="2594"/>
        <v>#N/A</v>
      </c>
      <c r="AM311" s="142" t="e">
        <f t="shared" ca="1" si="2594"/>
        <v>#N/A</v>
      </c>
      <c r="AN311" s="142" t="e">
        <f t="shared" ca="1" si="2594"/>
        <v>#N/A</v>
      </c>
      <c r="AO311" s="142" t="e">
        <f t="shared" ca="1" si="2594"/>
        <v>#N/A</v>
      </c>
      <c r="AP311" s="142" t="e">
        <f t="shared" ca="1" si="2594"/>
        <v>#N/A</v>
      </c>
      <c r="AQ311" s="142" t="e">
        <f t="shared" ca="1" si="2594"/>
        <v>#N/A</v>
      </c>
      <c r="AR311" s="142" t="e">
        <f t="shared" ca="1" si="2594"/>
        <v>#N/A</v>
      </c>
      <c r="AS311" s="142" t="e">
        <f t="shared" ca="1" si="2594"/>
        <v>#N/A</v>
      </c>
      <c r="AT311" s="142" t="e">
        <f t="shared" ca="1" si="2594"/>
        <v>#N/A</v>
      </c>
      <c r="AU311" s="142" t="e">
        <f t="shared" ca="1" si="2594"/>
        <v>#N/A</v>
      </c>
      <c r="AV311" s="142" t="e">
        <f t="shared" ca="1" si="2594"/>
        <v>#N/A</v>
      </c>
      <c r="AW311" s="142" t="e">
        <f t="shared" ca="1" si="2594"/>
        <v>#N/A</v>
      </c>
      <c r="AX311" s="142" t="e">
        <f t="shared" ca="1" si="2594"/>
        <v>#N/A</v>
      </c>
      <c r="AY311" s="142" t="e">
        <f t="shared" ca="1" si="2584"/>
        <v>#N/A</v>
      </c>
      <c r="AZ311" s="142" t="e">
        <f t="shared" ca="1" si="2584"/>
        <v>#N/A</v>
      </c>
      <c r="BA311" s="142" t="e">
        <f t="shared" ca="1" si="2584"/>
        <v>#N/A</v>
      </c>
      <c r="BB311" s="142" t="str">
        <f t="shared" ca="1" si="2180"/>
        <v/>
      </c>
      <c r="BC311" s="142" t="str">
        <f t="shared" ref="BC311" ca="1" si="2635">IFERROR(VALUE(G311)*IF(RTF_unit="K",1,IF(RTF_unit="lb",1/1000,IF(RTF_unit="T",2,1))),"")</f>
        <v/>
      </c>
      <c r="BD311" s="142" t="str">
        <f t="shared" ref="BD311" ca="1" si="2636">IFERROR(VALUE(H311)*IF(RTF_unit="K",1,IF(RTF_unit="lb",1/1000,IF(RTF_unit="T",2,1))),"")</f>
        <v/>
      </c>
      <c r="BE311" s="142" t="str">
        <f t="shared" ref="BE311" ca="1" si="2637">IFERROR(VALUE(I311)*IF(RTF_unit="K",1,IF(RTF_unit="lb",1/1000,IF(RTF_unit="T",2,1))),"")</f>
        <v/>
      </c>
      <c r="BF311" s="20" t="str">
        <f t="shared" ca="1" si="2184"/>
        <v/>
      </c>
      <c r="BG311" s="142" t="str">
        <f t="shared" ca="1" si="2226"/>
        <v/>
      </c>
      <c r="BH311" s="20"/>
      <c r="BI311" s="158" t="str">
        <f t="shared" ca="1" si="2270"/>
        <v/>
      </c>
      <c r="BJ311" s="142" t="str">
        <f t="shared" ca="1" si="2245"/>
        <v/>
      </c>
      <c r="BK311" s="142" t="str">
        <f t="shared" ca="1" si="2271"/>
        <v/>
      </c>
      <c r="BL311" s="142" t="str">
        <f t="shared" ref="BL311" ca="1" si="2638">IFERROR(INDEX($D$2:$BA$203,$A$41-1+$BI311,$A$27-3)*IF(RTF_unit="K",1,IF(RTF_unit="lb",1/1000,IF(RTF_unit="T",2,1))),"")</f>
        <v/>
      </c>
      <c r="BM311" s="142" t="str">
        <f t="shared" ref="BM311" ca="1" si="2639">IFERROR(INDEX($D$2:$BA$203,$A$41-1+$BI311,$A$27-1)*IF(RTF_unit="K",1,IF(RTF_unit="lb",1/1000,IF(RTF_unit="T",2,1))),"")</f>
        <v/>
      </c>
      <c r="BN311" s="142" t="str">
        <f t="shared" ref="BN311" ca="1" si="2640">IFERROR(INDEX($D$2:$BA$203,$A$41-1+$BI311,$A$27-2)*IF(RTF_unit="K",1,IF(RTF_unit="lb",1/1000,IF(RTF_unit="T",2,1))),"")</f>
        <v/>
      </c>
      <c r="BO311" s="142" t="str">
        <f t="shared" ref="BO311" ca="1" si="2641">IFERROR(INDEX($D$2:$BA$203,$A$41-1+$BI311,$A$27)*IF(RTF_unit_Moment="kip-ft",1,IF(RTF_unit_Moment="kip-in",1/12,IF(RTF_unit_Moment="lb-ft",1/1000,IF(RTF_unit_Moment="lb-in",1/12000,1)))),"")</f>
        <v/>
      </c>
      <c r="BP311" s="142" t="str">
        <f t="shared" ref="BP311" ca="1" si="2642">IFERROR(INDEX($D$2:$BA$203,$A$41-1+$BI311,$A$30)*IF(RTF_unit_Moment="kip-ft",1,IF(RTF_unit_Moment="kip-in",1/12,IF(RTF_unit_Moment="lb-ft",1/1000,IF(RTF_unit_Moment="lb-in",1/12000,1)))),"")</f>
        <v/>
      </c>
      <c r="BQ311" s="142" t="str">
        <f t="shared" ca="1" si="2277"/>
        <v/>
      </c>
      <c r="BR311" s="142" t="str">
        <f t="shared" ca="1" si="2278"/>
        <v/>
      </c>
      <c r="BT311" s="142" t="str">
        <f t="array" aca="1" ref="BT311" ca="1">IFERROR(INDEX($BB$1:$BB$502,SMALL(IF($BB$1:$BB$502&lt;&gt;"",ROW($BB$1:$BB$502)),ROW(304:304))),"")</f>
        <v/>
      </c>
      <c r="BU311" s="156" t="str">
        <f t="shared" ca="1" si="2240"/>
        <v/>
      </c>
      <c r="BV311" s="142" t="str">
        <f t="shared" ca="1" si="2251"/>
        <v/>
      </c>
      <c r="BW311" s="142" t="str">
        <f t="shared" ca="1" si="2251"/>
        <v/>
      </c>
      <c r="BX311" s="142" t="str">
        <f t="shared" ca="1" si="2251"/>
        <v/>
      </c>
      <c r="BY311" s="142" t="str">
        <f t="shared" ca="1" si="2252"/>
        <v/>
      </c>
      <c r="BZ311" s="142" t="str">
        <f t="shared" ca="1" si="2241"/>
        <v/>
      </c>
      <c r="CA311" s="142" t="str">
        <f t="shared" ca="1" si="2253"/>
        <v/>
      </c>
      <c r="CB311" s="142" t="str">
        <f t="shared" ca="1" si="2254"/>
        <v/>
      </c>
      <c r="CC311" s="142" t="str">
        <f t="shared" ca="1" si="2255"/>
        <v/>
      </c>
      <c r="CD311" s="142" t="str">
        <f t="shared" ca="1" si="2256"/>
        <v/>
      </c>
      <c r="CE311" s="142" t="str">
        <f t="shared" ca="1" si="2257"/>
        <v/>
      </c>
      <c r="CF311" s="142" t="str">
        <f t="shared" ca="1" si="2258"/>
        <v/>
      </c>
      <c r="CG311" s="142" t="str">
        <f t="shared" ca="1" si="2259"/>
        <v/>
      </c>
      <c r="CH311" s="142" t="str">
        <f ca="1">IFERROR(TRIM(IFERROR(IF(ISNUMBER(MATCH(IF($CF310="Radius",LEFT($CF311,FIND(" (",$CF311,1)),IF(LEFT($CF311,FIND(" (",$CF311,1))=LEFT($CF310,FIND(" (",$CF310,1)),"",LEFT($CF311,FIND(" (",$CF311,1)))),$CH$8:$CH310,0))=FALSE,IF($CF310="Radius",LEFT($CF311,FIND(" (",$CF311,1)),IF(LEFT($CF311,FIND(" (",$CF311,1))=LEFT($CF310,FIND(" (",$CF310,1)),"",LEFT($CF311,FIND(" (",$CF311,1)))),""),"")),"")</f>
        <v/>
      </c>
      <c r="CI311" s="142" t="str">
        <f t="array" aca="1" ref="CI311" ca="1">IFERROR(IF($CH311="","",IF(MAX((Selection_Radius=$CH311)*Selection_Resultant)=0,"",MAX((Selection_Radius=$CH311)*Selection_Resultant))),"")</f>
        <v/>
      </c>
      <c r="CJ311" s="142" t="str">
        <f t="shared" ca="1" si="2260"/>
        <v/>
      </c>
      <c r="CK311" s="142" t="str">
        <f t="array" aca="1" ref="CK311" ca="1">IFERROR(INDEX($CJ$1:$CJ$502,SMALL(IF($CJ$1:$CJ$502&lt;&gt;"",ROW($CJ$1:$CJ$502)),ROW(304:304))),"")</f>
        <v/>
      </c>
      <c r="CL311" s="142" t="str">
        <f t="shared" ca="1" si="2261"/>
        <v/>
      </c>
      <c r="CM311" s="142" t="str">
        <f t="shared" ca="1" si="2262"/>
        <v/>
      </c>
      <c r="CN311" s="142" t="str" cm="1">
        <f t="array" aca="1" ref="CN311" ca="1">IF(CM311="","",INDEX(INDIRECT("$CM$9:$CM$" &amp; ROW(GuyAnchorReactionCount) + GuyAnchorReactionCount),ROWS($CM311:INDIRECT("$CM$" &amp; ROW(GuyAnchorReactionCount) + GuyAnchorReactionCount))))</f>
        <v/>
      </c>
      <c r="CP311" s="145" t="str">
        <f t="shared" ca="1" si="2263"/>
        <v/>
      </c>
      <c r="CQ311" s="145" t="str">
        <f t="shared" ca="1" si="2264"/>
        <v/>
      </c>
      <c r="CR311" s="145" t="str">
        <f t="shared" ca="1" si="2265"/>
        <v/>
      </c>
      <c r="CS311" s="145" t="str">
        <f t="shared" ca="1" si="2266"/>
        <v/>
      </c>
    </row>
    <row r="312" spans="3:97" x14ac:dyDescent="0.2">
      <c r="C312" s="142">
        <f t="shared" si="2190"/>
        <v>310</v>
      </c>
      <c r="D312" s="142" t="e">
        <f t="shared" ca="1" si="2593"/>
        <v>#N/A</v>
      </c>
      <c r="E312" s="142" t="e">
        <f t="shared" ca="1" si="2593"/>
        <v>#N/A</v>
      </c>
      <c r="F312" s="142" t="e">
        <f t="shared" ca="1" si="2593"/>
        <v>#N/A</v>
      </c>
      <c r="G312" s="142" t="e">
        <f t="shared" ca="1" si="2593"/>
        <v>#N/A</v>
      </c>
      <c r="H312" s="142" t="e">
        <f t="shared" ca="1" si="2593"/>
        <v>#N/A</v>
      </c>
      <c r="I312" s="142" t="e">
        <f t="shared" ca="1" si="2593"/>
        <v>#N/A</v>
      </c>
      <c r="J312" s="142" t="e">
        <f t="shared" ca="1" si="2593"/>
        <v>#N/A</v>
      </c>
      <c r="K312" s="142" t="e">
        <f t="shared" ca="1" si="2593"/>
        <v>#N/A</v>
      </c>
      <c r="L312" s="142" t="e">
        <f t="shared" ca="1" si="2593"/>
        <v>#N/A</v>
      </c>
      <c r="M312" s="142" t="e">
        <f t="shared" ca="1" si="2593"/>
        <v>#N/A</v>
      </c>
      <c r="N312" s="142" t="e">
        <f t="shared" ca="1" si="2593"/>
        <v>#N/A</v>
      </c>
      <c r="O312" s="142" t="e">
        <f t="shared" ca="1" si="2593"/>
        <v>#N/A</v>
      </c>
      <c r="P312" s="142" t="e">
        <f t="shared" ca="1" si="2593"/>
        <v>#N/A</v>
      </c>
      <c r="Q312" s="142" t="e">
        <f t="shared" ca="1" si="2593"/>
        <v>#N/A</v>
      </c>
      <c r="R312" s="142" t="e">
        <f t="shared" ca="1" si="2593"/>
        <v>#N/A</v>
      </c>
      <c r="S312" s="142" t="e">
        <f t="shared" ca="1" si="2593"/>
        <v>#N/A</v>
      </c>
      <c r="T312" s="142" t="e">
        <f t="shared" ca="1" si="2583"/>
        <v>#N/A</v>
      </c>
      <c r="U312" s="142" t="e">
        <f t="shared" ca="1" si="2583"/>
        <v>#N/A</v>
      </c>
      <c r="V312" s="142" t="e">
        <f t="shared" ca="1" si="2583"/>
        <v>#N/A</v>
      </c>
      <c r="W312" s="142" t="e">
        <f t="shared" ca="1" si="2583"/>
        <v>#N/A</v>
      </c>
      <c r="X312" s="142" t="e">
        <f t="shared" ca="1" si="2583"/>
        <v>#N/A</v>
      </c>
      <c r="Y312" s="142" t="e">
        <f t="shared" ca="1" si="2583"/>
        <v>#N/A</v>
      </c>
      <c r="Z312" s="142" t="e">
        <f t="shared" ca="1" si="2583"/>
        <v>#N/A</v>
      </c>
      <c r="AA312" s="142" t="e">
        <f t="shared" ca="1" si="2583"/>
        <v>#N/A</v>
      </c>
      <c r="AB312" s="142" t="e">
        <f t="shared" ca="1" si="2583"/>
        <v>#N/A</v>
      </c>
      <c r="AC312" s="142" t="e">
        <f t="shared" ca="1" si="2583"/>
        <v>#N/A</v>
      </c>
      <c r="AD312" s="142" t="e">
        <f t="shared" ca="1" si="2583"/>
        <v>#N/A</v>
      </c>
      <c r="AE312" s="142" t="e">
        <f t="shared" ca="1" si="2583"/>
        <v>#N/A</v>
      </c>
      <c r="AF312" s="142" t="e">
        <f t="shared" ca="1" si="2583"/>
        <v>#N/A</v>
      </c>
      <c r="AG312" s="142" t="e">
        <f t="shared" ca="1" si="2583"/>
        <v>#N/A</v>
      </c>
      <c r="AH312" s="142" t="e">
        <f t="shared" ca="1" si="2583"/>
        <v>#N/A</v>
      </c>
      <c r="AI312" s="142" t="e">
        <f t="shared" ca="1" si="2594"/>
        <v>#N/A</v>
      </c>
      <c r="AJ312" s="142" t="e">
        <f t="shared" ca="1" si="2594"/>
        <v>#N/A</v>
      </c>
      <c r="AK312" s="142" t="e">
        <f t="shared" ca="1" si="2594"/>
        <v>#N/A</v>
      </c>
      <c r="AL312" s="142" t="e">
        <f t="shared" ca="1" si="2594"/>
        <v>#N/A</v>
      </c>
      <c r="AM312" s="142" t="e">
        <f t="shared" ca="1" si="2594"/>
        <v>#N/A</v>
      </c>
      <c r="AN312" s="142" t="e">
        <f t="shared" ca="1" si="2594"/>
        <v>#N/A</v>
      </c>
      <c r="AO312" s="142" t="e">
        <f t="shared" ca="1" si="2594"/>
        <v>#N/A</v>
      </c>
      <c r="AP312" s="142" t="e">
        <f t="shared" ca="1" si="2594"/>
        <v>#N/A</v>
      </c>
      <c r="AQ312" s="142" t="e">
        <f t="shared" ca="1" si="2594"/>
        <v>#N/A</v>
      </c>
      <c r="AR312" s="142" t="e">
        <f t="shared" ca="1" si="2594"/>
        <v>#N/A</v>
      </c>
      <c r="AS312" s="142" t="e">
        <f t="shared" ca="1" si="2594"/>
        <v>#N/A</v>
      </c>
      <c r="AT312" s="142" t="e">
        <f t="shared" ca="1" si="2594"/>
        <v>#N/A</v>
      </c>
      <c r="AU312" s="142" t="e">
        <f t="shared" ca="1" si="2594"/>
        <v>#N/A</v>
      </c>
      <c r="AV312" s="142" t="e">
        <f t="shared" ca="1" si="2594"/>
        <v>#N/A</v>
      </c>
      <c r="AW312" s="142" t="e">
        <f t="shared" ca="1" si="2594"/>
        <v>#N/A</v>
      </c>
      <c r="AX312" s="142" t="e">
        <f t="shared" ca="1" si="2594"/>
        <v>#N/A</v>
      </c>
      <c r="AY312" s="142" t="e">
        <f t="shared" ca="1" si="2584"/>
        <v>#N/A</v>
      </c>
      <c r="AZ312" s="142" t="e">
        <f t="shared" ca="1" si="2584"/>
        <v>#N/A</v>
      </c>
      <c r="BA312" s="142" t="e">
        <f t="shared" ca="1" si="2584"/>
        <v>#N/A</v>
      </c>
      <c r="BB312" s="142" t="str">
        <f t="shared" ca="1" si="2180"/>
        <v/>
      </c>
      <c r="BC312" s="142" t="str">
        <f t="shared" ref="BC312" ca="1" si="2643">IFERROR(VALUE(G312)*IF(RTF_unit="K",1,IF(RTF_unit="lb",1/1000,IF(RTF_unit="T",2,1))),"")</f>
        <v/>
      </c>
      <c r="BD312" s="142" t="str">
        <f t="shared" ref="BD312" ca="1" si="2644">IFERROR(VALUE(H312)*IF(RTF_unit="K",1,IF(RTF_unit="lb",1/1000,IF(RTF_unit="T",2,1))),"")</f>
        <v/>
      </c>
      <c r="BE312" s="142" t="str">
        <f t="shared" ref="BE312" ca="1" si="2645">IFERROR(VALUE(I312)*IF(RTF_unit="K",1,IF(RTF_unit="lb",1/1000,IF(RTF_unit="T",2,1))),"")</f>
        <v/>
      </c>
      <c r="BF312" s="20" t="str">
        <f t="shared" ca="1" si="2184"/>
        <v/>
      </c>
      <c r="BG312" s="142" t="str">
        <f t="shared" ca="1" si="2226"/>
        <v/>
      </c>
      <c r="BH312" s="20"/>
      <c r="BI312" s="158" t="str">
        <f t="shared" ca="1" si="2270"/>
        <v/>
      </c>
      <c r="BJ312" s="142" t="str">
        <f t="shared" ca="1" si="2245"/>
        <v/>
      </c>
      <c r="BK312" s="142" t="str">
        <f t="shared" ca="1" si="2271"/>
        <v/>
      </c>
      <c r="BL312" s="142" t="str">
        <f t="shared" ref="BL312" ca="1" si="2646">IFERROR(INDEX($D$2:$BA$203,$A$41-1+$BI312,$A$27-3)*IF(RTF_unit="K",1,IF(RTF_unit="lb",1/1000,IF(RTF_unit="T",2,1))),"")</f>
        <v/>
      </c>
      <c r="BM312" s="142" t="str">
        <f t="shared" ref="BM312" ca="1" si="2647">IFERROR(INDEX($D$2:$BA$203,$A$41-1+$BI312,$A$27-1)*IF(RTF_unit="K",1,IF(RTF_unit="lb",1/1000,IF(RTF_unit="T",2,1))),"")</f>
        <v/>
      </c>
      <c r="BN312" s="142" t="str">
        <f t="shared" ref="BN312" ca="1" si="2648">IFERROR(INDEX($D$2:$BA$203,$A$41-1+$BI312,$A$27-2)*IF(RTF_unit="K",1,IF(RTF_unit="lb",1/1000,IF(RTF_unit="T",2,1))),"")</f>
        <v/>
      </c>
      <c r="BO312" s="142" t="str">
        <f t="shared" ref="BO312" ca="1" si="2649">IFERROR(INDEX($D$2:$BA$203,$A$41-1+$BI312,$A$27)*IF(RTF_unit_Moment="kip-ft",1,IF(RTF_unit_Moment="kip-in",1/12,IF(RTF_unit_Moment="lb-ft",1/1000,IF(RTF_unit_Moment="lb-in",1/12000,1)))),"")</f>
        <v/>
      </c>
      <c r="BP312" s="142" t="str">
        <f t="shared" ref="BP312" ca="1" si="2650">IFERROR(INDEX($D$2:$BA$203,$A$41-1+$BI312,$A$30)*IF(RTF_unit_Moment="kip-ft",1,IF(RTF_unit_Moment="kip-in",1/12,IF(RTF_unit_Moment="lb-ft",1/1000,IF(RTF_unit_Moment="lb-in",1/12000,1)))),"")</f>
        <v/>
      </c>
      <c r="BQ312" s="142" t="str">
        <f t="shared" ca="1" si="2277"/>
        <v/>
      </c>
      <c r="BR312" s="142" t="str">
        <f t="shared" ca="1" si="2278"/>
        <v/>
      </c>
      <c r="BT312" s="142" t="str">
        <f t="array" aca="1" ref="BT312" ca="1">IFERROR(INDEX($BB$1:$BB$502,SMALL(IF($BB$1:$BB$502&lt;&gt;"",ROW($BB$1:$BB$502)),ROW(305:305))),"")</f>
        <v/>
      </c>
      <c r="BU312" s="156" t="str">
        <f t="shared" ca="1" si="2240"/>
        <v/>
      </c>
      <c r="BV312" s="142" t="str">
        <f t="shared" ca="1" si="2251"/>
        <v/>
      </c>
      <c r="BW312" s="142" t="str">
        <f t="shared" ca="1" si="2251"/>
        <v/>
      </c>
      <c r="BX312" s="142" t="str">
        <f t="shared" ca="1" si="2251"/>
        <v/>
      </c>
      <c r="BY312" s="142" t="str">
        <f t="shared" ca="1" si="2252"/>
        <v/>
      </c>
      <c r="BZ312" s="142" t="str">
        <f t="shared" ca="1" si="2241"/>
        <v/>
      </c>
      <c r="CA312" s="142" t="str">
        <f t="shared" ca="1" si="2253"/>
        <v/>
      </c>
      <c r="CB312" s="142" t="str">
        <f t="shared" ca="1" si="2254"/>
        <v/>
      </c>
      <c r="CC312" s="142" t="str">
        <f t="shared" ca="1" si="2255"/>
        <v/>
      </c>
      <c r="CD312" s="142" t="str">
        <f t="shared" ca="1" si="2256"/>
        <v/>
      </c>
      <c r="CE312" s="142" t="str">
        <f t="shared" ca="1" si="2257"/>
        <v/>
      </c>
      <c r="CF312" s="142" t="str">
        <f t="shared" ca="1" si="2258"/>
        <v/>
      </c>
      <c r="CG312" s="142" t="str">
        <f t="shared" ca="1" si="2259"/>
        <v/>
      </c>
      <c r="CH312" s="142" t="str">
        <f ca="1">IFERROR(TRIM(IFERROR(IF(ISNUMBER(MATCH(IF($CF311="Radius",LEFT($CF312,FIND(" (",$CF312,1)),IF(LEFT($CF312,FIND(" (",$CF312,1))=LEFT($CF311,FIND(" (",$CF311,1)),"",LEFT($CF312,FIND(" (",$CF312,1)))),$CH$8:$CH311,0))=FALSE,IF($CF311="Radius",LEFT($CF312,FIND(" (",$CF312,1)),IF(LEFT($CF312,FIND(" (",$CF312,1))=LEFT($CF311,FIND(" (",$CF311,1)),"",LEFT($CF312,FIND(" (",$CF312,1)))),""),"")),"")</f>
        <v/>
      </c>
      <c r="CI312" s="142" t="str">
        <f t="array" aca="1" ref="CI312" ca="1">IFERROR(IF($CH312="","",IF(MAX((Selection_Radius=$CH312)*Selection_Resultant)=0,"",MAX((Selection_Radius=$CH312)*Selection_Resultant))),"")</f>
        <v/>
      </c>
      <c r="CJ312" s="142" t="str">
        <f t="shared" ca="1" si="2260"/>
        <v/>
      </c>
      <c r="CK312" s="142" t="str">
        <f t="array" aca="1" ref="CK312" ca="1">IFERROR(INDEX($CJ$1:$CJ$502,SMALL(IF($CJ$1:$CJ$502&lt;&gt;"",ROW($CJ$1:$CJ$502)),ROW(305:305))),"")</f>
        <v/>
      </c>
      <c r="CL312" s="142" t="str">
        <f t="shared" ca="1" si="2261"/>
        <v/>
      </c>
      <c r="CM312" s="142" t="str">
        <f t="shared" ca="1" si="2262"/>
        <v/>
      </c>
      <c r="CN312" s="142" t="str" cm="1">
        <f t="array" aca="1" ref="CN312" ca="1">IF(CM312="","",INDEX(INDIRECT("$CM$9:$CM$" &amp; ROW(GuyAnchorReactionCount) + GuyAnchorReactionCount),ROWS($CM312:INDIRECT("$CM$" &amp; ROW(GuyAnchorReactionCount) + GuyAnchorReactionCount))))</f>
        <v/>
      </c>
      <c r="CP312" s="145" t="str">
        <f t="shared" ca="1" si="2263"/>
        <v/>
      </c>
      <c r="CQ312" s="145" t="str">
        <f t="shared" ca="1" si="2264"/>
        <v/>
      </c>
      <c r="CR312" s="145" t="str">
        <f t="shared" ca="1" si="2265"/>
        <v/>
      </c>
      <c r="CS312" s="145" t="str">
        <f t="shared" ca="1" si="2266"/>
        <v/>
      </c>
    </row>
    <row r="313" spans="3:97" x14ac:dyDescent="0.2">
      <c r="C313" s="142">
        <f t="shared" si="2190"/>
        <v>311</v>
      </c>
      <c r="D313" s="142" t="e">
        <f t="shared" ca="1" si="2593"/>
        <v>#N/A</v>
      </c>
      <c r="E313" s="142" t="e">
        <f t="shared" ca="1" si="2593"/>
        <v>#N/A</v>
      </c>
      <c r="F313" s="142" t="e">
        <f t="shared" ca="1" si="2593"/>
        <v>#N/A</v>
      </c>
      <c r="G313" s="142" t="e">
        <f t="shared" ca="1" si="2593"/>
        <v>#N/A</v>
      </c>
      <c r="H313" s="142" t="e">
        <f t="shared" ca="1" si="2593"/>
        <v>#N/A</v>
      </c>
      <c r="I313" s="142" t="e">
        <f t="shared" ca="1" si="2593"/>
        <v>#N/A</v>
      </c>
      <c r="J313" s="142" t="e">
        <f t="shared" ca="1" si="2593"/>
        <v>#N/A</v>
      </c>
      <c r="K313" s="142" t="e">
        <f t="shared" ca="1" si="2593"/>
        <v>#N/A</v>
      </c>
      <c r="L313" s="142" t="e">
        <f t="shared" ca="1" si="2593"/>
        <v>#N/A</v>
      </c>
      <c r="M313" s="142" t="e">
        <f t="shared" ca="1" si="2593"/>
        <v>#N/A</v>
      </c>
      <c r="N313" s="142" t="e">
        <f t="shared" ca="1" si="2593"/>
        <v>#N/A</v>
      </c>
      <c r="O313" s="142" t="e">
        <f t="shared" ca="1" si="2593"/>
        <v>#N/A</v>
      </c>
      <c r="P313" s="142" t="e">
        <f t="shared" ca="1" si="2593"/>
        <v>#N/A</v>
      </c>
      <c r="Q313" s="142" t="e">
        <f t="shared" ca="1" si="2593"/>
        <v>#N/A</v>
      </c>
      <c r="R313" s="142" t="e">
        <f t="shared" ca="1" si="2593"/>
        <v>#N/A</v>
      </c>
      <c r="S313" s="142" t="e">
        <f t="shared" ca="1" si="2593"/>
        <v>#N/A</v>
      </c>
      <c r="T313" s="142" t="e">
        <f t="shared" ca="1" si="2583"/>
        <v>#N/A</v>
      </c>
      <c r="U313" s="142" t="e">
        <f t="shared" ca="1" si="2583"/>
        <v>#N/A</v>
      </c>
      <c r="V313" s="142" t="e">
        <f t="shared" ca="1" si="2583"/>
        <v>#N/A</v>
      </c>
      <c r="W313" s="142" t="e">
        <f t="shared" ca="1" si="2583"/>
        <v>#N/A</v>
      </c>
      <c r="X313" s="142" t="e">
        <f t="shared" ca="1" si="2583"/>
        <v>#N/A</v>
      </c>
      <c r="Y313" s="142" t="e">
        <f t="shared" ca="1" si="2583"/>
        <v>#N/A</v>
      </c>
      <c r="Z313" s="142" t="e">
        <f t="shared" ca="1" si="2583"/>
        <v>#N/A</v>
      </c>
      <c r="AA313" s="142" t="e">
        <f t="shared" ca="1" si="2583"/>
        <v>#N/A</v>
      </c>
      <c r="AB313" s="142" t="e">
        <f t="shared" ca="1" si="2583"/>
        <v>#N/A</v>
      </c>
      <c r="AC313" s="142" t="e">
        <f t="shared" ca="1" si="2583"/>
        <v>#N/A</v>
      </c>
      <c r="AD313" s="142" t="e">
        <f t="shared" ca="1" si="2583"/>
        <v>#N/A</v>
      </c>
      <c r="AE313" s="142" t="e">
        <f t="shared" ca="1" si="2583"/>
        <v>#N/A</v>
      </c>
      <c r="AF313" s="142" t="e">
        <f t="shared" ca="1" si="2583"/>
        <v>#N/A</v>
      </c>
      <c r="AG313" s="142" t="e">
        <f t="shared" ca="1" si="2583"/>
        <v>#N/A</v>
      </c>
      <c r="AH313" s="142" t="e">
        <f t="shared" ca="1" si="2583"/>
        <v>#N/A</v>
      </c>
      <c r="AI313" s="142" t="e">
        <f t="shared" ca="1" si="2594"/>
        <v>#N/A</v>
      </c>
      <c r="AJ313" s="142" t="e">
        <f t="shared" ca="1" si="2594"/>
        <v>#N/A</v>
      </c>
      <c r="AK313" s="142" t="e">
        <f t="shared" ca="1" si="2594"/>
        <v>#N/A</v>
      </c>
      <c r="AL313" s="142" t="e">
        <f t="shared" ca="1" si="2594"/>
        <v>#N/A</v>
      </c>
      <c r="AM313" s="142" t="e">
        <f t="shared" ca="1" si="2594"/>
        <v>#N/A</v>
      </c>
      <c r="AN313" s="142" t="e">
        <f t="shared" ca="1" si="2594"/>
        <v>#N/A</v>
      </c>
      <c r="AO313" s="142" t="e">
        <f t="shared" ca="1" si="2594"/>
        <v>#N/A</v>
      </c>
      <c r="AP313" s="142" t="e">
        <f t="shared" ca="1" si="2594"/>
        <v>#N/A</v>
      </c>
      <c r="AQ313" s="142" t="e">
        <f t="shared" ca="1" si="2594"/>
        <v>#N/A</v>
      </c>
      <c r="AR313" s="142" t="e">
        <f t="shared" ca="1" si="2594"/>
        <v>#N/A</v>
      </c>
      <c r="AS313" s="142" t="e">
        <f t="shared" ca="1" si="2594"/>
        <v>#N/A</v>
      </c>
      <c r="AT313" s="142" t="e">
        <f t="shared" ca="1" si="2594"/>
        <v>#N/A</v>
      </c>
      <c r="AU313" s="142" t="e">
        <f t="shared" ca="1" si="2594"/>
        <v>#N/A</v>
      </c>
      <c r="AV313" s="142" t="e">
        <f t="shared" ca="1" si="2594"/>
        <v>#N/A</v>
      </c>
      <c r="AW313" s="142" t="e">
        <f t="shared" ca="1" si="2594"/>
        <v>#N/A</v>
      </c>
      <c r="AX313" s="142" t="e">
        <f t="shared" ca="1" si="2594"/>
        <v>#N/A</v>
      </c>
      <c r="AY313" s="142" t="e">
        <f t="shared" ca="1" si="2584"/>
        <v>#N/A</v>
      </c>
      <c r="AZ313" s="142" t="e">
        <f t="shared" ca="1" si="2584"/>
        <v>#N/A</v>
      </c>
      <c r="BA313" s="142" t="e">
        <f t="shared" ca="1" si="2584"/>
        <v>#N/A</v>
      </c>
      <c r="BB313" s="142" t="str">
        <f t="shared" ca="1" si="2180"/>
        <v/>
      </c>
      <c r="BC313" s="142" t="str">
        <f t="shared" ref="BC313" ca="1" si="2651">IFERROR(VALUE(G313)*IF(RTF_unit="K",1,IF(RTF_unit="lb",1/1000,IF(RTF_unit="T",2,1))),"")</f>
        <v/>
      </c>
      <c r="BD313" s="142" t="str">
        <f t="shared" ref="BD313" ca="1" si="2652">IFERROR(VALUE(H313)*IF(RTF_unit="K",1,IF(RTF_unit="lb",1/1000,IF(RTF_unit="T",2,1))),"")</f>
        <v/>
      </c>
      <c r="BE313" s="142" t="str">
        <f t="shared" ref="BE313" ca="1" si="2653">IFERROR(VALUE(I313)*IF(RTF_unit="K",1,IF(RTF_unit="lb",1/1000,IF(RTF_unit="T",2,1))),"")</f>
        <v/>
      </c>
      <c r="BF313" s="20" t="str">
        <f t="shared" ca="1" si="2184"/>
        <v/>
      </c>
      <c r="BG313" s="142" t="str">
        <f t="shared" ca="1" si="2226"/>
        <v/>
      </c>
      <c r="BH313" s="20"/>
      <c r="BI313" s="158" t="str">
        <f t="shared" ca="1" si="2270"/>
        <v/>
      </c>
      <c r="BJ313" s="142" t="str">
        <f t="shared" ca="1" si="2245"/>
        <v/>
      </c>
      <c r="BK313" s="142" t="str">
        <f t="shared" ca="1" si="2271"/>
        <v/>
      </c>
      <c r="BL313" s="142" t="str">
        <f t="shared" ref="BL313" ca="1" si="2654">IFERROR(INDEX($D$2:$BA$203,$A$41-1+$BI313,$A$27-3)*IF(RTF_unit="K",1,IF(RTF_unit="lb",1/1000,IF(RTF_unit="T",2,1))),"")</f>
        <v/>
      </c>
      <c r="BM313" s="142" t="str">
        <f t="shared" ref="BM313" ca="1" si="2655">IFERROR(INDEX($D$2:$BA$203,$A$41-1+$BI313,$A$27-1)*IF(RTF_unit="K",1,IF(RTF_unit="lb",1/1000,IF(RTF_unit="T",2,1))),"")</f>
        <v/>
      </c>
      <c r="BN313" s="142" t="str">
        <f t="shared" ref="BN313" ca="1" si="2656">IFERROR(INDEX($D$2:$BA$203,$A$41-1+$BI313,$A$27-2)*IF(RTF_unit="K",1,IF(RTF_unit="lb",1/1000,IF(RTF_unit="T",2,1))),"")</f>
        <v/>
      </c>
      <c r="BO313" s="142" t="str">
        <f t="shared" ref="BO313" ca="1" si="2657">IFERROR(INDEX($D$2:$BA$203,$A$41-1+$BI313,$A$27)*IF(RTF_unit_Moment="kip-ft",1,IF(RTF_unit_Moment="kip-in",1/12,IF(RTF_unit_Moment="lb-ft",1/1000,IF(RTF_unit_Moment="lb-in",1/12000,1)))),"")</f>
        <v/>
      </c>
      <c r="BP313" s="142" t="str">
        <f t="shared" ref="BP313" ca="1" si="2658">IFERROR(INDEX($D$2:$BA$203,$A$41-1+$BI313,$A$30)*IF(RTF_unit_Moment="kip-ft",1,IF(RTF_unit_Moment="kip-in",1/12,IF(RTF_unit_Moment="lb-ft",1/1000,IF(RTF_unit_Moment="lb-in",1/12000,1)))),"")</f>
        <v/>
      </c>
      <c r="BQ313" s="142" t="str">
        <f t="shared" ca="1" si="2277"/>
        <v/>
      </c>
      <c r="BR313" s="142" t="str">
        <f t="shared" ca="1" si="2278"/>
        <v/>
      </c>
      <c r="BT313" s="142" t="str">
        <f t="array" aca="1" ref="BT313" ca="1">IFERROR(INDEX($BB$1:$BB$502,SMALL(IF($BB$1:$BB$502&lt;&gt;"",ROW($BB$1:$BB$502)),ROW(306:306))),"")</f>
        <v/>
      </c>
      <c r="BU313" s="156" t="str">
        <f t="shared" ca="1" si="2240"/>
        <v/>
      </c>
      <c r="BV313" s="142" t="str">
        <f t="shared" ca="1" si="2251"/>
        <v/>
      </c>
      <c r="BW313" s="142" t="str">
        <f t="shared" ca="1" si="2251"/>
        <v/>
      </c>
      <c r="BX313" s="142" t="str">
        <f t="shared" ca="1" si="2251"/>
        <v/>
      </c>
      <c r="BY313" s="142" t="str">
        <f t="shared" ca="1" si="2252"/>
        <v/>
      </c>
      <c r="BZ313" s="142" t="str">
        <f t="shared" ca="1" si="2241"/>
        <v/>
      </c>
      <c r="CA313" s="142" t="str">
        <f t="shared" ca="1" si="2253"/>
        <v/>
      </c>
      <c r="CB313" s="142" t="str">
        <f t="shared" ca="1" si="2254"/>
        <v/>
      </c>
      <c r="CC313" s="142" t="str">
        <f t="shared" ca="1" si="2255"/>
        <v/>
      </c>
      <c r="CD313" s="142" t="str">
        <f t="shared" ca="1" si="2256"/>
        <v/>
      </c>
      <c r="CE313" s="142" t="str">
        <f t="shared" ca="1" si="2257"/>
        <v/>
      </c>
      <c r="CF313" s="142" t="str">
        <f t="shared" ca="1" si="2258"/>
        <v/>
      </c>
      <c r="CG313" s="142" t="str">
        <f t="shared" ca="1" si="2259"/>
        <v/>
      </c>
      <c r="CH313" s="142" t="str">
        <f ca="1">IFERROR(TRIM(IFERROR(IF(ISNUMBER(MATCH(IF($CF312="Radius",LEFT($CF313,FIND(" (",$CF313,1)),IF(LEFT($CF313,FIND(" (",$CF313,1))=LEFT($CF312,FIND(" (",$CF312,1)),"",LEFT($CF313,FIND(" (",$CF313,1)))),$CH$8:$CH312,0))=FALSE,IF($CF312="Radius",LEFT($CF313,FIND(" (",$CF313,1)),IF(LEFT($CF313,FIND(" (",$CF313,1))=LEFT($CF312,FIND(" (",$CF312,1)),"",LEFT($CF313,FIND(" (",$CF313,1)))),""),"")),"")</f>
        <v/>
      </c>
      <c r="CI313" s="142" t="str">
        <f t="array" aca="1" ref="CI313" ca="1">IFERROR(IF($CH313="","",IF(MAX((Selection_Radius=$CH313)*Selection_Resultant)=0,"",MAX((Selection_Radius=$CH313)*Selection_Resultant))),"")</f>
        <v/>
      </c>
      <c r="CJ313" s="142" t="str">
        <f t="shared" ca="1" si="2260"/>
        <v/>
      </c>
      <c r="CK313" s="142" t="str">
        <f t="array" aca="1" ref="CK313" ca="1">IFERROR(INDEX($CJ$1:$CJ$502,SMALL(IF($CJ$1:$CJ$502&lt;&gt;"",ROW($CJ$1:$CJ$502)),ROW(306:306))),"")</f>
        <v/>
      </c>
      <c r="CL313" s="142" t="str">
        <f t="shared" ca="1" si="2261"/>
        <v/>
      </c>
      <c r="CM313" s="142" t="str">
        <f t="shared" ca="1" si="2262"/>
        <v/>
      </c>
      <c r="CN313" s="142" t="str" cm="1">
        <f t="array" aca="1" ref="CN313" ca="1">IF(CM313="","",INDEX(INDIRECT("$CM$9:$CM$" &amp; ROW(GuyAnchorReactionCount) + GuyAnchorReactionCount),ROWS($CM313:INDIRECT("$CM$" &amp; ROW(GuyAnchorReactionCount) + GuyAnchorReactionCount))))</f>
        <v/>
      </c>
      <c r="CP313" s="145" t="str">
        <f t="shared" ca="1" si="2263"/>
        <v/>
      </c>
      <c r="CQ313" s="145" t="str">
        <f t="shared" ca="1" si="2264"/>
        <v/>
      </c>
      <c r="CR313" s="145" t="str">
        <f t="shared" ca="1" si="2265"/>
        <v/>
      </c>
      <c r="CS313" s="145" t="str">
        <f t="shared" ca="1" si="2266"/>
        <v/>
      </c>
    </row>
    <row r="314" spans="3:97" ht="15" customHeight="1" x14ac:dyDescent="0.2">
      <c r="C314" s="142">
        <f t="shared" si="2190"/>
        <v>312</v>
      </c>
      <c r="D314" s="142" t="e">
        <f t="shared" ca="1" si="2593"/>
        <v>#N/A</v>
      </c>
      <c r="E314" s="142" t="e">
        <f t="shared" ca="1" si="2593"/>
        <v>#N/A</v>
      </c>
      <c r="F314" s="142" t="e">
        <f t="shared" ca="1" si="2593"/>
        <v>#N/A</v>
      </c>
      <c r="G314" s="142" t="e">
        <f t="shared" ca="1" si="2593"/>
        <v>#N/A</v>
      </c>
      <c r="H314" s="142" t="e">
        <f t="shared" ca="1" si="2593"/>
        <v>#N/A</v>
      </c>
      <c r="I314" s="142" t="e">
        <f t="shared" ca="1" si="2593"/>
        <v>#N/A</v>
      </c>
      <c r="J314" s="142" t="e">
        <f t="shared" ca="1" si="2593"/>
        <v>#N/A</v>
      </c>
      <c r="K314" s="142" t="e">
        <f t="shared" ca="1" si="2593"/>
        <v>#N/A</v>
      </c>
      <c r="L314" s="142" t="e">
        <f t="shared" ca="1" si="2593"/>
        <v>#N/A</v>
      </c>
      <c r="M314" s="142" t="e">
        <f t="shared" ca="1" si="2593"/>
        <v>#N/A</v>
      </c>
      <c r="N314" s="142" t="e">
        <f t="shared" ca="1" si="2593"/>
        <v>#N/A</v>
      </c>
      <c r="O314" s="142" t="e">
        <f t="shared" ca="1" si="2593"/>
        <v>#N/A</v>
      </c>
      <c r="P314" s="142" t="e">
        <f t="shared" ca="1" si="2593"/>
        <v>#N/A</v>
      </c>
      <c r="Q314" s="142" t="e">
        <f t="shared" ca="1" si="2593"/>
        <v>#N/A</v>
      </c>
      <c r="R314" s="142" t="e">
        <f t="shared" ca="1" si="2593"/>
        <v>#N/A</v>
      </c>
      <c r="S314" s="142" t="e">
        <f t="shared" ca="1" si="2593"/>
        <v>#N/A</v>
      </c>
      <c r="T314" s="142" t="e">
        <f t="shared" ca="1" si="2583"/>
        <v>#N/A</v>
      </c>
      <c r="U314" s="142" t="e">
        <f t="shared" ca="1" si="2583"/>
        <v>#N/A</v>
      </c>
      <c r="V314" s="142" t="e">
        <f t="shared" ca="1" si="2583"/>
        <v>#N/A</v>
      </c>
      <c r="W314" s="142" t="e">
        <f t="shared" ca="1" si="2583"/>
        <v>#N/A</v>
      </c>
      <c r="X314" s="142" t="e">
        <f t="shared" ca="1" si="2583"/>
        <v>#N/A</v>
      </c>
      <c r="Y314" s="142" t="e">
        <f t="shared" ca="1" si="2583"/>
        <v>#N/A</v>
      </c>
      <c r="Z314" s="142" t="e">
        <f t="shared" ca="1" si="2583"/>
        <v>#N/A</v>
      </c>
      <c r="AA314" s="142" t="e">
        <f t="shared" ca="1" si="2583"/>
        <v>#N/A</v>
      </c>
      <c r="AB314" s="142" t="e">
        <f t="shared" ca="1" si="2583"/>
        <v>#N/A</v>
      </c>
      <c r="AC314" s="142" t="e">
        <f t="shared" ca="1" si="2583"/>
        <v>#N/A</v>
      </c>
      <c r="AD314" s="142" t="e">
        <f t="shared" ca="1" si="2583"/>
        <v>#N/A</v>
      </c>
      <c r="AE314" s="142" t="e">
        <f t="shared" ca="1" si="2583"/>
        <v>#N/A</v>
      </c>
      <c r="AF314" s="142" t="e">
        <f t="shared" ca="1" si="2583"/>
        <v>#N/A</v>
      </c>
      <c r="AG314" s="142" t="e">
        <f t="shared" ca="1" si="2583"/>
        <v>#N/A</v>
      </c>
      <c r="AH314" s="142" t="e">
        <f t="shared" ca="1" si="2583"/>
        <v>#N/A</v>
      </c>
      <c r="AI314" s="142" t="e">
        <f t="shared" ca="1" si="2594"/>
        <v>#N/A</v>
      </c>
      <c r="AJ314" s="142" t="e">
        <f t="shared" ca="1" si="2594"/>
        <v>#N/A</v>
      </c>
      <c r="AK314" s="142" t="e">
        <f t="shared" ca="1" si="2594"/>
        <v>#N/A</v>
      </c>
      <c r="AL314" s="142" t="e">
        <f t="shared" ca="1" si="2594"/>
        <v>#N/A</v>
      </c>
      <c r="AM314" s="142" t="e">
        <f t="shared" ca="1" si="2594"/>
        <v>#N/A</v>
      </c>
      <c r="AN314" s="142" t="e">
        <f t="shared" ca="1" si="2594"/>
        <v>#N/A</v>
      </c>
      <c r="AO314" s="142" t="e">
        <f t="shared" ca="1" si="2594"/>
        <v>#N/A</v>
      </c>
      <c r="AP314" s="142" t="e">
        <f t="shared" ca="1" si="2594"/>
        <v>#N/A</v>
      </c>
      <c r="AQ314" s="142" t="e">
        <f t="shared" ca="1" si="2594"/>
        <v>#N/A</v>
      </c>
      <c r="AR314" s="142" t="e">
        <f t="shared" ca="1" si="2594"/>
        <v>#N/A</v>
      </c>
      <c r="AS314" s="142" t="e">
        <f t="shared" ca="1" si="2594"/>
        <v>#N/A</v>
      </c>
      <c r="AT314" s="142" t="e">
        <f t="shared" ca="1" si="2594"/>
        <v>#N/A</v>
      </c>
      <c r="AU314" s="142" t="e">
        <f t="shared" ca="1" si="2594"/>
        <v>#N/A</v>
      </c>
      <c r="AV314" s="142" t="e">
        <f t="shared" ca="1" si="2594"/>
        <v>#N/A</v>
      </c>
      <c r="AW314" s="142" t="e">
        <f t="shared" ca="1" si="2594"/>
        <v>#N/A</v>
      </c>
      <c r="AX314" s="142" t="e">
        <f t="shared" ca="1" si="2594"/>
        <v>#N/A</v>
      </c>
      <c r="AY314" s="142" t="e">
        <f t="shared" ca="1" si="2584"/>
        <v>#N/A</v>
      </c>
      <c r="AZ314" s="142" t="e">
        <f t="shared" ca="1" si="2584"/>
        <v>#N/A</v>
      </c>
      <c r="BA314" s="142" t="e">
        <f t="shared" ca="1" si="2584"/>
        <v>#N/A</v>
      </c>
      <c r="BB314" s="142" t="str">
        <f t="shared" ca="1" si="2180"/>
        <v/>
      </c>
      <c r="BC314" s="142" t="str">
        <f t="shared" ref="BC314" ca="1" si="2659">IFERROR(VALUE(G314)*IF(RTF_unit="K",1,IF(RTF_unit="lb",1/1000,IF(RTF_unit="T",2,1))),"")</f>
        <v/>
      </c>
      <c r="BD314" s="142" t="str">
        <f t="shared" ref="BD314" ca="1" si="2660">IFERROR(VALUE(H314)*IF(RTF_unit="K",1,IF(RTF_unit="lb",1/1000,IF(RTF_unit="T",2,1))),"")</f>
        <v/>
      </c>
      <c r="BE314" s="142" t="str">
        <f t="shared" ref="BE314" ca="1" si="2661">IFERROR(VALUE(I314)*IF(RTF_unit="K",1,IF(RTF_unit="lb",1/1000,IF(RTF_unit="T",2,1))),"")</f>
        <v/>
      </c>
      <c r="BF314" s="20" t="str">
        <f t="shared" ca="1" si="2184"/>
        <v/>
      </c>
      <c r="BG314" s="142" t="str">
        <f t="shared" ca="1" si="2226"/>
        <v/>
      </c>
      <c r="BH314" s="20"/>
      <c r="BI314" s="158" t="str">
        <f t="shared" ca="1" si="2270"/>
        <v/>
      </c>
      <c r="BJ314" s="142" t="str">
        <f t="shared" ca="1" si="2245"/>
        <v/>
      </c>
      <c r="BK314" s="142" t="str">
        <f t="shared" ca="1" si="2271"/>
        <v/>
      </c>
      <c r="BL314" s="142" t="str">
        <f t="shared" ref="BL314" ca="1" si="2662">IFERROR(INDEX($D$2:$BA$203,$A$41-1+$BI314,$A$27-3)*IF(RTF_unit="K",1,IF(RTF_unit="lb",1/1000,IF(RTF_unit="T",2,1))),"")</f>
        <v/>
      </c>
      <c r="BM314" s="142" t="str">
        <f t="shared" ref="BM314" ca="1" si="2663">IFERROR(INDEX($D$2:$BA$203,$A$41-1+$BI314,$A$27-1)*IF(RTF_unit="K",1,IF(RTF_unit="lb",1/1000,IF(RTF_unit="T",2,1))),"")</f>
        <v/>
      </c>
      <c r="BN314" s="142" t="str">
        <f t="shared" ref="BN314" ca="1" si="2664">IFERROR(INDEX($D$2:$BA$203,$A$41-1+$BI314,$A$27-2)*IF(RTF_unit="K",1,IF(RTF_unit="lb",1/1000,IF(RTF_unit="T",2,1))),"")</f>
        <v/>
      </c>
      <c r="BO314" s="142" t="str">
        <f t="shared" ref="BO314" ca="1" si="2665">IFERROR(INDEX($D$2:$BA$203,$A$41-1+$BI314,$A$27)*IF(RTF_unit_Moment="kip-ft",1,IF(RTF_unit_Moment="kip-in",1/12,IF(RTF_unit_Moment="lb-ft",1/1000,IF(RTF_unit_Moment="lb-in",1/12000,1)))),"")</f>
        <v/>
      </c>
      <c r="BP314" s="142" t="str">
        <f t="shared" ref="BP314" ca="1" si="2666">IFERROR(INDEX($D$2:$BA$203,$A$41-1+$BI314,$A$30)*IF(RTF_unit_Moment="kip-ft",1,IF(RTF_unit_Moment="kip-in",1/12,IF(RTF_unit_Moment="lb-ft",1/1000,IF(RTF_unit_Moment="lb-in",1/12000,1)))),"")</f>
        <v/>
      </c>
      <c r="BQ314" s="142" t="str">
        <f t="shared" ca="1" si="2277"/>
        <v/>
      </c>
      <c r="BR314" s="142" t="str">
        <f t="shared" ca="1" si="2278"/>
        <v/>
      </c>
      <c r="BT314" s="142" t="str">
        <f t="array" aca="1" ref="BT314" ca="1">IFERROR(INDEX($BB$1:$BB$502,SMALL(IF($BB$1:$BB$502&lt;&gt;"",ROW($BB$1:$BB$502)),ROW(307:307))),"")</f>
        <v/>
      </c>
      <c r="BU314" s="156" t="str">
        <f t="shared" ca="1" si="2240"/>
        <v/>
      </c>
      <c r="BV314" s="142" t="str">
        <f t="shared" ca="1" si="2251"/>
        <v/>
      </c>
      <c r="BW314" s="142" t="str">
        <f t="shared" ca="1" si="2251"/>
        <v/>
      </c>
      <c r="BX314" s="142" t="str">
        <f t="shared" ca="1" si="2251"/>
        <v/>
      </c>
      <c r="BY314" s="142" t="str">
        <f t="shared" ca="1" si="2252"/>
        <v/>
      </c>
      <c r="BZ314" s="142" t="str">
        <f t="shared" ca="1" si="2241"/>
        <v/>
      </c>
      <c r="CA314" s="142" t="str">
        <f t="shared" ca="1" si="2253"/>
        <v/>
      </c>
      <c r="CB314" s="142" t="str">
        <f t="shared" ca="1" si="2254"/>
        <v/>
      </c>
      <c r="CC314" s="142" t="str">
        <f t="shared" ca="1" si="2255"/>
        <v/>
      </c>
      <c r="CD314" s="142" t="str">
        <f t="shared" ca="1" si="2256"/>
        <v/>
      </c>
      <c r="CE314" s="142" t="str">
        <f t="shared" ca="1" si="2257"/>
        <v/>
      </c>
      <c r="CF314" s="142" t="str">
        <f t="shared" ca="1" si="2258"/>
        <v/>
      </c>
      <c r="CG314" s="142" t="str">
        <f t="shared" ca="1" si="2259"/>
        <v/>
      </c>
      <c r="CH314" s="142" t="str">
        <f ca="1">IFERROR(TRIM(IFERROR(IF(ISNUMBER(MATCH(IF($CF313="Radius",LEFT($CF314,FIND(" (",$CF314,1)),IF(LEFT($CF314,FIND(" (",$CF314,1))=LEFT($CF313,FIND(" (",$CF313,1)),"",LEFT($CF314,FIND(" (",$CF314,1)))),$CH$8:$CH313,0))=FALSE,IF($CF313="Radius",LEFT($CF314,FIND(" (",$CF314,1)),IF(LEFT($CF314,FIND(" (",$CF314,1))=LEFT($CF313,FIND(" (",$CF313,1)),"",LEFT($CF314,FIND(" (",$CF314,1)))),""),"")),"")</f>
        <v/>
      </c>
      <c r="CI314" s="142" t="str">
        <f t="array" aca="1" ref="CI314" ca="1">IFERROR(IF($CH314="","",IF(MAX((Selection_Radius=$CH314)*Selection_Resultant)=0,"",MAX((Selection_Radius=$CH314)*Selection_Resultant))),"")</f>
        <v/>
      </c>
      <c r="CJ314" s="142" t="str">
        <f t="shared" ca="1" si="2260"/>
        <v/>
      </c>
      <c r="CK314" s="142" t="str">
        <f t="array" aca="1" ref="CK314" ca="1">IFERROR(INDEX($CJ$1:$CJ$502,SMALL(IF($CJ$1:$CJ$502&lt;&gt;"",ROW($CJ$1:$CJ$502)),ROW(307:307))),"")</f>
        <v/>
      </c>
      <c r="CL314" s="142" t="str">
        <f t="shared" ca="1" si="2261"/>
        <v/>
      </c>
      <c r="CM314" s="142" t="str">
        <f t="shared" ca="1" si="2262"/>
        <v/>
      </c>
      <c r="CN314" s="142" t="str" cm="1">
        <f t="array" aca="1" ref="CN314" ca="1">IF(CM314="","",INDEX(INDIRECT("$CM$9:$CM$" &amp; ROW(GuyAnchorReactionCount) + GuyAnchorReactionCount),ROWS($CM314:INDIRECT("$CM$" &amp; ROW(GuyAnchorReactionCount) + GuyAnchorReactionCount))))</f>
        <v/>
      </c>
      <c r="CP314" s="145" t="str">
        <f t="shared" ca="1" si="2263"/>
        <v/>
      </c>
      <c r="CQ314" s="145" t="str">
        <f t="shared" ca="1" si="2264"/>
        <v/>
      </c>
      <c r="CR314" s="145" t="str">
        <f t="shared" ca="1" si="2265"/>
        <v/>
      </c>
      <c r="CS314" s="145" t="str">
        <f t="shared" ca="1" si="2266"/>
        <v/>
      </c>
    </row>
    <row r="315" spans="3:97" x14ac:dyDescent="0.2">
      <c r="C315" s="142">
        <f t="shared" si="2190"/>
        <v>313</v>
      </c>
      <c r="D315" s="142" t="e">
        <f t="shared" ca="1" si="2593"/>
        <v>#N/A</v>
      </c>
      <c r="E315" s="142" t="e">
        <f t="shared" ca="1" si="2593"/>
        <v>#N/A</v>
      </c>
      <c r="F315" s="142" t="e">
        <f t="shared" ca="1" si="2593"/>
        <v>#N/A</v>
      </c>
      <c r="G315" s="142" t="e">
        <f t="shared" ca="1" si="2593"/>
        <v>#N/A</v>
      </c>
      <c r="H315" s="142" t="e">
        <f t="shared" ca="1" si="2593"/>
        <v>#N/A</v>
      </c>
      <c r="I315" s="142" t="e">
        <f t="shared" ca="1" si="2593"/>
        <v>#N/A</v>
      </c>
      <c r="J315" s="142" t="e">
        <f t="shared" ca="1" si="2593"/>
        <v>#N/A</v>
      </c>
      <c r="K315" s="142" t="e">
        <f t="shared" ca="1" si="2593"/>
        <v>#N/A</v>
      </c>
      <c r="L315" s="142" t="e">
        <f t="shared" ca="1" si="2593"/>
        <v>#N/A</v>
      </c>
      <c r="M315" s="142" t="e">
        <f t="shared" ca="1" si="2593"/>
        <v>#N/A</v>
      </c>
      <c r="N315" s="142" t="e">
        <f t="shared" ca="1" si="2593"/>
        <v>#N/A</v>
      </c>
      <c r="O315" s="142" t="e">
        <f t="shared" ca="1" si="2593"/>
        <v>#N/A</v>
      </c>
      <c r="P315" s="142" t="e">
        <f t="shared" ca="1" si="2593"/>
        <v>#N/A</v>
      </c>
      <c r="Q315" s="142" t="e">
        <f t="shared" ca="1" si="2593"/>
        <v>#N/A</v>
      </c>
      <c r="R315" s="142" t="e">
        <f t="shared" ca="1" si="2593"/>
        <v>#N/A</v>
      </c>
      <c r="S315" s="142" t="e">
        <f t="shared" ca="1" si="2593"/>
        <v>#N/A</v>
      </c>
      <c r="T315" s="142" t="e">
        <f t="shared" ca="1" si="2583"/>
        <v>#N/A</v>
      </c>
      <c r="U315" s="142" t="e">
        <f t="shared" ca="1" si="2583"/>
        <v>#N/A</v>
      </c>
      <c r="V315" s="142" t="e">
        <f t="shared" ca="1" si="2583"/>
        <v>#N/A</v>
      </c>
      <c r="W315" s="142" t="e">
        <f t="shared" ca="1" si="2583"/>
        <v>#N/A</v>
      </c>
      <c r="X315" s="142" t="e">
        <f t="shared" ca="1" si="2583"/>
        <v>#N/A</v>
      </c>
      <c r="Y315" s="142" t="e">
        <f t="shared" ca="1" si="2583"/>
        <v>#N/A</v>
      </c>
      <c r="Z315" s="142" t="e">
        <f t="shared" ca="1" si="2583"/>
        <v>#N/A</v>
      </c>
      <c r="AA315" s="142" t="e">
        <f t="shared" ca="1" si="2583"/>
        <v>#N/A</v>
      </c>
      <c r="AB315" s="142" t="e">
        <f t="shared" ca="1" si="2583"/>
        <v>#N/A</v>
      </c>
      <c r="AC315" s="142" t="e">
        <f t="shared" ca="1" si="2583"/>
        <v>#N/A</v>
      </c>
      <c r="AD315" s="142" t="e">
        <f t="shared" ca="1" si="2583"/>
        <v>#N/A</v>
      </c>
      <c r="AE315" s="142" t="e">
        <f t="shared" ca="1" si="2583"/>
        <v>#N/A</v>
      </c>
      <c r="AF315" s="142" t="e">
        <f t="shared" ca="1" si="2583"/>
        <v>#N/A</v>
      </c>
      <c r="AG315" s="142" t="e">
        <f t="shared" ca="1" si="2583"/>
        <v>#N/A</v>
      </c>
      <c r="AH315" s="142" t="e">
        <f t="shared" ca="1" si="2583"/>
        <v>#N/A</v>
      </c>
      <c r="AI315" s="142" t="e">
        <f t="shared" ca="1" si="2594"/>
        <v>#N/A</v>
      </c>
      <c r="AJ315" s="142" t="e">
        <f t="shared" ca="1" si="2594"/>
        <v>#N/A</v>
      </c>
      <c r="AK315" s="142" t="e">
        <f t="shared" ca="1" si="2594"/>
        <v>#N/A</v>
      </c>
      <c r="AL315" s="142" t="e">
        <f t="shared" ca="1" si="2594"/>
        <v>#N/A</v>
      </c>
      <c r="AM315" s="142" t="e">
        <f t="shared" ca="1" si="2594"/>
        <v>#N/A</v>
      </c>
      <c r="AN315" s="142" t="e">
        <f t="shared" ca="1" si="2594"/>
        <v>#N/A</v>
      </c>
      <c r="AO315" s="142" t="e">
        <f t="shared" ca="1" si="2594"/>
        <v>#N/A</v>
      </c>
      <c r="AP315" s="142" t="e">
        <f t="shared" ca="1" si="2594"/>
        <v>#N/A</v>
      </c>
      <c r="AQ315" s="142" t="e">
        <f t="shared" ca="1" si="2594"/>
        <v>#N/A</v>
      </c>
      <c r="AR315" s="142" t="e">
        <f t="shared" ca="1" si="2594"/>
        <v>#N/A</v>
      </c>
      <c r="AS315" s="142" t="e">
        <f t="shared" ca="1" si="2594"/>
        <v>#N/A</v>
      </c>
      <c r="AT315" s="142" t="e">
        <f t="shared" ca="1" si="2594"/>
        <v>#N/A</v>
      </c>
      <c r="AU315" s="142" t="e">
        <f t="shared" ca="1" si="2594"/>
        <v>#N/A</v>
      </c>
      <c r="AV315" s="142" t="e">
        <f t="shared" ca="1" si="2594"/>
        <v>#N/A</v>
      </c>
      <c r="AW315" s="142" t="e">
        <f t="shared" ca="1" si="2594"/>
        <v>#N/A</v>
      </c>
      <c r="AX315" s="142" t="e">
        <f t="shared" ca="1" si="2594"/>
        <v>#N/A</v>
      </c>
      <c r="AY315" s="142" t="e">
        <f t="shared" ca="1" si="2584"/>
        <v>#N/A</v>
      </c>
      <c r="AZ315" s="142" t="e">
        <f t="shared" ca="1" si="2584"/>
        <v>#N/A</v>
      </c>
      <c r="BA315" s="142" t="e">
        <f t="shared" ca="1" si="2584"/>
        <v>#N/A</v>
      </c>
      <c r="BB315" s="142" t="str">
        <f t="shared" ca="1" si="2180"/>
        <v/>
      </c>
      <c r="BC315" s="142" t="str">
        <f t="shared" ref="BC315" ca="1" si="2667">IFERROR(VALUE(G315)*IF(RTF_unit="K",1,IF(RTF_unit="lb",1/1000,IF(RTF_unit="T",2,1))),"")</f>
        <v/>
      </c>
      <c r="BD315" s="142" t="str">
        <f t="shared" ref="BD315" ca="1" si="2668">IFERROR(VALUE(H315)*IF(RTF_unit="K",1,IF(RTF_unit="lb",1/1000,IF(RTF_unit="T",2,1))),"")</f>
        <v/>
      </c>
      <c r="BE315" s="142" t="str">
        <f t="shared" ref="BE315" ca="1" si="2669">IFERROR(VALUE(I315)*IF(RTF_unit="K",1,IF(RTF_unit="lb",1/1000,IF(RTF_unit="T",2,1))),"")</f>
        <v/>
      </c>
      <c r="BF315" s="20" t="str">
        <f t="shared" ca="1" si="2184"/>
        <v/>
      </c>
      <c r="BG315" s="142" t="str">
        <f t="shared" ca="1" si="2226"/>
        <v/>
      </c>
      <c r="BH315" s="20"/>
      <c r="BI315" s="158" t="str">
        <f t="shared" ca="1" si="2270"/>
        <v/>
      </c>
      <c r="BJ315" s="142" t="str">
        <f t="shared" ca="1" si="2245"/>
        <v/>
      </c>
      <c r="BK315" s="142" t="str">
        <f t="shared" ca="1" si="2271"/>
        <v/>
      </c>
      <c r="BL315" s="142" t="str">
        <f t="shared" ref="BL315" ca="1" si="2670">IFERROR(INDEX($D$2:$BA$203,$A$41-1+$BI315,$A$27-3)*IF(RTF_unit="K",1,IF(RTF_unit="lb",1/1000,IF(RTF_unit="T",2,1))),"")</f>
        <v/>
      </c>
      <c r="BM315" s="142" t="str">
        <f t="shared" ref="BM315" ca="1" si="2671">IFERROR(INDEX($D$2:$BA$203,$A$41-1+$BI315,$A$27-1)*IF(RTF_unit="K",1,IF(RTF_unit="lb",1/1000,IF(RTF_unit="T",2,1))),"")</f>
        <v/>
      </c>
      <c r="BN315" s="142" t="str">
        <f t="shared" ref="BN315" ca="1" si="2672">IFERROR(INDEX($D$2:$BA$203,$A$41-1+$BI315,$A$27-2)*IF(RTF_unit="K",1,IF(RTF_unit="lb",1/1000,IF(RTF_unit="T",2,1))),"")</f>
        <v/>
      </c>
      <c r="BO315" s="142" t="str">
        <f t="shared" ref="BO315" ca="1" si="2673">IFERROR(INDEX($D$2:$BA$203,$A$41-1+$BI315,$A$27)*IF(RTF_unit_Moment="kip-ft",1,IF(RTF_unit_Moment="kip-in",1/12,IF(RTF_unit_Moment="lb-ft",1/1000,IF(RTF_unit_Moment="lb-in",1/12000,1)))),"")</f>
        <v/>
      </c>
      <c r="BP315" s="142" t="str">
        <f t="shared" ref="BP315" ca="1" si="2674">IFERROR(INDEX($D$2:$BA$203,$A$41-1+$BI315,$A$30)*IF(RTF_unit_Moment="kip-ft",1,IF(RTF_unit_Moment="kip-in",1/12,IF(RTF_unit_Moment="lb-ft",1/1000,IF(RTF_unit_Moment="lb-in",1/12000,1)))),"")</f>
        <v/>
      </c>
      <c r="BQ315" s="142" t="str">
        <f t="shared" ca="1" si="2277"/>
        <v/>
      </c>
      <c r="BR315" s="142" t="str">
        <f t="shared" ca="1" si="2278"/>
        <v/>
      </c>
      <c r="BT315" s="142" t="str">
        <f t="array" aca="1" ref="BT315" ca="1">IFERROR(INDEX($BB$1:$BB$502,SMALL(IF($BB$1:$BB$502&lt;&gt;"",ROW($BB$1:$BB$502)),ROW(308:308))),"")</f>
        <v/>
      </c>
      <c r="BU315" s="156" t="str">
        <f t="shared" ca="1" si="2240"/>
        <v/>
      </c>
      <c r="BV315" s="142" t="str">
        <f t="shared" ca="1" si="2251"/>
        <v/>
      </c>
      <c r="BW315" s="142" t="str">
        <f t="shared" ca="1" si="2251"/>
        <v/>
      </c>
      <c r="BX315" s="142" t="str">
        <f t="shared" ca="1" si="2251"/>
        <v/>
      </c>
      <c r="BY315" s="142" t="str">
        <f t="shared" ca="1" si="2252"/>
        <v/>
      </c>
      <c r="BZ315" s="142" t="str">
        <f t="shared" ca="1" si="2241"/>
        <v/>
      </c>
      <c r="CA315" s="142" t="str">
        <f t="shared" ca="1" si="2253"/>
        <v/>
      </c>
      <c r="CB315" s="142" t="str">
        <f t="shared" ca="1" si="2254"/>
        <v/>
      </c>
      <c r="CC315" s="142" t="str">
        <f t="shared" ca="1" si="2255"/>
        <v/>
      </c>
      <c r="CD315" s="142" t="str">
        <f t="shared" ca="1" si="2256"/>
        <v/>
      </c>
      <c r="CE315" s="142" t="str">
        <f t="shared" ca="1" si="2257"/>
        <v/>
      </c>
      <c r="CF315" s="142" t="str">
        <f t="shared" ca="1" si="2258"/>
        <v/>
      </c>
      <c r="CG315" s="142" t="str">
        <f t="shared" ca="1" si="2259"/>
        <v/>
      </c>
      <c r="CH315" s="142" t="str">
        <f ca="1">IFERROR(TRIM(IFERROR(IF(ISNUMBER(MATCH(IF($CF314="Radius",LEFT($CF315,FIND(" (",$CF315,1)),IF(LEFT($CF315,FIND(" (",$CF315,1))=LEFT($CF314,FIND(" (",$CF314,1)),"",LEFT($CF315,FIND(" (",$CF315,1)))),$CH$8:$CH314,0))=FALSE,IF($CF314="Radius",LEFT($CF315,FIND(" (",$CF315,1)),IF(LEFT($CF315,FIND(" (",$CF315,1))=LEFT($CF314,FIND(" (",$CF314,1)),"",LEFT($CF315,FIND(" (",$CF315,1)))),""),"")),"")</f>
        <v/>
      </c>
      <c r="CI315" s="142" t="str">
        <f t="array" aca="1" ref="CI315" ca="1">IFERROR(IF($CH315="","",IF(MAX((Selection_Radius=$CH315)*Selection_Resultant)=0,"",MAX((Selection_Radius=$CH315)*Selection_Resultant))),"")</f>
        <v/>
      </c>
      <c r="CJ315" s="142" t="str">
        <f t="shared" ca="1" si="2260"/>
        <v/>
      </c>
      <c r="CK315" s="142" t="str">
        <f t="array" aca="1" ref="CK315" ca="1">IFERROR(INDEX($CJ$1:$CJ$502,SMALL(IF($CJ$1:$CJ$502&lt;&gt;"",ROW($CJ$1:$CJ$502)),ROW(308:308))),"")</f>
        <v/>
      </c>
      <c r="CL315" s="142" t="str">
        <f t="shared" ca="1" si="2261"/>
        <v/>
      </c>
      <c r="CM315" s="142" t="str">
        <f t="shared" ca="1" si="2262"/>
        <v/>
      </c>
      <c r="CN315" s="142" t="str" cm="1">
        <f t="array" aca="1" ref="CN315" ca="1">IF(CM315="","",INDEX(INDIRECT("$CM$9:$CM$" &amp; ROW(GuyAnchorReactionCount) + GuyAnchorReactionCount),ROWS($CM315:INDIRECT("$CM$" &amp; ROW(GuyAnchorReactionCount) + GuyAnchorReactionCount))))</f>
        <v/>
      </c>
      <c r="CP315" s="145" t="str">
        <f t="shared" ca="1" si="2263"/>
        <v/>
      </c>
      <c r="CQ315" s="145" t="str">
        <f t="shared" ca="1" si="2264"/>
        <v/>
      </c>
      <c r="CR315" s="145" t="str">
        <f t="shared" ca="1" si="2265"/>
        <v/>
      </c>
      <c r="CS315" s="145" t="str">
        <f t="shared" ca="1" si="2266"/>
        <v/>
      </c>
    </row>
    <row r="316" spans="3:97" x14ac:dyDescent="0.2">
      <c r="C316" s="142">
        <f t="shared" si="2190"/>
        <v>314</v>
      </c>
      <c r="D316" s="142" t="e">
        <f t="shared" ca="1" si="2593"/>
        <v>#N/A</v>
      </c>
      <c r="E316" s="142" t="e">
        <f t="shared" ca="1" si="2593"/>
        <v>#N/A</v>
      </c>
      <c r="F316" s="142" t="e">
        <f t="shared" ca="1" si="2593"/>
        <v>#N/A</v>
      </c>
      <c r="G316" s="142" t="e">
        <f t="shared" ca="1" si="2593"/>
        <v>#N/A</v>
      </c>
      <c r="H316" s="142" t="e">
        <f t="shared" ca="1" si="2593"/>
        <v>#N/A</v>
      </c>
      <c r="I316" s="142" t="e">
        <f t="shared" ca="1" si="2593"/>
        <v>#N/A</v>
      </c>
      <c r="J316" s="142" t="e">
        <f t="shared" ca="1" si="2593"/>
        <v>#N/A</v>
      </c>
      <c r="K316" s="142" t="e">
        <f t="shared" ca="1" si="2593"/>
        <v>#N/A</v>
      </c>
      <c r="L316" s="142" t="e">
        <f t="shared" ca="1" si="2593"/>
        <v>#N/A</v>
      </c>
      <c r="M316" s="142" t="e">
        <f t="shared" ca="1" si="2593"/>
        <v>#N/A</v>
      </c>
      <c r="N316" s="142" t="e">
        <f t="shared" ca="1" si="2593"/>
        <v>#N/A</v>
      </c>
      <c r="O316" s="142" t="e">
        <f t="shared" ca="1" si="2593"/>
        <v>#N/A</v>
      </c>
      <c r="P316" s="142" t="e">
        <f t="shared" ca="1" si="2593"/>
        <v>#N/A</v>
      </c>
      <c r="Q316" s="142" t="e">
        <f t="shared" ca="1" si="2593"/>
        <v>#N/A</v>
      </c>
      <c r="R316" s="142" t="e">
        <f t="shared" ca="1" si="2593"/>
        <v>#N/A</v>
      </c>
      <c r="S316" s="142" t="e">
        <f t="shared" ca="1" si="2593"/>
        <v>#N/A</v>
      </c>
      <c r="T316" s="142" t="e">
        <f t="shared" ca="1" si="2583"/>
        <v>#N/A</v>
      </c>
      <c r="U316" s="142" t="e">
        <f t="shared" ca="1" si="2583"/>
        <v>#N/A</v>
      </c>
      <c r="V316" s="142" t="e">
        <f t="shared" ca="1" si="2583"/>
        <v>#N/A</v>
      </c>
      <c r="W316" s="142" t="e">
        <f t="shared" ca="1" si="2583"/>
        <v>#N/A</v>
      </c>
      <c r="X316" s="142" t="e">
        <f t="shared" ca="1" si="2583"/>
        <v>#N/A</v>
      </c>
      <c r="Y316" s="142" t="e">
        <f t="shared" ca="1" si="2583"/>
        <v>#N/A</v>
      </c>
      <c r="Z316" s="142" t="e">
        <f t="shared" ca="1" si="2583"/>
        <v>#N/A</v>
      </c>
      <c r="AA316" s="142" t="e">
        <f t="shared" ca="1" si="2583"/>
        <v>#N/A</v>
      </c>
      <c r="AB316" s="142" t="e">
        <f t="shared" ca="1" si="2583"/>
        <v>#N/A</v>
      </c>
      <c r="AC316" s="142" t="e">
        <f t="shared" ca="1" si="2583"/>
        <v>#N/A</v>
      </c>
      <c r="AD316" s="142" t="e">
        <f t="shared" ca="1" si="2583"/>
        <v>#N/A</v>
      </c>
      <c r="AE316" s="142" t="e">
        <f t="shared" ca="1" si="2583"/>
        <v>#N/A</v>
      </c>
      <c r="AF316" s="142" t="e">
        <f t="shared" ca="1" si="2583"/>
        <v>#N/A</v>
      </c>
      <c r="AG316" s="142" t="e">
        <f t="shared" ca="1" si="2583"/>
        <v>#N/A</v>
      </c>
      <c r="AH316" s="142" t="e">
        <f t="shared" ca="1" si="2583"/>
        <v>#N/A</v>
      </c>
      <c r="AI316" s="142" t="e">
        <f t="shared" ca="1" si="2594"/>
        <v>#N/A</v>
      </c>
      <c r="AJ316" s="142" t="e">
        <f t="shared" ca="1" si="2594"/>
        <v>#N/A</v>
      </c>
      <c r="AK316" s="142" t="e">
        <f t="shared" ca="1" si="2594"/>
        <v>#N/A</v>
      </c>
      <c r="AL316" s="142" t="e">
        <f t="shared" ca="1" si="2594"/>
        <v>#N/A</v>
      </c>
      <c r="AM316" s="142" t="e">
        <f t="shared" ca="1" si="2594"/>
        <v>#N/A</v>
      </c>
      <c r="AN316" s="142" t="e">
        <f t="shared" ca="1" si="2594"/>
        <v>#N/A</v>
      </c>
      <c r="AO316" s="142" t="e">
        <f t="shared" ca="1" si="2594"/>
        <v>#N/A</v>
      </c>
      <c r="AP316" s="142" t="e">
        <f t="shared" ca="1" si="2594"/>
        <v>#N/A</v>
      </c>
      <c r="AQ316" s="142" t="e">
        <f t="shared" ca="1" si="2594"/>
        <v>#N/A</v>
      </c>
      <c r="AR316" s="142" t="e">
        <f t="shared" ca="1" si="2594"/>
        <v>#N/A</v>
      </c>
      <c r="AS316" s="142" t="e">
        <f t="shared" ca="1" si="2594"/>
        <v>#N/A</v>
      </c>
      <c r="AT316" s="142" t="e">
        <f t="shared" ca="1" si="2594"/>
        <v>#N/A</v>
      </c>
      <c r="AU316" s="142" t="e">
        <f t="shared" ca="1" si="2594"/>
        <v>#N/A</v>
      </c>
      <c r="AV316" s="142" t="e">
        <f t="shared" ca="1" si="2594"/>
        <v>#N/A</v>
      </c>
      <c r="AW316" s="142" t="e">
        <f t="shared" ca="1" si="2594"/>
        <v>#N/A</v>
      </c>
      <c r="AX316" s="142" t="e">
        <f t="shared" ca="1" si="2594"/>
        <v>#N/A</v>
      </c>
      <c r="AY316" s="142" t="e">
        <f t="shared" ca="1" si="2584"/>
        <v>#N/A</v>
      </c>
      <c r="AZ316" s="142" t="e">
        <f t="shared" ca="1" si="2584"/>
        <v>#N/A</v>
      </c>
      <c r="BA316" s="142" t="e">
        <f t="shared" ca="1" si="2584"/>
        <v>#N/A</v>
      </c>
      <c r="BB316" s="142" t="str">
        <f t="shared" ca="1" si="2180"/>
        <v/>
      </c>
      <c r="BC316" s="142" t="str">
        <f t="shared" ref="BC316" ca="1" si="2675">IFERROR(VALUE(G316)*IF(RTF_unit="K",1,IF(RTF_unit="lb",1/1000,IF(RTF_unit="T",2,1))),"")</f>
        <v/>
      </c>
      <c r="BD316" s="142" t="str">
        <f t="shared" ref="BD316" ca="1" si="2676">IFERROR(VALUE(H316)*IF(RTF_unit="K",1,IF(RTF_unit="lb",1/1000,IF(RTF_unit="T",2,1))),"")</f>
        <v/>
      </c>
      <c r="BE316" s="142" t="str">
        <f t="shared" ref="BE316" ca="1" si="2677">IFERROR(VALUE(I316)*IF(RTF_unit="K",1,IF(RTF_unit="lb",1/1000,IF(RTF_unit="T",2,1))),"")</f>
        <v/>
      </c>
      <c r="BF316" s="20" t="str">
        <f t="shared" ca="1" si="2184"/>
        <v/>
      </c>
      <c r="BG316" s="142" t="str">
        <f t="shared" ca="1" si="2226"/>
        <v/>
      </c>
      <c r="BH316" s="20"/>
      <c r="BI316" s="158" t="str">
        <f t="shared" ca="1" si="2270"/>
        <v/>
      </c>
      <c r="BJ316" s="142" t="str">
        <f t="shared" ca="1" si="2245"/>
        <v/>
      </c>
      <c r="BK316" s="142" t="str">
        <f t="shared" ca="1" si="2271"/>
        <v/>
      </c>
      <c r="BL316" s="142" t="str">
        <f t="shared" ref="BL316" ca="1" si="2678">IFERROR(INDEX($D$2:$BA$203,$A$41-1+$BI316,$A$27-3)*IF(RTF_unit="K",1,IF(RTF_unit="lb",1/1000,IF(RTF_unit="T",2,1))),"")</f>
        <v/>
      </c>
      <c r="BM316" s="142" t="str">
        <f t="shared" ref="BM316" ca="1" si="2679">IFERROR(INDEX($D$2:$BA$203,$A$41-1+$BI316,$A$27-1)*IF(RTF_unit="K",1,IF(RTF_unit="lb",1/1000,IF(RTF_unit="T",2,1))),"")</f>
        <v/>
      </c>
      <c r="BN316" s="142" t="str">
        <f t="shared" ref="BN316" ca="1" si="2680">IFERROR(INDEX($D$2:$BA$203,$A$41-1+$BI316,$A$27-2)*IF(RTF_unit="K",1,IF(RTF_unit="lb",1/1000,IF(RTF_unit="T",2,1))),"")</f>
        <v/>
      </c>
      <c r="BO316" s="142" t="str">
        <f t="shared" ref="BO316" ca="1" si="2681">IFERROR(INDEX($D$2:$BA$203,$A$41-1+$BI316,$A$27)*IF(RTF_unit_Moment="kip-ft",1,IF(RTF_unit_Moment="kip-in",1/12,IF(RTF_unit_Moment="lb-ft",1/1000,IF(RTF_unit_Moment="lb-in",1/12000,1)))),"")</f>
        <v/>
      </c>
      <c r="BP316" s="142" t="str">
        <f t="shared" ref="BP316" ca="1" si="2682">IFERROR(INDEX($D$2:$BA$203,$A$41-1+$BI316,$A$30)*IF(RTF_unit_Moment="kip-ft",1,IF(RTF_unit_Moment="kip-in",1/12,IF(RTF_unit_Moment="lb-ft",1/1000,IF(RTF_unit_Moment="lb-in",1/12000,1)))),"")</f>
        <v/>
      </c>
      <c r="BQ316" s="142" t="str">
        <f t="shared" ca="1" si="2277"/>
        <v/>
      </c>
      <c r="BR316" s="142" t="str">
        <f t="shared" ca="1" si="2278"/>
        <v/>
      </c>
      <c r="BT316" s="142" t="str">
        <f t="array" aca="1" ref="BT316" ca="1">IFERROR(INDEX($BB$1:$BB$502,SMALL(IF($BB$1:$BB$502&lt;&gt;"",ROW($BB$1:$BB$502)),ROW(309:309))),"")</f>
        <v/>
      </c>
      <c r="BU316" s="156" t="str">
        <f t="shared" ca="1" si="2240"/>
        <v/>
      </c>
      <c r="BV316" s="142" t="str">
        <f t="shared" ca="1" si="2251"/>
        <v/>
      </c>
      <c r="BW316" s="142" t="str">
        <f t="shared" ca="1" si="2251"/>
        <v/>
      </c>
      <c r="BX316" s="142" t="str">
        <f t="shared" ca="1" si="2251"/>
        <v/>
      </c>
      <c r="BY316" s="142" t="str">
        <f t="shared" ca="1" si="2252"/>
        <v/>
      </c>
      <c r="BZ316" s="142" t="str">
        <f t="shared" ca="1" si="2241"/>
        <v/>
      </c>
      <c r="CA316" s="142" t="str">
        <f t="shared" ca="1" si="2253"/>
        <v/>
      </c>
      <c r="CB316" s="142" t="str">
        <f t="shared" ca="1" si="2254"/>
        <v/>
      </c>
      <c r="CC316" s="142" t="str">
        <f t="shared" ca="1" si="2255"/>
        <v/>
      </c>
      <c r="CD316" s="142" t="str">
        <f t="shared" ca="1" si="2256"/>
        <v/>
      </c>
      <c r="CE316" s="142" t="str">
        <f t="shared" ca="1" si="2257"/>
        <v/>
      </c>
      <c r="CF316" s="142" t="str">
        <f t="shared" ca="1" si="2258"/>
        <v/>
      </c>
      <c r="CG316" s="142" t="str">
        <f t="shared" ca="1" si="2259"/>
        <v/>
      </c>
      <c r="CH316" s="142" t="str">
        <f ca="1">IFERROR(TRIM(IFERROR(IF(ISNUMBER(MATCH(IF($CF315="Radius",LEFT($CF316,FIND(" (",$CF316,1)),IF(LEFT($CF316,FIND(" (",$CF316,1))=LEFT($CF315,FIND(" (",$CF315,1)),"",LEFT($CF316,FIND(" (",$CF316,1)))),$CH$8:$CH315,0))=FALSE,IF($CF315="Radius",LEFT($CF316,FIND(" (",$CF316,1)),IF(LEFT($CF316,FIND(" (",$CF316,1))=LEFT($CF315,FIND(" (",$CF315,1)),"",LEFT($CF316,FIND(" (",$CF316,1)))),""),"")),"")</f>
        <v/>
      </c>
      <c r="CI316" s="142" t="str">
        <f t="array" aca="1" ref="CI316" ca="1">IFERROR(IF($CH316="","",IF(MAX((Selection_Radius=$CH316)*Selection_Resultant)=0,"",MAX((Selection_Radius=$CH316)*Selection_Resultant))),"")</f>
        <v/>
      </c>
      <c r="CJ316" s="142" t="str">
        <f t="shared" ca="1" si="2260"/>
        <v/>
      </c>
      <c r="CK316" s="142" t="str">
        <f t="array" aca="1" ref="CK316" ca="1">IFERROR(INDEX($CJ$1:$CJ$502,SMALL(IF($CJ$1:$CJ$502&lt;&gt;"",ROW($CJ$1:$CJ$502)),ROW(309:309))),"")</f>
        <v/>
      </c>
      <c r="CL316" s="142" t="str">
        <f t="shared" ca="1" si="2261"/>
        <v/>
      </c>
      <c r="CM316" s="142" t="str">
        <f t="shared" ca="1" si="2262"/>
        <v/>
      </c>
      <c r="CN316" s="142" t="str" cm="1">
        <f t="array" aca="1" ref="CN316" ca="1">IF(CM316="","",INDEX(INDIRECT("$CM$9:$CM$" &amp; ROW(GuyAnchorReactionCount) + GuyAnchorReactionCount),ROWS($CM316:INDIRECT("$CM$" &amp; ROW(GuyAnchorReactionCount) + GuyAnchorReactionCount))))</f>
        <v/>
      </c>
      <c r="CP316" s="145" t="str">
        <f t="shared" ca="1" si="2263"/>
        <v/>
      </c>
      <c r="CQ316" s="145" t="str">
        <f t="shared" ca="1" si="2264"/>
        <v/>
      </c>
      <c r="CR316" s="145" t="str">
        <f t="shared" ca="1" si="2265"/>
        <v/>
      </c>
      <c r="CS316" s="145" t="str">
        <f t="shared" ca="1" si="2266"/>
        <v/>
      </c>
    </row>
    <row r="317" spans="3:97" ht="15" customHeight="1" x14ac:dyDescent="0.2">
      <c r="C317" s="142">
        <f t="shared" si="2190"/>
        <v>315</v>
      </c>
      <c r="D317" s="142" t="e">
        <f t="shared" ca="1" si="2593"/>
        <v>#N/A</v>
      </c>
      <c r="E317" s="142" t="e">
        <f t="shared" ca="1" si="2593"/>
        <v>#N/A</v>
      </c>
      <c r="F317" s="142" t="e">
        <f t="shared" ca="1" si="2593"/>
        <v>#N/A</v>
      </c>
      <c r="G317" s="142" t="e">
        <f t="shared" ca="1" si="2593"/>
        <v>#N/A</v>
      </c>
      <c r="H317" s="142" t="e">
        <f t="shared" ca="1" si="2593"/>
        <v>#N/A</v>
      </c>
      <c r="I317" s="142" t="e">
        <f t="shared" ca="1" si="2593"/>
        <v>#N/A</v>
      </c>
      <c r="J317" s="142" t="e">
        <f t="shared" ca="1" si="2593"/>
        <v>#N/A</v>
      </c>
      <c r="K317" s="142" t="e">
        <f t="shared" ca="1" si="2593"/>
        <v>#N/A</v>
      </c>
      <c r="L317" s="142" t="e">
        <f t="shared" ca="1" si="2593"/>
        <v>#N/A</v>
      </c>
      <c r="M317" s="142" t="e">
        <f t="shared" ca="1" si="2593"/>
        <v>#N/A</v>
      </c>
      <c r="N317" s="142" t="e">
        <f t="shared" ca="1" si="2593"/>
        <v>#N/A</v>
      </c>
      <c r="O317" s="142" t="e">
        <f t="shared" ca="1" si="2593"/>
        <v>#N/A</v>
      </c>
      <c r="P317" s="142" t="e">
        <f t="shared" ca="1" si="2593"/>
        <v>#N/A</v>
      </c>
      <c r="Q317" s="142" t="e">
        <f t="shared" ca="1" si="2593"/>
        <v>#N/A</v>
      </c>
      <c r="R317" s="142" t="e">
        <f t="shared" ca="1" si="2593"/>
        <v>#N/A</v>
      </c>
      <c r="S317" s="142" t="e">
        <f t="shared" ca="1" si="2593"/>
        <v>#N/A</v>
      </c>
      <c r="T317" s="142" t="e">
        <f t="shared" ca="1" si="2583"/>
        <v>#N/A</v>
      </c>
      <c r="U317" s="142" t="e">
        <f t="shared" ca="1" si="2583"/>
        <v>#N/A</v>
      </c>
      <c r="V317" s="142" t="e">
        <f t="shared" ca="1" si="2583"/>
        <v>#N/A</v>
      </c>
      <c r="W317" s="142" t="e">
        <f t="shared" ca="1" si="2583"/>
        <v>#N/A</v>
      </c>
      <c r="X317" s="142" t="e">
        <f t="shared" ca="1" si="2583"/>
        <v>#N/A</v>
      </c>
      <c r="Y317" s="142" t="e">
        <f t="shared" ca="1" si="2583"/>
        <v>#N/A</v>
      </c>
      <c r="Z317" s="142" t="e">
        <f t="shared" ca="1" si="2583"/>
        <v>#N/A</v>
      </c>
      <c r="AA317" s="142" t="e">
        <f t="shared" ca="1" si="2583"/>
        <v>#N/A</v>
      </c>
      <c r="AB317" s="142" t="e">
        <f t="shared" ca="1" si="2583"/>
        <v>#N/A</v>
      </c>
      <c r="AC317" s="142" t="e">
        <f t="shared" ca="1" si="2583"/>
        <v>#N/A</v>
      </c>
      <c r="AD317" s="142" t="e">
        <f t="shared" ca="1" si="2583"/>
        <v>#N/A</v>
      </c>
      <c r="AE317" s="142" t="e">
        <f t="shared" ca="1" si="2583"/>
        <v>#N/A</v>
      </c>
      <c r="AF317" s="142" t="e">
        <f t="shared" ca="1" si="2583"/>
        <v>#N/A</v>
      </c>
      <c r="AG317" s="142" t="e">
        <f t="shared" ca="1" si="2583"/>
        <v>#N/A</v>
      </c>
      <c r="AH317" s="142" t="e">
        <f t="shared" ca="1" si="2583"/>
        <v>#N/A</v>
      </c>
      <c r="AI317" s="142" t="e">
        <f t="shared" ca="1" si="2594"/>
        <v>#N/A</v>
      </c>
      <c r="AJ317" s="142" t="e">
        <f t="shared" ca="1" si="2594"/>
        <v>#N/A</v>
      </c>
      <c r="AK317" s="142" t="e">
        <f t="shared" ca="1" si="2594"/>
        <v>#N/A</v>
      </c>
      <c r="AL317" s="142" t="e">
        <f t="shared" ca="1" si="2594"/>
        <v>#N/A</v>
      </c>
      <c r="AM317" s="142" t="e">
        <f t="shared" ca="1" si="2594"/>
        <v>#N/A</v>
      </c>
      <c r="AN317" s="142" t="e">
        <f t="shared" ca="1" si="2594"/>
        <v>#N/A</v>
      </c>
      <c r="AO317" s="142" t="e">
        <f t="shared" ca="1" si="2594"/>
        <v>#N/A</v>
      </c>
      <c r="AP317" s="142" t="e">
        <f t="shared" ca="1" si="2594"/>
        <v>#N/A</v>
      </c>
      <c r="AQ317" s="142" t="e">
        <f t="shared" ca="1" si="2594"/>
        <v>#N/A</v>
      </c>
      <c r="AR317" s="142" t="e">
        <f t="shared" ca="1" si="2594"/>
        <v>#N/A</v>
      </c>
      <c r="AS317" s="142" t="e">
        <f t="shared" ca="1" si="2594"/>
        <v>#N/A</v>
      </c>
      <c r="AT317" s="142" t="e">
        <f t="shared" ca="1" si="2594"/>
        <v>#N/A</v>
      </c>
      <c r="AU317" s="142" t="e">
        <f t="shared" ca="1" si="2594"/>
        <v>#N/A</v>
      </c>
      <c r="AV317" s="142" t="e">
        <f t="shared" ca="1" si="2594"/>
        <v>#N/A</v>
      </c>
      <c r="AW317" s="142" t="e">
        <f t="shared" ca="1" si="2594"/>
        <v>#N/A</v>
      </c>
      <c r="AX317" s="142" t="e">
        <f t="shared" ca="1" si="2594"/>
        <v>#N/A</v>
      </c>
      <c r="AY317" s="142" t="e">
        <f t="shared" ca="1" si="2584"/>
        <v>#N/A</v>
      </c>
      <c r="AZ317" s="142" t="e">
        <f t="shared" ca="1" si="2584"/>
        <v>#N/A</v>
      </c>
      <c r="BA317" s="142" t="e">
        <f t="shared" ca="1" si="2584"/>
        <v>#N/A</v>
      </c>
      <c r="BB317" s="142" t="str">
        <f t="shared" ca="1" si="2180"/>
        <v/>
      </c>
      <c r="BC317" s="142" t="str">
        <f t="shared" ref="BC317" ca="1" si="2683">IFERROR(VALUE(G317)*IF(RTF_unit="K",1,IF(RTF_unit="lb",1/1000,IF(RTF_unit="T",2,1))),"")</f>
        <v/>
      </c>
      <c r="BD317" s="142" t="str">
        <f t="shared" ref="BD317" ca="1" si="2684">IFERROR(VALUE(H317)*IF(RTF_unit="K",1,IF(RTF_unit="lb",1/1000,IF(RTF_unit="T",2,1))),"")</f>
        <v/>
      </c>
      <c r="BE317" s="142" t="str">
        <f t="shared" ref="BE317" ca="1" si="2685">IFERROR(VALUE(I317)*IF(RTF_unit="K",1,IF(RTF_unit="lb",1/1000,IF(RTF_unit="T",2,1))),"")</f>
        <v/>
      </c>
      <c r="BF317" s="20" t="str">
        <f t="shared" ca="1" si="2184"/>
        <v/>
      </c>
      <c r="BG317" s="142" t="str">
        <f t="shared" ca="1" si="2226"/>
        <v/>
      </c>
      <c r="BH317" s="20"/>
      <c r="BI317" s="158" t="str">
        <f t="shared" ca="1" si="2270"/>
        <v/>
      </c>
      <c r="BJ317" s="142" t="str">
        <f t="shared" ca="1" si="2245"/>
        <v/>
      </c>
      <c r="BK317" s="142" t="str">
        <f t="shared" ca="1" si="2271"/>
        <v/>
      </c>
      <c r="BL317" s="142" t="str">
        <f t="shared" ref="BL317" ca="1" si="2686">IFERROR(INDEX($D$2:$BA$203,$A$41-1+$BI317,$A$27-3)*IF(RTF_unit="K",1,IF(RTF_unit="lb",1/1000,IF(RTF_unit="T",2,1))),"")</f>
        <v/>
      </c>
      <c r="BM317" s="142" t="str">
        <f t="shared" ref="BM317" ca="1" si="2687">IFERROR(INDEX($D$2:$BA$203,$A$41-1+$BI317,$A$27-1)*IF(RTF_unit="K",1,IF(RTF_unit="lb",1/1000,IF(RTF_unit="T",2,1))),"")</f>
        <v/>
      </c>
      <c r="BN317" s="142" t="str">
        <f t="shared" ref="BN317" ca="1" si="2688">IFERROR(INDEX($D$2:$BA$203,$A$41-1+$BI317,$A$27-2)*IF(RTF_unit="K",1,IF(RTF_unit="lb",1/1000,IF(RTF_unit="T",2,1))),"")</f>
        <v/>
      </c>
      <c r="BO317" s="142" t="str">
        <f t="shared" ref="BO317" ca="1" si="2689">IFERROR(INDEX($D$2:$BA$203,$A$41-1+$BI317,$A$27)*IF(RTF_unit_Moment="kip-ft",1,IF(RTF_unit_Moment="kip-in",1/12,IF(RTF_unit_Moment="lb-ft",1/1000,IF(RTF_unit_Moment="lb-in",1/12000,1)))),"")</f>
        <v/>
      </c>
      <c r="BP317" s="142" t="str">
        <f t="shared" ref="BP317" ca="1" si="2690">IFERROR(INDEX($D$2:$BA$203,$A$41-1+$BI317,$A$30)*IF(RTF_unit_Moment="kip-ft",1,IF(RTF_unit_Moment="kip-in",1/12,IF(RTF_unit_Moment="lb-ft",1/1000,IF(RTF_unit_Moment="lb-in",1/12000,1)))),"")</f>
        <v/>
      </c>
      <c r="BQ317" s="142" t="str">
        <f t="shared" ca="1" si="2277"/>
        <v/>
      </c>
      <c r="BR317" s="142" t="str">
        <f t="shared" ca="1" si="2278"/>
        <v/>
      </c>
      <c r="BT317" s="142" t="str">
        <f t="array" aca="1" ref="BT317" ca="1">IFERROR(INDEX($BB$1:$BB$502,SMALL(IF($BB$1:$BB$502&lt;&gt;"",ROW($BB$1:$BB$502)),ROW(310:310))),"")</f>
        <v/>
      </c>
      <c r="BU317" s="156" t="str">
        <f t="shared" ca="1" si="2240"/>
        <v/>
      </c>
      <c r="BV317" s="142" t="str">
        <f t="shared" ca="1" si="2251"/>
        <v/>
      </c>
      <c r="BW317" s="142" t="str">
        <f t="shared" ca="1" si="2251"/>
        <v/>
      </c>
      <c r="BX317" s="142" t="str">
        <f t="shared" ca="1" si="2251"/>
        <v/>
      </c>
      <c r="BY317" s="142" t="str">
        <f t="shared" ca="1" si="2252"/>
        <v/>
      </c>
      <c r="BZ317" s="142" t="str">
        <f t="shared" ca="1" si="2241"/>
        <v/>
      </c>
      <c r="CA317" s="142" t="str">
        <f t="shared" ca="1" si="2253"/>
        <v/>
      </c>
      <c r="CB317" s="142" t="str">
        <f t="shared" ca="1" si="2254"/>
        <v/>
      </c>
      <c r="CC317" s="142" t="str">
        <f t="shared" ca="1" si="2255"/>
        <v/>
      </c>
      <c r="CD317" s="142" t="str">
        <f t="shared" ca="1" si="2256"/>
        <v/>
      </c>
      <c r="CE317" s="142" t="str">
        <f t="shared" ca="1" si="2257"/>
        <v/>
      </c>
      <c r="CF317" s="142" t="str">
        <f t="shared" ca="1" si="2258"/>
        <v/>
      </c>
      <c r="CG317" s="142" t="str">
        <f t="shared" ca="1" si="2259"/>
        <v/>
      </c>
      <c r="CH317" s="142" t="str">
        <f ca="1">IFERROR(TRIM(IFERROR(IF(ISNUMBER(MATCH(IF($CF316="Radius",LEFT($CF317,FIND(" (",$CF317,1)),IF(LEFT($CF317,FIND(" (",$CF317,1))=LEFT($CF316,FIND(" (",$CF316,1)),"",LEFT($CF317,FIND(" (",$CF317,1)))),$CH$8:$CH316,0))=FALSE,IF($CF316="Radius",LEFT($CF317,FIND(" (",$CF317,1)),IF(LEFT($CF317,FIND(" (",$CF317,1))=LEFT($CF316,FIND(" (",$CF316,1)),"",LEFT($CF317,FIND(" (",$CF317,1)))),""),"")),"")</f>
        <v/>
      </c>
      <c r="CI317" s="142" t="str">
        <f t="array" aca="1" ref="CI317" ca="1">IFERROR(IF($CH317="","",IF(MAX((Selection_Radius=$CH317)*Selection_Resultant)=0,"",MAX((Selection_Radius=$CH317)*Selection_Resultant))),"")</f>
        <v/>
      </c>
      <c r="CJ317" s="142" t="str">
        <f t="shared" ca="1" si="2260"/>
        <v/>
      </c>
      <c r="CK317" s="142" t="str">
        <f t="array" aca="1" ref="CK317" ca="1">IFERROR(INDEX($CJ$1:$CJ$502,SMALL(IF($CJ$1:$CJ$502&lt;&gt;"",ROW($CJ$1:$CJ$502)),ROW(310:310))),"")</f>
        <v/>
      </c>
      <c r="CL317" s="142" t="str">
        <f t="shared" ca="1" si="2261"/>
        <v/>
      </c>
      <c r="CM317" s="142" t="str">
        <f t="shared" ca="1" si="2262"/>
        <v/>
      </c>
      <c r="CN317" s="142" t="str" cm="1">
        <f t="array" aca="1" ref="CN317" ca="1">IF(CM317="","",INDEX(INDIRECT("$CM$9:$CM$" &amp; ROW(GuyAnchorReactionCount) + GuyAnchorReactionCount),ROWS($CM317:INDIRECT("$CM$" &amp; ROW(GuyAnchorReactionCount) + GuyAnchorReactionCount))))</f>
        <v/>
      </c>
      <c r="CP317" s="145" t="str">
        <f t="shared" ca="1" si="2263"/>
        <v/>
      </c>
      <c r="CQ317" s="145" t="str">
        <f t="shared" ca="1" si="2264"/>
        <v/>
      </c>
      <c r="CR317" s="145" t="str">
        <f t="shared" ca="1" si="2265"/>
        <v/>
      </c>
      <c r="CS317" s="145" t="str">
        <f t="shared" ca="1" si="2266"/>
        <v/>
      </c>
    </row>
    <row r="318" spans="3:97" x14ac:dyDescent="0.2">
      <c r="C318" s="142">
        <f t="shared" si="2190"/>
        <v>316</v>
      </c>
      <c r="D318" s="142" t="e">
        <f t="shared" ca="1" si="2593"/>
        <v>#N/A</v>
      </c>
      <c r="E318" s="142" t="e">
        <f t="shared" ca="1" si="2593"/>
        <v>#N/A</v>
      </c>
      <c r="F318" s="142" t="e">
        <f t="shared" ca="1" si="2593"/>
        <v>#N/A</v>
      </c>
      <c r="G318" s="142" t="e">
        <f t="shared" ca="1" si="2593"/>
        <v>#N/A</v>
      </c>
      <c r="H318" s="142" t="e">
        <f t="shared" ca="1" si="2593"/>
        <v>#N/A</v>
      </c>
      <c r="I318" s="142" t="e">
        <f t="shared" ca="1" si="2593"/>
        <v>#N/A</v>
      </c>
      <c r="J318" s="142" t="e">
        <f t="shared" ca="1" si="2593"/>
        <v>#N/A</v>
      </c>
      <c r="K318" s="142" t="e">
        <f t="shared" ca="1" si="2593"/>
        <v>#N/A</v>
      </c>
      <c r="L318" s="142" t="e">
        <f t="shared" ca="1" si="2593"/>
        <v>#N/A</v>
      </c>
      <c r="M318" s="142" t="e">
        <f t="shared" ca="1" si="2593"/>
        <v>#N/A</v>
      </c>
      <c r="N318" s="142" t="e">
        <f t="shared" ca="1" si="2593"/>
        <v>#N/A</v>
      </c>
      <c r="O318" s="142" t="e">
        <f t="shared" ca="1" si="2593"/>
        <v>#N/A</v>
      </c>
      <c r="P318" s="142" t="e">
        <f t="shared" ca="1" si="2593"/>
        <v>#N/A</v>
      </c>
      <c r="Q318" s="142" t="e">
        <f t="shared" ca="1" si="2593"/>
        <v>#N/A</v>
      </c>
      <c r="R318" s="142" t="e">
        <f t="shared" ca="1" si="2593"/>
        <v>#N/A</v>
      </c>
      <c r="S318" s="142" t="e">
        <f t="shared" ca="1" si="2593"/>
        <v>#N/A</v>
      </c>
      <c r="T318" s="142" t="e">
        <f t="shared" ca="1" si="2583"/>
        <v>#N/A</v>
      </c>
      <c r="U318" s="142" t="e">
        <f t="shared" ca="1" si="2583"/>
        <v>#N/A</v>
      </c>
      <c r="V318" s="142" t="e">
        <f t="shared" ca="1" si="2583"/>
        <v>#N/A</v>
      </c>
      <c r="W318" s="142" t="e">
        <f t="shared" ca="1" si="2583"/>
        <v>#N/A</v>
      </c>
      <c r="X318" s="142" t="e">
        <f t="shared" ca="1" si="2583"/>
        <v>#N/A</v>
      </c>
      <c r="Y318" s="142" t="e">
        <f t="shared" ca="1" si="2583"/>
        <v>#N/A</v>
      </c>
      <c r="Z318" s="142" t="e">
        <f t="shared" ca="1" si="2583"/>
        <v>#N/A</v>
      </c>
      <c r="AA318" s="142" t="e">
        <f t="shared" ca="1" si="2583"/>
        <v>#N/A</v>
      </c>
      <c r="AB318" s="142" t="e">
        <f t="shared" ca="1" si="2583"/>
        <v>#N/A</v>
      </c>
      <c r="AC318" s="142" t="e">
        <f t="shared" ca="1" si="2583"/>
        <v>#N/A</v>
      </c>
      <c r="AD318" s="142" t="e">
        <f t="shared" ca="1" si="2583"/>
        <v>#N/A</v>
      </c>
      <c r="AE318" s="142" t="e">
        <f t="shared" ca="1" si="2583"/>
        <v>#N/A</v>
      </c>
      <c r="AF318" s="142" t="e">
        <f t="shared" ca="1" si="2583"/>
        <v>#N/A</v>
      </c>
      <c r="AG318" s="142" t="e">
        <f t="shared" ca="1" si="2583"/>
        <v>#N/A</v>
      </c>
      <c r="AH318" s="142" t="e">
        <f t="shared" ca="1" si="2583"/>
        <v>#N/A</v>
      </c>
      <c r="AI318" s="142" t="e">
        <f t="shared" ca="1" si="2594"/>
        <v>#N/A</v>
      </c>
      <c r="AJ318" s="142" t="e">
        <f t="shared" ca="1" si="2594"/>
        <v>#N/A</v>
      </c>
      <c r="AK318" s="142" t="e">
        <f t="shared" ca="1" si="2594"/>
        <v>#N/A</v>
      </c>
      <c r="AL318" s="142" t="e">
        <f t="shared" ca="1" si="2594"/>
        <v>#N/A</v>
      </c>
      <c r="AM318" s="142" t="e">
        <f t="shared" ca="1" si="2594"/>
        <v>#N/A</v>
      </c>
      <c r="AN318" s="142" t="e">
        <f t="shared" ca="1" si="2594"/>
        <v>#N/A</v>
      </c>
      <c r="AO318" s="142" t="e">
        <f t="shared" ca="1" si="2594"/>
        <v>#N/A</v>
      </c>
      <c r="AP318" s="142" t="e">
        <f t="shared" ca="1" si="2594"/>
        <v>#N/A</v>
      </c>
      <c r="AQ318" s="142" t="e">
        <f t="shared" ca="1" si="2594"/>
        <v>#N/A</v>
      </c>
      <c r="AR318" s="142" t="e">
        <f t="shared" ca="1" si="2594"/>
        <v>#N/A</v>
      </c>
      <c r="AS318" s="142" t="e">
        <f t="shared" ca="1" si="2594"/>
        <v>#N/A</v>
      </c>
      <c r="AT318" s="142" t="e">
        <f t="shared" ca="1" si="2594"/>
        <v>#N/A</v>
      </c>
      <c r="AU318" s="142" t="e">
        <f t="shared" ca="1" si="2594"/>
        <v>#N/A</v>
      </c>
      <c r="AV318" s="142" t="e">
        <f t="shared" ca="1" si="2594"/>
        <v>#N/A</v>
      </c>
      <c r="AW318" s="142" t="e">
        <f t="shared" ca="1" si="2594"/>
        <v>#N/A</v>
      </c>
      <c r="AX318" s="142" t="e">
        <f t="shared" ca="1" si="2594"/>
        <v>#N/A</v>
      </c>
      <c r="AY318" s="142" t="e">
        <f t="shared" ca="1" si="2584"/>
        <v>#N/A</v>
      </c>
      <c r="AZ318" s="142" t="e">
        <f t="shared" ca="1" si="2584"/>
        <v>#N/A</v>
      </c>
      <c r="BA318" s="142" t="e">
        <f t="shared" ca="1" si="2584"/>
        <v>#N/A</v>
      </c>
      <c r="BB318" s="142" t="str">
        <f t="shared" ca="1" si="2180"/>
        <v/>
      </c>
      <c r="BC318" s="142" t="str">
        <f t="shared" ref="BC318" ca="1" si="2691">IFERROR(VALUE(G318)*IF(RTF_unit="K",1,IF(RTF_unit="lb",1/1000,IF(RTF_unit="T",2,1))),"")</f>
        <v/>
      </c>
      <c r="BD318" s="142" t="str">
        <f t="shared" ref="BD318" ca="1" si="2692">IFERROR(VALUE(H318)*IF(RTF_unit="K",1,IF(RTF_unit="lb",1/1000,IF(RTF_unit="T",2,1))),"")</f>
        <v/>
      </c>
      <c r="BE318" s="142" t="str">
        <f t="shared" ref="BE318" ca="1" si="2693">IFERROR(VALUE(I318)*IF(RTF_unit="K",1,IF(RTF_unit="lb",1/1000,IF(RTF_unit="T",2,1))),"")</f>
        <v/>
      </c>
      <c r="BF318" s="20" t="str">
        <f t="shared" ca="1" si="2184"/>
        <v/>
      </c>
      <c r="BG318" s="142" t="str">
        <f t="shared" ca="1" si="2226"/>
        <v/>
      </c>
      <c r="BH318" s="20"/>
      <c r="BI318" s="158" t="str">
        <f t="shared" ca="1" si="2270"/>
        <v/>
      </c>
      <c r="BJ318" s="142" t="str">
        <f t="shared" ca="1" si="2245"/>
        <v/>
      </c>
      <c r="BK318" s="142" t="str">
        <f t="shared" ca="1" si="2271"/>
        <v/>
      </c>
      <c r="BL318" s="142" t="str">
        <f t="shared" ref="BL318" ca="1" si="2694">IFERROR(INDEX($D$2:$BA$203,$A$41-1+$BI318,$A$27-3)*IF(RTF_unit="K",1,IF(RTF_unit="lb",1/1000,IF(RTF_unit="T",2,1))),"")</f>
        <v/>
      </c>
      <c r="BM318" s="142" t="str">
        <f t="shared" ref="BM318" ca="1" si="2695">IFERROR(INDEX($D$2:$BA$203,$A$41-1+$BI318,$A$27-1)*IF(RTF_unit="K",1,IF(RTF_unit="lb",1/1000,IF(RTF_unit="T",2,1))),"")</f>
        <v/>
      </c>
      <c r="BN318" s="142" t="str">
        <f t="shared" ref="BN318" ca="1" si="2696">IFERROR(INDEX($D$2:$BA$203,$A$41-1+$BI318,$A$27-2)*IF(RTF_unit="K",1,IF(RTF_unit="lb",1/1000,IF(RTF_unit="T",2,1))),"")</f>
        <v/>
      </c>
      <c r="BO318" s="142" t="str">
        <f t="shared" ref="BO318" ca="1" si="2697">IFERROR(INDEX($D$2:$BA$203,$A$41-1+$BI318,$A$27)*IF(RTF_unit_Moment="kip-ft",1,IF(RTF_unit_Moment="kip-in",1/12,IF(RTF_unit_Moment="lb-ft",1/1000,IF(RTF_unit_Moment="lb-in",1/12000,1)))),"")</f>
        <v/>
      </c>
      <c r="BP318" s="142" t="str">
        <f t="shared" ref="BP318" ca="1" si="2698">IFERROR(INDEX($D$2:$BA$203,$A$41-1+$BI318,$A$30)*IF(RTF_unit_Moment="kip-ft",1,IF(RTF_unit_Moment="kip-in",1/12,IF(RTF_unit_Moment="lb-ft",1/1000,IF(RTF_unit_Moment="lb-in",1/12000,1)))),"")</f>
        <v/>
      </c>
      <c r="BQ318" s="142" t="str">
        <f t="shared" ca="1" si="2277"/>
        <v/>
      </c>
      <c r="BR318" s="142" t="str">
        <f t="shared" ca="1" si="2278"/>
        <v/>
      </c>
      <c r="BT318" s="142" t="str">
        <f t="array" aca="1" ref="BT318" ca="1">IFERROR(INDEX($BB$1:$BB$502,SMALL(IF($BB$1:$BB$502&lt;&gt;"",ROW($BB$1:$BB$502)),ROW(311:311))),"")</f>
        <v/>
      </c>
      <c r="BU318" s="156" t="str">
        <f t="shared" ca="1" si="2240"/>
        <v/>
      </c>
      <c r="BV318" s="142" t="str">
        <f t="shared" ca="1" si="2251"/>
        <v/>
      </c>
      <c r="BW318" s="142" t="str">
        <f t="shared" ca="1" si="2251"/>
        <v/>
      </c>
      <c r="BX318" s="142" t="str">
        <f t="shared" ca="1" si="2251"/>
        <v/>
      </c>
      <c r="BY318" s="142" t="str">
        <f t="shared" ca="1" si="2252"/>
        <v/>
      </c>
      <c r="BZ318" s="142" t="str">
        <f t="shared" ca="1" si="2241"/>
        <v/>
      </c>
      <c r="CA318" s="142" t="str">
        <f t="shared" ca="1" si="2253"/>
        <v/>
      </c>
      <c r="CB318" s="142" t="str">
        <f t="shared" ca="1" si="2254"/>
        <v/>
      </c>
      <c r="CC318" s="142" t="str">
        <f t="shared" ca="1" si="2255"/>
        <v/>
      </c>
      <c r="CD318" s="142" t="str">
        <f t="shared" ca="1" si="2256"/>
        <v/>
      </c>
      <c r="CE318" s="142" t="str">
        <f t="shared" ca="1" si="2257"/>
        <v/>
      </c>
      <c r="CF318" s="142" t="str">
        <f t="shared" ca="1" si="2258"/>
        <v/>
      </c>
      <c r="CG318" s="142" t="str">
        <f t="shared" ca="1" si="2259"/>
        <v/>
      </c>
      <c r="CH318" s="142" t="str">
        <f ca="1">IFERROR(TRIM(IFERROR(IF(ISNUMBER(MATCH(IF($CF317="Radius",LEFT($CF318,FIND(" (",$CF318,1)),IF(LEFT($CF318,FIND(" (",$CF318,1))=LEFT($CF317,FIND(" (",$CF317,1)),"",LEFT($CF318,FIND(" (",$CF318,1)))),$CH$8:$CH317,0))=FALSE,IF($CF317="Radius",LEFT($CF318,FIND(" (",$CF318,1)),IF(LEFT($CF318,FIND(" (",$CF318,1))=LEFT($CF317,FIND(" (",$CF317,1)),"",LEFT($CF318,FIND(" (",$CF318,1)))),""),"")),"")</f>
        <v/>
      </c>
      <c r="CI318" s="142" t="str">
        <f t="array" aca="1" ref="CI318" ca="1">IFERROR(IF($CH318="","",IF(MAX((Selection_Radius=$CH318)*Selection_Resultant)=0,"",MAX((Selection_Radius=$CH318)*Selection_Resultant))),"")</f>
        <v/>
      </c>
      <c r="CJ318" s="142" t="str">
        <f t="shared" ca="1" si="2260"/>
        <v/>
      </c>
      <c r="CK318" s="142" t="str">
        <f t="array" aca="1" ref="CK318" ca="1">IFERROR(INDEX($CJ$1:$CJ$502,SMALL(IF($CJ$1:$CJ$502&lt;&gt;"",ROW($CJ$1:$CJ$502)),ROW(311:311))),"")</f>
        <v/>
      </c>
      <c r="CL318" s="142" t="str">
        <f t="shared" ca="1" si="2261"/>
        <v/>
      </c>
      <c r="CM318" s="142" t="str">
        <f t="shared" ca="1" si="2262"/>
        <v/>
      </c>
      <c r="CN318" s="142" t="str" cm="1">
        <f t="array" aca="1" ref="CN318" ca="1">IF(CM318="","",INDEX(INDIRECT("$CM$9:$CM$" &amp; ROW(GuyAnchorReactionCount) + GuyAnchorReactionCount),ROWS($CM318:INDIRECT("$CM$" &amp; ROW(GuyAnchorReactionCount) + GuyAnchorReactionCount))))</f>
        <v/>
      </c>
      <c r="CP318" s="145" t="str">
        <f t="shared" ca="1" si="2263"/>
        <v/>
      </c>
      <c r="CQ318" s="145" t="str">
        <f t="shared" ca="1" si="2264"/>
        <v/>
      </c>
      <c r="CR318" s="145" t="str">
        <f t="shared" ca="1" si="2265"/>
        <v/>
      </c>
      <c r="CS318" s="145" t="str">
        <f t="shared" ca="1" si="2266"/>
        <v/>
      </c>
    </row>
    <row r="319" spans="3:97" x14ac:dyDescent="0.2">
      <c r="C319" s="142">
        <f t="shared" si="2190"/>
        <v>317</v>
      </c>
      <c r="D319" s="142" t="e">
        <f t="shared" ca="1" si="2593"/>
        <v>#N/A</v>
      </c>
      <c r="E319" s="142" t="e">
        <f t="shared" ca="1" si="2593"/>
        <v>#N/A</v>
      </c>
      <c r="F319" s="142" t="e">
        <f t="shared" ca="1" si="2593"/>
        <v>#N/A</v>
      </c>
      <c r="G319" s="142" t="e">
        <f t="shared" ca="1" si="2593"/>
        <v>#N/A</v>
      </c>
      <c r="H319" s="142" t="e">
        <f t="shared" ca="1" si="2593"/>
        <v>#N/A</v>
      </c>
      <c r="I319" s="142" t="e">
        <f t="shared" ca="1" si="2593"/>
        <v>#N/A</v>
      </c>
      <c r="J319" s="142" t="e">
        <f t="shared" ca="1" si="2593"/>
        <v>#N/A</v>
      </c>
      <c r="K319" s="142" t="e">
        <f t="shared" ca="1" si="2593"/>
        <v>#N/A</v>
      </c>
      <c r="L319" s="142" t="e">
        <f t="shared" ca="1" si="2593"/>
        <v>#N/A</v>
      </c>
      <c r="M319" s="142" t="e">
        <f t="shared" ca="1" si="2593"/>
        <v>#N/A</v>
      </c>
      <c r="N319" s="142" t="e">
        <f t="shared" ca="1" si="2593"/>
        <v>#N/A</v>
      </c>
      <c r="O319" s="142" t="e">
        <f t="shared" ca="1" si="2593"/>
        <v>#N/A</v>
      </c>
      <c r="P319" s="142" t="e">
        <f t="shared" ca="1" si="2593"/>
        <v>#N/A</v>
      </c>
      <c r="Q319" s="142" t="e">
        <f t="shared" ca="1" si="2593"/>
        <v>#N/A</v>
      </c>
      <c r="R319" s="142" t="e">
        <f t="shared" ca="1" si="2593"/>
        <v>#N/A</v>
      </c>
      <c r="S319" s="142" t="e">
        <f t="shared" ca="1" si="2593"/>
        <v>#N/A</v>
      </c>
      <c r="T319" s="142" t="e">
        <f t="shared" ca="1" si="2583"/>
        <v>#N/A</v>
      </c>
      <c r="U319" s="142" t="e">
        <f t="shared" ca="1" si="2583"/>
        <v>#N/A</v>
      </c>
      <c r="V319" s="142" t="e">
        <f t="shared" ca="1" si="2583"/>
        <v>#N/A</v>
      </c>
      <c r="W319" s="142" t="e">
        <f t="shared" ca="1" si="2583"/>
        <v>#N/A</v>
      </c>
      <c r="X319" s="142" t="e">
        <f t="shared" ca="1" si="2583"/>
        <v>#N/A</v>
      </c>
      <c r="Y319" s="142" t="e">
        <f t="shared" ca="1" si="2583"/>
        <v>#N/A</v>
      </c>
      <c r="Z319" s="142" t="e">
        <f t="shared" ca="1" si="2583"/>
        <v>#N/A</v>
      </c>
      <c r="AA319" s="142" t="e">
        <f t="shared" ca="1" si="2583"/>
        <v>#N/A</v>
      </c>
      <c r="AB319" s="142" t="e">
        <f t="shared" ca="1" si="2583"/>
        <v>#N/A</v>
      </c>
      <c r="AC319" s="142" t="e">
        <f t="shared" ca="1" si="2583"/>
        <v>#N/A</v>
      </c>
      <c r="AD319" s="142" t="e">
        <f t="shared" ca="1" si="2583"/>
        <v>#N/A</v>
      </c>
      <c r="AE319" s="142" t="e">
        <f t="shared" ca="1" si="2583"/>
        <v>#N/A</v>
      </c>
      <c r="AF319" s="142" t="e">
        <f t="shared" ca="1" si="2583"/>
        <v>#N/A</v>
      </c>
      <c r="AG319" s="142" t="e">
        <f t="shared" ca="1" si="2583"/>
        <v>#N/A</v>
      </c>
      <c r="AH319" s="142" t="e">
        <f t="shared" ca="1" si="2583"/>
        <v>#N/A</v>
      </c>
      <c r="AI319" s="142" t="e">
        <f t="shared" ca="1" si="2594"/>
        <v>#N/A</v>
      </c>
      <c r="AJ319" s="142" t="e">
        <f t="shared" ca="1" si="2594"/>
        <v>#N/A</v>
      </c>
      <c r="AK319" s="142" t="e">
        <f t="shared" ca="1" si="2594"/>
        <v>#N/A</v>
      </c>
      <c r="AL319" s="142" t="e">
        <f t="shared" ca="1" si="2594"/>
        <v>#N/A</v>
      </c>
      <c r="AM319" s="142" t="e">
        <f t="shared" ca="1" si="2594"/>
        <v>#N/A</v>
      </c>
      <c r="AN319" s="142" t="e">
        <f t="shared" ca="1" si="2594"/>
        <v>#N/A</v>
      </c>
      <c r="AO319" s="142" t="e">
        <f t="shared" ca="1" si="2594"/>
        <v>#N/A</v>
      </c>
      <c r="AP319" s="142" t="e">
        <f t="shared" ca="1" si="2594"/>
        <v>#N/A</v>
      </c>
      <c r="AQ319" s="142" t="e">
        <f t="shared" ca="1" si="2594"/>
        <v>#N/A</v>
      </c>
      <c r="AR319" s="142" t="e">
        <f t="shared" ca="1" si="2594"/>
        <v>#N/A</v>
      </c>
      <c r="AS319" s="142" t="e">
        <f t="shared" ca="1" si="2594"/>
        <v>#N/A</v>
      </c>
      <c r="AT319" s="142" t="e">
        <f t="shared" ca="1" si="2594"/>
        <v>#N/A</v>
      </c>
      <c r="AU319" s="142" t="e">
        <f t="shared" ca="1" si="2594"/>
        <v>#N/A</v>
      </c>
      <c r="AV319" s="142" t="e">
        <f t="shared" ca="1" si="2594"/>
        <v>#N/A</v>
      </c>
      <c r="AW319" s="142" t="e">
        <f t="shared" ca="1" si="2594"/>
        <v>#N/A</v>
      </c>
      <c r="AX319" s="142" t="e">
        <f t="shared" ca="1" si="2594"/>
        <v>#N/A</v>
      </c>
      <c r="AY319" s="142" t="e">
        <f t="shared" ca="1" si="2584"/>
        <v>#N/A</v>
      </c>
      <c r="AZ319" s="142" t="e">
        <f t="shared" ca="1" si="2584"/>
        <v>#N/A</v>
      </c>
      <c r="BA319" s="142" t="e">
        <f t="shared" ca="1" si="2584"/>
        <v>#N/A</v>
      </c>
      <c r="BB319" s="142" t="str">
        <f t="shared" ca="1" si="2180"/>
        <v/>
      </c>
      <c r="BC319" s="142" t="str">
        <f t="shared" ref="BC319" ca="1" si="2699">IFERROR(VALUE(G319)*IF(RTF_unit="K",1,IF(RTF_unit="lb",1/1000,IF(RTF_unit="T",2,1))),"")</f>
        <v/>
      </c>
      <c r="BD319" s="142" t="str">
        <f t="shared" ref="BD319" ca="1" si="2700">IFERROR(VALUE(H319)*IF(RTF_unit="K",1,IF(RTF_unit="lb",1/1000,IF(RTF_unit="T",2,1))),"")</f>
        <v/>
      </c>
      <c r="BE319" s="142" t="str">
        <f t="shared" ref="BE319" ca="1" si="2701">IFERROR(VALUE(I319)*IF(RTF_unit="K",1,IF(RTF_unit="lb",1/1000,IF(RTF_unit="T",2,1))),"")</f>
        <v/>
      </c>
      <c r="BF319" s="20" t="str">
        <f t="shared" ca="1" si="2184"/>
        <v/>
      </c>
      <c r="BG319" s="142" t="str">
        <f t="shared" ca="1" si="2226"/>
        <v/>
      </c>
      <c r="BH319" s="20"/>
      <c r="BI319" s="158" t="str">
        <f t="shared" ca="1" si="2270"/>
        <v/>
      </c>
      <c r="BJ319" s="142" t="str">
        <f t="shared" ca="1" si="2245"/>
        <v/>
      </c>
      <c r="BK319" s="142" t="str">
        <f t="shared" ca="1" si="2271"/>
        <v/>
      </c>
      <c r="BL319" s="142" t="str">
        <f t="shared" ref="BL319" ca="1" si="2702">IFERROR(INDEX($D$2:$BA$203,$A$41-1+$BI319,$A$27-3)*IF(RTF_unit="K",1,IF(RTF_unit="lb",1/1000,IF(RTF_unit="T",2,1))),"")</f>
        <v/>
      </c>
      <c r="BM319" s="142" t="str">
        <f t="shared" ref="BM319" ca="1" si="2703">IFERROR(INDEX($D$2:$BA$203,$A$41-1+$BI319,$A$27-1)*IF(RTF_unit="K",1,IF(RTF_unit="lb",1/1000,IF(RTF_unit="T",2,1))),"")</f>
        <v/>
      </c>
      <c r="BN319" s="142" t="str">
        <f t="shared" ref="BN319" ca="1" si="2704">IFERROR(INDEX($D$2:$BA$203,$A$41-1+$BI319,$A$27-2)*IF(RTF_unit="K",1,IF(RTF_unit="lb",1/1000,IF(RTF_unit="T",2,1))),"")</f>
        <v/>
      </c>
      <c r="BO319" s="142" t="str">
        <f t="shared" ref="BO319" ca="1" si="2705">IFERROR(INDEX($D$2:$BA$203,$A$41-1+$BI319,$A$27)*IF(RTF_unit_Moment="kip-ft",1,IF(RTF_unit_Moment="kip-in",1/12,IF(RTF_unit_Moment="lb-ft",1/1000,IF(RTF_unit_Moment="lb-in",1/12000,1)))),"")</f>
        <v/>
      </c>
      <c r="BP319" s="142" t="str">
        <f t="shared" ref="BP319" ca="1" si="2706">IFERROR(INDEX($D$2:$BA$203,$A$41-1+$BI319,$A$30)*IF(RTF_unit_Moment="kip-ft",1,IF(RTF_unit_Moment="kip-in",1/12,IF(RTF_unit_Moment="lb-ft",1/1000,IF(RTF_unit_Moment="lb-in",1/12000,1)))),"")</f>
        <v/>
      </c>
      <c r="BQ319" s="142" t="str">
        <f t="shared" ca="1" si="2277"/>
        <v/>
      </c>
      <c r="BR319" s="142" t="str">
        <f t="shared" ca="1" si="2278"/>
        <v/>
      </c>
      <c r="BT319" s="142" t="str">
        <f t="array" aca="1" ref="BT319" ca="1">IFERROR(INDEX($BB$1:$BB$502,SMALL(IF($BB$1:$BB$502&lt;&gt;"",ROW($BB$1:$BB$502)),ROW(312:312))),"")</f>
        <v/>
      </c>
      <c r="BU319" s="156" t="str">
        <f t="shared" ca="1" si="2240"/>
        <v/>
      </c>
      <c r="BV319" s="142" t="str">
        <f t="shared" ca="1" si="2251"/>
        <v/>
      </c>
      <c r="BW319" s="142" t="str">
        <f t="shared" ca="1" si="2251"/>
        <v/>
      </c>
      <c r="BX319" s="142" t="str">
        <f t="shared" ca="1" si="2251"/>
        <v/>
      </c>
      <c r="BY319" s="142" t="str">
        <f t="shared" ca="1" si="2252"/>
        <v/>
      </c>
      <c r="BZ319" s="142" t="str">
        <f t="shared" ca="1" si="2241"/>
        <v/>
      </c>
      <c r="CA319" s="142" t="str">
        <f t="shared" ca="1" si="2253"/>
        <v/>
      </c>
      <c r="CB319" s="142" t="str">
        <f t="shared" ca="1" si="2254"/>
        <v/>
      </c>
      <c r="CC319" s="142" t="str">
        <f t="shared" ca="1" si="2255"/>
        <v/>
      </c>
      <c r="CD319" s="142" t="str">
        <f t="shared" ca="1" si="2256"/>
        <v/>
      </c>
      <c r="CE319" s="142" t="str">
        <f t="shared" ca="1" si="2257"/>
        <v/>
      </c>
      <c r="CF319" s="142" t="str">
        <f t="shared" ca="1" si="2258"/>
        <v/>
      </c>
      <c r="CG319" s="142" t="str">
        <f t="shared" ca="1" si="2259"/>
        <v/>
      </c>
      <c r="CH319" s="142" t="str">
        <f ca="1">IFERROR(TRIM(IFERROR(IF(ISNUMBER(MATCH(IF($CF318="Radius",LEFT($CF319,FIND(" (",$CF319,1)),IF(LEFT($CF319,FIND(" (",$CF319,1))=LEFT($CF318,FIND(" (",$CF318,1)),"",LEFT($CF319,FIND(" (",$CF319,1)))),$CH$8:$CH318,0))=FALSE,IF($CF318="Radius",LEFT($CF319,FIND(" (",$CF319,1)),IF(LEFT($CF319,FIND(" (",$CF319,1))=LEFT($CF318,FIND(" (",$CF318,1)),"",LEFT($CF319,FIND(" (",$CF319,1)))),""),"")),"")</f>
        <v/>
      </c>
      <c r="CI319" s="142" t="str">
        <f t="array" aca="1" ref="CI319" ca="1">IFERROR(IF($CH319="","",IF(MAX((Selection_Radius=$CH319)*Selection_Resultant)=0,"",MAX((Selection_Radius=$CH319)*Selection_Resultant))),"")</f>
        <v/>
      </c>
      <c r="CJ319" s="142" t="str">
        <f t="shared" ca="1" si="2260"/>
        <v/>
      </c>
      <c r="CK319" s="142" t="str">
        <f t="array" aca="1" ref="CK319" ca="1">IFERROR(INDEX($CJ$1:$CJ$502,SMALL(IF($CJ$1:$CJ$502&lt;&gt;"",ROW($CJ$1:$CJ$502)),ROW(312:312))),"")</f>
        <v/>
      </c>
      <c r="CL319" s="142" t="str">
        <f t="shared" ca="1" si="2261"/>
        <v/>
      </c>
      <c r="CM319" s="142" t="str">
        <f t="shared" ca="1" si="2262"/>
        <v/>
      </c>
      <c r="CN319" s="142" t="str" cm="1">
        <f t="array" aca="1" ref="CN319" ca="1">IF(CM319="","",INDEX(INDIRECT("$CM$9:$CM$" &amp; ROW(GuyAnchorReactionCount) + GuyAnchorReactionCount),ROWS($CM319:INDIRECT("$CM$" &amp; ROW(GuyAnchorReactionCount) + GuyAnchorReactionCount))))</f>
        <v/>
      </c>
      <c r="CP319" s="145" t="str">
        <f t="shared" ca="1" si="2263"/>
        <v/>
      </c>
      <c r="CQ319" s="145" t="str">
        <f t="shared" ca="1" si="2264"/>
        <v/>
      </c>
      <c r="CR319" s="145" t="str">
        <f t="shared" ca="1" si="2265"/>
        <v/>
      </c>
      <c r="CS319" s="145" t="str">
        <f t="shared" ca="1" si="2266"/>
        <v/>
      </c>
    </row>
    <row r="320" spans="3:97" x14ac:dyDescent="0.2">
      <c r="C320" s="142">
        <f t="shared" si="2190"/>
        <v>318</v>
      </c>
      <c r="D320" s="142" t="e">
        <f t="shared" ca="1" si="2593"/>
        <v>#N/A</v>
      </c>
      <c r="E320" s="142" t="e">
        <f t="shared" ca="1" si="2593"/>
        <v>#N/A</v>
      </c>
      <c r="F320" s="142" t="e">
        <f t="shared" ca="1" si="2593"/>
        <v>#N/A</v>
      </c>
      <c r="G320" s="142" t="e">
        <f t="shared" ca="1" si="2593"/>
        <v>#N/A</v>
      </c>
      <c r="H320" s="142" t="e">
        <f t="shared" ca="1" si="2593"/>
        <v>#N/A</v>
      </c>
      <c r="I320" s="142" t="e">
        <f t="shared" ca="1" si="2593"/>
        <v>#N/A</v>
      </c>
      <c r="J320" s="142" t="e">
        <f t="shared" ca="1" si="2593"/>
        <v>#N/A</v>
      </c>
      <c r="K320" s="142" t="e">
        <f t="shared" ca="1" si="2593"/>
        <v>#N/A</v>
      </c>
      <c r="L320" s="142" t="e">
        <f t="shared" ca="1" si="2593"/>
        <v>#N/A</v>
      </c>
      <c r="M320" s="142" t="e">
        <f t="shared" ca="1" si="2593"/>
        <v>#N/A</v>
      </c>
      <c r="N320" s="142" t="e">
        <f t="shared" ca="1" si="2593"/>
        <v>#N/A</v>
      </c>
      <c r="O320" s="142" t="e">
        <f t="shared" ca="1" si="2593"/>
        <v>#N/A</v>
      </c>
      <c r="P320" s="142" t="e">
        <f t="shared" ca="1" si="2593"/>
        <v>#N/A</v>
      </c>
      <c r="Q320" s="142" t="e">
        <f t="shared" ca="1" si="2593"/>
        <v>#N/A</v>
      </c>
      <c r="R320" s="142" t="e">
        <f t="shared" ca="1" si="2593"/>
        <v>#N/A</v>
      </c>
      <c r="S320" s="142" t="e">
        <f t="shared" ca="1" si="2593"/>
        <v>#N/A</v>
      </c>
      <c r="T320" s="142" t="e">
        <f t="shared" ca="1" si="2583"/>
        <v>#N/A</v>
      </c>
      <c r="U320" s="142" t="e">
        <f t="shared" ca="1" si="2583"/>
        <v>#N/A</v>
      </c>
      <c r="V320" s="142" t="e">
        <f t="shared" ca="1" si="2583"/>
        <v>#N/A</v>
      </c>
      <c r="W320" s="142" t="e">
        <f t="shared" ca="1" si="2583"/>
        <v>#N/A</v>
      </c>
      <c r="X320" s="142" t="e">
        <f t="shared" ca="1" si="2583"/>
        <v>#N/A</v>
      </c>
      <c r="Y320" s="142" t="e">
        <f t="shared" ca="1" si="2583"/>
        <v>#N/A</v>
      </c>
      <c r="Z320" s="142" t="e">
        <f t="shared" ca="1" si="2583"/>
        <v>#N/A</v>
      </c>
      <c r="AA320" s="142" t="e">
        <f t="shared" ca="1" si="2583"/>
        <v>#N/A</v>
      </c>
      <c r="AB320" s="142" t="e">
        <f t="shared" ca="1" si="2583"/>
        <v>#N/A</v>
      </c>
      <c r="AC320" s="142" t="e">
        <f t="shared" ca="1" si="2583"/>
        <v>#N/A</v>
      </c>
      <c r="AD320" s="142" t="e">
        <f t="shared" ca="1" si="2583"/>
        <v>#N/A</v>
      </c>
      <c r="AE320" s="142" t="e">
        <f t="shared" ca="1" si="2583"/>
        <v>#N/A</v>
      </c>
      <c r="AF320" s="142" t="e">
        <f t="shared" ca="1" si="2583"/>
        <v>#N/A</v>
      </c>
      <c r="AG320" s="142" t="e">
        <f t="shared" ca="1" si="2583"/>
        <v>#N/A</v>
      </c>
      <c r="AH320" s="142" t="e">
        <f t="shared" ca="1" si="2583"/>
        <v>#N/A</v>
      </c>
      <c r="AI320" s="142" t="e">
        <f t="shared" ca="1" si="2594"/>
        <v>#N/A</v>
      </c>
      <c r="AJ320" s="142" t="e">
        <f t="shared" ca="1" si="2594"/>
        <v>#N/A</v>
      </c>
      <c r="AK320" s="142" t="e">
        <f t="shared" ca="1" si="2594"/>
        <v>#N/A</v>
      </c>
      <c r="AL320" s="142" t="e">
        <f t="shared" ca="1" si="2594"/>
        <v>#N/A</v>
      </c>
      <c r="AM320" s="142" t="e">
        <f t="shared" ca="1" si="2594"/>
        <v>#N/A</v>
      </c>
      <c r="AN320" s="142" t="e">
        <f t="shared" ca="1" si="2594"/>
        <v>#N/A</v>
      </c>
      <c r="AO320" s="142" t="e">
        <f t="shared" ca="1" si="2594"/>
        <v>#N/A</v>
      </c>
      <c r="AP320" s="142" t="e">
        <f t="shared" ca="1" si="2594"/>
        <v>#N/A</v>
      </c>
      <c r="AQ320" s="142" t="e">
        <f t="shared" ca="1" si="2594"/>
        <v>#N/A</v>
      </c>
      <c r="AR320" s="142" t="e">
        <f t="shared" ca="1" si="2594"/>
        <v>#N/A</v>
      </c>
      <c r="AS320" s="142" t="e">
        <f t="shared" ca="1" si="2594"/>
        <v>#N/A</v>
      </c>
      <c r="AT320" s="142" t="e">
        <f t="shared" ca="1" si="2594"/>
        <v>#N/A</v>
      </c>
      <c r="AU320" s="142" t="e">
        <f t="shared" ca="1" si="2594"/>
        <v>#N/A</v>
      </c>
      <c r="AV320" s="142" t="e">
        <f t="shared" ca="1" si="2594"/>
        <v>#N/A</v>
      </c>
      <c r="AW320" s="142" t="e">
        <f t="shared" ca="1" si="2594"/>
        <v>#N/A</v>
      </c>
      <c r="AX320" s="142" t="e">
        <f t="shared" ca="1" si="2594"/>
        <v>#N/A</v>
      </c>
      <c r="AY320" s="142" t="e">
        <f t="shared" ca="1" si="2584"/>
        <v>#N/A</v>
      </c>
      <c r="AZ320" s="142" t="e">
        <f t="shared" ca="1" si="2584"/>
        <v>#N/A</v>
      </c>
      <c r="BA320" s="142" t="e">
        <f t="shared" ca="1" si="2584"/>
        <v>#N/A</v>
      </c>
      <c r="BB320" s="142" t="str">
        <f t="shared" ca="1" si="2180"/>
        <v/>
      </c>
      <c r="BC320" s="142" t="str">
        <f t="shared" ref="BC320" ca="1" si="2707">IFERROR(VALUE(G320)*IF(RTF_unit="K",1,IF(RTF_unit="lb",1/1000,IF(RTF_unit="T",2,1))),"")</f>
        <v/>
      </c>
      <c r="BD320" s="142" t="str">
        <f t="shared" ref="BD320" ca="1" si="2708">IFERROR(VALUE(H320)*IF(RTF_unit="K",1,IF(RTF_unit="lb",1/1000,IF(RTF_unit="T",2,1))),"")</f>
        <v/>
      </c>
      <c r="BE320" s="142" t="str">
        <f t="shared" ref="BE320" ca="1" si="2709">IFERROR(VALUE(I320)*IF(RTF_unit="K",1,IF(RTF_unit="lb",1/1000,IF(RTF_unit="T",2,1))),"")</f>
        <v/>
      </c>
      <c r="BF320" s="20" t="str">
        <f t="shared" ca="1" si="2184"/>
        <v/>
      </c>
      <c r="BG320" s="142" t="str">
        <f t="shared" ca="1" si="2226"/>
        <v/>
      </c>
      <c r="BH320" s="20"/>
      <c r="BI320" s="158" t="str">
        <f t="shared" ca="1" si="2270"/>
        <v/>
      </c>
      <c r="BJ320" s="142" t="str">
        <f t="shared" ca="1" si="2245"/>
        <v/>
      </c>
      <c r="BK320" s="142" t="str">
        <f t="shared" ca="1" si="2271"/>
        <v/>
      </c>
      <c r="BL320" s="142" t="str">
        <f t="shared" ref="BL320" ca="1" si="2710">IFERROR(INDEX($D$2:$BA$203,$A$41-1+$BI320,$A$27-3)*IF(RTF_unit="K",1,IF(RTF_unit="lb",1/1000,IF(RTF_unit="T",2,1))),"")</f>
        <v/>
      </c>
      <c r="BM320" s="142" t="str">
        <f t="shared" ref="BM320" ca="1" si="2711">IFERROR(INDEX($D$2:$BA$203,$A$41-1+$BI320,$A$27-1)*IF(RTF_unit="K",1,IF(RTF_unit="lb",1/1000,IF(RTF_unit="T",2,1))),"")</f>
        <v/>
      </c>
      <c r="BN320" s="142" t="str">
        <f t="shared" ref="BN320" ca="1" si="2712">IFERROR(INDEX($D$2:$BA$203,$A$41-1+$BI320,$A$27-2)*IF(RTF_unit="K",1,IF(RTF_unit="lb",1/1000,IF(RTF_unit="T",2,1))),"")</f>
        <v/>
      </c>
      <c r="BO320" s="142" t="str">
        <f t="shared" ref="BO320" ca="1" si="2713">IFERROR(INDEX($D$2:$BA$203,$A$41-1+$BI320,$A$27)*IF(RTF_unit_Moment="kip-ft",1,IF(RTF_unit_Moment="kip-in",1/12,IF(RTF_unit_Moment="lb-ft",1/1000,IF(RTF_unit_Moment="lb-in",1/12000,1)))),"")</f>
        <v/>
      </c>
      <c r="BP320" s="142" t="str">
        <f t="shared" ref="BP320" ca="1" si="2714">IFERROR(INDEX($D$2:$BA$203,$A$41-1+$BI320,$A$30)*IF(RTF_unit_Moment="kip-ft",1,IF(RTF_unit_Moment="kip-in",1/12,IF(RTF_unit_Moment="lb-ft",1/1000,IF(RTF_unit_Moment="lb-in",1/12000,1)))),"")</f>
        <v/>
      </c>
      <c r="BQ320" s="142" t="str">
        <f t="shared" ca="1" si="2277"/>
        <v/>
      </c>
      <c r="BR320" s="142" t="str">
        <f t="shared" ca="1" si="2278"/>
        <v/>
      </c>
      <c r="BT320" s="142" t="str">
        <f t="array" aca="1" ref="BT320" ca="1">IFERROR(INDEX($BB$1:$BB$502,SMALL(IF($BB$1:$BB$502&lt;&gt;"",ROW($BB$1:$BB$502)),ROW(313:313))),"")</f>
        <v/>
      </c>
      <c r="BU320" s="156" t="str">
        <f t="shared" ca="1" si="2240"/>
        <v/>
      </c>
      <c r="BV320" s="142" t="str">
        <f t="shared" ca="1" si="2251"/>
        <v/>
      </c>
      <c r="BW320" s="142" t="str">
        <f t="shared" ca="1" si="2251"/>
        <v/>
      </c>
      <c r="BX320" s="142" t="str">
        <f t="shared" ca="1" si="2251"/>
        <v/>
      </c>
      <c r="BY320" s="142" t="str">
        <f t="shared" ca="1" si="2252"/>
        <v/>
      </c>
      <c r="BZ320" s="142" t="str">
        <f t="shared" ca="1" si="2241"/>
        <v/>
      </c>
      <c r="CA320" s="142" t="str">
        <f t="shared" ca="1" si="2253"/>
        <v/>
      </c>
      <c r="CB320" s="142" t="str">
        <f t="shared" ca="1" si="2254"/>
        <v/>
      </c>
      <c r="CC320" s="142" t="str">
        <f t="shared" ca="1" si="2255"/>
        <v/>
      </c>
      <c r="CD320" s="142" t="str">
        <f t="shared" ca="1" si="2256"/>
        <v/>
      </c>
      <c r="CE320" s="142" t="str">
        <f t="shared" ca="1" si="2257"/>
        <v/>
      </c>
      <c r="CF320" s="142" t="str">
        <f t="shared" ca="1" si="2258"/>
        <v/>
      </c>
      <c r="CG320" s="142" t="str">
        <f t="shared" ca="1" si="2259"/>
        <v/>
      </c>
      <c r="CH320" s="142" t="str">
        <f ca="1">IFERROR(TRIM(IFERROR(IF(ISNUMBER(MATCH(IF($CF319="Radius",LEFT($CF320,FIND(" (",$CF320,1)),IF(LEFT($CF320,FIND(" (",$CF320,1))=LEFT($CF319,FIND(" (",$CF319,1)),"",LEFT($CF320,FIND(" (",$CF320,1)))),$CH$8:$CH319,0))=FALSE,IF($CF319="Radius",LEFT($CF320,FIND(" (",$CF320,1)),IF(LEFT($CF320,FIND(" (",$CF320,1))=LEFT($CF319,FIND(" (",$CF319,1)),"",LEFT($CF320,FIND(" (",$CF320,1)))),""),"")),"")</f>
        <v/>
      </c>
      <c r="CI320" s="142" t="str">
        <f t="array" aca="1" ref="CI320" ca="1">IFERROR(IF($CH320="","",IF(MAX((Selection_Radius=$CH320)*Selection_Resultant)=0,"",MAX((Selection_Radius=$CH320)*Selection_Resultant))),"")</f>
        <v/>
      </c>
      <c r="CJ320" s="142" t="str">
        <f t="shared" ca="1" si="2260"/>
        <v/>
      </c>
      <c r="CK320" s="142" t="str">
        <f t="array" aca="1" ref="CK320" ca="1">IFERROR(INDEX($CJ$1:$CJ$502,SMALL(IF($CJ$1:$CJ$502&lt;&gt;"",ROW($CJ$1:$CJ$502)),ROW(313:313))),"")</f>
        <v/>
      </c>
      <c r="CL320" s="142" t="str">
        <f t="shared" ca="1" si="2261"/>
        <v/>
      </c>
      <c r="CM320" s="142" t="str">
        <f t="shared" ca="1" si="2262"/>
        <v/>
      </c>
      <c r="CN320" s="142" t="str" cm="1">
        <f t="array" aca="1" ref="CN320" ca="1">IF(CM320="","",INDEX(INDIRECT("$CM$9:$CM$" &amp; ROW(GuyAnchorReactionCount) + GuyAnchorReactionCount),ROWS($CM320:INDIRECT("$CM$" &amp; ROW(GuyAnchorReactionCount) + GuyAnchorReactionCount))))</f>
        <v/>
      </c>
      <c r="CP320" s="145" t="str">
        <f t="shared" ca="1" si="2263"/>
        <v/>
      </c>
      <c r="CQ320" s="145" t="str">
        <f t="shared" ca="1" si="2264"/>
        <v/>
      </c>
      <c r="CR320" s="145" t="str">
        <f t="shared" ca="1" si="2265"/>
        <v/>
      </c>
      <c r="CS320" s="145" t="str">
        <f t="shared" ca="1" si="2266"/>
        <v/>
      </c>
    </row>
    <row r="321" spans="3:97" x14ac:dyDescent="0.2">
      <c r="C321" s="142">
        <f t="shared" si="2190"/>
        <v>319</v>
      </c>
      <c r="D321" s="142" t="e">
        <f t="shared" ca="1" si="2593"/>
        <v>#N/A</v>
      </c>
      <c r="E321" s="142" t="e">
        <f t="shared" ca="1" si="2593"/>
        <v>#N/A</v>
      </c>
      <c r="F321" s="142" t="e">
        <f t="shared" ca="1" si="2593"/>
        <v>#N/A</v>
      </c>
      <c r="G321" s="142" t="e">
        <f t="shared" ca="1" si="2593"/>
        <v>#N/A</v>
      </c>
      <c r="H321" s="142" t="e">
        <f t="shared" ca="1" si="2593"/>
        <v>#N/A</v>
      </c>
      <c r="I321" s="142" t="e">
        <f t="shared" ca="1" si="2593"/>
        <v>#N/A</v>
      </c>
      <c r="J321" s="142" t="e">
        <f t="shared" ca="1" si="2593"/>
        <v>#N/A</v>
      </c>
      <c r="K321" s="142" t="e">
        <f t="shared" ca="1" si="2593"/>
        <v>#N/A</v>
      </c>
      <c r="L321" s="142" t="e">
        <f t="shared" ca="1" si="2593"/>
        <v>#N/A</v>
      </c>
      <c r="M321" s="142" t="e">
        <f t="shared" ca="1" si="2593"/>
        <v>#N/A</v>
      </c>
      <c r="N321" s="142" t="e">
        <f t="shared" ca="1" si="2593"/>
        <v>#N/A</v>
      </c>
      <c r="O321" s="142" t="e">
        <f t="shared" ca="1" si="2593"/>
        <v>#N/A</v>
      </c>
      <c r="P321" s="142" t="e">
        <f t="shared" ca="1" si="2593"/>
        <v>#N/A</v>
      </c>
      <c r="Q321" s="142" t="e">
        <f t="shared" ca="1" si="2593"/>
        <v>#N/A</v>
      </c>
      <c r="R321" s="142" t="e">
        <f t="shared" ca="1" si="2593"/>
        <v>#N/A</v>
      </c>
      <c r="S321" s="142" t="e">
        <f t="shared" ref="S321:AH336" ca="1" si="2715">TRIM(INDIRECT("'" &amp; "TNX Report" &amp; "'!" &amp; ADDRESS($A$9+$C321,S$1)))</f>
        <v>#N/A</v>
      </c>
      <c r="T321" s="142" t="e">
        <f t="shared" ca="1" si="2715"/>
        <v>#N/A</v>
      </c>
      <c r="U321" s="142" t="e">
        <f t="shared" ca="1" si="2715"/>
        <v>#N/A</v>
      </c>
      <c r="V321" s="142" t="e">
        <f t="shared" ca="1" si="2715"/>
        <v>#N/A</v>
      </c>
      <c r="W321" s="142" t="e">
        <f t="shared" ca="1" si="2715"/>
        <v>#N/A</v>
      </c>
      <c r="X321" s="142" t="e">
        <f t="shared" ca="1" si="2715"/>
        <v>#N/A</v>
      </c>
      <c r="Y321" s="142" t="e">
        <f t="shared" ca="1" si="2715"/>
        <v>#N/A</v>
      </c>
      <c r="Z321" s="142" t="e">
        <f t="shared" ca="1" si="2715"/>
        <v>#N/A</v>
      </c>
      <c r="AA321" s="142" t="e">
        <f t="shared" ca="1" si="2715"/>
        <v>#N/A</v>
      </c>
      <c r="AB321" s="142" t="e">
        <f t="shared" ca="1" si="2715"/>
        <v>#N/A</v>
      </c>
      <c r="AC321" s="142" t="e">
        <f t="shared" ca="1" si="2715"/>
        <v>#N/A</v>
      </c>
      <c r="AD321" s="142" t="e">
        <f t="shared" ca="1" si="2715"/>
        <v>#N/A</v>
      </c>
      <c r="AE321" s="142" t="e">
        <f t="shared" ca="1" si="2715"/>
        <v>#N/A</v>
      </c>
      <c r="AF321" s="142" t="e">
        <f t="shared" ca="1" si="2715"/>
        <v>#N/A</v>
      </c>
      <c r="AG321" s="142" t="e">
        <f t="shared" ca="1" si="2715"/>
        <v>#N/A</v>
      </c>
      <c r="AH321" s="142" t="e">
        <f t="shared" ca="1" si="2715"/>
        <v>#N/A</v>
      </c>
      <c r="AI321" s="142" t="e">
        <f t="shared" ca="1" si="2594"/>
        <v>#N/A</v>
      </c>
      <c r="AJ321" s="142" t="e">
        <f t="shared" ca="1" si="2594"/>
        <v>#N/A</v>
      </c>
      <c r="AK321" s="142" t="e">
        <f t="shared" ca="1" si="2594"/>
        <v>#N/A</v>
      </c>
      <c r="AL321" s="142" t="e">
        <f t="shared" ca="1" si="2594"/>
        <v>#N/A</v>
      </c>
      <c r="AM321" s="142" t="e">
        <f t="shared" ca="1" si="2594"/>
        <v>#N/A</v>
      </c>
      <c r="AN321" s="142" t="e">
        <f t="shared" ca="1" si="2594"/>
        <v>#N/A</v>
      </c>
      <c r="AO321" s="142" t="e">
        <f t="shared" ca="1" si="2594"/>
        <v>#N/A</v>
      </c>
      <c r="AP321" s="142" t="e">
        <f t="shared" ca="1" si="2594"/>
        <v>#N/A</v>
      </c>
      <c r="AQ321" s="142" t="e">
        <f t="shared" ca="1" si="2594"/>
        <v>#N/A</v>
      </c>
      <c r="AR321" s="142" t="e">
        <f t="shared" ca="1" si="2594"/>
        <v>#N/A</v>
      </c>
      <c r="AS321" s="142" t="e">
        <f t="shared" ca="1" si="2594"/>
        <v>#N/A</v>
      </c>
      <c r="AT321" s="142" t="e">
        <f t="shared" ca="1" si="2594"/>
        <v>#N/A</v>
      </c>
      <c r="AU321" s="142" t="e">
        <f t="shared" ca="1" si="2594"/>
        <v>#N/A</v>
      </c>
      <c r="AV321" s="142" t="e">
        <f t="shared" ca="1" si="2594"/>
        <v>#N/A</v>
      </c>
      <c r="AW321" s="142" t="e">
        <f t="shared" ca="1" si="2594"/>
        <v>#N/A</v>
      </c>
      <c r="AX321" s="142" t="e">
        <f t="shared" ref="AX321:BA336" ca="1" si="2716">TRIM(INDIRECT("'" &amp; "TNX Report" &amp; "'!" &amp; ADDRESS($A$9+$C321,AX$1)))</f>
        <v>#N/A</v>
      </c>
      <c r="AY321" s="142" t="e">
        <f t="shared" ca="1" si="2716"/>
        <v>#N/A</v>
      </c>
      <c r="AZ321" s="142" t="e">
        <f t="shared" ca="1" si="2716"/>
        <v>#N/A</v>
      </c>
      <c r="BA321" s="142" t="e">
        <f t="shared" ca="1" si="2716"/>
        <v>#N/A</v>
      </c>
      <c r="BB321" s="142" t="str">
        <f t="shared" ca="1" si="2180"/>
        <v/>
      </c>
      <c r="BC321" s="142" t="str">
        <f t="shared" ref="BC321" ca="1" si="2717">IFERROR(VALUE(G321)*IF(RTF_unit="K",1,IF(RTF_unit="lb",1/1000,IF(RTF_unit="T",2,1))),"")</f>
        <v/>
      </c>
      <c r="BD321" s="142" t="str">
        <f t="shared" ref="BD321" ca="1" si="2718">IFERROR(VALUE(H321)*IF(RTF_unit="K",1,IF(RTF_unit="lb",1/1000,IF(RTF_unit="T",2,1))),"")</f>
        <v/>
      </c>
      <c r="BE321" s="142" t="str">
        <f t="shared" ref="BE321" ca="1" si="2719">IFERROR(VALUE(I321)*IF(RTF_unit="K",1,IF(RTF_unit="lb",1/1000,IF(RTF_unit="T",2,1))),"")</f>
        <v/>
      </c>
      <c r="BF321" s="20" t="str">
        <f t="shared" ca="1" si="2184"/>
        <v/>
      </c>
      <c r="BG321" s="142" t="str">
        <f t="shared" ca="1" si="2226"/>
        <v/>
      </c>
      <c r="BH321" s="20"/>
      <c r="BI321" s="158" t="str">
        <f t="shared" ca="1" si="2270"/>
        <v/>
      </c>
      <c r="BJ321" s="142" t="str">
        <f t="shared" ca="1" si="2245"/>
        <v/>
      </c>
      <c r="BK321" s="142" t="str">
        <f t="shared" ca="1" si="2271"/>
        <v/>
      </c>
      <c r="BL321" s="142" t="str">
        <f t="shared" ref="BL321" ca="1" si="2720">IFERROR(INDEX($D$2:$BA$203,$A$41-1+$BI321,$A$27-3)*IF(RTF_unit="K",1,IF(RTF_unit="lb",1/1000,IF(RTF_unit="T",2,1))),"")</f>
        <v/>
      </c>
      <c r="BM321" s="142" t="str">
        <f t="shared" ref="BM321" ca="1" si="2721">IFERROR(INDEX($D$2:$BA$203,$A$41-1+$BI321,$A$27-1)*IF(RTF_unit="K",1,IF(RTF_unit="lb",1/1000,IF(RTF_unit="T",2,1))),"")</f>
        <v/>
      </c>
      <c r="BN321" s="142" t="str">
        <f t="shared" ref="BN321" ca="1" si="2722">IFERROR(INDEX($D$2:$BA$203,$A$41-1+$BI321,$A$27-2)*IF(RTF_unit="K",1,IF(RTF_unit="lb",1/1000,IF(RTF_unit="T",2,1))),"")</f>
        <v/>
      </c>
      <c r="BO321" s="142" t="str">
        <f t="shared" ref="BO321" ca="1" si="2723">IFERROR(INDEX($D$2:$BA$203,$A$41-1+$BI321,$A$27)*IF(RTF_unit_Moment="kip-ft",1,IF(RTF_unit_Moment="kip-in",1/12,IF(RTF_unit_Moment="lb-ft",1/1000,IF(RTF_unit_Moment="lb-in",1/12000,1)))),"")</f>
        <v/>
      </c>
      <c r="BP321" s="142" t="str">
        <f t="shared" ref="BP321" ca="1" si="2724">IFERROR(INDEX($D$2:$BA$203,$A$41-1+$BI321,$A$30)*IF(RTF_unit_Moment="kip-ft",1,IF(RTF_unit_Moment="kip-in",1/12,IF(RTF_unit_Moment="lb-ft",1/1000,IF(RTF_unit_Moment="lb-in",1/12000,1)))),"")</f>
        <v/>
      </c>
      <c r="BQ321" s="142" t="str">
        <f t="shared" ca="1" si="2277"/>
        <v/>
      </c>
      <c r="BR321" s="142" t="str">
        <f t="shared" ca="1" si="2278"/>
        <v/>
      </c>
      <c r="BT321" s="142" t="str">
        <f t="array" aca="1" ref="BT321" ca="1">IFERROR(INDEX($BB$1:$BB$502,SMALL(IF($BB$1:$BB$502&lt;&gt;"",ROW($BB$1:$BB$502)),ROW(314:314))),"")</f>
        <v/>
      </c>
      <c r="BU321" s="156" t="str">
        <f t="shared" ca="1" si="2240"/>
        <v/>
      </c>
      <c r="BV321" s="142" t="str">
        <f t="shared" ca="1" si="2251"/>
        <v/>
      </c>
      <c r="BW321" s="142" t="str">
        <f t="shared" ca="1" si="2251"/>
        <v/>
      </c>
      <c r="BX321" s="142" t="str">
        <f t="shared" ca="1" si="2251"/>
        <v/>
      </c>
      <c r="BY321" s="142" t="str">
        <f t="shared" ca="1" si="2252"/>
        <v/>
      </c>
      <c r="BZ321" s="142" t="str">
        <f t="shared" ca="1" si="2241"/>
        <v/>
      </c>
      <c r="CA321" s="142" t="str">
        <f t="shared" ca="1" si="2253"/>
        <v/>
      </c>
      <c r="CB321" s="142" t="str">
        <f t="shared" ca="1" si="2254"/>
        <v/>
      </c>
      <c r="CC321" s="142" t="str">
        <f t="shared" ca="1" si="2255"/>
        <v/>
      </c>
      <c r="CD321" s="142" t="str">
        <f t="shared" ca="1" si="2256"/>
        <v/>
      </c>
      <c r="CE321" s="142" t="str">
        <f t="shared" ca="1" si="2257"/>
        <v/>
      </c>
      <c r="CF321" s="142" t="str">
        <f t="shared" ca="1" si="2258"/>
        <v/>
      </c>
      <c r="CG321" s="142" t="str">
        <f t="shared" ca="1" si="2259"/>
        <v/>
      </c>
      <c r="CH321" s="142" t="str">
        <f ca="1">IFERROR(TRIM(IFERROR(IF(ISNUMBER(MATCH(IF($CF320="Radius",LEFT($CF321,FIND(" (",$CF321,1)),IF(LEFT($CF321,FIND(" (",$CF321,1))=LEFT($CF320,FIND(" (",$CF320,1)),"",LEFT($CF321,FIND(" (",$CF321,1)))),$CH$8:$CH320,0))=FALSE,IF($CF320="Radius",LEFT($CF321,FIND(" (",$CF321,1)),IF(LEFT($CF321,FIND(" (",$CF321,1))=LEFT($CF320,FIND(" (",$CF320,1)),"",LEFT($CF321,FIND(" (",$CF321,1)))),""),"")),"")</f>
        <v/>
      </c>
      <c r="CI321" s="142" t="str">
        <f t="array" aca="1" ref="CI321" ca="1">IFERROR(IF($CH321="","",IF(MAX((Selection_Radius=$CH321)*Selection_Resultant)=0,"",MAX((Selection_Radius=$CH321)*Selection_Resultant))),"")</f>
        <v/>
      </c>
      <c r="CJ321" s="142" t="str">
        <f t="shared" ca="1" si="2260"/>
        <v/>
      </c>
      <c r="CK321" s="142" t="str">
        <f t="array" aca="1" ref="CK321" ca="1">IFERROR(INDEX($CJ$1:$CJ$502,SMALL(IF($CJ$1:$CJ$502&lt;&gt;"",ROW($CJ$1:$CJ$502)),ROW(314:314))),"")</f>
        <v/>
      </c>
      <c r="CL321" s="142" t="str">
        <f t="shared" ca="1" si="2261"/>
        <v/>
      </c>
      <c r="CM321" s="142" t="str">
        <f t="shared" ca="1" si="2262"/>
        <v/>
      </c>
      <c r="CN321" s="142" t="str" cm="1">
        <f t="array" aca="1" ref="CN321" ca="1">IF(CM321="","",INDEX(INDIRECT("$CM$9:$CM$" &amp; ROW(GuyAnchorReactionCount) + GuyAnchorReactionCount),ROWS($CM321:INDIRECT("$CM$" &amp; ROW(GuyAnchorReactionCount) + GuyAnchorReactionCount))))</f>
        <v/>
      </c>
      <c r="CP321" s="145" t="str">
        <f t="shared" ca="1" si="2263"/>
        <v/>
      </c>
      <c r="CQ321" s="145" t="str">
        <f t="shared" ca="1" si="2264"/>
        <v/>
      </c>
      <c r="CR321" s="145" t="str">
        <f t="shared" ca="1" si="2265"/>
        <v/>
      </c>
      <c r="CS321" s="145" t="str">
        <f t="shared" ca="1" si="2266"/>
        <v/>
      </c>
    </row>
    <row r="322" spans="3:97" x14ac:dyDescent="0.2">
      <c r="C322" s="142">
        <f t="shared" si="2190"/>
        <v>320</v>
      </c>
      <c r="D322" s="142" t="e">
        <f t="shared" ref="D322:S337" ca="1" si="2725">TRIM(INDIRECT("'" &amp; "TNX Report" &amp; "'!" &amp; ADDRESS($A$9+$C322,D$1)))</f>
        <v>#N/A</v>
      </c>
      <c r="E322" s="142" t="e">
        <f t="shared" ca="1" si="2725"/>
        <v>#N/A</v>
      </c>
      <c r="F322" s="142" t="e">
        <f t="shared" ca="1" si="2725"/>
        <v>#N/A</v>
      </c>
      <c r="G322" s="142" t="e">
        <f t="shared" ca="1" si="2725"/>
        <v>#N/A</v>
      </c>
      <c r="H322" s="142" t="e">
        <f t="shared" ca="1" si="2725"/>
        <v>#N/A</v>
      </c>
      <c r="I322" s="142" t="e">
        <f t="shared" ca="1" si="2725"/>
        <v>#N/A</v>
      </c>
      <c r="J322" s="142" t="e">
        <f t="shared" ca="1" si="2725"/>
        <v>#N/A</v>
      </c>
      <c r="K322" s="142" t="e">
        <f t="shared" ca="1" si="2725"/>
        <v>#N/A</v>
      </c>
      <c r="L322" s="142" t="e">
        <f t="shared" ca="1" si="2725"/>
        <v>#N/A</v>
      </c>
      <c r="M322" s="142" t="e">
        <f t="shared" ca="1" si="2725"/>
        <v>#N/A</v>
      </c>
      <c r="N322" s="142" t="e">
        <f t="shared" ca="1" si="2725"/>
        <v>#N/A</v>
      </c>
      <c r="O322" s="142" t="e">
        <f t="shared" ca="1" si="2725"/>
        <v>#N/A</v>
      </c>
      <c r="P322" s="142" t="e">
        <f t="shared" ca="1" si="2725"/>
        <v>#N/A</v>
      </c>
      <c r="Q322" s="142" t="e">
        <f t="shared" ca="1" si="2725"/>
        <v>#N/A</v>
      </c>
      <c r="R322" s="142" t="e">
        <f t="shared" ca="1" si="2725"/>
        <v>#N/A</v>
      </c>
      <c r="S322" s="142" t="e">
        <f t="shared" ca="1" si="2725"/>
        <v>#N/A</v>
      </c>
      <c r="T322" s="142" t="e">
        <f t="shared" ca="1" si="2715"/>
        <v>#N/A</v>
      </c>
      <c r="U322" s="142" t="e">
        <f t="shared" ca="1" si="2715"/>
        <v>#N/A</v>
      </c>
      <c r="V322" s="142" t="e">
        <f t="shared" ca="1" si="2715"/>
        <v>#N/A</v>
      </c>
      <c r="W322" s="142" t="e">
        <f t="shared" ca="1" si="2715"/>
        <v>#N/A</v>
      </c>
      <c r="X322" s="142" t="e">
        <f t="shared" ca="1" si="2715"/>
        <v>#N/A</v>
      </c>
      <c r="Y322" s="142" t="e">
        <f t="shared" ca="1" si="2715"/>
        <v>#N/A</v>
      </c>
      <c r="Z322" s="142" t="e">
        <f t="shared" ca="1" si="2715"/>
        <v>#N/A</v>
      </c>
      <c r="AA322" s="142" t="e">
        <f t="shared" ca="1" si="2715"/>
        <v>#N/A</v>
      </c>
      <c r="AB322" s="142" t="e">
        <f t="shared" ca="1" si="2715"/>
        <v>#N/A</v>
      </c>
      <c r="AC322" s="142" t="e">
        <f t="shared" ca="1" si="2715"/>
        <v>#N/A</v>
      </c>
      <c r="AD322" s="142" t="e">
        <f t="shared" ca="1" si="2715"/>
        <v>#N/A</v>
      </c>
      <c r="AE322" s="142" t="e">
        <f t="shared" ca="1" si="2715"/>
        <v>#N/A</v>
      </c>
      <c r="AF322" s="142" t="e">
        <f t="shared" ca="1" si="2715"/>
        <v>#N/A</v>
      </c>
      <c r="AG322" s="142" t="e">
        <f t="shared" ca="1" si="2715"/>
        <v>#N/A</v>
      </c>
      <c r="AH322" s="142" t="e">
        <f t="shared" ca="1" si="2715"/>
        <v>#N/A</v>
      </c>
      <c r="AI322" s="142" t="e">
        <f t="shared" ref="AI322:AX337" ca="1" si="2726">TRIM(INDIRECT("'" &amp; "TNX Report" &amp; "'!" &amp; ADDRESS($A$9+$C322,AI$1)))</f>
        <v>#N/A</v>
      </c>
      <c r="AJ322" s="142" t="e">
        <f t="shared" ca="1" si="2726"/>
        <v>#N/A</v>
      </c>
      <c r="AK322" s="142" t="e">
        <f t="shared" ca="1" si="2726"/>
        <v>#N/A</v>
      </c>
      <c r="AL322" s="142" t="e">
        <f t="shared" ca="1" si="2726"/>
        <v>#N/A</v>
      </c>
      <c r="AM322" s="142" t="e">
        <f t="shared" ca="1" si="2726"/>
        <v>#N/A</v>
      </c>
      <c r="AN322" s="142" t="e">
        <f t="shared" ca="1" si="2726"/>
        <v>#N/A</v>
      </c>
      <c r="AO322" s="142" t="e">
        <f t="shared" ca="1" si="2726"/>
        <v>#N/A</v>
      </c>
      <c r="AP322" s="142" t="e">
        <f t="shared" ca="1" si="2726"/>
        <v>#N/A</v>
      </c>
      <c r="AQ322" s="142" t="e">
        <f t="shared" ca="1" si="2726"/>
        <v>#N/A</v>
      </c>
      <c r="AR322" s="142" t="e">
        <f t="shared" ca="1" si="2726"/>
        <v>#N/A</v>
      </c>
      <c r="AS322" s="142" t="e">
        <f t="shared" ca="1" si="2726"/>
        <v>#N/A</v>
      </c>
      <c r="AT322" s="142" t="e">
        <f t="shared" ca="1" si="2726"/>
        <v>#N/A</v>
      </c>
      <c r="AU322" s="142" t="e">
        <f t="shared" ca="1" si="2726"/>
        <v>#N/A</v>
      </c>
      <c r="AV322" s="142" t="e">
        <f t="shared" ca="1" si="2726"/>
        <v>#N/A</v>
      </c>
      <c r="AW322" s="142" t="e">
        <f t="shared" ca="1" si="2726"/>
        <v>#N/A</v>
      </c>
      <c r="AX322" s="142" t="e">
        <f t="shared" ca="1" si="2726"/>
        <v>#N/A</v>
      </c>
      <c r="AY322" s="142" t="e">
        <f t="shared" ca="1" si="2716"/>
        <v>#N/A</v>
      </c>
      <c r="AZ322" s="142" t="e">
        <f t="shared" ca="1" si="2716"/>
        <v>#N/A</v>
      </c>
      <c r="BA322" s="142" t="e">
        <f t="shared" ca="1" si="2716"/>
        <v>#N/A</v>
      </c>
      <c r="BB322" s="142" t="str">
        <f t="shared" ca="1" si="2180"/>
        <v/>
      </c>
      <c r="BC322" s="142" t="str">
        <f t="shared" ref="BC322" ca="1" si="2727">IFERROR(VALUE(G322)*IF(RTF_unit="K",1,IF(RTF_unit="lb",1/1000,IF(RTF_unit="T",2,1))),"")</f>
        <v/>
      </c>
      <c r="BD322" s="142" t="str">
        <f t="shared" ref="BD322" ca="1" si="2728">IFERROR(VALUE(H322)*IF(RTF_unit="K",1,IF(RTF_unit="lb",1/1000,IF(RTF_unit="T",2,1))),"")</f>
        <v/>
      </c>
      <c r="BE322" s="142" t="str">
        <f t="shared" ref="BE322" ca="1" si="2729">IFERROR(VALUE(I322)*IF(RTF_unit="K",1,IF(RTF_unit="lb",1/1000,IF(RTF_unit="T",2,1))),"")</f>
        <v/>
      </c>
      <c r="BF322" s="20" t="str">
        <f t="shared" ca="1" si="2184"/>
        <v/>
      </c>
      <c r="BG322" s="142" t="str">
        <f t="shared" ca="1" si="2226"/>
        <v/>
      </c>
      <c r="BH322" s="20"/>
      <c r="BI322" s="158" t="str">
        <f t="shared" ca="1" si="2270"/>
        <v/>
      </c>
      <c r="BJ322" s="142" t="str">
        <f t="shared" ca="1" si="2245"/>
        <v/>
      </c>
      <c r="BK322" s="142" t="str">
        <f t="shared" ca="1" si="2271"/>
        <v/>
      </c>
      <c r="BL322" s="142" t="str">
        <f t="shared" ref="BL322" ca="1" si="2730">IFERROR(INDEX($D$2:$BA$203,$A$41-1+$BI322,$A$27-3)*IF(RTF_unit="K",1,IF(RTF_unit="lb",1/1000,IF(RTF_unit="T",2,1))),"")</f>
        <v/>
      </c>
      <c r="BM322" s="142" t="str">
        <f t="shared" ref="BM322" ca="1" si="2731">IFERROR(INDEX($D$2:$BA$203,$A$41-1+$BI322,$A$27-1)*IF(RTF_unit="K",1,IF(RTF_unit="lb",1/1000,IF(RTF_unit="T",2,1))),"")</f>
        <v/>
      </c>
      <c r="BN322" s="142" t="str">
        <f t="shared" ref="BN322" ca="1" si="2732">IFERROR(INDEX($D$2:$BA$203,$A$41-1+$BI322,$A$27-2)*IF(RTF_unit="K",1,IF(RTF_unit="lb",1/1000,IF(RTF_unit="T",2,1))),"")</f>
        <v/>
      </c>
      <c r="BO322" s="142" t="str">
        <f t="shared" ref="BO322" ca="1" si="2733">IFERROR(INDEX($D$2:$BA$203,$A$41-1+$BI322,$A$27)*IF(RTF_unit_Moment="kip-ft",1,IF(RTF_unit_Moment="kip-in",1/12,IF(RTF_unit_Moment="lb-ft",1/1000,IF(RTF_unit_Moment="lb-in",1/12000,1)))),"")</f>
        <v/>
      </c>
      <c r="BP322" s="142" t="str">
        <f t="shared" ref="BP322" ca="1" si="2734">IFERROR(INDEX($D$2:$BA$203,$A$41-1+$BI322,$A$30)*IF(RTF_unit_Moment="kip-ft",1,IF(RTF_unit_Moment="kip-in",1/12,IF(RTF_unit_Moment="lb-ft",1/1000,IF(RTF_unit_Moment="lb-in",1/12000,1)))),"")</f>
        <v/>
      </c>
      <c r="BQ322" s="142" t="str">
        <f t="shared" ca="1" si="2277"/>
        <v/>
      </c>
      <c r="BR322" s="142" t="str">
        <f t="shared" ca="1" si="2278"/>
        <v/>
      </c>
      <c r="BT322" s="142" t="str">
        <f t="array" aca="1" ref="BT322" ca="1">IFERROR(INDEX($BB$1:$BB$502,SMALL(IF($BB$1:$BB$502&lt;&gt;"",ROW($BB$1:$BB$502)),ROW(315:315))),"")</f>
        <v/>
      </c>
      <c r="BU322" s="156" t="str">
        <f t="shared" ca="1" si="2240"/>
        <v/>
      </c>
      <c r="BV322" s="142" t="str">
        <f t="shared" ca="1" si="2251"/>
        <v/>
      </c>
      <c r="BW322" s="142" t="str">
        <f t="shared" ca="1" si="2251"/>
        <v/>
      </c>
      <c r="BX322" s="142" t="str">
        <f t="shared" ca="1" si="2251"/>
        <v/>
      </c>
      <c r="BY322" s="142" t="str">
        <f t="shared" ca="1" si="2252"/>
        <v/>
      </c>
      <c r="BZ322" s="142" t="str">
        <f t="shared" ca="1" si="2241"/>
        <v/>
      </c>
      <c r="CA322" s="142" t="str">
        <f t="shared" ca="1" si="2253"/>
        <v/>
      </c>
      <c r="CB322" s="142" t="str">
        <f t="shared" ca="1" si="2254"/>
        <v/>
      </c>
      <c r="CC322" s="142" t="str">
        <f t="shared" ca="1" si="2255"/>
        <v/>
      </c>
      <c r="CD322" s="142" t="str">
        <f t="shared" ca="1" si="2256"/>
        <v/>
      </c>
      <c r="CE322" s="142" t="str">
        <f t="shared" ca="1" si="2257"/>
        <v/>
      </c>
      <c r="CF322" s="142" t="str">
        <f t="shared" ca="1" si="2258"/>
        <v/>
      </c>
      <c r="CG322" s="142" t="str">
        <f t="shared" ca="1" si="2259"/>
        <v/>
      </c>
      <c r="CH322" s="142" t="str">
        <f ca="1">IFERROR(TRIM(IFERROR(IF(ISNUMBER(MATCH(IF($CF321="Radius",LEFT($CF322,FIND(" (",$CF322,1)),IF(LEFT($CF322,FIND(" (",$CF322,1))=LEFT($CF321,FIND(" (",$CF321,1)),"",LEFT($CF322,FIND(" (",$CF322,1)))),$CH$8:$CH321,0))=FALSE,IF($CF321="Radius",LEFT($CF322,FIND(" (",$CF322,1)),IF(LEFT($CF322,FIND(" (",$CF322,1))=LEFT($CF321,FIND(" (",$CF321,1)),"",LEFT($CF322,FIND(" (",$CF322,1)))),""),"")),"")</f>
        <v/>
      </c>
      <c r="CI322" s="142" t="str">
        <f t="array" aca="1" ref="CI322" ca="1">IFERROR(IF($CH322="","",IF(MAX((Selection_Radius=$CH322)*Selection_Resultant)=0,"",MAX((Selection_Radius=$CH322)*Selection_Resultant))),"")</f>
        <v/>
      </c>
      <c r="CJ322" s="142" t="str">
        <f t="shared" ca="1" si="2260"/>
        <v/>
      </c>
      <c r="CK322" s="142" t="str">
        <f t="array" aca="1" ref="CK322" ca="1">IFERROR(INDEX($CJ$1:$CJ$502,SMALL(IF($CJ$1:$CJ$502&lt;&gt;"",ROW($CJ$1:$CJ$502)),ROW(315:315))),"")</f>
        <v/>
      </c>
      <c r="CL322" s="142" t="str">
        <f t="shared" ca="1" si="2261"/>
        <v/>
      </c>
      <c r="CM322" s="142" t="str">
        <f t="shared" ca="1" si="2262"/>
        <v/>
      </c>
      <c r="CN322" s="142" t="str" cm="1">
        <f t="array" aca="1" ref="CN322" ca="1">IF(CM322="","",INDEX(INDIRECT("$CM$9:$CM$" &amp; ROW(GuyAnchorReactionCount) + GuyAnchorReactionCount),ROWS($CM322:INDIRECT("$CM$" &amp; ROW(GuyAnchorReactionCount) + GuyAnchorReactionCount))))</f>
        <v/>
      </c>
      <c r="CP322" s="145" t="str">
        <f t="shared" ca="1" si="2263"/>
        <v/>
      </c>
      <c r="CQ322" s="145" t="str">
        <f t="shared" ca="1" si="2264"/>
        <v/>
      </c>
      <c r="CR322" s="145" t="str">
        <f t="shared" ca="1" si="2265"/>
        <v/>
      </c>
      <c r="CS322" s="145" t="str">
        <f t="shared" ca="1" si="2266"/>
        <v/>
      </c>
    </row>
    <row r="323" spans="3:97" x14ac:dyDescent="0.2">
      <c r="C323" s="142">
        <f t="shared" si="2190"/>
        <v>321</v>
      </c>
      <c r="D323" s="142" t="e">
        <f t="shared" ca="1" si="2725"/>
        <v>#N/A</v>
      </c>
      <c r="E323" s="142" t="e">
        <f t="shared" ca="1" si="2725"/>
        <v>#N/A</v>
      </c>
      <c r="F323" s="142" t="e">
        <f t="shared" ca="1" si="2725"/>
        <v>#N/A</v>
      </c>
      <c r="G323" s="142" t="e">
        <f t="shared" ca="1" si="2725"/>
        <v>#N/A</v>
      </c>
      <c r="H323" s="142" t="e">
        <f t="shared" ca="1" si="2725"/>
        <v>#N/A</v>
      </c>
      <c r="I323" s="142" t="e">
        <f t="shared" ca="1" si="2725"/>
        <v>#N/A</v>
      </c>
      <c r="J323" s="142" t="e">
        <f t="shared" ca="1" si="2725"/>
        <v>#N/A</v>
      </c>
      <c r="K323" s="142" t="e">
        <f t="shared" ca="1" si="2725"/>
        <v>#N/A</v>
      </c>
      <c r="L323" s="142" t="e">
        <f t="shared" ca="1" si="2725"/>
        <v>#N/A</v>
      </c>
      <c r="M323" s="142" t="e">
        <f t="shared" ca="1" si="2725"/>
        <v>#N/A</v>
      </c>
      <c r="N323" s="142" t="e">
        <f t="shared" ca="1" si="2725"/>
        <v>#N/A</v>
      </c>
      <c r="O323" s="142" t="e">
        <f t="shared" ca="1" si="2725"/>
        <v>#N/A</v>
      </c>
      <c r="P323" s="142" t="e">
        <f t="shared" ca="1" si="2725"/>
        <v>#N/A</v>
      </c>
      <c r="Q323" s="142" t="e">
        <f t="shared" ca="1" si="2725"/>
        <v>#N/A</v>
      </c>
      <c r="R323" s="142" t="e">
        <f t="shared" ca="1" si="2725"/>
        <v>#N/A</v>
      </c>
      <c r="S323" s="142" t="e">
        <f t="shared" ca="1" si="2725"/>
        <v>#N/A</v>
      </c>
      <c r="T323" s="142" t="e">
        <f t="shared" ca="1" si="2715"/>
        <v>#N/A</v>
      </c>
      <c r="U323" s="142" t="e">
        <f t="shared" ca="1" si="2715"/>
        <v>#N/A</v>
      </c>
      <c r="V323" s="142" t="e">
        <f t="shared" ca="1" si="2715"/>
        <v>#N/A</v>
      </c>
      <c r="W323" s="142" t="e">
        <f t="shared" ca="1" si="2715"/>
        <v>#N/A</v>
      </c>
      <c r="X323" s="142" t="e">
        <f t="shared" ca="1" si="2715"/>
        <v>#N/A</v>
      </c>
      <c r="Y323" s="142" t="e">
        <f t="shared" ca="1" si="2715"/>
        <v>#N/A</v>
      </c>
      <c r="Z323" s="142" t="e">
        <f t="shared" ca="1" si="2715"/>
        <v>#N/A</v>
      </c>
      <c r="AA323" s="142" t="e">
        <f t="shared" ca="1" si="2715"/>
        <v>#N/A</v>
      </c>
      <c r="AB323" s="142" t="e">
        <f t="shared" ca="1" si="2715"/>
        <v>#N/A</v>
      </c>
      <c r="AC323" s="142" t="e">
        <f t="shared" ca="1" si="2715"/>
        <v>#N/A</v>
      </c>
      <c r="AD323" s="142" t="e">
        <f t="shared" ca="1" si="2715"/>
        <v>#N/A</v>
      </c>
      <c r="AE323" s="142" t="e">
        <f t="shared" ca="1" si="2715"/>
        <v>#N/A</v>
      </c>
      <c r="AF323" s="142" t="e">
        <f t="shared" ca="1" si="2715"/>
        <v>#N/A</v>
      </c>
      <c r="AG323" s="142" t="e">
        <f t="shared" ca="1" si="2715"/>
        <v>#N/A</v>
      </c>
      <c r="AH323" s="142" t="e">
        <f t="shared" ca="1" si="2715"/>
        <v>#N/A</v>
      </c>
      <c r="AI323" s="142" t="e">
        <f t="shared" ca="1" si="2726"/>
        <v>#N/A</v>
      </c>
      <c r="AJ323" s="142" t="e">
        <f t="shared" ca="1" si="2726"/>
        <v>#N/A</v>
      </c>
      <c r="AK323" s="142" t="e">
        <f t="shared" ca="1" si="2726"/>
        <v>#N/A</v>
      </c>
      <c r="AL323" s="142" t="e">
        <f t="shared" ca="1" si="2726"/>
        <v>#N/A</v>
      </c>
      <c r="AM323" s="142" t="e">
        <f t="shared" ca="1" si="2726"/>
        <v>#N/A</v>
      </c>
      <c r="AN323" s="142" t="e">
        <f t="shared" ca="1" si="2726"/>
        <v>#N/A</v>
      </c>
      <c r="AO323" s="142" t="e">
        <f t="shared" ca="1" si="2726"/>
        <v>#N/A</v>
      </c>
      <c r="AP323" s="142" t="e">
        <f t="shared" ca="1" si="2726"/>
        <v>#N/A</v>
      </c>
      <c r="AQ323" s="142" t="e">
        <f t="shared" ca="1" si="2726"/>
        <v>#N/A</v>
      </c>
      <c r="AR323" s="142" t="e">
        <f t="shared" ca="1" si="2726"/>
        <v>#N/A</v>
      </c>
      <c r="AS323" s="142" t="e">
        <f t="shared" ca="1" si="2726"/>
        <v>#N/A</v>
      </c>
      <c r="AT323" s="142" t="e">
        <f t="shared" ca="1" si="2726"/>
        <v>#N/A</v>
      </c>
      <c r="AU323" s="142" t="e">
        <f t="shared" ca="1" si="2726"/>
        <v>#N/A</v>
      </c>
      <c r="AV323" s="142" t="e">
        <f t="shared" ca="1" si="2726"/>
        <v>#N/A</v>
      </c>
      <c r="AW323" s="142" t="e">
        <f t="shared" ca="1" si="2726"/>
        <v>#N/A</v>
      </c>
      <c r="AX323" s="142" t="e">
        <f t="shared" ca="1" si="2726"/>
        <v>#N/A</v>
      </c>
      <c r="AY323" s="142" t="e">
        <f t="shared" ca="1" si="2716"/>
        <v>#N/A</v>
      </c>
      <c r="AZ323" s="142" t="e">
        <f t="shared" ca="1" si="2716"/>
        <v>#N/A</v>
      </c>
      <c r="BA323" s="142" t="e">
        <f t="shared" ca="1" si="2716"/>
        <v>#N/A</v>
      </c>
      <c r="BB323" s="142" t="str">
        <f t="shared" ref="BB323:BB386" ca="1" si="2735">IF(ISNUMBER(SEARCH("Guy"&amp;"*"&amp;"@*",$D323)),CONCATENATE($D323," (",$D324,")"),"")</f>
        <v/>
      </c>
      <c r="BC323" s="142" t="str">
        <f t="shared" ref="BC323" ca="1" si="2736">IFERROR(VALUE(G323)*IF(RTF_unit="K",1,IF(RTF_unit="lb",1/1000,IF(RTF_unit="T",2,1))),"")</f>
        <v/>
      </c>
      <c r="BD323" s="142" t="str">
        <f t="shared" ref="BD323" ca="1" si="2737">IFERROR(VALUE(H323)*IF(RTF_unit="K",1,IF(RTF_unit="lb",1/1000,IF(RTF_unit="T",2,1))),"")</f>
        <v/>
      </c>
      <c r="BE323" s="142" t="str">
        <f t="shared" ref="BE323" ca="1" si="2738">IFERROR(VALUE(I323)*IF(RTF_unit="K",1,IF(RTF_unit="lb",1/1000,IF(RTF_unit="T",2,1))),"")</f>
        <v/>
      </c>
      <c r="BF323" s="20" t="str">
        <f t="shared" ref="BF323:BF386" ca="1" si="2739">IFERROR(SQRT(BC323^2+SQRT(BD323^2+BE323^2)^2),"")</f>
        <v/>
      </c>
      <c r="BG323" s="142" t="str">
        <f t="shared" ca="1" si="2226"/>
        <v/>
      </c>
      <c r="BH323" s="20"/>
      <c r="BI323" s="158" t="str">
        <f t="shared" ca="1" si="2270"/>
        <v/>
      </c>
      <c r="BJ323" s="142" t="str">
        <f t="shared" ca="1" si="2245"/>
        <v/>
      </c>
      <c r="BK323" s="142" t="str">
        <f t="shared" ca="1" si="2271"/>
        <v/>
      </c>
      <c r="BL323" s="142" t="str">
        <f t="shared" ref="BL323" ca="1" si="2740">IFERROR(INDEX($D$2:$BA$203,$A$41-1+$BI323,$A$27-3)*IF(RTF_unit="K",1,IF(RTF_unit="lb",1/1000,IF(RTF_unit="T",2,1))),"")</f>
        <v/>
      </c>
      <c r="BM323" s="142" t="str">
        <f t="shared" ref="BM323" ca="1" si="2741">IFERROR(INDEX($D$2:$BA$203,$A$41-1+$BI323,$A$27-1)*IF(RTF_unit="K",1,IF(RTF_unit="lb",1/1000,IF(RTF_unit="T",2,1))),"")</f>
        <v/>
      </c>
      <c r="BN323" s="142" t="str">
        <f t="shared" ref="BN323" ca="1" si="2742">IFERROR(INDEX($D$2:$BA$203,$A$41-1+$BI323,$A$27-2)*IF(RTF_unit="K",1,IF(RTF_unit="lb",1/1000,IF(RTF_unit="T",2,1))),"")</f>
        <v/>
      </c>
      <c r="BO323" s="142" t="str">
        <f t="shared" ref="BO323" ca="1" si="2743">IFERROR(INDEX($D$2:$BA$203,$A$41-1+$BI323,$A$27)*IF(RTF_unit_Moment="kip-ft",1,IF(RTF_unit_Moment="kip-in",1/12,IF(RTF_unit_Moment="lb-ft",1/1000,IF(RTF_unit_Moment="lb-in",1/12000,1)))),"")</f>
        <v/>
      </c>
      <c r="BP323" s="142" t="str">
        <f t="shared" ref="BP323" ca="1" si="2744">IFERROR(INDEX($D$2:$BA$203,$A$41-1+$BI323,$A$30)*IF(RTF_unit_Moment="kip-ft",1,IF(RTF_unit_Moment="kip-in",1/12,IF(RTF_unit_Moment="lb-ft",1/1000,IF(RTF_unit_Moment="lb-in",1/12000,1)))),"")</f>
        <v/>
      </c>
      <c r="BQ323" s="142" t="str">
        <f t="shared" ca="1" si="2277"/>
        <v/>
      </c>
      <c r="BR323" s="142" t="str">
        <f t="shared" ca="1" si="2278"/>
        <v/>
      </c>
      <c r="BT323" s="142" t="str">
        <f t="array" aca="1" ref="BT323" ca="1">IFERROR(INDEX($BB$1:$BB$502,SMALL(IF($BB$1:$BB$502&lt;&gt;"",ROW($BB$1:$BB$502)),ROW(316:316))),"")</f>
        <v/>
      </c>
      <c r="BU323" s="156" t="str">
        <f t="shared" ca="1" si="2240"/>
        <v/>
      </c>
      <c r="BV323" s="142" t="str">
        <f t="shared" ca="1" si="2251"/>
        <v/>
      </c>
      <c r="BW323" s="142" t="str">
        <f t="shared" ca="1" si="2251"/>
        <v/>
      </c>
      <c r="BX323" s="142" t="str">
        <f t="shared" ca="1" si="2251"/>
        <v/>
      </c>
      <c r="BY323" s="142" t="str">
        <f t="shared" ca="1" si="2252"/>
        <v/>
      </c>
      <c r="BZ323" s="142" t="str">
        <f t="shared" ca="1" si="2241"/>
        <v/>
      </c>
      <c r="CA323" s="142" t="str">
        <f t="shared" ca="1" si="2253"/>
        <v/>
      </c>
      <c r="CB323" s="142" t="str">
        <f t="shared" ca="1" si="2254"/>
        <v/>
      </c>
      <c r="CC323" s="142" t="str">
        <f t="shared" ca="1" si="2255"/>
        <v/>
      </c>
      <c r="CD323" s="142" t="str">
        <f t="shared" ca="1" si="2256"/>
        <v/>
      </c>
      <c r="CE323" s="142" t="str">
        <f t="shared" ca="1" si="2257"/>
        <v/>
      </c>
      <c r="CF323" s="142" t="str">
        <f t="shared" ca="1" si="2258"/>
        <v/>
      </c>
      <c r="CG323" s="142" t="str">
        <f t="shared" ca="1" si="2259"/>
        <v/>
      </c>
      <c r="CH323" s="142" t="str">
        <f ca="1">IFERROR(TRIM(IFERROR(IF(ISNUMBER(MATCH(IF($CF322="Radius",LEFT($CF323,FIND(" (",$CF323,1)),IF(LEFT($CF323,FIND(" (",$CF323,1))=LEFT($CF322,FIND(" (",$CF322,1)),"",LEFT($CF323,FIND(" (",$CF323,1)))),$CH$8:$CH322,0))=FALSE,IF($CF322="Radius",LEFT($CF323,FIND(" (",$CF323,1)),IF(LEFT($CF323,FIND(" (",$CF323,1))=LEFT($CF322,FIND(" (",$CF322,1)),"",LEFT($CF323,FIND(" (",$CF323,1)))),""),"")),"")</f>
        <v/>
      </c>
      <c r="CI323" s="142" t="str">
        <f t="array" aca="1" ref="CI323" ca="1">IFERROR(IF($CH323="","",IF(MAX((Selection_Radius=$CH323)*Selection_Resultant)=0,"",MAX((Selection_Radius=$CH323)*Selection_Resultant))),"")</f>
        <v/>
      </c>
      <c r="CJ323" s="142" t="str">
        <f t="shared" ca="1" si="2260"/>
        <v/>
      </c>
      <c r="CK323" s="142" t="str">
        <f t="array" aca="1" ref="CK323" ca="1">IFERROR(INDEX($CJ$1:$CJ$502,SMALL(IF($CJ$1:$CJ$502&lt;&gt;"",ROW($CJ$1:$CJ$502)),ROW(316:316))),"")</f>
        <v/>
      </c>
      <c r="CL323" s="142" t="str">
        <f t="shared" ca="1" si="2261"/>
        <v/>
      </c>
      <c r="CM323" s="142" t="str">
        <f t="shared" ca="1" si="2262"/>
        <v/>
      </c>
      <c r="CN323" s="142" t="str" cm="1">
        <f t="array" aca="1" ref="CN323" ca="1">IF(CM323="","",INDEX(INDIRECT("$CM$9:$CM$" &amp; ROW(GuyAnchorReactionCount) + GuyAnchorReactionCount),ROWS($CM323:INDIRECT("$CM$" &amp; ROW(GuyAnchorReactionCount) + GuyAnchorReactionCount))))</f>
        <v/>
      </c>
      <c r="CP323" s="145" t="str">
        <f t="shared" ca="1" si="2263"/>
        <v/>
      </c>
      <c r="CQ323" s="145" t="str">
        <f t="shared" ca="1" si="2264"/>
        <v/>
      </c>
      <c r="CR323" s="145" t="str">
        <f t="shared" ca="1" si="2265"/>
        <v/>
      </c>
      <c r="CS323" s="145" t="str">
        <f t="shared" ca="1" si="2266"/>
        <v/>
      </c>
    </row>
    <row r="324" spans="3:97" x14ac:dyDescent="0.2">
      <c r="C324" s="142">
        <f t="shared" ref="C324:C387" si="2745">C323+1</f>
        <v>322</v>
      </c>
      <c r="D324" s="142" t="e">
        <f t="shared" ca="1" si="2725"/>
        <v>#N/A</v>
      </c>
      <c r="E324" s="142" t="e">
        <f t="shared" ca="1" si="2725"/>
        <v>#N/A</v>
      </c>
      <c r="F324" s="142" t="e">
        <f t="shared" ca="1" si="2725"/>
        <v>#N/A</v>
      </c>
      <c r="G324" s="142" t="e">
        <f t="shared" ca="1" si="2725"/>
        <v>#N/A</v>
      </c>
      <c r="H324" s="142" t="e">
        <f t="shared" ca="1" si="2725"/>
        <v>#N/A</v>
      </c>
      <c r="I324" s="142" t="e">
        <f t="shared" ca="1" si="2725"/>
        <v>#N/A</v>
      </c>
      <c r="J324" s="142" t="e">
        <f t="shared" ca="1" si="2725"/>
        <v>#N/A</v>
      </c>
      <c r="K324" s="142" t="e">
        <f t="shared" ca="1" si="2725"/>
        <v>#N/A</v>
      </c>
      <c r="L324" s="142" t="e">
        <f t="shared" ca="1" si="2725"/>
        <v>#N/A</v>
      </c>
      <c r="M324" s="142" t="e">
        <f t="shared" ca="1" si="2725"/>
        <v>#N/A</v>
      </c>
      <c r="N324" s="142" t="e">
        <f t="shared" ca="1" si="2725"/>
        <v>#N/A</v>
      </c>
      <c r="O324" s="142" t="e">
        <f t="shared" ca="1" si="2725"/>
        <v>#N/A</v>
      </c>
      <c r="P324" s="142" t="e">
        <f t="shared" ca="1" si="2725"/>
        <v>#N/A</v>
      </c>
      <c r="Q324" s="142" t="e">
        <f t="shared" ca="1" si="2725"/>
        <v>#N/A</v>
      </c>
      <c r="R324" s="142" t="e">
        <f t="shared" ca="1" si="2725"/>
        <v>#N/A</v>
      </c>
      <c r="S324" s="142" t="e">
        <f t="shared" ca="1" si="2725"/>
        <v>#N/A</v>
      </c>
      <c r="T324" s="142" t="e">
        <f t="shared" ca="1" si="2715"/>
        <v>#N/A</v>
      </c>
      <c r="U324" s="142" t="e">
        <f t="shared" ca="1" si="2715"/>
        <v>#N/A</v>
      </c>
      <c r="V324" s="142" t="e">
        <f t="shared" ca="1" si="2715"/>
        <v>#N/A</v>
      </c>
      <c r="W324" s="142" t="e">
        <f t="shared" ca="1" si="2715"/>
        <v>#N/A</v>
      </c>
      <c r="X324" s="142" t="e">
        <f t="shared" ca="1" si="2715"/>
        <v>#N/A</v>
      </c>
      <c r="Y324" s="142" t="e">
        <f t="shared" ca="1" si="2715"/>
        <v>#N/A</v>
      </c>
      <c r="Z324" s="142" t="e">
        <f t="shared" ca="1" si="2715"/>
        <v>#N/A</v>
      </c>
      <c r="AA324" s="142" t="e">
        <f t="shared" ca="1" si="2715"/>
        <v>#N/A</v>
      </c>
      <c r="AB324" s="142" t="e">
        <f t="shared" ca="1" si="2715"/>
        <v>#N/A</v>
      </c>
      <c r="AC324" s="142" t="e">
        <f t="shared" ca="1" si="2715"/>
        <v>#N/A</v>
      </c>
      <c r="AD324" s="142" t="e">
        <f t="shared" ca="1" si="2715"/>
        <v>#N/A</v>
      </c>
      <c r="AE324" s="142" t="e">
        <f t="shared" ca="1" si="2715"/>
        <v>#N/A</v>
      </c>
      <c r="AF324" s="142" t="e">
        <f t="shared" ca="1" si="2715"/>
        <v>#N/A</v>
      </c>
      <c r="AG324" s="142" t="e">
        <f t="shared" ca="1" si="2715"/>
        <v>#N/A</v>
      </c>
      <c r="AH324" s="142" t="e">
        <f t="shared" ca="1" si="2715"/>
        <v>#N/A</v>
      </c>
      <c r="AI324" s="142" t="e">
        <f t="shared" ca="1" si="2726"/>
        <v>#N/A</v>
      </c>
      <c r="AJ324" s="142" t="e">
        <f t="shared" ca="1" si="2726"/>
        <v>#N/A</v>
      </c>
      <c r="AK324" s="142" t="e">
        <f t="shared" ca="1" si="2726"/>
        <v>#N/A</v>
      </c>
      <c r="AL324" s="142" t="e">
        <f t="shared" ca="1" si="2726"/>
        <v>#N/A</v>
      </c>
      <c r="AM324" s="142" t="e">
        <f t="shared" ca="1" si="2726"/>
        <v>#N/A</v>
      </c>
      <c r="AN324" s="142" t="e">
        <f t="shared" ca="1" si="2726"/>
        <v>#N/A</v>
      </c>
      <c r="AO324" s="142" t="e">
        <f t="shared" ca="1" si="2726"/>
        <v>#N/A</v>
      </c>
      <c r="AP324" s="142" t="e">
        <f t="shared" ca="1" si="2726"/>
        <v>#N/A</v>
      </c>
      <c r="AQ324" s="142" t="e">
        <f t="shared" ca="1" si="2726"/>
        <v>#N/A</v>
      </c>
      <c r="AR324" s="142" t="e">
        <f t="shared" ca="1" si="2726"/>
        <v>#N/A</v>
      </c>
      <c r="AS324" s="142" t="e">
        <f t="shared" ca="1" si="2726"/>
        <v>#N/A</v>
      </c>
      <c r="AT324" s="142" t="e">
        <f t="shared" ca="1" si="2726"/>
        <v>#N/A</v>
      </c>
      <c r="AU324" s="142" t="e">
        <f t="shared" ca="1" si="2726"/>
        <v>#N/A</v>
      </c>
      <c r="AV324" s="142" t="e">
        <f t="shared" ca="1" si="2726"/>
        <v>#N/A</v>
      </c>
      <c r="AW324" s="142" t="e">
        <f t="shared" ca="1" si="2726"/>
        <v>#N/A</v>
      </c>
      <c r="AX324" s="142" t="e">
        <f t="shared" ca="1" si="2726"/>
        <v>#N/A</v>
      </c>
      <c r="AY324" s="142" t="e">
        <f t="shared" ca="1" si="2716"/>
        <v>#N/A</v>
      </c>
      <c r="AZ324" s="142" t="e">
        <f t="shared" ca="1" si="2716"/>
        <v>#N/A</v>
      </c>
      <c r="BA324" s="142" t="e">
        <f t="shared" ca="1" si="2716"/>
        <v>#N/A</v>
      </c>
      <c r="BB324" s="142" t="str">
        <f t="shared" ca="1" si="2735"/>
        <v/>
      </c>
      <c r="BC324" s="142" t="str">
        <f t="shared" ref="BC324" ca="1" si="2746">IFERROR(VALUE(G324)*IF(RTF_unit="K",1,IF(RTF_unit="lb",1/1000,IF(RTF_unit="T",2,1))),"")</f>
        <v/>
      </c>
      <c r="BD324" s="142" t="str">
        <f t="shared" ref="BD324" ca="1" si="2747">IFERROR(VALUE(H324)*IF(RTF_unit="K",1,IF(RTF_unit="lb",1/1000,IF(RTF_unit="T",2,1))),"")</f>
        <v/>
      </c>
      <c r="BE324" s="142" t="str">
        <f t="shared" ref="BE324" ca="1" si="2748">IFERROR(VALUE(I324)*IF(RTF_unit="K",1,IF(RTF_unit="lb",1/1000,IF(RTF_unit="T",2,1))),"")</f>
        <v/>
      </c>
      <c r="BF324" s="20" t="str">
        <f t="shared" ca="1" si="2739"/>
        <v/>
      </c>
      <c r="BG324" s="142" t="str">
        <f t="shared" ca="1" si="2226"/>
        <v/>
      </c>
      <c r="BH324" s="20"/>
      <c r="BI324" s="158" t="str">
        <f t="shared" ca="1" si="2270"/>
        <v/>
      </c>
      <c r="BJ324" s="142" t="str">
        <f t="shared" ca="1" si="2245"/>
        <v/>
      </c>
      <c r="BK324" s="142" t="str">
        <f t="shared" ca="1" si="2271"/>
        <v/>
      </c>
      <c r="BL324" s="142" t="str">
        <f t="shared" ref="BL324" ca="1" si="2749">IFERROR(INDEX($D$2:$BA$203,$A$41-1+$BI324,$A$27-3)*IF(RTF_unit="K",1,IF(RTF_unit="lb",1/1000,IF(RTF_unit="T",2,1))),"")</f>
        <v/>
      </c>
      <c r="BM324" s="142" t="str">
        <f t="shared" ref="BM324" ca="1" si="2750">IFERROR(INDEX($D$2:$BA$203,$A$41-1+$BI324,$A$27-1)*IF(RTF_unit="K",1,IF(RTF_unit="lb",1/1000,IF(RTF_unit="T",2,1))),"")</f>
        <v/>
      </c>
      <c r="BN324" s="142" t="str">
        <f t="shared" ref="BN324" ca="1" si="2751">IFERROR(INDEX($D$2:$BA$203,$A$41-1+$BI324,$A$27-2)*IF(RTF_unit="K",1,IF(RTF_unit="lb",1/1000,IF(RTF_unit="T",2,1))),"")</f>
        <v/>
      </c>
      <c r="BO324" s="142" t="str">
        <f t="shared" ref="BO324" ca="1" si="2752">IFERROR(INDEX($D$2:$BA$203,$A$41-1+$BI324,$A$27)*IF(RTF_unit_Moment="kip-ft",1,IF(RTF_unit_Moment="kip-in",1/12,IF(RTF_unit_Moment="lb-ft",1/1000,IF(RTF_unit_Moment="lb-in",1/12000,1)))),"")</f>
        <v/>
      </c>
      <c r="BP324" s="142" t="str">
        <f t="shared" ref="BP324" ca="1" si="2753">IFERROR(INDEX($D$2:$BA$203,$A$41-1+$BI324,$A$30)*IF(RTF_unit_Moment="kip-ft",1,IF(RTF_unit_Moment="kip-in",1/12,IF(RTF_unit_Moment="lb-ft",1/1000,IF(RTF_unit_Moment="lb-in",1/12000,1)))),"")</f>
        <v/>
      </c>
      <c r="BQ324" s="142" t="str">
        <f t="shared" ca="1" si="2277"/>
        <v/>
      </c>
      <c r="BR324" s="142" t="str">
        <f t="shared" ca="1" si="2278"/>
        <v/>
      </c>
      <c r="BT324" s="142" t="str">
        <f t="array" aca="1" ref="BT324" ca="1">IFERROR(INDEX($BB$1:$BB$502,SMALL(IF($BB$1:$BB$502&lt;&gt;"",ROW($BB$1:$BB$502)),ROW(317:317))),"")</f>
        <v/>
      </c>
      <c r="BU324" s="156" t="str">
        <f t="shared" ca="1" si="2240"/>
        <v/>
      </c>
      <c r="BV324" s="142" t="str">
        <f t="shared" ca="1" si="2251"/>
        <v/>
      </c>
      <c r="BW324" s="142" t="str">
        <f t="shared" ca="1" si="2251"/>
        <v/>
      </c>
      <c r="BX324" s="142" t="str">
        <f t="shared" ca="1" si="2251"/>
        <v/>
      </c>
      <c r="BY324" s="142" t="str">
        <f t="shared" ca="1" si="2252"/>
        <v/>
      </c>
      <c r="BZ324" s="142" t="str">
        <f t="shared" ca="1" si="2241"/>
        <v/>
      </c>
      <c r="CA324" s="142" t="str">
        <f t="shared" ca="1" si="2253"/>
        <v/>
      </c>
      <c r="CB324" s="142" t="str">
        <f t="shared" ca="1" si="2254"/>
        <v/>
      </c>
      <c r="CC324" s="142" t="str">
        <f t="shared" ca="1" si="2255"/>
        <v/>
      </c>
      <c r="CD324" s="142" t="str">
        <f t="shared" ca="1" si="2256"/>
        <v/>
      </c>
      <c r="CE324" s="142" t="str">
        <f t="shared" ca="1" si="2257"/>
        <v/>
      </c>
      <c r="CF324" s="142" t="str">
        <f t="shared" ca="1" si="2258"/>
        <v/>
      </c>
      <c r="CG324" s="142" t="str">
        <f t="shared" ca="1" si="2259"/>
        <v/>
      </c>
      <c r="CH324" s="142" t="str">
        <f ca="1">IFERROR(TRIM(IFERROR(IF(ISNUMBER(MATCH(IF($CF323="Radius",LEFT($CF324,FIND(" (",$CF324,1)),IF(LEFT($CF324,FIND(" (",$CF324,1))=LEFT($CF323,FIND(" (",$CF323,1)),"",LEFT($CF324,FIND(" (",$CF324,1)))),$CH$8:$CH323,0))=FALSE,IF($CF323="Radius",LEFT($CF324,FIND(" (",$CF324,1)),IF(LEFT($CF324,FIND(" (",$CF324,1))=LEFT($CF323,FIND(" (",$CF323,1)),"",LEFT($CF324,FIND(" (",$CF324,1)))),""),"")),"")</f>
        <v/>
      </c>
      <c r="CI324" s="142" t="str">
        <f t="array" aca="1" ref="CI324" ca="1">IFERROR(IF($CH324="","",IF(MAX((Selection_Radius=$CH324)*Selection_Resultant)=0,"",MAX((Selection_Radius=$CH324)*Selection_Resultant))),"")</f>
        <v/>
      </c>
      <c r="CJ324" s="142" t="str">
        <f t="shared" ca="1" si="2260"/>
        <v/>
      </c>
      <c r="CK324" s="142" t="str">
        <f t="array" aca="1" ref="CK324" ca="1">IFERROR(INDEX($CJ$1:$CJ$502,SMALL(IF($CJ$1:$CJ$502&lt;&gt;"",ROW($CJ$1:$CJ$502)),ROW(317:317))),"")</f>
        <v/>
      </c>
      <c r="CL324" s="142" t="str">
        <f t="shared" ca="1" si="2261"/>
        <v/>
      </c>
      <c r="CM324" s="142" t="str">
        <f t="shared" ca="1" si="2262"/>
        <v/>
      </c>
      <c r="CN324" s="142" t="str" cm="1">
        <f t="array" aca="1" ref="CN324" ca="1">IF(CM324="","",INDEX(INDIRECT("$CM$9:$CM$" &amp; ROW(GuyAnchorReactionCount) + GuyAnchorReactionCount),ROWS($CM324:INDIRECT("$CM$" &amp; ROW(GuyAnchorReactionCount) + GuyAnchorReactionCount))))</f>
        <v/>
      </c>
      <c r="CP324" s="145" t="str">
        <f t="shared" ca="1" si="2263"/>
        <v/>
      </c>
      <c r="CQ324" s="145" t="str">
        <f t="shared" ca="1" si="2264"/>
        <v/>
      </c>
      <c r="CR324" s="145" t="str">
        <f t="shared" ca="1" si="2265"/>
        <v/>
      </c>
      <c r="CS324" s="145" t="str">
        <f t="shared" ca="1" si="2266"/>
        <v/>
      </c>
    </row>
    <row r="325" spans="3:97" x14ac:dyDescent="0.2">
      <c r="C325" s="142">
        <f t="shared" si="2745"/>
        <v>323</v>
      </c>
      <c r="D325" s="142" t="e">
        <f t="shared" ca="1" si="2725"/>
        <v>#N/A</v>
      </c>
      <c r="E325" s="142" t="e">
        <f t="shared" ca="1" si="2725"/>
        <v>#N/A</v>
      </c>
      <c r="F325" s="142" t="e">
        <f t="shared" ca="1" si="2725"/>
        <v>#N/A</v>
      </c>
      <c r="G325" s="142" t="e">
        <f t="shared" ca="1" si="2725"/>
        <v>#N/A</v>
      </c>
      <c r="H325" s="142" t="e">
        <f t="shared" ca="1" si="2725"/>
        <v>#N/A</v>
      </c>
      <c r="I325" s="142" t="e">
        <f t="shared" ca="1" si="2725"/>
        <v>#N/A</v>
      </c>
      <c r="J325" s="142" t="e">
        <f t="shared" ca="1" si="2725"/>
        <v>#N/A</v>
      </c>
      <c r="K325" s="142" t="e">
        <f t="shared" ca="1" si="2725"/>
        <v>#N/A</v>
      </c>
      <c r="L325" s="142" t="e">
        <f t="shared" ca="1" si="2725"/>
        <v>#N/A</v>
      </c>
      <c r="M325" s="142" t="e">
        <f t="shared" ca="1" si="2725"/>
        <v>#N/A</v>
      </c>
      <c r="N325" s="142" t="e">
        <f t="shared" ca="1" si="2725"/>
        <v>#N/A</v>
      </c>
      <c r="O325" s="142" t="e">
        <f t="shared" ca="1" si="2725"/>
        <v>#N/A</v>
      </c>
      <c r="P325" s="142" t="e">
        <f t="shared" ca="1" si="2725"/>
        <v>#N/A</v>
      </c>
      <c r="Q325" s="142" t="e">
        <f t="shared" ca="1" si="2725"/>
        <v>#N/A</v>
      </c>
      <c r="R325" s="142" t="e">
        <f t="shared" ca="1" si="2725"/>
        <v>#N/A</v>
      </c>
      <c r="S325" s="142" t="e">
        <f t="shared" ca="1" si="2725"/>
        <v>#N/A</v>
      </c>
      <c r="T325" s="142" t="e">
        <f t="shared" ca="1" si="2715"/>
        <v>#N/A</v>
      </c>
      <c r="U325" s="142" t="e">
        <f t="shared" ca="1" si="2715"/>
        <v>#N/A</v>
      </c>
      <c r="V325" s="142" t="e">
        <f t="shared" ca="1" si="2715"/>
        <v>#N/A</v>
      </c>
      <c r="W325" s="142" t="e">
        <f t="shared" ca="1" si="2715"/>
        <v>#N/A</v>
      </c>
      <c r="X325" s="142" t="e">
        <f t="shared" ca="1" si="2715"/>
        <v>#N/A</v>
      </c>
      <c r="Y325" s="142" t="e">
        <f t="shared" ca="1" si="2715"/>
        <v>#N/A</v>
      </c>
      <c r="Z325" s="142" t="e">
        <f t="shared" ca="1" si="2715"/>
        <v>#N/A</v>
      </c>
      <c r="AA325" s="142" t="e">
        <f t="shared" ca="1" si="2715"/>
        <v>#N/A</v>
      </c>
      <c r="AB325" s="142" t="e">
        <f t="shared" ca="1" si="2715"/>
        <v>#N/A</v>
      </c>
      <c r="AC325" s="142" t="e">
        <f t="shared" ca="1" si="2715"/>
        <v>#N/A</v>
      </c>
      <c r="AD325" s="142" t="e">
        <f t="shared" ca="1" si="2715"/>
        <v>#N/A</v>
      </c>
      <c r="AE325" s="142" t="e">
        <f t="shared" ca="1" si="2715"/>
        <v>#N/A</v>
      </c>
      <c r="AF325" s="142" t="e">
        <f t="shared" ca="1" si="2715"/>
        <v>#N/A</v>
      </c>
      <c r="AG325" s="142" t="e">
        <f t="shared" ca="1" si="2715"/>
        <v>#N/A</v>
      </c>
      <c r="AH325" s="142" t="e">
        <f t="shared" ca="1" si="2715"/>
        <v>#N/A</v>
      </c>
      <c r="AI325" s="142" t="e">
        <f t="shared" ca="1" si="2726"/>
        <v>#N/A</v>
      </c>
      <c r="AJ325" s="142" t="e">
        <f t="shared" ca="1" si="2726"/>
        <v>#N/A</v>
      </c>
      <c r="AK325" s="142" t="e">
        <f t="shared" ca="1" si="2726"/>
        <v>#N/A</v>
      </c>
      <c r="AL325" s="142" t="e">
        <f t="shared" ca="1" si="2726"/>
        <v>#N/A</v>
      </c>
      <c r="AM325" s="142" t="e">
        <f t="shared" ca="1" si="2726"/>
        <v>#N/A</v>
      </c>
      <c r="AN325" s="142" t="e">
        <f t="shared" ca="1" si="2726"/>
        <v>#N/A</v>
      </c>
      <c r="AO325" s="142" t="e">
        <f t="shared" ca="1" si="2726"/>
        <v>#N/A</v>
      </c>
      <c r="AP325" s="142" t="e">
        <f t="shared" ca="1" si="2726"/>
        <v>#N/A</v>
      </c>
      <c r="AQ325" s="142" t="e">
        <f t="shared" ca="1" si="2726"/>
        <v>#N/A</v>
      </c>
      <c r="AR325" s="142" t="e">
        <f t="shared" ca="1" si="2726"/>
        <v>#N/A</v>
      </c>
      <c r="AS325" s="142" t="e">
        <f t="shared" ca="1" si="2726"/>
        <v>#N/A</v>
      </c>
      <c r="AT325" s="142" t="e">
        <f t="shared" ca="1" si="2726"/>
        <v>#N/A</v>
      </c>
      <c r="AU325" s="142" t="e">
        <f t="shared" ca="1" si="2726"/>
        <v>#N/A</v>
      </c>
      <c r="AV325" s="142" t="e">
        <f t="shared" ca="1" si="2726"/>
        <v>#N/A</v>
      </c>
      <c r="AW325" s="142" t="e">
        <f t="shared" ca="1" si="2726"/>
        <v>#N/A</v>
      </c>
      <c r="AX325" s="142" t="e">
        <f t="shared" ca="1" si="2726"/>
        <v>#N/A</v>
      </c>
      <c r="AY325" s="142" t="e">
        <f t="shared" ca="1" si="2716"/>
        <v>#N/A</v>
      </c>
      <c r="AZ325" s="142" t="e">
        <f t="shared" ca="1" si="2716"/>
        <v>#N/A</v>
      </c>
      <c r="BA325" s="142" t="e">
        <f t="shared" ca="1" si="2716"/>
        <v>#N/A</v>
      </c>
      <c r="BB325" s="142" t="str">
        <f t="shared" ca="1" si="2735"/>
        <v/>
      </c>
      <c r="BC325" s="142" t="str">
        <f t="shared" ref="BC325" ca="1" si="2754">IFERROR(VALUE(G325)*IF(RTF_unit="K",1,IF(RTF_unit="lb",1/1000,IF(RTF_unit="T",2,1))),"")</f>
        <v/>
      </c>
      <c r="BD325" s="142" t="str">
        <f t="shared" ref="BD325" ca="1" si="2755">IFERROR(VALUE(H325)*IF(RTF_unit="K",1,IF(RTF_unit="lb",1/1000,IF(RTF_unit="T",2,1))),"")</f>
        <v/>
      </c>
      <c r="BE325" s="142" t="str">
        <f t="shared" ref="BE325" ca="1" si="2756">IFERROR(VALUE(I325)*IF(RTF_unit="K",1,IF(RTF_unit="lb",1/1000,IF(RTF_unit="T",2,1))),"")</f>
        <v/>
      </c>
      <c r="BF325" s="20" t="str">
        <f t="shared" ca="1" si="2739"/>
        <v/>
      </c>
      <c r="BG325" s="142" t="str">
        <f t="shared" ca="1" si="2226"/>
        <v/>
      </c>
      <c r="BH325" s="20"/>
      <c r="BI325" s="158" t="str">
        <f t="shared" ca="1" si="2270"/>
        <v/>
      </c>
      <c r="BJ325" s="142" t="str">
        <f t="shared" ca="1" si="2245"/>
        <v/>
      </c>
      <c r="BK325" s="142" t="str">
        <f t="shared" ca="1" si="2271"/>
        <v/>
      </c>
      <c r="BL325" s="142" t="str">
        <f t="shared" ref="BL325" ca="1" si="2757">IFERROR(INDEX($D$2:$BA$203,$A$41-1+$BI325,$A$27-3)*IF(RTF_unit="K",1,IF(RTF_unit="lb",1/1000,IF(RTF_unit="T",2,1))),"")</f>
        <v/>
      </c>
      <c r="BM325" s="142" t="str">
        <f t="shared" ref="BM325" ca="1" si="2758">IFERROR(INDEX($D$2:$BA$203,$A$41-1+$BI325,$A$27-1)*IF(RTF_unit="K",1,IF(RTF_unit="lb",1/1000,IF(RTF_unit="T",2,1))),"")</f>
        <v/>
      </c>
      <c r="BN325" s="142" t="str">
        <f t="shared" ref="BN325" ca="1" si="2759">IFERROR(INDEX($D$2:$BA$203,$A$41-1+$BI325,$A$27-2)*IF(RTF_unit="K",1,IF(RTF_unit="lb",1/1000,IF(RTF_unit="T",2,1))),"")</f>
        <v/>
      </c>
      <c r="BO325" s="142" t="str">
        <f t="shared" ref="BO325" ca="1" si="2760">IFERROR(INDEX($D$2:$BA$203,$A$41-1+$BI325,$A$27)*IF(RTF_unit_Moment="kip-ft",1,IF(RTF_unit_Moment="kip-in",1/12,IF(RTF_unit_Moment="lb-ft",1/1000,IF(RTF_unit_Moment="lb-in",1/12000,1)))),"")</f>
        <v/>
      </c>
      <c r="BP325" s="142" t="str">
        <f t="shared" ref="BP325" ca="1" si="2761">IFERROR(INDEX($D$2:$BA$203,$A$41-1+$BI325,$A$30)*IF(RTF_unit_Moment="kip-ft",1,IF(RTF_unit_Moment="kip-in",1/12,IF(RTF_unit_Moment="lb-ft",1/1000,IF(RTF_unit_Moment="lb-in",1/12000,1)))),"")</f>
        <v/>
      </c>
      <c r="BQ325" s="142" t="str">
        <f t="shared" ca="1" si="2277"/>
        <v/>
      </c>
      <c r="BR325" s="142" t="str">
        <f t="shared" ca="1" si="2278"/>
        <v/>
      </c>
      <c r="BT325" s="142" t="str">
        <f t="array" aca="1" ref="BT325" ca="1">IFERROR(INDEX($BB$1:$BB$502,SMALL(IF($BB$1:$BB$502&lt;&gt;"",ROW($BB$1:$BB$502)),ROW(318:318))),"")</f>
        <v/>
      </c>
      <c r="BU325" s="156" t="str">
        <f t="shared" ca="1" si="2240"/>
        <v/>
      </c>
      <c r="BV325" s="142" t="str">
        <f t="shared" ca="1" si="2251"/>
        <v/>
      </c>
      <c r="BW325" s="142" t="str">
        <f t="shared" ca="1" si="2251"/>
        <v/>
      </c>
      <c r="BX325" s="142" t="str">
        <f t="shared" ca="1" si="2251"/>
        <v/>
      </c>
      <c r="BY325" s="142" t="str">
        <f t="shared" ca="1" si="2252"/>
        <v/>
      </c>
      <c r="BZ325" s="142" t="str">
        <f t="shared" ca="1" si="2241"/>
        <v/>
      </c>
      <c r="CA325" s="142" t="str">
        <f t="shared" ca="1" si="2253"/>
        <v/>
      </c>
      <c r="CB325" s="142" t="str">
        <f t="shared" ca="1" si="2254"/>
        <v/>
      </c>
      <c r="CC325" s="142" t="str">
        <f t="shared" ca="1" si="2255"/>
        <v/>
      </c>
      <c r="CD325" s="142" t="str">
        <f t="shared" ca="1" si="2256"/>
        <v/>
      </c>
      <c r="CE325" s="142" t="str">
        <f t="shared" ca="1" si="2257"/>
        <v/>
      </c>
      <c r="CF325" s="142" t="str">
        <f t="shared" ca="1" si="2258"/>
        <v/>
      </c>
      <c r="CG325" s="142" t="str">
        <f t="shared" ca="1" si="2259"/>
        <v/>
      </c>
      <c r="CH325" s="142" t="str">
        <f ca="1">IFERROR(TRIM(IFERROR(IF(ISNUMBER(MATCH(IF($CF324="Radius",LEFT($CF325,FIND(" (",$CF325,1)),IF(LEFT($CF325,FIND(" (",$CF325,1))=LEFT($CF324,FIND(" (",$CF324,1)),"",LEFT($CF325,FIND(" (",$CF325,1)))),$CH$8:$CH324,0))=FALSE,IF($CF324="Radius",LEFT($CF325,FIND(" (",$CF325,1)),IF(LEFT($CF325,FIND(" (",$CF325,1))=LEFT($CF324,FIND(" (",$CF324,1)),"",LEFT($CF325,FIND(" (",$CF325,1)))),""),"")),"")</f>
        <v/>
      </c>
      <c r="CI325" s="142" t="str">
        <f t="array" aca="1" ref="CI325" ca="1">IFERROR(IF($CH325="","",IF(MAX((Selection_Radius=$CH325)*Selection_Resultant)=0,"",MAX((Selection_Radius=$CH325)*Selection_Resultant))),"")</f>
        <v/>
      </c>
      <c r="CJ325" s="142" t="str">
        <f t="shared" ca="1" si="2260"/>
        <v/>
      </c>
      <c r="CK325" s="142" t="str">
        <f t="array" aca="1" ref="CK325" ca="1">IFERROR(INDEX($CJ$1:$CJ$502,SMALL(IF($CJ$1:$CJ$502&lt;&gt;"",ROW($CJ$1:$CJ$502)),ROW(318:318))),"")</f>
        <v/>
      </c>
      <c r="CL325" s="142" t="str">
        <f t="shared" ca="1" si="2261"/>
        <v/>
      </c>
      <c r="CM325" s="142" t="str">
        <f t="shared" ca="1" si="2262"/>
        <v/>
      </c>
      <c r="CN325" s="142" t="str" cm="1">
        <f t="array" aca="1" ref="CN325" ca="1">IF(CM325="","",INDEX(INDIRECT("$CM$9:$CM$" &amp; ROW(GuyAnchorReactionCount) + GuyAnchorReactionCount),ROWS($CM325:INDIRECT("$CM$" &amp; ROW(GuyAnchorReactionCount) + GuyAnchorReactionCount))))</f>
        <v/>
      </c>
      <c r="CP325" s="145" t="str">
        <f t="shared" ca="1" si="2263"/>
        <v/>
      </c>
      <c r="CQ325" s="145" t="str">
        <f t="shared" ca="1" si="2264"/>
        <v/>
      </c>
      <c r="CR325" s="145" t="str">
        <f t="shared" ca="1" si="2265"/>
        <v/>
      </c>
      <c r="CS325" s="145" t="str">
        <f t="shared" ca="1" si="2266"/>
        <v/>
      </c>
    </row>
    <row r="326" spans="3:97" x14ac:dyDescent="0.2">
      <c r="C326" s="142">
        <f t="shared" si="2745"/>
        <v>324</v>
      </c>
      <c r="D326" s="142" t="e">
        <f t="shared" ca="1" si="2725"/>
        <v>#N/A</v>
      </c>
      <c r="E326" s="142" t="e">
        <f t="shared" ca="1" si="2725"/>
        <v>#N/A</v>
      </c>
      <c r="F326" s="142" t="e">
        <f t="shared" ca="1" si="2725"/>
        <v>#N/A</v>
      </c>
      <c r="G326" s="142" t="e">
        <f t="shared" ca="1" si="2725"/>
        <v>#N/A</v>
      </c>
      <c r="H326" s="142" t="e">
        <f t="shared" ca="1" si="2725"/>
        <v>#N/A</v>
      </c>
      <c r="I326" s="142" t="e">
        <f t="shared" ca="1" si="2725"/>
        <v>#N/A</v>
      </c>
      <c r="J326" s="142" t="e">
        <f t="shared" ca="1" si="2725"/>
        <v>#N/A</v>
      </c>
      <c r="K326" s="142" t="e">
        <f t="shared" ca="1" si="2725"/>
        <v>#N/A</v>
      </c>
      <c r="L326" s="142" t="e">
        <f t="shared" ca="1" si="2725"/>
        <v>#N/A</v>
      </c>
      <c r="M326" s="142" t="e">
        <f t="shared" ca="1" si="2725"/>
        <v>#N/A</v>
      </c>
      <c r="N326" s="142" t="e">
        <f t="shared" ca="1" si="2725"/>
        <v>#N/A</v>
      </c>
      <c r="O326" s="142" t="e">
        <f t="shared" ca="1" si="2725"/>
        <v>#N/A</v>
      </c>
      <c r="P326" s="142" t="e">
        <f t="shared" ca="1" si="2725"/>
        <v>#N/A</v>
      </c>
      <c r="Q326" s="142" t="e">
        <f t="shared" ca="1" si="2725"/>
        <v>#N/A</v>
      </c>
      <c r="R326" s="142" t="e">
        <f t="shared" ca="1" si="2725"/>
        <v>#N/A</v>
      </c>
      <c r="S326" s="142" t="e">
        <f t="shared" ca="1" si="2725"/>
        <v>#N/A</v>
      </c>
      <c r="T326" s="142" t="e">
        <f t="shared" ca="1" si="2715"/>
        <v>#N/A</v>
      </c>
      <c r="U326" s="142" t="e">
        <f t="shared" ca="1" si="2715"/>
        <v>#N/A</v>
      </c>
      <c r="V326" s="142" t="e">
        <f t="shared" ca="1" si="2715"/>
        <v>#N/A</v>
      </c>
      <c r="W326" s="142" t="e">
        <f t="shared" ca="1" si="2715"/>
        <v>#N/A</v>
      </c>
      <c r="X326" s="142" t="e">
        <f t="shared" ca="1" si="2715"/>
        <v>#N/A</v>
      </c>
      <c r="Y326" s="142" t="e">
        <f t="shared" ca="1" si="2715"/>
        <v>#N/A</v>
      </c>
      <c r="Z326" s="142" t="e">
        <f t="shared" ca="1" si="2715"/>
        <v>#N/A</v>
      </c>
      <c r="AA326" s="142" t="e">
        <f t="shared" ca="1" si="2715"/>
        <v>#N/A</v>
      </c>
      <c r="AB326" s="142" t="e">
        <f t="shared" ca="1" si="2715"/>
        <v>#N/A</v>
      </c>
      <c r="AC326" s="142" t="e">
        <f t="shared" ca="1" si="2715"/>
        <v>#N/A</v>
      </c>
      <c r="AD326" s="142" t="e">
        <f t="shared" ca="1" si="2715"/>
        <v>#N/A</v>
      </c>
      <c r="AE326" s="142" t="e">
        <f t="shared" ca="1" si="2715"/>
        <v>#N/A</v>
      </c>
      <c r="AF326" s="142" t="e">
        <f t="shared" ca="1" si="2715"/>
        <v>#N/A</v>
      </c>
      <c r="AG326" s="142" t="e">
        <f t="shared" ca="1" si="2715"/>
        <v>#N/A</v>
      </c>
      <c r="AH326" s="142" t="e">
        <f t="shared" ca="1" si="2715"/>
        <v>#N/A</v>
      </c>
      <c r="AI326" s="142" t="e">
        <f t="shared" ca="1" si="2726"/>
        <v>#N/A</v>
      </c>
      <c r="AJ326" s="142" t="e">
        <f t="shared" ca="1" si="2726"/>
        <v>#N/A</v>
      </c>
      <c r="AK326" s="142" t="e">
        <f t="shared" ca="1" si="2726"/>
        <v>#N/A</v>
      </c>
      <c r="AL326" s="142" t="e">
        <f t="shared" ca="1" si="2726"/>
        <v>#N/A</v>
      </c>
      <c r="AM326" s="142" t="e">
        <f t="shared" ca="1" si="2726"/>
        <v>#N/A</v>
      </c>
      <c r="AN326" s="142" t="e">
        <f t="shared" ca="1" si="2726"/>
        <v>#N/A</v>
      </c>
      <c r="AO326" s="142" t="e">
        <f t="shared" ca="1" si="2726"/>
        <v>#N/A</v>
      </c>
      <c r="AP326" s="142" t="e">
        <f t="shared" ca="1" si="2726"/>
        <v>#N/A</v>
      </c>
      <c r="AQ326" s="142" t="e">
        <f t="shared" ca="1" si="2726"/>
        <v>#N/A</v>
      </c>
      <c r="AR326" s="142" t="e">
        <f t="shared" ca="1" si="2726"/>
        <v>#N/A</v>
      </c>
      <c r="AS326" s="142" t="e">
        <f t="shared" ca="1" si="2726"/>
        <v>#N/A</v>
      </c>
      <c r="AT326" s="142" t="e">
        <f t="shared" ca="1" si="2726"/>
        <v>#N/A</v>
      </c>
      <c r="AU326" s="142" t="e">
        <f t="shared" ca="1" si="2726"/>
        <v>#N/A</v>
      </c>
      <c r="AV326" s="142" t="e">
        <f t="shared" ca="1" si="2726"/>
        <v>#N/A</v>
      </c>
      <c r="AW326" s="142" t="e">
        <f t="shared" ca="1" si="2726"/>
        <v>#N/A</v>
      </c>
      <c r="AX326" s="142" t="e">
        <f t="shared" ca="1" si="2726"/>
        <v>#N/A</v>
      </c>
      <c r="AY326" s="142" t="e">
        <f t="shared" ca="1" si="2716"/>
        <v>#N/A</v>
      </c>
      <c r="AZ326" s="142" t="e">
        <f t="shared" ca="1" si="2716"/>
        <v>#N/A</v>
      </c>
      <c r="BA326" s="142" t="e">
        <f t="shared" ca="1" si="2716"/>
        <v>#N/A</v>
      </c>
      <c r="BB326" s="142" t="str">
        <f t="shared" ca="1" si="2735"/>
        <v/>
      </c>
      <c r="BC326" s="142" t="str">
        <f t="shared" ref="BC326" ca="1" si="2762">IFERROR(VALUE(G326)*IF(RTF_unit="K",1,IF(RTF_unit="lb",1/1000,IF(RTF_unit="T",2,1))),"")</f>
        <v/>
      </c>
      <c r="BD326" s="142" t="str">
        <f t="shared" ref="BD326" ca="1" si="2763">IFERROR(VALUE(H326)*IF(RTF_unit="K",1,IF(RTF_unit="lb",1/1000,IF(RTF_unit="T",2,1))),"")</f>
        <v/>
      </c>
      <c r="BE326" s="142" t="str">
        <f t="shared" ref="BE326" ca="1" si="2764">IFERROR(VALUE(I326)*IF(RTF_unit="K",1,IF(RTF_unit="lb",1/1000,IF(RTF_unit="T",2,1))),"")</f>
        <v/>
      </c>
      <c r="BF326" s="20" t="str">
        <f t="shared" ca="1" si="2739"/>
        <v/>
      </c>
      <c r="BG326" s="142" t="str">
        <f t="shared" ca="1" si="2226"/>
        <v/>
      </c>
      <c r="BH326" s="20"/>
      <c r="BI326" s="158" t="str">
        <f t="shared" ca="1" si="2270"/>
        <v/>
      </c>
      <c r="BJ326" s="142" t="str">
        <f t="shared" ca="1" si="2245"/>
        <v/>
      </c>
      <c r="BK326" s="142" t="str">
        <f t="shared" ca="1" si="2271"/>
        <v/>
      </c>
      <c r="BL326" s="142" t="str">
        <f t="shared" ref="BL326" ca="1" si="2765">IFERROR(INDEX($D$2:$BA$203,$A$41-1+$BI326,$A$27-3)*IF(RTF_unit="K",1,IF(RTF_unit="lb",1/1000,IF(RTF_unit="T",2,1))),"")</f>
        <v/>
      </c>
      <c r="BM326" s="142" t="str">
        <f t="shared" ref="BM326" ca="1" si="2766">IFERROR(INDEX($D$2:$BA$203,$A$41-1+$BI326,$A$27-1)*IF(RTF_unit="K",1,IF(RTF_unit="lb",1/1000,IF(RTF_unit="T",2,1))),"")</f>
        <v/>
      </c>
      <c r="BN326" s="142" t="str">
        <f t="shared" ref="BN326" ca="1" si="2767">IFERROR(INDEX($D$2:$BA$203,$A$41-1+$BI326,$A$27-2)*IF(RTF_unit="K",1,IF(RTF_unit="lb",1/1000,IF(RTF_unit="T",2,1))),"")</f>
        <v/>
      </c>
      <c r="BO326" s="142" t="str">
        <f t="shared" ref="BO326" ca="1" si="2768">IFERROR(INDEX($D$2:$BA$203,$A$41-1+$BI326,$A$27)*IF(RTF_unit_Moment="kip-ft",1,IF(RTF_unit_Moment="kip-in",1/12,IF(RTF_unit_Moment="lb-ft",1/1000,IF(RTF_unit_Moment="lb-in",1/12000,1)))),"")</f>
        <v/>
      </c>
      <c r="BP326" s="142" t="str">
        <f t="shared" ref="BP326" ca="1" si="2769">IFERROR(INDEX($D$2:$BA$203,$A$41-1+$BI326,$A$30)*IF(RTF_unit_Moment="kip-ft",1,IF(RTF_unit_Moment="kip-in",1/12,IF(RTF_unit_Moment="lb-ft",1/1000,IF(RTF_unit_Moment="lb-in",1/12000,1)))),"")</f>
        <v/>
      </c>
      <c r="BQ326" s="142" t="str">
        <f t="shared" ca="1" si="2277"/>
        <v/>
      </c>
      <c r="BR326" s="142" t="str">
        <f t="shared" ca="1" si="2278"/>
        <v/>
      </c>
      <c r="BT326" s="142" t="str">
        <f t="array" aca="1" ref="BT326" ca="1">IFERROR(INDEX($BB$1:$BB$502,SMALL(IF($BB$1:$BB$502&lt;&gt;"",ROW($BB$1:$BB$502)),ROW(319:319))),"")</f>
        <v/>
      </c>
      <c r="BU326" s="156" t="str">
        <f t="shared" ca="1" si="2240"/>
        <v/>
      </c>
      <c r="BV326" s="142" t="str">
        <f t="shared" ca="1" si="2251"/>
        <v/>
      </c>
      <c r="BW326" s="142" t="str">
        <f t="shared" ca="1" si="2251"/>
        <v/>
      </c>
      <c r="BX326" s="142" t="str">
        <f t="shared" ca="1" si="2251"/>
        <v/>
      </c>
      <c r="BY326" s="142" t="str">
        <f t="shared" ca="1" si="2252"/>
        <v/>
      </c>
      <c r="BZ326" s="142" t="str">
        <f t="shared" ca="1" si="2241"/>
        <v/>
      </c>
      <c r="CA326" s="142" t="str">
        <f t="shared" ca="1" si="2253"/>
        <v/>
      </c>
      <c r="CB326" s="142" t="str">
        <f t="shared" ca="1" si="2254"/>
        <v/>
      </c>
      <c r="CC326" s="142" t="str">
        <f t="shared" ca="1" si="2255"/>
        <v/>
      </c>
      <c r="CD326" s="142" t="str">
        <f t="shared" ca="1" si="2256"/>
        <v/>
      </c>
      <c r="CE326" s="142" t="str">
        <f t="shared" ca="1" si="2257"/>
        <v/>
      </c>
      <c r="CF326" s="142" t="str">
        <f t="shared" ca="1" si="2258"/>
        <v/>
      </c>
      <c r="CG326" s="142" t="str">
        <f t="shared" ca="1" si="2259"/>
        <v/>
      </c>
      <c r="CH326" s="142" t="str">
        <f ca="1">IFERROR(TRIM(IFERROR(IF(ISNUMBER(MATCH(IF($CF325="Radius",LEFT($CF326,FIND(" (",$CF326,1)),IF(LEFT($CF326,FIND(" (",$CF326,1))=LEFT($CF325,FIND(" (",$CF325,1)),"",LEFT($CF326,FIND(" (",$CF326,1)))),$CH$8:$CH325,0))=FALSE,IF($CF325="Radius",LEFT($CF326,FIND(" (",$CF326,1)),IF(LEFT($CF326,FIND(" (",$CF326,1))=LEFT($CF325,FIND(" (",$CF325,1)),"",LEFT($CF326,FIND(" (",$CF326,1)))),""),"")),"")</f>
        <v/>
      </c>
      <c r="CI326" s="142" t="str">
        <f t="array" aca="1" ref="CI326" ca="1">IFERROR(IF($CH326="","",IF(MAX((Selection_Radius=$CH326)*Selection_Resultant)=0,"",MAX((Selection_Radius=$CH326)*Selection_Resultant))),"")</f>
        <v/>
      </c>
      <c r="CJ326" s="142" t="str">
        <f t="shared" ca="1" si="2260"/>
        <v/>
      </c>
      <c r="CK326" s="142" t="str">
        <f t="array" aca="1" ref="CK326" ca="1">IFERROR(INDEX($CJ$1:$CJ$502,SMALL(IF($CJ$1:$CJ$502&lt;&gt;"",ROW($CJ$1:$CJ$502)),ROW(319:319))),"")</f>
        <v/>
      </c>
      <c r="CL326" s="142" t="str">
        <f t="shared" ca="1" si="2261"/>
        <v/>
      </c>
      <c r="CM326" s="142" t="str">
        <f t="shared" ca="1" si="2262"/>
        <v/>
      </c>
      <c r="CN326" s="142" t="str" cm="1">
        <f t="array" aca="1" ref="CN326" ca="1">IF(CM326="","",INDEX(INDIRECT("$CM$9:$CM$" &amp; ROW(GuyAnchorReactionCount) + GuyAnchorReactionCount),ROWS($CM326:INDIRECT("$CM$" &amp; ROW(GuyAnchorReactionCount) + GuyAnchorReactionCount))))</f>
        <v/>
      </c>
      <c r="CP326" s="145" t="str">
        <f t="shared" ca="1" si="2263"/>
        <v/>
      </c>
      <c r="CQ326" s="145" t="str">
        <f t="shared" ca="1" si="2264"/>
        <v/>
      </c>
      <c r="CR326" s="145" t="str">
        <f t="shared" ca="1" si="2265"/>
        <v/>
      </c>
      <c r="CS326" s="145" t="str">
        <f t="shared" ca="1" si="2266"/>
        <v/>
      </c>
    </row>
    <row r="327" spans="3:97" x14ac:dyDescent="0.2">
      <c r="C327" s="142">
        <f t="shared" si="2745"/>
        <v>325</v>
      </c>
      <c r="D327" s="142" t="e">
        <f t="shared" ca="1" si="2725"/>
        <v>#N/A</v>
      </c>
      <c r="E327" s="142" t="e">
        <f t="shared" ca="1" si="2725"/>
        <v>#N/A</v>
      </c>
      <c r="F327" s="142" t="e">
        <f t="shared" ca="1" si="2725"/>
        <v>#N/A</v>
      </c>
      <c r="G327" s="142" t="e">
        <f t="shared" ca="1" si="2725"/>
        <v>#N/A</v>
      </c>
      <c r="H327" s="142" t="e">
        <f t="shared" ca="1" si="2725"/>
        <v>#N/A</v>
      </c>
      <c r="I327" s="142" t="e">
        <f t="shared" ca="1" si="2725"/>
        <v>#N/A</v>
      </c>
      <c r="J327" s="142" t="e">
        <f t="shared" ca="1" si="2725"/>
        <v>#N/A</v>
      </c>
      <c r="K327" s="142" t="e">
        <f t="shared" ca="1" si="2725"/>
        <v>#N/A</v>
      </c>
      <c r="L327" s="142" t="e">
        <f t="shared" ca="1" si="2725"/>
        <v>#N/A</v>
      </c>
      <c r="M327" s="142" t="e">
        <f t="shared" ca="1" si="2725"/>
        <v>#N/A</v>
      </c>
      <c r="N327" s="142" t="e">
        <f t="shared" ca="1" si="2725"/>
        <v>#N/A</v>
      </c>
      <c r="O327" s="142" t="e">
        <f t="shared" ca="1" si="2725"/>
        <v>#N/A</v>
      </c>
      <c r="P327" s="142" t="e">
        <f t="shared" ca="1" si="2725"/>
        <v>#N/A</v>
      </c>
      <c r="Q327" s="142" t="e">
        <f t="shared" ca="1" si="2725"/>
        <v>#N/A</v>
      </c>
      <c r="R327" s="142" t="e">
        <f t="shared" ca="1" si="2725"/>
        <v>#N/A</v>
      </c>
      <c r="S327" s="142" t="e">
        <f t="shared" ca="1" si="2725"/>
        <v>#N/A</v>
      </c>
      <c r="T327" s="142" t="e">
        <f t="shared" ca="1" si="2715"/>
        <v>#N/A</v>
      </c>
      <c r="U327" s="142" t="e">
        <f t="shared" ca="1" si="2715"/>
        <v>#N/A</v>
      </c>
      <c r="V327" s="142" t="e">
        <f t="shared" ca="1" si="2715"/>
        <v>#N/A</v>
      </c>
      <c r="W327" s="142" t="e">
        <f t="shared" ca="1" si="2715"/>
        <v>#N/A</v>
      </c>
      <c r="X327" s="142" t="e">
        <f t="shared" ca="1" si="2715"/>
        <v>#N/A</v>
      </c>
      <c r="Y327" s="142" t="e">
        <f t="shared" ca="1" si="2715"/>
        <v>#N/A</v>
      </c>
      <c r="Z327" s="142" t="e">
        <f t="shared" ca="1" si="2715"/>
        <v>#N/A</v>
      </c>
      <c r="AA327" s="142" t="e">
        <f t="shared" ca="1" si="2715"/>
        <v>#N/A</v>
      </c>
      <c r="AB327" s="142" t="e">
        <f t="shared" ca="1" si="2715"/>
        <v>#N/A</v>
      </c>
      <c r="AC327" s="142" t="e">
        <f t="shared" ca="1" si="2715"/>
        <v>#N/A</v>
      </c>
      <c r="AD327" s="142" t="e">
        <f t="shared" ca="1" si="2715"/>
        <v>#N/A</v>
      </c>
      <c r="AE327" s="142" t="e">
        <f t="shared" ca="1" si="2715"/>
        <v>#N/A</v>
      </c>
      <c r="AF327" s="142" t="e">
        <f t="shared" ca="1" si="2715"/>
        <v>#N/A</v>
      </c>
      <c r="AG327" s="142" t="e">
        <f t="shared" ca="1" si="2715"/>
        <v>#N/A</v>
      </c>
      <c r="AH327" s="142" t="e">
        <f t="shared" ca="1" si="2715"/>
        <v>#N/A</v>
      </c>
      <c r="AI327" s="142" t="e">
        <f t="shared" ca="1" si="2726"/>
        <v>#N/A</v>
      </c>
      <c r="AJ327" s="142" t="e">
        <f t="shared" ca="1" si="2726"/>
        <v>#N/A</v>
      </c>
      <c r="AK327" s="142" t="e">
        <f t="shared" ca="1" si="2726"/>
        <v>#N/A</v>
      </c>
      <c r="AL327" s="142" t="e">
        <f t="shared" ca="1" si="2726"/>
        <v>#N/A</v>
      </c>
      <c r="AM327" s="142" t="e">
        <f t="shared" ca="1" si="2726"/>
        <v>#N/A</v>
      </c>
      <c r="AN327" s="142" t="e">
        <f t="shared" ca="1" si="2726"/>
        <v>#N/A</v>
      </c>
      <c r="AO327" s="142" t="e">
        <f t="shared" ca="1" si="2726"/>
        <v>#N/A</v>
      </c>
      <c r="AP327" s="142" t="e">
        <f t="shared" ca="1" si="2726"/>
        <v>#N/A</v>
      </c>
      <c r="AQ327" s="142" t="e">
        <f t="shared" ca="1" si="2726"/>
        <v>#N/A</v>
      </c>
      <c r="AR327" s="142" t="e">
        <f t="shared" ca="1" si="2726"/>
        <v>#N/A</v>
      </c>
      <c r="AS327" s="142" t="e">
        <f t="shared" ca="1" si="2726"/>
        <v>#N/A</v>
      </c>
      <c r="AT327" s="142" t="e">
        <f t="shared" ca="1" si="2726"/>
        <v>#N/A</v>
      </c>
      <c r="AU327" s="142" t="e">
        <f t="shared" ca="1" si="2726"/>
        <v>#N/A</v>
      </c>
      <c r="AV327" s="142" t="e">
        <f t="shared" ca="1" si="2726"/>
        <v>#N/A</v>
      </c>
      <c r="AW327" s="142" t="e">
        <f t="shared" ca="1" si="2726"/>
        <v>#N/A</v>
      </c>
      <c r="AX327" s="142" t="e">
        <f t="shared" ca="1" si="2726"/>
        <v>#N/A</v>
      </c>
      <c r="AY327" s="142" t="e">
        <f t="shared" ca="1" si="2716"/>
        <v>#N/A</v>
      </c>
      <c r="AZ327" s="142" t="e">
        <f t="shared" ca="1" si="2716"/>
        <v>#N/A</v>
      </c>
      <c r="BA327" s="142" t="e">
        <f t="shared" ca="1" si="2716"/>
        <v>#N/A</v>
      </c>
      <c r="BB327" s="142" t="str">
        <f t="shared" ca="1" si="2735"/>
        <v/>
      </c>
      <c r="BC327" s="142" t="str">
        <f t="shared" ref="BC327" ca="1" si="2770">IFERROR(VALUE(G327)*IF(RTF_unit="K",1,IF(RTF_unit="lb",1/1000,IF(RTF_unit="T",2,1))),"")</f>
        <v/>
      </c>
      <c r="BD327" s="142" t="str">
        <f t="shared" ref="BD327" ca="1" si="2771">IFERROR(VALUE(H327)*IF(RTF_unit="K",1,IF(RTF_unit="lb",1/1000,IF(RTF_unit="T",2,1))),"")</f>
        <v/>
      </c>
      <c r="BE327" s="142" t="str">
        <f t="shared" ref="BE327" ca="1" si="2772">IFERROR(VALUE(I327)*IF(RTF_unit="K",1,IF(RTF_unit="lb",1/1000,IF(RTF_unit="T",2,1))),"")</f>
        <v/>
      </c>
      <c r="BF327" s="20" t="str">
        <f t="shared" ca="1" si="2739"/>
        <v/>
      </c>
      <c r="BG327" s="142" t="str">
        <f t="shared" ca="1" si="2226"/>
        <v/>
      </c>
      <c r="BH327" s="20"/>
      <c r="BI327" s="158" t="str">
        <f t="shared" ca="1" si="2270"/>
        <v/>
      </c>
      <c r="BJ327" s="142" t="str">
        <f t="shared" ca="1" si="2245"/>
        <v/>
      </c>
      <c r="BK327" s="142" t="str">
        <f t="shared" ca="1" si="2271"/>
        <v/>
      </c>
      <c r="BL327" s="142" t="str">
        <f t="shared" ref="BL327" ca="1" si="2773">IFERROR(INDEX($D$2:$BA$203,$A$41-1+$BI327,$A$27-3)*IF(RTF_unit="K",1,IF(RTF_unit="lb",1/1000,IF(RTF_unit="T",2,1))),"")</f>
        <v/>
      </c>
      <c r="BM327" s="142" t="str">
        <f t="shared" ref="BM327" ca="1" si="2774">IFERROR(INDEX($D$2:$BA$203,$A$41-1+$BI327,$A$27-1)*IF(RTF_unit="K",1,IF(RTF_unit="lb",1/1000,IF(RTF_unit="T",2,1))),"")</f>
        <v/>
      </c>
      <c r="BN327" s="142" t="str">
        <f t="shared" ref="BN327" ca="1" si="2775">IFERROR(INDEX($D$2:$BA$203,$A$41-1+$BI327,$A$27-2)*IF(RTF_unit="K",1,IF(RTF_unit="lb",1/1000,IF(RTF_unit="T",2,1))),"")</f>
        <v/>
      </c>
      <c r="BO327" s="142" t="str">
        <f t="shared" ref="BO327" ca="1" si="2776">IFERROR(INDEX($D$2:$BA$203,$A$41-1+$BI327,$A$27)*IF(RTF_unit_Moment="kip-ft",1,IF(RTF_unit_Moment="kip-in",1/12,IF(RTF_unit_Moment="lb-ft",1/1000,IF(RTF_unit_Moment="lb-in",1/12000,1)))),"")</f>
        <v/>
      </c>
      <c r="BP327" s="142" t="str">
        <f t="shared" ref="BP327" ca="1" si="2777">IFERROR(INDEX($D$2:$BA$203,$A$41-1+$BI327,$A$30)*IF(RTF_unit_Moment="kip-ft",1,IF(RTF_unit_Moment="kip-in",1/12,IF(RTF_unit_Moment="lb-ft",1/1000,IF(RTF_unit_Moment="lb-in",1/12000,1)))),"")</f>
        <v/>
      </c>
      <c r="BQ327" s="142" t="str">
        <f t="shared" ca="1" si="2277"/>
        <v/>
      </c>
      <c r="BR327" s="142" t="str">
        <f t="shared" ca="1" si="2278"/>
        <v/>
      </c>
      <c r="BT327" s="142" t="str">
        <f t="array" aca="1" ref="BT327" ca="1">IFERROR(INDEX($BB$1:$BB$502,SMALL(IF($BB$1:$BB$502&lt;&gt;"",ROW($BB$1:$BB$502)),ROW(320:320))),"")</f>
        <v/>
      </c>
      <c r="BU327" s="156" t="str">
        <f t="shared" ca="1" si="2240"/>
        <v/>
      </c>
      <c r="BV327" s="142" t="str">
        <f t="shared" ca="1" si="2251"/>
        <v/>
      </c>
      <c r="BW327" s="142" t="str">
        <f t="shared" ca="1" si="2251"/>
        <v/>
      </c>
      <c r="BX327" s="142" t="str">
        <f t="shared" ca="1" si="2251"/>
        <v/>
      </c>
      <c r="BY327" s="142" t="str">
        <f t="shared" ca="1" si="2252"/>
        <v/>
      </c>
      <c r="BZ327" s="142" t="str">
        <f t="shared" ca="1" si="2241"/>
        <v/>
      </c>
      <c r="CA327" s="142" t="str">
        <f t="shared" ca="1" si="2253"/>
        <v/>
      </c>
      <c r="CB327" s="142" t="str">
        <f t="shared" ca="1" si="2254"/>
        <v/>
      </c>
      <c r="CC327" s="142" t="str">
        <f t="shared" ca="1" si="2255"/>
        <v/>
      </c>
      <c r="CD327" s="142" t="str">
        <f t="shared" ca="1" si="2256"/>
        <v/>
      </c>
      <c r="CE327" s="142" t="str">
        <f t="shared" ca="1" si="2257"/>
        <v/>
      </c>
      <c r="CF327" s="142" t="str">
        <f t="shared" ca="1" si="2258"/>
        <v/>
      </c>
      <c r="CG327" s="142" t="str">
        <f t="shared" ca="1" si="2259"/>
        <v/>
      </c>
      <c r="CH327" s="142" t="str">
        <f ca="1">IFERROR(TRIM(IFERROR(IF(ISNUMBER(MATCH(IF($CF326="Radius",LEFT($CF327,FIND(" (",$CF327,1)),IF(LEFT($CF327,FIND(" (",$CF327,1))=LEFT($CF326,FIND(" (",$CF326,1)),"",LEFT($CF327,FIND(" (",$CF327,1)))),$CH$8:$CH326,0))=FALSE,IF($CF326="Radius",LEFT($CF327,FIND(" (",$CF327,1)),IF(LEFT($CF327,FIND(" (",$CF327,1))=LEFT($CF326,FIND(" (",$CF326,1)),"",LEFT($CF327,FIND(" (",$CF327,1)))),""),"")),"")</f>
        <v/>
      </c>
      <c r="CI327" s="142" t="str">
        <f t="array" aca="1" ref="CI327" ca="1">IFERROR(IF($CH327="","",IF(MAX((Selection_Radius=$CH327)*Selection_Resultant)=0,"",MAX((Selection_Radius=$CH327)*Selection_Resultant))),"")</f>
        <v/>
      </c>
      <c r="CJ327" s="142" t="str">
        <f t="shared" ca="1" si="2260"/>
        <v/>
      </c>
      <c r="CK327" s="142" t="str">
        <f t="array" aca="1" ref="CK327" ca="1">IFERROR(INDEX($CJ$1:$CJ$502,SMALL(IF($CJ$1:$CJ$502&lt;&gt;"",ROW($CJ$1:$CJ$502)),ROW(320:320))),"")</f>
        <v/>
      </c>
      <c r="CL327" s="142" t="str">
        <f t="shared" ca="1" si="2261"/>
        <v/>
      </c>
      <c r="CM327" s="142" t="str">
        <f t="shared" ca="1" si="2262"/>
        <v/>
      </c>
      <c r="CN327" s="142" t="str" cm="1">
        <f t="array" aca="1" ref="CN327" ca="1">IF(CM327="","",INDEX(INDIRECT("$CM$9:$CM$" &amp; ROW(GuyAnchorReactionCount) + GuyAnchorReactionCount),ROWS($CM327:INDIRECT("$CM$" &amp; ROW(GuyAnchorReactionCount) + GuyAnchorReactionCount))))</f>
        <v/>
      </c>
      <c r="CP327" s="145" t="str">
        <f t="shared" ca="1" si="2263"/>
        <v/>
      </c>
      <c r="CQ327" s="145" t="str">
        <f t="shared" ca="1" si="2264"/>
        <v/>
      </c>
      <c r="CR327" s="145" t="str">
        <f t="shared" ca="1" si="2265"/>
        <v/>
      </c>
      <c r="CS327" s="145" t="str">
        <f t="shared" ca="1" si="2266"/>
        <v/>
      </c>
    </row>
    <row r="328" spans="3:97" x14ac:dyDescent="0.2">
      <c r="C328" s="142">
        <f t="shared" si="2745"/>
        <v>326</v>
      </c>
      <c r="D328" s="142" t="e">
        <f t="shared" ca="1" si="2725"/>
        <v>#N/A</v>
      </c>
      <c r="E328" s="142" t="e">
        <f t="shared" ca="1" si="2725"/>
        <v>#N/A</v>
      </c>
      <c r="F328" s="142" t="e">
        <f t="shared" ca="1" si="2725"/>
        <v>#N/A</v>
      </c>
      <c r="G328" s="142" t="e">
        <f t="shared" ca="1" si="2725"/>
        <v>#N/A</v>
      </c>
      <c r="H328" s="142" t="e">
        <f t="shared" ca="1" si="2725"/>
        <v>#N/A</v>
      </c>
      <c r="I328" s="142" t="e">
        <f t="shared" ca="1" si="2725"/>
        <v>#N/A</v>
      </c>
      <c r="J328" s="142" t="e">
        <f t="shared" ca="1" si="2725"/>
        <v>#N/A</v>
      </c>
      <c r="K328" s="142" t="e">
        <f t="shared" ca="1" si="2725"/>
        <v>#N/A</v>
      </c>
      <c r="L328" s="142" t="e">
        <f t="shared" ca="1" si="2725"/>
        <v>#N/A</v>
      </c>
      <c r="M328" s="142" t="e">
        <f t="shared" ca="1" si="2725"/>
        <v>#N/A</v>
      </c>
      <c r="N328" s="142" t="e">
        <f t="shared" ca="1" si="2725"/>
        <v>#N/A</v>
      </c>
      <c r="O328" s="142" t="e">
        <f t="shared" ca="1" si="2725"/>
        <v>#N/A</v>
      </c>
      <c r="P328" s="142" t="e">
        <f t="shared" ca="1" si="2725"/>
        <v>#N/A</v>
      </c>
      <c r="Q328" s="142" t="e">
        <f t="shared" ca="1" si="2725"/>
        <v>#N/A</v>
      </c>
      <c r="R328" s="142" t="e">
        <f t="shared" ca="1" si="2725"/>
        <v>#N/A</v>
      </c>
      <c r="S328" s="142" t="e">
        <f t="shared" ca="1" si="2725"/>
        <v>#N/A</v>
      </c>
      <c r="T328" s="142" t="e">
        <f t="shared" ca="1" si="2715"/>
        <v>#N/A</v>
      </c>
      <c r="U328" s="142" t="e">
        <f t="shared" ca="1" si="2715"/>
        <v>#N/A</v>
      </c>
      <c r="V328" s="142" t="e">
        <f t="shared" ca="1" si="2715"/>
        <v>#N/A</v>
      </c>
      <c r="W328" s="142" t="e">
        <f t="shared" ca="1" si="2715"/>
        <v>#N/A</v>
      </c>
      <c r="X328" s="142" t="e">
        <f t="shared" ca="1" si="2715"/>
        <v>#N/A</v>
      </c>
      <c r="Y328" s="142" t="e">
        <f t="shared" ca="1" si="2715"/>
        <v>#N/A</v>
      </c>
      <c r="Z328" s="142" t="e">
        <f t="shared" ca="1" si="2715"/>
        <v>#N/A</v>
      </c>
      <c r="AA328" s="142" t="e">
        <f t="shared" ca="1" si="2715"/>
        <v>#N/A</v>
      </c>
      <c r="AB328" s="142" t="e">
        <f t="shared" ca="1" si="2715"/>
        <v>#N/A</v>
      </c>
      <c r="AC328" s="142" t="e">
        <f t="shared" ca="1" si="2715"/>
        <v>#N/A</v>
      </c>
      <c r="AD328" s="142" t="e">
        <f t="shared" ca="1" si="2715"/>
        <v>#N/A</v>
      </c>
      <c r="AE328" s="142" t="e">
        <f t="shared" ca="1" si="2715"/>
        <v>#N/A</v>
      </c>
      <c r="AF328" s="142" t="e">
        <f t="shared" ca="1" si="2715"/>
        <v>#N/A</v>
      </c>
      <c r="AG328" s="142" t="e">
        <f t="shared" ca="1" si="2715"/>
        <v>#N/A</v>
      </c>
      <c r="AH328" s="142" t="e">
        <f t="shared" ca="1" si="2715"/>
        <v>#N/A</v>
      </c>
      <c r="AI328" s="142" t="e">
        <f t="shared" ca="1" si="2726"/>
        <v>#N/A</v>
      </c>
      <c r="AJ328" s="142" t="e">
        <f t="shared" ca="1" si="2726"/>
        <v>#N/A</v>
      </c>
      <c r="AK328" s="142" t="e">
        <f t="shared" ca="1" si="2726"/>
        <v>#N/A</v>
      </c>
      <c r="AL328" s="142" t="e">
        <f t="shared" ca="1" si="2726"/>
        <v>#N/A</v>
      </c>
      <c r="AM328" s="142" t="e">
        <f t="shared" ca="1" si="2726"/>
        <v>#N/A</v>
      </c>
      <c r="AN328" s="142" t="e">
        <f t="shared" ca="1" si="2726"/>
        <v>#N/A</v>
      </c>
      <c r="AO328" s="142" t="e">
        <f t="shared" ca="1" si="2726"/>
        <v>#N/A</v>
      </c>
      <c r="AP328" s="142" t="e">
        <f t="shared" ca="1" si="2726"/>
        <v>#N/A</v>
      </c>
      <c r="AQ328" s="142" t="e">
        <f t="shared" ca="1" si="2726"/>
        <v>#N/A</v>
      </c>
      <c r="AR328" s="142" t="e">
        <f t="shared" ca="1" si="2726"/>
        <v>#N/A</v>
      </c>
      <c r="AS328" s="142" t="e">
        <f t="shared" ca="1" si="2726"/>
        <v>#N/A</v>
      </c>
      <c r="AT328" s="142" t="e">
        <f t="shared" ca="1" si="2726"/>
        <v>#N/A</v>
      </c>
      <c r="AU328" s="142" t="e">
        <f t="shared" ca="1" si="2726"/>
        <v>#N/A</v>
      </c>
      <c r="AV328" s="142" t="e">
        <f t="shared" ca="1" si="2726"/>
        <v>#N/A</v>
      </c>
      <c r="AW328" s="142" t="e">
        <f t="shared" ca="1" si="2726"/>
        <v>#N/A</v>
      </c>
      <c r="AX328" s="142" t="e">
        <f t="shared" ca="1" si="2726"/>
        <v>#N/A</v>
      </c>
      <c r="AY328" s="142" t="e">
        <f t="shared" ca="1" si="2716"/>
        <v>#N/A</v>
      </c>
      <c r="AZ328" s="142" t="e">
        <f t="shared" ca="1" si="2716"/>
        <v>#N/A</v>
      </c>
      <c r="BA328" s="142" t="e">
        <f t="shared" ca="1" si="2716"/>
        <v>#N/A</v>
      </c>
      <c r="BB328" s="142" t="str">
        <f t="shared" ca="1" si="2735"/>
        <v/>
      </c>
      <c r="BC328" s="142" t="str">
        <f t="shared" ref="BC328" ca="1" si="2778">IFERROR(VALUE(G328)*IF(RTF_unit="K",1,IF(RTF_unit="lb",1/1000,IF(RTF_unit="T",2,1))),"")</f>
        <v/>
      </c>
      <c r="BD328" s="142" t="str">
        <f t="shared" ref="BD328" ca="1" si="2779">IFERROR(VALUE(H328)*IF(RTF_unit="K",1,IF(RTF_unit="lb",1/1000,IF(RTF_unit="T",2,1))),"")</f>
        <v/>
      </c>
      <c r="BE328" s="142" t="str">
        <f t="shared" ref="BE328" ca="1" si="2780">IFERROR(VALUE(I328)*IF(RTF_unit="K",1,IF(RTF_unit="lb",1/1000,IF(RTF_unit="T",2,1))),"")</f>
        <v/>
      </c>
      <c r="BF328" s="20" t="str">
        <f t="shared" ca="1" si="2739"/>
        <v/>
      </c>
      <c r="BG328" s="142" t="str">
        <f t="shared" ref="BG328:BG391" ca="1" si="2781">IF(BB328="","",_xlfn.AGGREGATE(4,6,BF328:BF335))</f>
        <v/>
      </c>
      <c r="BH328" s="20"/>
      <c r="BI328" s="158" t="str">
        <f t="shared" ca="1" si="2270"/>
        <v/>
      </c>
      <c r="BJ328" s="142" t="str">
        <f t="shared" ca="1" si="2245"/>
        <v/>
      </c>
      <c r="BK328" s="142" t="str">
        <f t="shared" ca="1" si="2271"/>
        <v/>
      </c>
      <c r="BL328" s="142" t="str">
        <f t="shared" ref="BL328" ca="1" si="2782">IFERROR(INDEX($D$2:$BA$203,$A$41-1+$BI328,$A$27-3)*IF(RTF_unit="K",1,IF(RTF_unit="lb",1/1000,IF(RTF_unit="T",2,1))),"")</f>
        <v/>
      </c>
      <c r="BM328" s="142" t="str">
        <f t="shared" ref="BM328" ca="1" si="2783">IFERROR(INDEX($D$2:$BA$203,$A$41-1+$BI328,$A$27-1)*IF(RTF_unit="K",1,IF(RTF_unit="lb",1/1000,IF(RTF_unit="T",2,1))),"")</f>
        <v/>
      </c>
      <c r="BN328" s="142" t="str">
        <f t="shared" ref="BN328" ca="1" si="2784">IFERROR(INDEX($D$2:$BA$203,$A$41-1+$BI328,$A$27-2)*IF(RTF_unit="K",1,IF(RTF_unit="lb",1/1000,IF(RTF_unit="T",2,1))),"")</f>
        <v/>
      </c>
      <c r="BO328" s="142" t="str">
        <f t="shared" ref="BO328" ca="1" si="2785">IFERROR(INDEX($D$2:$BA$203,$A$41-1+$BI328,$A$27)*IF(RTF_unit_Moment="kip-ft",1,IF(RTF_unit_Moment="kip-in",1/12,IF(RTF_unit_Moment="lb-ft",1/1000,IF(RTF_unit_Moment="lb-in",1/12000,1)))),"")</f>
        <v/>
      </c>
      <c r="BP328" s="142" t="str">
        <f t="shared" ref="BP328" ca="1" si="2786">IFERROR(INDEX($D$2:$BA$203,$A$41-1+$BI328,$A$30)*IF(RTF_unit_Moment="kip-ft",1,IF(RTF_unit_Moment="kip-in",1/12,IF(RTF_unit_Moment="lb-ft",1/1000,IF(RTF_unit_Moment="lb-in",1/12000,1)))),"")</f>
        <v/>
      </c>
      <c r="BQ328" s="142" t="str">
        <f t="shared" ca="1" si="2277"/>
        <v/>
      </c>
      <c r="BR328" s="142" t="str">
        <f t="shared" ca="1" si="2278"/>
        <v/>
      </c>
      <c r="BT328" s="142" t="str">
        <f t="array" aca="1" ref="BT328" ca="1">IFERROR(INDEX($BB$1:$BB$502,SMALL(IF($BB$1:$BB$502&lt;&gt;"",ROW($BB$1:$BB$502)),ROW(321:321))),"")</f>
        <v/>
      </c>
      <c r="BU328" s="156" t="str">
        <f t="shared" ca="1" si="2240"/>
        <v/>
      </c>
      <c r="BV328" s="142" t="str">
        <f t="shared" ca="1" si="2251"/>
        <v/>
      </c>
      <c r="BW328" s="142" t="str">
        <f t="shared" ca="1" si="2251"/>
        <v/>
      </c>
      <c r="BX328" s="142" t="str">
        <f t="shared" ca="1" si="2251"/>
        <v/>
      </c>
      <c r="BY328" s="142" t="str">
        <f t="shared" ca="1" si="2252"/>
        <v/>
      </c>
      <c r="BZ328" s="142" t="str">
        <f t="shared" ca="1" si="2241"/>
        <v/>
      </c>
      <c r="CA328" s="142" t="str">
        <f t="shared" ca="1" si="2253"/>
        <v/>
      </c>
      <c r="CB328" s="142" t="str">
        <f t="shared" ca="1" si="2254"/>
        <v/>
      </c>
      <c r="CC328" s="142" t="str">
        <f t="shared" ca="1" si="2255"/>
        <v/>
      </c>
      <c r="CD328" s="142" t="str">
        <f t="shared" ca="1" si="2256"/>
        <v/>
      </c>
      <c r="CE328" s="142" t="str">
        <f t="shared" ca="1" si="2257"/>
        <v/>
      </c>
      <c r="CF328" s="142" t="str">
        <f t="shared" ca="1" si="2258"/>
        <v/>
      </c>
      <c r="CG328" s="142" t="str">
        <f t="shared" ca="1" si="2259"/>
        <v/>
      </c>
      <c r="CH328" s="142" t="str">
        <f ca="1">IFERROR(TRIM(IFERROR(IF(ISNUMBER(MATCH(IF($CF327="Radius",LEFT($CF328,FIND(" (",$CF328,1)),IF(LEFT($CF328,FIND(" (",$CF328,1))=LEFT($CF327,FIND(" (",$CF327,1)),"",LEFT($CF328,FIND(" (",$CF328,1)))),$CH$8:$CH327,0))=FALSE,IF($CF327="Radius",LEFT($CF328,FIND(" (",$CF328,1)),IF(LEFT($CF328,FIND(" (",$CF328,1))=LEFT($CF327,FIND(" (",$CF327,1)),"",LEFT($CF328,FIND(" (",$CF328,1)))),""),"")),"")</f>
        <v/>
      </c>
      <c r="CI328" s="142" t="str">
        <f t="array" aca="1" ref="CI328" ca="1">IFERROR(IF($CH328="","",IF(MAX((Selection_Radius=$CH328)*Selection_Resultant)=0,"",MAX((Selection_Radius=$CH328)*Selection_Resultant))),"")</f>
        <v/>
      </c>
      <c r="CJ328" s="142" t="str">
        <f t="shared" ca="1" si="2260"/>
        <v/>
      </c>
      <c r="CK328" s="142" t="str">
        <f t="array" aca="1" ref="CK328" ca="1">IFERROR(INDEX($CJ$1:$CJ$502,SMALL(IF($CJ$1:$CJ$502&lt;&gt;"",ROW($CJ$1:$CJ$502)),ROW(321:321))),"")</f>
        <v/>
      </c>
      <c r="CL328" s="142" t="str">
        <f t="shared" ca="1" si="2261"/>
        <v/>
      </c>
      <c r="CM328" s="142" t="str">
        <f t="shared" ca="1" si="2262"/>
        <v/>
      </c>
      <c r="CN328" s="142" t="str" cm="1">
        <f t="array" aca="1" ref="CN328" ca="1">IF(CM328="","",INDEX(INDIRECT("$CM$9:$CM$" &amp; ROW(GuyAnchorReactionCount) + GuyAnchorReactionCount),ROWS($CM328:INDIRECT("$CM$" &amp; ROW(GuyAnchorReactionCount) + GuyAnchorReactionCount))))</f>
        <v/>
      </c>
      <c r="CP328" s="145" t="str">
        <f t="shared" ca="1" si="2263"/>
        <v/>
      </c>
      <c r="CQ328" s="145" t="str">
        <f t="shared" ca="1" si="2264"/>
        <v/>
      </c>
      <c r="CR328" s="145" t="str">
        <f t="shared" ca="1" si="2265"/>
        <v/>
      </c>
      <c r="CS328" s="145" t="str">
        <f t="shared" ca="1" si="2266"/>
        <v/>
      </c>
    </row>
    <row r="329" spans="3:97" x14ac:dyDescent="0.2">
      <c r="C329" s="142">
        <f t="shared" si="2745"/>
        <v>327</v>
      </c>
      <c r="D329" s="142" t="e">
        <f t="shared" ca="1" si="2725"/>
        <v>#N/A</v>
      </c>
      <c r="E329" s="142" t="e">
        <f t="shared" ca="1" si="2725"/>
        <v>#N/A</v>
      </c>
      <c r="F329" s="142" t="e">
        <f t="shared" ca="1" si="2725"/>
        <v>#N/A</v>
      </c>
      <c r="G329" s="142" t="e">
        <f t="shared" ca="1" si="2725"/>
        <v>#N/A</v>
      </c>
      <c r="H329" s="142" t="e">
        <f t="shared" ca="1" si="2725"/>
        <v>#N/A</v>
      </c>
      <c r="I329" s="142" t="e">
        <f t="shared" ca="1" si="2725"/>
        <v>#N/A</v>
      </c>
      <c r="J329" s="142" t="e">
        <f t="shared" ca="1" si="2725"/>
        <v>#N/A</v>
      </c>
      <c r="K329" s="142" t="e">
        <f t="shared" ca="1" si="2725"/>
        <v>#N/A</v>
      </c>
      <c r="L329" s="142" t="e">
        <f t="shared" ca="1" si="2725"/>
        <v>#N/A</v>
      </c>
      <c r="M329" s="142" t="e">
        <f t="shared" ca="1" si="2725"/>
        <v>#N/A</v>
      </c>
      <c r="N329" s="142" t="e">
        <f t="shared" ca="1" si="2725"/>
        <v>#N/A</v>
      </c>
      <c r="O329" s="142" t="e">
        <f t="shared" ca="1" si="2725"/>
        <v>#N/A</v>
      </c>
      <c r="P329" s="142" t="e">
        <f t="shared" ca="1" si="2725"/>
        <v>#N/A</v>
      </c>
      <c r="Q329" s="142" t="e">
        <f t="shared" ca="1" si="2725"/>
        <v>#N/A</v>
      </c>
      <c r="R329" s="142" t="e">
        <f t="shared" ca="1" si="2725"/>
        <v>#N/A</v>
      </c>
      <c r="S329" s="142" t="e">
        <f t="shared" ca="1" si="2725"/>
        <v>#N/A</v>
      </c>
      <c r="T329" s="142" t="e">
        <f t="shared" ca="1" si="2715"/>
        <v>#N/A</v>
      </c>
      <c r="U329" s="142" t="e">
        <f t="shared" ca="1" si="2715"/>
        <v>#N/A</v>
      </c>
      <c r="V329" s="142" t="e">
        <f t="shared" ca="1" si="2715"/>
        <v>#N/A</v>
      </c>
      <c r="W329" s="142" t="e">
        <f t="shared" ca="1" si="2715"/>
        <v>#N/A</v>
      </c>
      <c r="X329" s="142" t="e">
        <f t="shared" ca="1" si="2715"/>
        <v>#N/A</v>
      </c>
      <c r="Y329" s="142" t="e">
        <f t="shared" ca="1" si="2715"/>
        <v>#N/A</v>
      </c>
      <c r="Z329" s="142" t="e">
        <f t="shared" ca="1" si="2715"/>
        <v>#N/A</v>
      </c>
      <c r="AA329" s="142" t="e">
        <f t="shared" ca="1" si="2715"/>
        <v>#N/A</v>
      </c>
      <c r="AB329" s="142" t="e">
        <f t="shared" ca="1" si="2715"/>
        <v>#N/A</v>
      </c>
      <c r="AC329" s="142" t="e">
        <f t="shared" ca="1" si="2715"/>
        <v>#N/A</v>
      </c>
      <c r="AD329" s="142" t="e">
        <f t="shared" ca="1" si="2715"/>
        <v>#N/A</v>
      </c>
      <c r="AE329" s="142" t="e">
        <f t="shared" ca="1" si="2715"/>
        <v>#N/A</v>
      </c>
      <c r="AF329" s="142" t="e">
        <f t="shared" ca="1" si="2715"/>
        <v>#N/A</v>
      </c>
      <c r="AG329" s="142" t="e">
        <f t="shared" ca="1" si="2715"/>
        <v>#N/A</v>
      </c>
      <c r="AH329" s="142" t="e">
        <f t="shared" ca="1" si="2715"/>
        <v>#N/A</v>
      </c>
      <c r="AI329" s="142" t="e">
        <f t="shared" ca="1" si="2726"/>
        <v>#N/A</v>
      </c>
      <c r="AJ329" s="142" t="e">
        <f t="shared" ca="1" si="2726"/>
        <v>#N/A</v>
      </c>
      <c r="AK329" s="142" t="e">
        <f t="shared" ca="1" si="2726"/>
        <v>#N/A</v>
      </c>
      <c r="AL329" s="142" t="e">
        <f t="shared" ca="1" si="2726"/>
        <v>#N/A</v>
      </c>
      <c r="AM329" s="142" t="e">
        <f t="shared" ca="1" si="2726"/>
        <v>#N/A</v>
      </c>
      <c r="AN329" s="142" t="e">
        <f t="shared" ca="1" si="2726"/>
        <v>#N/A</v>
      </c>
      <c r="AO329" s="142" t="e">
        <f t="shared" ca="1" si="2726"/>
        <v>#N/A</v>
      </c>
      <c r="AP329" s="142" t="e">
        <f t="shared" ca="1" si="2726"/>
        <v>#N/A</v>
      </c>
      <c r="AQ329" s="142" t="e">
        <f t="shared" ca="1" si="2726"/>
        <v>#N/A</v>
      </c>
      <c r="AR329" s="142" t="e">
        <f t="shared" ca="1" si="2726"/>
        <v>#N/A</v>
      </c>
      <c r="AS329" s="142" t="e">
        <f t="shared" ca="1" si="2726"/>
        <v>#N/A</v>
      </c>
      <c r="AT329" s="142" t="e">
        <f t="shared" ca="1" si="2726"/>
        <v>#N/A</v>
      </c>
      <c r="AU329" s="142" t="e">
        <f t="shared" ca="1" si="2726"/>
        <v>#N/A</v>
      </c>
      <c r="AV329" s="142" t="e">
        <f t="shared" ca="1" si="2726"/>
        <v>#N/A</v>
      </c>
      <c r="AW329" s="142" t="e">
        <f t="shared" ca="1" si="2726"/>
        <v>#N/A</v>
      </c>
      <c r="AX329" s="142" t="e">
        <f t="shared" ca="1" si="2726"/>
        <v>#N/A</v>
      </c>
      <c r="AY329" s="142" t="e">
        <f t="shared" ca="1" si="2716"/>
        <v>#N/A</v>
      </c>
      <c r="AZ329" s="142" t="e">
        <f t="shared" ca="1" si="2716"/>
        <v>#N/A</v>
      </c>
      <c r="BA329" s="142" t="e">
        <f t="shared" ca="1" si="2716"/>
        <v>#N/A</v>
      </c>
      <c r="BB329" s="142" t="str">
        <f t="shared" ca="1" si="2735"/>
        <v/>
      </c>
      <c r="BC329" s="142" t="str">
        <f t="shared" ref="BC329" ca="1" si="2787">IFERROR(VALUE(G329)*IF(RTF_unit="K",1,IF(RTF_unit="lb",1/1000,IF(RTF_unit="T",2,1))),"")</f>
        <v/>
      </c>
      <c r="BD329" s="142" t="str">
        <f t="shared" ref="BD329" ca="1" si="2788">IFERROR(VALUE(H329)*IF(RTF_unit="K",1,IF(RTF_unit="lb",1/1000,IF(RTF_unit="T",2,1))),"")</f>
        <v/>
      </c>
      <c r="BE329" s="142" t="str">
        <f t="shared" ref="BE329" ca="1" si="2789">IFERROR(VALUE(I329)*IF(RTF_unit="K",1,IF(RTF_unit="lb",1/1000,IF(RTF_unit="T",2,1))),"")</f>
        <v/>
      </c>
      <c r="BF329" s="20" t="str">
        <f t="shared" ca="1" si="2739"/>
        <v/>
      </c>
      <c r="BG329" s="142" t="str">
        <f t="shared" ca="1" si="2781"/>
        <v/>
      </c>
      <c r="BH329" s="20"/>
      <c r="BI329" s="158" t="str">
        <f t="shared" ca="1" si="2270"/>
        <v/>
      </c>
      <c r="BJ329" s="142" t="str">
        <f t="shared" ca="1" si="2245"/>
        <v/>
      </c>
      <c r="BK329" s="142" t="str">
        <f t="shared" ca="1" si="2271"/>
        <v/>
      </c>
      <c r="BL329" s="142" t="str">
        <f t="shared" ref="BL329" ca="1" si="2790">IFERROR(INDEX($D$2:$BA$203,$A$41-1+$BI329,$A$27-3)*IF(RTF_unit="K",1,IF(RTF_unit="lb",1/1000,IF(RTF_unit="T",2,1))),"")</f>
        <v/>
      </c>
      <c r="BM329" s="142" t="str">
        <f t="shared" ref="BM329" ca="1" si="2791">IFERROR(INDEX($D$2:$BA$203,$A$41-1+$BI329,$A$27-1)*IF(RTF_unit="K",1,IF(RTF_unit="lb",1/1000,IF(RTF_unit="T",2,1))),"")</f>
        <v/>
      </c>
      <c r="BN329" s="142" t="str">
        <f t="shared" ref="BN329" ca="1" si="2792">IFERROR(INDEX($D$2:$BA$203,$A$41-1+$BI329,$A$27-2)*IF(RTF_unit="K",1,IF(RTF_unit="lb",1/1000,IF(RTF_unit="T",2,1))),"")</f>
        <v/>
      </c>
      <c r="BO329" s="142" t="str">
        <f t="shared" ref="BO329" ca="1" si="2793">IFERROR(INDEX($D$2:$BA$203,$A$41-1+$BI329,$A$27)*IF(RTF_unit_Moment="kip-ft",1,IF(RTF_unit_Moment="kip-in",1/12,IF(RTF_unit_Moment="lb-ft",1/1000,IF(RTF_unit_Moment="lb-in",1/12000,1)))),"")</f>
        <v/>
      </c>
      <c r="BP329" s="142" t="str">
        <f t="shared" ref="BP329" ca="1" si="2794">IFERROR(INDEX($D$2:$BA$203,$A$41-1+$BI329,$A$30)*IF(RTF_unit_Moment="kip-ft",1,IF(RTF_unit_Moment="kip-in",1/12,IF(RTF_unit_Moment="lb-ft",1/1000,IF(RTF_unit_Moment="lb-in",1/12000,1)))),"")</f>
        <v/>
      </c>
      <c r="BQ329" s="142" t="str">
        <f t="shared" ca="1" si="2277"/>
        <v/>
      </c>
      <c r="BR329" s="142" t="str">
        <f t="shared" ca="1" si="2278"/>
        <v/>
      </c>
      <c r="BT329" s="142" t="str">
        <f t="array" aca="1" ref="BT329" ca="1">IFERROR(INDEX($BB$1:$BB$502,SMALL(IF($BB$1:$BB$502&lt;&gt;"",ROW($BB$1:$BB$502)),ROW(322:322))),"")</f>
        <v/>
      </c>
      <c r="BU329" s="156" t="str">
        <f t="shared" ref="BU329:BU392" ca="1" si="2795">IF($BT329="","",ROW(INDEX(BB:BB,MATCH($BT329,BB:BB,0))))</f>
        <v/>
      </c>
      <c r="BV329" s="142" t="str">
        <f t="shared" ca="1" si="2251"/>
        <v/>
      </c>
      <c r="BW329" s="142" t="str">
        <f t="shared" ca="1" si="2251"/>
        <v/>
      </c>
      <c r="BX329" s="142" t="str">
        <f t="shared" ca="1" si="2251"/>
        <v/>
      </c>
      <c r="BY329" s="142" t="str">
        <f t="shared" ca="1" si="2252"/>
        <v/>
      </c>
      <c r="BZ329" s="142" t="str">
        <f t="shared" ref="BZ329:BZ392" ca="1" si="2796">IF($BT329="","",VLOOKUP($BT329,$BB:$BG,6,0))</f>
        <v/>
      </c>
      <c r="CA329" s="142" t="str">
        <f t="shared" ca="1" si="2253"/>
        <v/>
      </c>
      <c r="CB329" s="142" t="str">
        <f t="shared" ca="1" si="2254"/>
        <v/>
      </c>
      <c r="CC329" s="142" t="str">
        <f t="shared" ca="1" si="2255"/>
        <v/>
      </c>
      <c r="CD329" s="142" t="str">
        <f t="shared" ca="1" si="2256"/>
        <v/>
      </c>
      <c r="CE329" s="142" t="str">
        <f t="shared" ca="1" si="2257"/>
        <v/>
      </c>
      <c r="CF329" s="142" t="str">
        <f t="shared" ca="1" si="2258"/>
        <v/>
      </c>
      <c r="CG329" s="142" t="str">
        <f t="shared" ca="1" si="2259"/>
        <v/>
      </c>
      <c r="CH329" s="142" t="str">
        <f ca="1">IFERROR(TRIM(IFERROR(IF(ISNUMBER(MATCH(IF($CF328="Radius",LEFT($CF329,FIND(" (",$CF329,1)),IF(LEFT($CF329,FIND(" (",$CF329,1))=LEFT($CF328,FIND(" (",$CF328,1)),"",LEFT($CF329,FIND(" (",$CF329,1)))),$CH$8:$CH328,0))=FALSE,IF($CF328="Radius",LEFT($CF329,FIND(" (",$CF329,1)),IF(LEFT($CF329,FIND(" (",$CF329,1))=LEFT($CF328,FIND(" (",$CF328,1)),"",LEFT($CF329,FIND(" (",$CF329,1)))),""),"")),"")</f>
        <v/>
      </c>
      <c r="CI329" s="142" t="str">
        <f t="array" aca="1" ref="CI329" ca="1">IFERROR(IF($CH329="","",IF(MAX((Selection_Radius=$CH329)*Selection_Resultant)=0,"",MAX((Selection_Radius=$CH329)*Selection_Resultant))),"")</f>
        <v/>
      </c>
      <c r="CJ329" s="142" t="str">
        <f t="shared" ca="1" si="2260"/>
        <v/>
      </c>
      <c r="CK329" s="142" t="str">
        <f t="array" aca="1" ref="CK329" ca="1">IFERROR(INDEX($CJ$1:$CJ$502,SMALL(IF($CJ$1:$CJ$502&lt;&gt;"",ROW($CJ$1:$CJ$502)),ROW(322:322))),"")</f>
        <v/>
      </c>
      <c r="CL329" s="142" t="str">
        <f t="shared" ca="1" si="2261"/>
        <v/>
      </c>
      <c r="CM329" s="142" t="str">
        <f t="shared" ca="1" si="2262"/>
        <v/>
      </c>
      <c r="CN329" s="142" t="str" cm="1">
        <f t="array" aca="1" ref="CN329" ca="1">IF(CM329="","",INDEX(INDIRECT("$CM$9:$CM$" &amp; ROW(GuyAnchorReactionCount) + GuyAnchorReactionCount),ROWS($CM329:INDIRECT("$CM$" &amp; ROW(GuyAnchorReactionCount) + GuyAnchorReactionCount))))</f>
        <v/>
      </c>
      <c r="CP329" s="145" t="str">
        <f t="shared" ca="1" si="2263"/>
        <v/>
      </c>
      <c r="CQ329" s="145" t="str">
        <f t="shared" ca="1" si="2264"/>
        <v/>
      </c>
      <c r="CR329" s="145" t="str">
        <f t="shared" ca="1" si="2265"/>
        <v/>
      </c>
      <c r="CS329" s="145" t="str">
        <f t="shared" ca="1" si="2266"/>
        <v/>
      </c>
    </row>
    <row r="330" spans="3:97" ht="15" customHeight="1" x14ac:dyDescent="0.2">
      <c r="C330" s="142">
        <f t="shared" si="2745"/>
        <v>328</v>
      </c>
      <c r="D330" s="142" t="e">
        <f t="shared" ca="1" si="2725"/>
        <v>#N/A</v>
      </c>
      <c r="E330" s="142" t="e">
        <f t="shared" ca="1" si="2725"/>
        <v>#N/A</v>
      </c>
      <c r="F330" s="142" t="e">
        <f t="shared" ca="1" si="2725"/>
        <v>#N/A</v>
      </c>
      <c r="G330" s="142" t="e">
        <f t="shared" ca="1" si="2725"/>
        <v>#N/A</v>
      </c>
      <c r="H330" s="142" t="e">
        <f t="shared" ca="1" si="2725"/>
        <v>#N/A</v>
      </c>
      <c r="I330" s="142" t="e">
        <f t="shared" ca="1" si="2725"/>
        <v>#N/A</v>
      </c>
      <c r="J330" s="142" t="e">
        <f t="shared" ca="1" si="2725"/>
        <v>#N/A</v>
      </c>
      <c r="K330" s="142" t="e">
        <f t="shared" ca="1" si="2725"/>
        <v>#N/A</v>
      </c>
      <c r="L330" s="142" t="e">
        <f t="shared" ca="1" si="2725"/>
        <v>#N/A</v>
      </c>
      <c r="M330" s="142" t="e">
        <f t="shared" ca="1" si="2725"/>
        <v>#N/A</v>
      </c>
      <c r="N330" s="142" t="e">
        <f t="shared" ca="1" si="2725"/>
        <v>#N/A</v>
      </c>
      <c r="O330" s="142" t="e">
        <f t="shared" ca="1" si="2725"/>
        <v>#N/A</v>
      </c>
      <c r="P330" s="142" t="e">
        <f t="shared" ca="1" si="2725"/>
        <v>#N/A</v>
      </c>
      <c r="Q330" s="142" t="e">
        <f t="shared" ca="1" si="2725"/>
        <v>#N/A</v>
      </c>
      <c r="R330" s="142" t="e">
        <f t="shared" ca="1" si="2725"/>
        <v>#N/A</v>
      </c>
      <c r="S330" s="142" t="e">
        <f t="shared" ca="1" si="2725"/>
        <v>#N/A</v>
      </c>
      <c r="T330" s="142" t="e">
        <f t="shared" ca="1" si="2715"/>
        <v>#N/A</v>
      </c>
      <c r="U330" s="142" t="e">
        <f t="shared" ca="1" si="2715"/>
        <v>#N/A</v>
      </c>
      <c r="V330" s="142" t="e">
        <f t="shared" ca="1" si="2715"/>
        <v>#N/A</v>
      </c>
      <c r="W330" s="142" t="e">
        <f t="shared" ca="1" si="2715"/>
        <v>#N/A</v>
      </c>
      <c r="X330" s="142" t="e">
        <f t="shared" ca="1" si="2715"/>
        <v>#N/A</v>
      </c>
      <c r="Y330" s="142" t="e">
        <f t="shared" ca="1" si="2715"/>
        <v>#N/A</v>
      </c>
      <c r="Z330" s="142" t="e">
        <f t="shared" ca="1" si="2715"/>
        <v>#N/A</v>
      </c>
      <c r="AA330" s="142" t="e">
        <f t="shared" ca="1" si="2715"/>
        <v>#N/A</v>
      </c>
      <c r="AB330" s="142" t="e">
        <f t="shared" ca="1" si="2715"/>
        <v>#N/A</v>
      </c>
      <c r="AC330" s="142" t="e">
        <f t="shared" ca="1" si="2715"/>
        <v>#N/A</v>
      </c>
      <c r="AD330" s="142" t="e">
        <f t="shared" ca="1" si="2715"/>
        <v>#N/A</v>
      </c>
      <c r="AE330" s="142" t="e">
        <f t="shared" ca="1" si="2715"/>
        <v>#N/A</v>
      </c>
      <c r="AF330" s="142" t="e">
        <f t="shared" ca="1" si="2715"/>
        <v>#N/A</v>
      </c>
      <c r="AG330" s="142" t="e">
        <f t="shared" ca="1" si="2715"/>
        <v>#N/A</v>
      </c>
      <c r="AH330" s="142" t="e">
        <f t="shared" ca="1" si="2715"/>
        <v>#N/A</v>
      </c>
      <c r="AI330" s="142" t="e">
        <f t="shared" ca="1" si="2726"/>
        <v>#N/A</v>
      </c>
      <c r="AJ330" s="142" t="e">
        <f t="shared" ca="1" si="2726"/>
        <v>#N/A</v>
      </c>
      <c r="AK330" s="142" t="e">
        <f t="shared" ca="1" si="2726"/>
        <v>#N/A</v>
      </c>
      <c r="AL330" s="142" t="e">
        <f t="shared" ca="1" si="2726"/>
        <v>#N/A</v>
      </c>
      <c r="AM330" s="142" t="e">
        <f t="shared" ca="1" si="2726"/>
        <v>#N/A</v>
      </c>
      <c r="AN330" s="142" t="e">
        <f t="shared" ca="1" si="2726"/>
        <v>#N/A</v>
      </c>
      <c r="AO330" s="142" t="e">
        <f t="shared" ca="1" si="2726"/>
        <v>#N/A</v>
      </c>
      <c r="AP330" s="142" t="e">
        <f t="shared" ca="1" si="2726"/>
        <v>#N/A</v>
      </c>
      <c r="AQ330" s="142" t="e">
        <f t="shared" ca="1" si="2726"/>
        <v>#N/A</v>
      </c>
      <c r="AR330" s="142" t="e">
        <f t="shared" ca="1" si="2726"/>
        <v>#N/A</v>
      </c>
      <c r="AS330" s="142" t="e">
        <f t="shared" ca="1" si="2726"/>
        <v>#N/A</v>
      </c>
      <c r="AT330" s="142" t="e">
        <f t="shared" ca="1" si="2726"/>
        <v>#N/A</v>
      </c>
      <c r="AU330" s="142" t="e">
        <f t="shared" ca="1" si="2726"/>
        <v>#N/A</v>
      </c>
      <c r="AV330" s="142" t="e">
        <f t="shared" ca="1" si="2726"/>
        <v>#N/A</v>
      </c>
      <c r="AW330" s="142" t="e">
        <f t="shared" ca="1" si="2726"/>
        <v>#N/A</v>
      </c>
      <c r="AX330" s="142" t="e">
        <f t="shared" ca="1" si="2726"/>
        <v>#N/A</v>
      </c>
      <c r="AY330" s="142" t="e">
        <f t="shared" ca="1" si="2716"/>
        <v>#N/A</v>
      </c>
      <c r="AZ330" s="142" t="e">
        <f t="shared" ca="1" si="2716"/>
        <v>#N/A</v>
      </c>
      <c r="BA330" s="142" t="e">
        <f t="shared" ca="1" si="2716"/>
        <v>#N/A</v>
      </c>
      <c r="BB330" s="142" t="str">
        <f t="shared" ca="1" si="2735"/>
        <v/>
      </c>
      <c r="BC330" s="142" t="str">
        <f t="shared" ref="BC330" ca="1" si="2797">IFERROR(VALUE(G330)*IF(RTF_unit="K",1,IF(RTF_unit="lb",1/1000,IF(RTF_unit="T",2,1))),"")</f>
        <v/>
      </c>
      <c r="BD330" s="142" t="str">
        <f t="shared" ref="BD330" ca="1" si="2798">IFERROR(VALUE(H330)*IF(RTF_unit="K",1,IF(RTF_unit="lb",1/1000,IF(RTF_unit="T",2,1))),"")</f>
        <v/>
      </c>
      <c r="BE330" s="142" t="str">
        <f t="shared" ref="BE330" ca="1" si="2799">IFERROR(VALUE(I330)*IF(RTF_unit="K",1,IF(RTF_unit="lb",1/1000,IF(RTF_unit="T",2,1))),"")</f>
        <v/>
      </c>
      <c r="BF330" s="20" t="str">
        <f t="shared" ca="1" si="2739"/>
        <v/>
      </c>
      <c r="BG330" s="142" t="str">
        <f t="shared" ca="1" si="2781"/>
        <v/>
      </c>
      <c r="BH330" s="20"/>
      <c r="BI330" s="158" t="str">
        <f t="shared" ca="1" si="2270"/>
        <v/>
      </c>
      <c r="BJ330" s="142" t="str">
        <f t="shared" ref="BJ330:BJ393" ca="1" si="2800">IFERROR(INDEX(D:D,$A$41+$BI330,1),"")</f>
        <v/>
      </c>
      <c r="BK330" s="142" t="str">
        <f t="shared" ca="1" si="2271"/>
        <v/>
      </c>
      <c r="BL330" s="142" t="str">
        <f t="shared" ref="BL330" ca="1" si="2801">IFERROR(INDEX($D$2:$BA$203,$A$41-1+$BI330,$A$27-3)*IF(RTF_unit="K",1,IF(RTF_unit="lb",1/1000,IF(RTF_unit="T",2,1))),"")</f>
        <v/>
      </c>
      <c r="BM330" s="142" t="str">
        <f t="shared" ref="BM330" ca="1" si="2802">IFERROR(INDEX($D$2:$BA$203,$A$41-1+$BI330,$A$27-1)*IF(RTF_unit="K",1,IF(RTF_unit="lb",1/1000,IF(RTF_unit="T",2,1))),"")</f>
        <v/>
      </c>
      <c r="BN330" s="142" t="str">
        <f t="shared" ref="BN330" ca="1" si="2803">IFERROR(INDEX($D$2:$BA$203,$A$41-1+$BI330,$A$27-2)*IF(RTF_unit="K",1,IF(RTF_unit="lb",1/1000,IF(RTF_unit="T",2,1))),"")</f>
        <v/>
      </c>
      <c r="BO330" s="142" t="str">
        <f t="shared" ref="BO330" ca="1" si="2804">IFERROR(INDEX($D$2:$BA$203,$A$41-1+$BI330,$A$27)*IF(RTF_unit_Moment="kip-ft",1,IF(RTF_unit_Moment="kip-in",1/12,IF(RTF_unit_Moment="lb-ft",1/1000,IF(RTF_unit_Moment="lb-in",1/12000,1)))),"")</f>
        <v/>
      </c>
      <c r="BP330" s="142" t="str">
        <f t="shared" ref="BP330" ca="1" si="2805">IFERROR(INDEX($D$2:$BA$203,$A$41-1+$BI330,$A$30)*IF(RTF_unit_Moment="kip-ft",1,IF(RTF_unit_Moment="kip-in",1/12,IF(RTF_unit_Moment="lb-ft",1/1000,IF(RTF_unit_Moment="lb-in",1/12000,1)))),"")</f>
        <v/>
      </c>
      <c r="BQ330" s="142" t="str">
        <f t="shared" ca="1" si="2277"/>
        <v/>
      </c>
      <c r="BR330" s="142" t="str">
        <f t="shared" ca="1" si="2278"/>
        <v/>
      </c>
      <c r="BT330" s="142" t="str">
        <f t="array" aca="1" ref="BT330" ca="1">IFERROR(INDEX($BB$1:$BB$502,SMALL(IF($BB$1:$BB$502&lt;&gt;"",ROW($BB$1:$BB$502)),ROW(323:323))),"")</f>
        <v/>
      </c>
      <c r="BU330" s="156" t="str">
        <f t="shared" ca="1" si="2795"/>
        <v/>
      </c>
      <c r="BV330" s="142" t="str">
        <f t="shared" ref="BV330:BX361" ca="1" si="2806">IFERROR(INDEX(INDIRECT(BV$7 &amp; ":" &amp; BV$7),$BU330 + MATCH($BZ330,INDIRECT($BZ$7 &amp; $BU330 &amp; ":" &amp; $BZ$7 &amp; $BU330+7),0) - 1,1),"")</f>
        <v/>
      </c>
      <c r="BW330" s="142" t="str">
        <f t="shared" ca="1" si="2806"/>
        <v/>
      </c>
      <c r="BX330" s="142" t="str">
        <f t="shared" ca="1" si="2806"/>
        <v/>
      </c>
      <c r="BY330" s="142" t="str">
        <f t="shared" ref="BY330:BY393" ca="1" si="2807">IFERROR(SQRT(BW330^2+BX330^2),"")</f>
        <v/>
      </c>
      <c r="BZ330" s="142" t="str">
        <f t="shared" ca="1" si="2796"/>
        <v/>
      </c>
      <c r="CA330" s="142" t="str">
        <f t="shared" ref="CA330:CA393" ca="1" si="2808">IF($BT330="","",0)</f>
        <v/>
      </c>
      <c r="CB330" s="142" t="str">
        <f t="shared" ref="CB330:CB393" ca="1" si="2809">IF($BT330="","",ABS($BV330))</f>
        <v/>
      </c>
      <c r="CC330" s="142" t="str">
        <f t="shared" ref="CC330:CC393" ca="1" si="2810">IF($BT330="","",ABS($BY330))</f>
        <v/>
      </c>
      <c r="CD330" s="142" t="str">
        <f t="shared" ref="CD330:CD393" ca="1" si="2811">IFERROR(VLOOKUP(INDEX(F:F,MATCH(INDEX(INDIRECT(BV$7 &amp; ":" &amp; BV$7),$BU330 + MATCH($BZ330,INDIRECT($BZ$7 &amp; $BU330 &amp; ":" &amp; $BZ$7 &amp; $BU330+7),0) - 1,1),BC:BC,0))-1,$BI$10:$BR$502,3,0),"")</f>
        <v/>
      </c>
      <c r="CE330" s="142" t="str">
        <f t="shared" ref="CE330:CE393" ca="1" si="2812">IFERROR(LEFT($BT330,(FIND("@",$BT330,1)-1)),"")</f>
        <v/>
      </c>
      <c r="CF330" s="142" t="str">
        <f t="shared" ref="CF330:CF393" ca="1" si="2813">IFERROR(MID($BT330,FIND("@",$BT330,1)+2,LEN($BT330)-FIND("@",$BT330,1)-1),"")</f>
        <v/>
      </c>
      <c r="CG330" s="142" t="str">
        <f t="shared" ref="CG330:CG393" ca="1" si="2814">IFERROR(LEFT($CF330,FIND(" (",$CF330,1)-1),"")</f>
        <v/>
      </c>
      <c r="CH330" s="142" t="str">
        <f ca="1">IFERROR(TRIM(IFERROR(IF(ISNUMBER(MATCH(IF($CF329="Radius",LEFT($CF330,FIND(" (",$CF330,1)),IF(LEFT($CF330,FIND(" (",$CF330,1))=LEFT($CF329,FIND(" (",$CF329,1)),"",LEFT($CF330,FIND(" (",$CF330,1)))),$CH$8:$CH329,0))=FALSE,IF($CF329="Radius",LEFT($CF330,FIND(" (",$CF330,1)),IF(LEFT($CF330,FIND(" (",$CF330,1))=LEFT($CF329,FIND(" (",$CF329,1)),"",LEFT($CF330,FIND(" (",$CF330,1)))),""),"")),"")</f>
        <v/>
      </c>
      <c r="CI330" s="142" t="str">
        <f t="array" aca="1" ref="CI330" ca="1">IFERROR(IF($CH330="","",IF(MAX((Selection_Radius=$CH330)*Selection_Resultant)=0,"",MAX((Selection_Radius=$CH330)*Selection_Resultant))),"")</f>
        <v/>
      </c>
      <c r="CJ330" s="142" t="str">
        <f t="shared" ref="CJ330:CJ393" ca="1" si="2815">IFERROR(LEFT(INDEX($BT$9:$BT$502,MATCH($CI330,$BZ$9:$BZ$502,0)),FIND(" (",INDEX($BT$9:$BT$502,MATCH($CI330,$BZ$9:$BZ$502,0)),1)),"")</f>
        <v/>
      </c>
      <c r="CK330" s="142" t="str">
        <f t="array" aca="1" ref="CK330" ca="1">IFERROR(INDEX($CJ$1:$CJ$502,SMALL(IF($CJ$1:$CJ$502&lt;&gt;"",ROW($CJ$1:$CJ$502)),ROW(323:323))),"")</f>
        <v/>
      </c>
      <c r="CL330" s="142" t="str">
        <f t="shared" ref="CL330:CL393" ca="1" si="2816">IF($CK330="","","Maximum @ "&amp; IFERROR(MID($CK330,FIND("@",$CK330,1)+2,LEN($CK330)-FIND("@",$CK330,1)),""))</f>
        <v/>
      </c>
      <c r="CM330" s="142" t="str">
        <f t="shared" ref="CM330:CM393" ca="1" si="2817">IF($BT330="","",$BT330)</f>
        <v/>
      </c>
      <c r="CN330" s="142" t="str" cm="1">
        <f t="array" aca="1" ref="CN330" ca="1">IF(CM330="","",INDEX(INDIRECT("$CM$9:$CM$" &amp; ROW(GuyAnchorReactionCount) + GuyAnchorReactionCount),ROWS($CM330:INDIRECT("$CM$" &amp; ROW(GuyAnchorReactionCount) + GuyAnchorReactionCount))))</f>
        <v/>
      </c>
      <c r="CP330" s="145" t="str">
        <f t="shared" ref="CP330:CP393" ca="1" si="2818">IF($CN330="","",$CN330)</f>
        <v/>
      </c>
      <c r="CQ330" s="145" t="str">
        <f t="shared" ref="CQ330:CQ393" ca="1" si="2819">IF($CP330="","",ABS(VLOOKUP(IF(LEFT($CP330,3)="Guy",$CP330,INDEX($CK$9:$CK$502,MATCH($CP330,$CL$9:$CL$502,0)))&amp;"*",$BT$9:$CD$502,11,0)))</f>
        <v/>
      </c>
      <c r="CR330" s="145" t="str">
        <f t="shared" ref="CR330:CR393" ca="1" si="2820">IF($CP330="","",ABS(VLOOKUP(IF(LEFT($CP330,3)="Guy",$CP330,INDEX($CK$9:$CK$502,MATCH($CP330,$CL$9:$CL$502,0)))&amp;"*",$BT$9:$CD$502,3,0)))</f>
        <v/>
      </c>
      <c r="CS330" s="145" t="str">
        <f t="shared" ref="CS330:CS393" ca="1" si="2821">IF($CP330="","",ABS(VLOOKUP(IF(LEFT($CP330,3)="Guy",$CP330,INDEX($CK$9:$CK$502,MATCH($CP330,$CL$9:$CL$502,0)))&amp;"*",$BT$9:$CD$502,6,0)))</f>
        <v/>
      </c>
    </row>
    <row r="331" spans="3:97" x14ac:dyDescent="0.2">
      <c r="C331" s="142">
        <f t="shared" si="2745"/>
        <v>329</v>
      </c>
      <c r="D331" s="142" t="e">
        <f t="shared" ca="1" si="2725"/>
        <v>#N/A</v>
      </c>
      <c r="E331" s="142" t="e">
        <f t="shared" ca="1" si="2725"/>
        <v>#N/A</v>
      </c>
      <c r="F331" s="142" t="e">
        <f t="shared" ca="1" si="2725"/>
        <v>#N/A</v>
      </c>
      <c r="G331" s="142" t="e">
        <f t="shared" ca="1" si="2725"/>
        <v>#N/A</v>
      </c>
      <c r="H331" s="142" t="e">
        <f t="shared" ca="1" si="2725"/>
        <v>#N/A</v>
      </c>
      <c r="I331" s="142" t="e">
        <f t="shared" ca="1" si="2725"/>
        <v>#N/A</v>
      </c>
      <c r="J331" s="142" t="e">
        <f t="shared" ca="1" si="2725"/>
        <v>#N/A</v>
      </c>
      <c r="K331" s="142" t="e">
        <f t="shared" ca="1" si="2725"/>
        <v>#N/A</v>
      </c>
      <c r="L331" s="142" t="e">
        <f t="shared" ca="1" si="2725"/>
        <v>#N/A</v>
      </c>
      <c r="M331" s="142" t="e">
        <f t="shared" ca="1" si="2725"/>
        <v>#N/A</v>
      </c>
      <c r="N331" s="142" t="e">
        <f t="shared" ca="1" si="2725"/>
        <v>#N/A</v>
      </c>
      <c r="O331" s="142" t="e">
        <f t="shared" ca="1" si="2725"/>
        <v>#N/A</v>
      </c>
      <c r="P331" s="142" t="e">
        <f t="shared" ca="1" si="2725"/>
        <v>#N/A</v>
      </c>
      <c r="Q331" s="142" t="e">
        <f t="shared" ca="1" si="2725"/>
        <v>#N/A</v>
      </c>
      <c r="R331" s="142" t="e">
        <f t="shared" ca="1" si="2725"/>
        <v>#N/A</v>
      </c>
      <c r="S331" s="142" t="e">
        <f t="shared" ca="1" si="2725"/>
        <v>#N/A</v>
      </c>
      <c r="T331" s="142" t="e">
        <f t="shared" ca="1" si="2715"/>
        <v>#N/A</v>
      </c>
      <c r="U331" s="142" t="e">
        <f t="shared" ca="1" si="2715"/>
        <v>#N/A</v>
      </c>
      <c r="V331" s="142" t="e">
        <f t="shared" ca="1" si="2715"/>
        <v>#N/A</v>
      </c>
      <c r="W331" s="142" t="e">
        <f t="shared" ca="1" si="2715"/>
        <v>#N/A</v>
      </c>
      <c r="X331" s="142" t="e">
        <f t="shared" ca="1" si="2715"/>
        <v>#N/A</v>
      </c>
      <c r="Y331" s="142" t="e">
        <f t="shared" ca="1" si="2715"/>
        <v>#N/A</v>
      </c>
      <c r="Z331" s="142" t="e">
        <f t="shared" ca="1" si="2715"/>
        <v>#N/A</v>
      </c>
      <c r="AA331" s="142" t="e">
        <f t="shared" ca="1" si="2715"/>
        <v>#N/A</v>
      </c>
      <c r="AB331" s="142" t="e">
        <f t="shared" ca="1" si="2715"/>
        <v>#N/A</v>
      </c>
      <c r="AC331" s="142" t="e">
        <f t="shared" ca="1" si="2715"/>
        <v>#N/A</v>
      </c>
      <c r="AD331" s="142" t="e">
        <f t="shared" ca="1" si="2715"/>
        <v>#N/A</v>
      </c>
      <c r="AE331" s="142" t="e">
        <f t="shared" ca="1" si="2715"/>
        <v>#N/A</v>
      </c>
      <c r="AF331" s="142" t="e">
        <f t="shared" ca="1" si="2715"/>
        <v>#N/A</v>
      </c>
      <c r="AG331" s="142" t="e">
        <f t="shared" ca="1" si="2715"/>
        <v>#N/A</v>
      </c>
      <c r="AH331" s="142" t="e">
        <f t="shared" ca="1" si="2715"/>
        <v>#N/A</v>
      </c>
      <c r="AI331" s="142" t="e">
        <f t="shared" ca="1" si="2726"/>
        <v>#N/A</v>
      </c>
      <c r="AJ331" s="142" t="e">
        <f t="shared" ca="1" si="2726"/>
        <v>#N/A</v>
      </c>
      <c r="AK331" s="142" t="e">
        <f t="shared" ca="1" si="2726"/>
        <v>#N/A</v>
      </c>
      <c r="AL331" s="142" t="e">
        <f t="shared" ca="1" si="2726"/>
        <v>#N/A</v>
      </c>
      <c r="AM331" s="142" t="e">
        <f t="shared" ca="1" si="2726"/>
        <v>#N/A</v>
      </c>
      <c r="AN331" s="142" t="e">
        <f t="shared" ca="1" si="2726"/>
        <v>#N/A</v>
      </c>
      <c r="AO331" s="142" t="e">
        <f t="shared" ca="1" si="2726"/>
        <v>#N/A</v>
      </c>
      <c r="AP331" s="142" t="e">
        <f t="shared" ca="1" si="2726"/>
        <v>#N/A</v>
      </c>
      <c r="AQ331" s="142" t="e">
        <f t="shared" ca="1" si="2726"/>
        <v>#N/A</v>
      </c>
      <c r="AR331" s="142" t="e">
        <f t="shared" ca="1" si="2726"/>
        <v>#N/A</v>
      </c>
      <c r="AS331" s="142" t="e">
        <f t="shared" ca="1" si="2726"/>
        <v>#N/A</v>
      </c>
      <c r="AT331" s="142" t="e">
        <f t="shared" ca="1" si="2726"/>
        <v>#N/A</v>
      </c>
      <c r="AU331" s="142" t="e">
        <f t="shared" ca="1" si="2726"/>
        <v>#N/A</v>
      </c>
      <c r="AV331" s="142" t="e">
        <f t="shared" ca="1" si="2726"/>
        <v>#N/A</v>
      </c>
      <c r="AW331" s="142" t="e">
        <f t="shared" ca="1" si="2726"/>
        <v>#N/A</v>
      </c>
      <c r="AX331" s="142" t="e">
        <f t="shared" ca="1" si="2726"/>
        <v>#N/A</v>
      </c>
      <c r="AY331" s="142" t="e">
        <f t="shared" ca="1" si="2716"/>
        <v>#N/A</v>
      </c>
      <c r="AZ331" s="142" t="e">
        <f t="shared" ca="1" si="2716"/>
        <v>#N/A</v>
      </c>
      <c r="BA331" s="142" t="e">
        <f t="shared" ca="1" si="2716"/>
        <v>#N/A</v>
      </c>
      <c r="BB331" s="142" t="str">
        <f t="shared" ca="1" si="2735"/>
        <v/>
      </c>
      <c r="BC331" s="142" t="str">
        <f t="shared" ref="BC331" ca="1" si="2822">IFERROR(VALUE(G331)*IF(RTF_unit="K",1,IF(RTF_unit="lb",1/1000,IF(RTF_unit="T",2,1))),"")</f>
        <v/>
      </c>
      <c r="BD331" s="142" t="str">
        <f t="shared" ref="BD331" ca="1" si="2823">IFERROR(VALUE(H331)*IF(RTF_unit="K",1,IF(RTF_unit="lb",1/1000,IF(RTF_unit="T",2,1))),"")</f>
        <v/>
      </c>
      <c r="BE331" s="142" t="str">
        <f t="shared" ref="BE331" ca="1" si="2824">IFERROR(VALUE(I331)*IF(RTF_unit="K",1,IF(RTF_unit="lb",1/1000,IF(RTF_unit="T",2,1))),"")</f>
        <v/>
      </c>
      <c r="BF331" s="20" t="str">
        <f t="shared" ca="1" si="2739"/>
        <v/>
      </c>
      <c r="BG331" s="142" t="str">
        <f t="shared" ca="1" si="2781"/>
        <v/>
      </c>
      <c r="BH331" s="20"/>
      <c r="BI331" s="158" t="str">
        <f t="shared" ref="BI331:BI394" ca="1" si="2825">IFERROR(IF($BI330+1&lt;=$A$44-$A$41,$BI330+1,""),"")</f>
        <v/>
      </c>
      <c r="BJ331" s="142" t="str">
        <f t="shared" ca="1" si="2800"/>
        <v/>
      </c>
      <c r="BK331" s="142" t="str">
        <f t="shared" ref="BK331:BK394" ca="1" si="2826">IF($BJ331="","",IF(ISNUMBER(SEARCH("1.2",$BJ331))=TRUE,1.2,IF(ISNUMBER(SEARCH("0.9",$BJ331))=TRUE,0.9,1)))</f>
        <v/>
      </c>
      <c r="BL331" s="142" t="str">
        <f t="shared" ref="BL331" ca="1" si="2827">IFERROR(INDEX($D$2:$BA$203,$A$41-1+$BI331,$A$27-3)*IF(RTF_unit="K",1,IF(RTF_unit="lb",1/1000,IF(RTF_unit="T",2,1))),"")</f>
        <v/>
      </c>
      <c r="BM331" s="142" t="str">
        <f t="shared" ref="BM331" ca="1" si="2828">IFERROR(INDEX($D$2:$BA$203,$A$41-1+$BI331,$A$27-1)*IF(RTF_unit="K",1,IF(RTF_unit="lb",1/1000,IF(RTF_unit="T",2,1))),"")</f>
        <v/>
      </c>
      <c r="BN331" s="142" t="str">
        <f t="shared" ref="BN331" ca="1" si="2829">IFERROR(INDEX($D$2:$BA$203,$A$41-1+$BI331,$A$27-2)*IF(RTF_unit="K",1,IF(RTF_unit="lb",1/1000,IF(RTF_unit="T",2,1))),"")</f>
        <v/>
      </c>
      <c r="BO331" s="142" t="str">
        <f t="shared" ref="BO331" ca="1" si="2830">IFERROR(INDEX($D$2:$BA$203,$A$41-1+$BI331,$A$27)*IF(RTF_unit_Moment="kip-ft",1,IF(RTF_unit_Moment="kip-in",1/12,IF(RTF_unit_Moment="lb-ft",1/1000,IF(RTF_unit_Moment="lb-in",1/12000,1)))),"")</f>
        <v/>
      </c>
      <c r="BP331" s="142" t="str">
        <f t="shared" ref="BP331" ca="1" si="2831">IFERROR(INDEX($D$2:$BA$203,$A$41-1+$BI331,$A$30)*IF(RTF_unit_Moment="kip-ft",1,IF(RTF_unit_Moment="kip-in",1/12,IF(RTF_unit_Moment="lb-ft",1/1000,IF(RTF_unit_Moment="lb-in",1/12000,1)))),"")</f>
        <v/>
      </c>
      <c r="BQ331" s="142" t="str">
        <f t="shared" ref="BQ331:BQ394" ca="1" si="2832">IFERROR(SQRT($BO331^2+$BP331^2),"")</f>
        <v/>
      </c>
      <c r="BR331" s="142" t="str">
        <f t="shared" ref="BR331:BR394" ca="1" si="2833">IFERROR(SQRT($BM331^2+$BN331^2),"")</f>
        <v/>
      </c>
      <c r="BT331" s="142" t="str">
        <f t="array" aca="1" ref="BT331" ca="1">IFERROR(INDEX($BB$1:$BB$502,SMALL(IF($BB$1:$BB$502&lt;&gt;"",ROW($BB$1:$BB$502)),ROW(324:324))),"")</f>
        <v/>
      </c>
      <c r="BU331" s="156" t="str">
        <f t="shared" ca="1" si="2795"/>
        <v/>
      </c>
      <c r="BV331" s="142" t="str">
        <f t="shared" ca="1" si="2806"/>
        <v/>
      </c>
      <c r="BW331" s="142" t="str">
        <f t="shared" ca="1" si="2806"/>
        <v/>
      </c>
      <c r="BX331" s="142" t="str">
        <f t="shared" ca="1" si="2806"/>
        <v/>
      </c>
      <c r="BY331" s="142" t="str">
        <f t="shared" ca="1" si="2807"/>
        <v/>
      </c>
      <c r="BZ331" s="142" t="str">
        <f t="shared" ca="1" si="2796"/>
        <v/>
      </c>
      <c r="CA331" s="142" t="str">
        <f t="shared" ca="1" si="2808"/>
        <v/>
      </c>
      <c r="CB331" s="142" t="str">
        <f t="shared" ca="1" si="2809"/>
        <v/>
      </c>
      <c r="CC331" s="142" t="str">
        <f t="shared" ca="1" si="2810"/>
        <v/>
      </c>
      <c r="CD331" s="142" t="str">
        <f t="shared" ca="1" si="2811"/>
        <v/>
      </c>
      <c r="CE331" s="142" t="str">
        <f t="shared" ca="1" si="2812"/>
        <v/>
      </c>
      <c r="CF331" s="142" t="str">
        <f t="shared" ca="1" si="2813"/>
        <v/>
      </c>
      <c r="CG331" s="142" t="str">
        <f t="shared" ca="1" si="2814"/>
        <v/>
      </c>
      <c r="CH331" s="142" t="str">
        <f ca="1">IFERROR(TRIM(IFERROR(IF(ISNUMBER(MATCH(IF($CF330="Radius",LEFT($CF331,FIND(" (",$CF331,1)),IF(LEFT($CF331,FIND(" (",$CF331,1))=LEFT($CF330,FIND(" (",$CF330,1)),"",LEFT($CF331,FIND(" (",$CF331,1)))),$CH$8:$CH330,0))=FALSE,IF($CF330="Radius",LEFT($CF331,FIND(" (",$CF331,1)),IF(LEFT($CF331,FIND(" (",$CF331,1))=LEFT($CF330,FIND(" (",$CF330,1)),"",LEFT($CF331,FIND(" (",$CF331,1)))),""),"")),"")</f>
        <v/>
      </c>
      <c r="CI331" s="142" t="str">
        <f t="array" aca="1" ref="CI331" ca="1">IFERROR(IF($CH331="","",IF(MAX((Selection_Radius=$CH331)*Selection_Resultant)=0,"",MAX((Selection_Radius=$CH331)*Selection_Resultant))),"")</f>
        <v/>
      </c>
      <c r="CJ331" s="142" t="str">
        <f t="shared" ca="1" si="2815"/>
        <v/>
      </c>
      <c r="CK331" s="142" t="str">
        <f t="array" aca="1" ref="CK331" ca="1">IFERROR(INDEX($CJ$1:$CJ$502,SMALL(IF($CJ$1:$CJ$502&lt;&gt;"",ROW($CJ$1:$CJ$502)),ROW(324:324))),"")</f>
        <v/>
      </c>
      <c r="CL331" s="142" t="str">
        <f t="shared" ca="1" si="2816"/>
        <v/>
      </c>
      <c r="CM331" s="142" t="str">
        <f t="shared" ca="1" si="2817"/>
        <v/>
      </c>
      <c r="CN331" s="142" t="str" cm="1">
        <f t="array" aca="1" ref="CN331" ca="1">IF(CM331="","",INDEX(INDIRECT("$CM$9:$CM$" &amp; ROW(GuyAnchorReactionCount) + GuyAnchorReactionCount),ROWS($CM331:INDIRECT("$CM$" &amp; ROW(GuyAnchorReactionCount) + GuyAnchorReactionCount))))</f>
        <v/>
      </c>
      <c r="CP331" s="145" t="str">
        <f t="shared" ca="1" si="2818"/>
        <v/>
      </c>
      <c r="CQ331" s="145" t="str">
        <f t="shared" ca="1" si="2819"/>
        <v/>
      </c>
      <c r="CR331" s="145" t="str">
        <f t="shared" ca="1" si="2820"/>
        <v/>
      </c>
      <c r="CS331" s="145" t="str">
        <f t="shared" ca="1" si="2821"/>
        <v/>
      </c>
    </row>
    <row r="332" spans="3:97" x14ac:dyDescent="0.2">
      <c r="C332" s="142">
        <f t="shared" si="2745"/>
        <v>330</v>
      </c>
      <c r="D332" s="142" t="e">
        <f t="shared" ca="1" si="2725"/>
        <v>#N/A</v>
      </c>
      <c r="E332" s="142" t="e">
        <f t="shared" ca="1" si="2725"/>
        <v>#N/A</v>
      </c>
      <c r="F332" s="142" t="e">
        <f t="shared" ca="1" si="2725"/>
        <v>#N/A</v>
      </c>
      <c r="G332" s="142" t="e">
        <f t="shared" ca="1" si="2725"/>
        <v>#N/A</v>
      </c>
      <c r="H332" s="142" t="e">
        <f t="shared" ca="1" si="2725"/>
        <v>#N/A</v>
      </c>
      <c r="I332" s="142" t="e">
        <f t="shared" ca="1" si="2725"/>
        <v>#N/A</v>
      </c>
      <c r="J332" s="142" t="e">
        <f t="shared" ca="1" si="2725"/>
        <v>#N/A</v>
      </c>
      <c r="K332" s="142" t="e">
        <f t="shared" ca="1" si="2725"/>
        <v>#N/A</v>
      </c>
      <c r="L332" s="142" t="e">
        <f t="shared" ca="1" si="2725"/>
        <v>#N/A</v>
      </c>
      <c r="M332" s="142" t="e">
        <f t="shared" ca="1" si="2725"/>
        <v>#N/A</v>
      </c>
      <c r="N332" s="142" t="e">
        <f t="shared" ca="1" si="2725"/>
        <v>#N/A</v>
      </c>
      <c r="O332" s="142" t="e">
        <f t="shared" ca="1" si="2725"/>
        <v>#N/A</v>
      </c>
      <c r="P332" s="142" t="e">
        <f t="shared" ca="1" si="2725"/>
        <v>#N/A</v>
      </c>
      <c r="Q332" s="142" t="e">
        <f t="shared" ca="1" si="2725"/>
        <v>#N/A</v>
      </c>
      <c r="R332" s="142" t="e">
        <f t="shared" ca="1" si="2725"/>
        <v>#N/A</v>
      </c>
      <c r="S332" s="142" t="e">
        <f t="shared" ca="1" si="2725"/>
        <v>#N/A</v>
      </c>
      <c r="T332" s="142" t="e">
        <f t="shared" ca="1" si="2715"/>
        <v>#N/A</v>
      </c>
      <c r="U332" s="142" t="e">
        <f t="shared" ca="1" si="2715"/>
        <v>#N/A</v>
      </c>
      <c r="V332" s="142" t="e">
        <f t="shared" ca="1" si="2715"/>
        <v>#N/A</v>
      </c>
      <c r="W332" s="142" t="e">
        <f t="shared" ca="1" si="2715"/>
        <v>#N/A</v>
      </c>
      <c r="X332" s="142" t="e">
        <f t="shared" ca="1" si="2715"/>
        <v>#N/A</v>
      </c>
      <c r="Y332" s="142" t="e">
        <f t="shared" ca="1" si="2715"/>
        <v>#N/A</v>
      </c>
      <c r="Z332" s="142" t="e">
        <f t="shared" ca="1" si="2715"/>
        <v>#N/A</v>
      </c>
      <c r="AA332" s="142" t="e">
        <f t="shared" ca="1" si="2715"/>
        <v>#N/A</v>
      </c>
      <c r="AB332" s="142" t="e">
        <f t="shared" ca="1" si="2715"/>
        <v>#N/A</v>
      </c>
      <c r="AC332" s="142" t="e">
        <f t="shared" ca="1" si="2715"/>
        <v>#N/A</v>
      </c>
      <c r="AD332" s="142" t="e">
        <f t="shared" ca="1" si="2715"/>
        <v>#N/A</v>
      </c>
      <c r="AE332" s="142" t="e">
        <f t="shared" ca="1" si="2715"/>
        <v>#N/A</v>
      </c>
      <c r="AF332" s="142" t="e">
        <f t="shared" ca="1" si="2715"/>
        <v>#N/A</v>
      </c>
      <c r="AG332" s="142" t="e">
        <f t="shared" ca="1" si="2715"/>
        <v>#N/A</v>
      </c>
      <c r="AH332" s="142" t="e">
        <f t="shared" ca="1" si="2715"/>
        <v>#N/A</v>
      </c>
      <c r="AI332" s="142" t="e">
        <f t="shared" ca="1" si="2726"/>
        <v>#N/A</v>
      </c>
      <c r="AJ332" s="142" t="e">
        <f t="shared" ca="1" si="2726"/>
        <v>#N/A</v>
      </c>
      <c r="AK332" s="142" t="e">
        <f t="shared" ca="1" si="2726"/>
        <v>#N/A</v>
      </c>
      <c r="AL332" s="142" t="e">
        <f t="shared" ca="1" si="2726"/>
        <v>#N/A</v>
      </c>
      <c r="AM332" s="142" t="e">
        <f t="shared" ca="1" si="2726"/>
        <v>#N/A</v>
      </c>
      <c r="AN332" s="142" t="e">
        <f t="shared" ca="1" si="2726"/>
        <v>#N/A</v>
      </c>
      <c r="AO332" s="142" t="e">
        <f t="shared" ca="1" si="2726"/>
        <v>#N/A</v>
      </c>
      <c r="AP332" s="142" t="e">
        <f t="shared" ca="1" si="2726"/>
        <v>#N/A</v>
      </c>
      <c r="AQ332" s="142" t="e">
        <f t="shared" ca="1" si="2726"/>
        <v>#N/A</v>
      </c>
      <c r="AR332" s="142" t="e">
        <f t="shared" ca="1" si="2726"/>
        <v>#N/A</v>
      </c>
      <c r="AS332" s="142" t="e">
        <f t="shared" ca="1" si="2726"/>
        <v>#N/A</v>
      </c>
      <c r="AT332" s="142" t="e">
        <f t="shared" ca="1" si="2726"/>
        <v>#N/A</v>
      </c>
      <c r="AU332" s="142" t="e">
        <f t="shared" ca="1" si="2726"/>
        <v>#N/A</v>
      </c>
      <c r="AV332" s="142" t="e">
        <f t="shared" ca="1" si="2726"/>
        <v>#N/A</v>
      </c>
      <c r="AW332" s="142" t="e">
        <f t="shared" ca="1" si="2726"/>
        <v>#N/A</v>
      </c>
      <c r="AX332" s="142" t="e">
        <f t="shared" ca="1" si="2726"/>
        <v>#N/A</v>
      </c>
      <c r="AY332" s="142" t="e">
        <f t="shared" ca="1" si="2716"/>
        <v>#N/A</v>
      </c>
      <c r="AZ332" s="142" t="e">
        <f t="shared" ca="1" si="2716"/>
        <v>#N/A</v>
      </c>
      <c r="BA332" s="142" t="e">
        <f t="shared" ca="1" si="2716"/>
        <v>#N/A</v>
      </c>
      <c r="BB332" s="142" t="str">
        <f t="shared" ca="1" si="2735"/>
        <v/>
      </c>
      <c r="BC332" s="142" t="str">
        <f t="shared" ref="BC332" ca="1" si="2834">IFERROR(VALUE(G332)*IF(RTF_unit="K",1,IF(RTF_unit="lb",1/1000,IF(RTF_unit="T",2,1))),"")</f>
        <v/>
      </c>
      <c r="BD332" s="142" t="str">
        <f t="shared" ref="BD332" ca="1" si="2835">IFERROR(VALUE(H332)*IF(RTF_unit="K",1,IF(RTF_unit="lb",1/1000,IF(RTF_unit="T",2,1))),"")</f>
        <v/>
      </c>
      <c r="BE332" s="142" t="str">
        <f t="shared" ref="BE332" ca="1" si="2836">IFERROR(VALUE(I332)*IF(RTF_unit="K",1,IF(RTF_unit="lb",1/1000,IF(RTF_unit="T",2,1))),"")</f>
        <v/>
      </c>
      <c r="BF332" s="20" t="str">
        <f t="shared" ca="1" si="2739"/>
        <v/>
      </c>
      <c r="BG332" s="142" t="str">
        <f t="shared" ca="1" si="2781"/>
        <v/>
      </c>
      <c r="BH332" s="20"/>
      <c r="BI332" s="158" t="str">
        <f t="shared" ca="1" si="2825"/>
        <v/>
      </c>
      <c r="BJ332" s="142" t="str">
        <f t="shared" ca="1" si="2800"/>
        <v/>
      </c>
      <c r="BK332" s="142" t="str">
        <f t="shared" ca="1" si="2826"/>
        <v/>
      </c>
      <c r="BL332" s="142" t="str">
        <f t="shared" ref="BL332" ca="1" si="2837">IFERROR(INDEX($D$2:$BA$203,$A$41-1+$BI332,$A$27-3)*IF(RTF_unit="K",1,IF(RTF_unit="lb",1/1000,IF(RTF_unit="T",2,1))),"")</f>
        <v/>
      </c>
      <c r="BM332" s="142" t="str">
        <f t="shared" ref="BM332" ca="1" si="2838">IFERROR(INDEX($D$2:$BA$203,$A$41-1+$BI332,$A$27-1)*IF(RTF_unit="K",1,IF(RTF_unit="lb",1/1000,IF(RTF_unit="T",2,1))),"")</f>
        <v/>
      </c>
      <c r="BN332" s="142" t="str">
        <f t="shared" ref="BN332" ca="1" si="2839">IFERROR(INDEX($D$2:$BA$203,$A$41-1+$BI332,$A$27-2)*IF(RTF_unit="K",1,IF(RTF_unit="lb",1/1000,IF(RTF_unit="T",2,1))),"")</f>
        <v/>
      </c>
      <c r="BO332" s="142" t="str">
        <f t="shared" ref="BO332" ca="1" si="2840">IFERROR(INDEX($D$2:$BA$203,$A$41-1+$BI332,$A$27)*IF(RTF_unit_Moment="kip-ft",1,IF(RTF_unit_Moment="kip-in",1/12,IF(RTF_unit_Moment="lb-ft",1/1000,IF(RTF_unit_Moment="lb-in",1/12000,1)))),"")</f>
        <v/>
      </c>
      <c r="BP332" s="142" t="str">
        <f t="shared" ref="BP332" ca="1" si="2841">IFERROR(INDEX($D$2:$BA$203,$A$41-1+$BI332,$A$30)*IF(RTF_unit_Moment="kip-ft",1,IF(RTF_unit_Moment="kip-in",1/12,IF(RTF_unit_Moment="lb-ft",1/1000,IF(RTF_unit_Moment="lb-in",1/12000,1)))),"")</f>
        <v/>
      </c>
      <c r="BQ332" s="142" t="str">
        <f t="shared" ca="1" si="2832"/>
        <v/>
      </c>
      <c r="BR332" s="142" t="str">
        <f t="shared" ca="1" si="2833"/>
        <v/>
      </c>
      <c r="BT332" s="142" t="str">
        <f t="array" aca="1" ref="BT332" ca="1">IFERROR(INDEX($BB$1:$BB$502,SMALL(IF($BB$1:$BB$502&lt;&gt;"",ROW($BB$1:$BB$502)),ROW(325:325))),"")</f>
        <v/>
      </c>
      <c r="BU332" s="156" t="str">
        <f t="shared" ca="1" si="2795"/>
        <v/>
      </c>
      <c r="BV332" s="142" t="str">
        <f t="shared" ca="1" si="2806"/>
        <v/>
      </c>
      <c r="BW332" s="142" t="str">
        <f t="shared" ca="1" si="2806"/>
        <v/>
      </c>
      <c r="BX332" s="142" t="str">
        <f t="shared" ca="1" si="2806"/>
        <v/>
      </c>
      <c r="BY332" s="142" t="str">
        <f t="shared" ca="1" si="2807"/>
        <v/>
      </c>
      <c r="BZ332" s="142" t="str">
        <f t="shared" ca="1" si="2796"/>
        <v/>
      </c>
      <c r="CA332" s="142" t="str">
        <f t="shared" ca="1" si="2808"/>
        <v/>
      </c>
      <c r="CB332" s="142" t="str">
        <f t="shared" ca="1" si="2809"/>
        <v/>
      </c>
      <c r="CC332" s="142" t="str">
        <f t="shared" ca="1" si="2810"/>
        <v/>
      </c>
      <c r="CD332" s="142" t="str">
        <f t="shared" ca="1" si="2811"/>
        <v/>
      </c>
      <c r="CE332" s="142" t="str">
        <f t="shared" ca="1" si="2812"/>
        <v/>
      </c>
      <c r="CF332" s="142" t="str">
        <f t="shared" ca="1" si="2813"/>
        <v/>
      </c>
      <c r="CG332" s="142" t="str">
        <f t="shared" ca="1" si="2814"/>
        <v/>
      </c>
      <c r="CH332" s="142" t="str">
        <f ca="1">IFERROR(TRIM(IFERROR(IF(ISNUMBER(MATCH(IF($CF331="Radius",LEFT($CF332,FIND(" (",$CF332,1)),IF(LEFT($CF332,FIND(" (",$CF332,1))=LEFT($CF331,FIND(" (",$CF331,1)),"",LEFT($CF332,FIND(" (",$CF332,1)))),$CH$8:$CH331,0))=FALSE,IF($CF331="Radius",LEFT($CF332,FIND(" (",$CF332,1)),IF(LEFT($CF332,FIND(" (",$CF332,1))=LEFT($CF331,FIND(" (",$CF331,1)),"",LEFT($CF332,FIND(" (",$CF332,1)))),""),"")),"")</f>
        <v/>
      </c>
      <c r="CI332" s="142" t="str">
        <f t="array" aca="1" ref="CI332" ca="1">IFERROR(IF($CH332="","",IF(MAX((Selection_Radius=$CH332)*Selection_Resultant)=0,"",MAX((Selection_Radius=$CH332)*Selection_Resultant))),"")</f>
        <v/>
      </c>
      <c r="CJ332" s="142" t="str">
        <f t="shared" ca="1" si="2815"/>
        <v/>
      </c>
      <c r="CK332" s="142" t="str">
        <f t="array" aca="1" ref="CK332" ca="1">IFERROR(INDEX($CJ$1:$CJ$502,SMALL(IF($CJ$1:$CJ$502&lt;&gt;"",ROW($CJ$1:$CJ$502)),ROW(325:325))),"")</f>
        <v/>
      </c>
      <c r="CL332" s="142" t="str">
        <f t="shared" ca="1" si="2816"/>
        <v/>
      </c>
      <c r="CM332" s="142" t="str">
        <f t="shared" ca="1" si="2817"/>
        <v/>
      </c>
      <c r="CN332" s="142" t="str" cm="1">
        <f t="array" aca="1" ref="CN332" ca="1">IF(CM332="","",INDEX(INDIRECT("$CM$9:$CM$" &amp; ROW(GuyAnchorReactionCount) + GuyAnchorReactionCount),ROWS($CM332:INDIRECT("$CM$" &amp; ROW(GuyAnchorReactionCount) + GuyAnchorReactionCount))))</f>
        <v/>
      </c>
      <c r="CP332" s="145" t="str">
        <f t="shared" ca="1" si="2818"/>
        <v/>
      </c>
      <c r="CQ332" s="145" t="str">
        <f t="shared" ca="1" si="2819"/>
        <v/>
      </c>
      <c r="CR332" s="145" t="str">
        <f t="shared" ca="1" si="2820"/>
        <v/>
      </c>
      <c r="CS332" s="145" t="str">
        <f t="shared" ca="1" si="2821"/>
        <v/>
      </c>
    </row>
    <row r="333" spans="3:97" ht="15" customHeight="1" x14ac:dyDescent="0.2">
      <c r="C333" s="142">
        <f t="shared" si="2745"/>
        <v>331</v>
      </c>
      <c r="D333" s="142" t="e">
        <f t="shared" ca="1" si="2725"/>
        <v>#N/A</v>
      </c>
      <c r="E333" s="142" t="e">
        <f t="shared" ca="1" si="2725"/>
        <v>#N/A</v>
      </c>
      <c r="F333" s="142" t="e">
        <f t="shared" ca="1" si="2725"/>
        <v>#N/A</v>
      </c>
      <c r="G333" s="142" t="e">
        <f t="shared" ca="1" si="2725"/>
        <v>#N/A</v>
      </c>
      <c r="H333" s="142" t="e">
        <f t="shared" ca="1" si="2725"/>
        <v>#N/A</v>
      </c>
      <c r="I333" s="142" t="e">
        <f t="shared" ca="1" si="2725"/>
        <v>#N/A</v>
      </c>
      <c r="J333" s="142" t="e">
        <f t="shared" ca="1" si="2725"/>
        <v>#N/A</v>
      </c>
      <c r="K333" s="142" t="e">
        <f t="shared" ca="1" si="2725"/>
        <v>#N/A</v>
      </c>
      <c r="L333" s="142" t="e">
        <f t="shared" ca="1" si="2725"/>
        <v>#N/A</v>
      </c>
      <c r="M333" s="142" t="e">
        <f t="shared" ca="1" si="2725"/>
        <v>#N/A</v>
      </c>
      <c r="N333" s="142" t="e">
        <f t="shared" ca="1" si="2725"/>
        <v>#N/A</v>
      </c>
      <c r="O333" s="142" t="e">
        <f t="shared" ca="1" si="2725"/>
        <v>#N/A</v>
      </c>
      <c r="P333" s="142" t="e">
        <f t="shared" ca="1" si="2725"/>
        <v>#N/A</v>
      </c>
      <c r="Q333" s="142" t="e">
        <f t="shared" ca="1" si="2725"/>
        <v>#N/A</v>
      </c>
      <c r="R333" s="142" t="e">
        <f t="shared" ca="1" si="2725"/>
        <v>#N/A</v>
      </c>
      <c r="S333" s="142" t="e">
        <f t="shared" ca="1" si="2725"/>
        <v>#N/A</v>
      </c>
      <c r="T333" s="142" t="e">
        <f t="shared" ca="1" si="2715"/>
        <v>#N/A</v>
      </c>
      <c r="U333" s="142" t="e">
        <f t="shared" ca="1" si="2715"/>
        <v>#N/A</v>
      </c>
      <c r="V333" s="142" t="e">
        <f t="shared" ca="1" si="2715"/>
        <v>#N/A</v>
      </c>
      <c r="W333" s="142" t="e">
        <f t="shared" ca="1" si="2715"/>
        <v>#N/A</v>
      </c>
      <c r="X333" s="142" t="e">
        <f t="shared" ca="1" si="2715"/>
        <v>#N/A</v>
      </c>
      <c r="Y333" s="142" t="e">
        <f t="shared" ca="1" si="2715"/>
        <v>#N/A</v>
      </c>
      <c r="Z333" s="142" t="e">
        <f t="shared" ca="1" si="2715"/>
        <v>#N/A</v>
      </c>
      <c r="AA333" s="142" t="e">
        <f t="shared" ca="1" si="2715"/>
        <v>#N/A</v>
      </c>
      <c r="AB333" s="142" t="e">
        <f t="shared" ca="1" si="2715"/>
        <v>#N/A</v>
      </c>
      <c r="AC333" s="142" t="e">
        <f t="shared" ca="1" si="2715"/>
        <v>#N/A</v>
      </c>
      <c r="AD333" s="142" t="e">
        <f t="shared" ca="1" si="2715"/>
        <v>#N/A</v>
      </c>
      <c r="AE333" s="142" t="e">
        <f t="shared" ca="1" si="2715"/>
        <v>#N/A</v>
      </c>
      <c r="AF333" s="142" t="e">
        <f t="shared" ca="1" si="2715"/>
        <v>#N/A</v>
      </c>
      <c r="AG333" s="142" t="e">
        <f t="shared" ca="1" si="2715"/>
        <v>#N/A</v>
      </c>
      <c r="AH333" s="142" t="e">
        <f t="shared" ca="1" si="2715"/>
        <v>#N/A</v>
      </c>
      <c r="AI333" s="142" t="e">
        <f t="shared" ca="1" si="2726"/>
        <v>#N/A</v>
      </c>
      <c r="AJ333" s="142" t="e">
        <f t="shared" ca="1" si="2726"/>
        <v>#N/A</v>
      </c>
      <c r="AK333" s="142" t="e">
        <f t="shared" ca="1" si="2726"/>
        <v>#N/A</v>
      </c>
      <c r="AL333" s="142" t="e">
        <f t="shared" ca="1" si="2726"/>
        <v>#N/A</v>
      </c>
      <c r="AM333" s="142" t="e">
        <f t="shared" ca="1" si="2726"/>
        <v>#N/A</v>
      </c>
      <c r="AN333" s="142" t="e">
        <f t="shared" ca="1" si="2726"/>
        <v>#N/A</v>
      </c>
      <c r="AO333" s="142" t="e">
        <f t="shared" ca="1" si="2726"/>
        <v>#N/A</v>
      </c>
      <c r="AP333" s="142" t="e">
        <f t="shared" ca="1" si="2726"/>
        <v>#N/A</v>
      </c>
      <c r="AQ333" s="142" t="e">
        <f t="shared" ca="1" si="2726"/>
        <v>#N/A</v>
      </c>
      <c r="AR333" s="142" t="e">
        <f t="shared" ca="1" si="2726"/>
        <v>#N/A</v>
      </c>
      <c r="AS333" s="142" t="e">
        <f t="shared" ca="1" si="2726"/>
        <v>#N/A</v>
      </c>
      <c r="AT333" s="142" t="e">
        <f t="shared" ca="1" si="2726"/>
        <v>#N/A</v>
      </c>
      <c r="AU333" s="142" t="e">
        <f t="shared" ca="1" si="2726"/>
        <v>#N/A</v>
      </c>
      <c r="AV333" s="142" t="e">
        <f t="shared" ca="1" si="2726"/>
        <v>#N/A</v>
      </c>
      <c r="AW333" s="142" t="e">
        <f t="shared" ca="1" si="2726"/>
        <v>#N/A</v>
      </c>
      <c r="AX333" s="142" t="e">
        <f t="shared" ca="1" si="2726"/>
        <v>#N/A</v>
      </c>
      <c r="AY333" s="142" t="e">
        <f t="shared" ca="1" si="2716"/>
        <v>#N/A</v>
      </c>
      <c r="AZ333" s="142" t="e">
        <f t="shared" ca="1" si="2716"/>
        <v>#N/A</v>
      </c>
      <c r="BA333" s="142" t="e">
        <f t="shared" ca="1" si="2716"/>
        <v>#N/A</v>
      </c>
      <c r="BB333" s="142" t="str">
        <f t="shared" ca="1" si="2735"/>
        <v/>
      </c>
      <c r="BC333" s="142" t="str">
        <f t="shared" ref="BC333" ca="1" si="2842">IFERROR(VALUE(G333)*IF(RTF_unit="K",1,IF(RTF_unit="lb",1/1000,IF(RTF_unit="T",2,1))),"")</f>
        <v/>
      </c>
      <c r="BD333" s="142" t="str">
        <f t="shared" ref="BD333" ca="1" si="2843">IFERROR(VALUE(H333)*IF(RTF_unit="K",1,IF(RTF_unit="lb",1/1000,IF(RTF_unit="T",2,1))),"")</f>
        <v/>
      </c>
      <c r="BE333" s="142" t="str">
        <f t="shared" ref="BE333" ca="1" si="2844">IFERROR(VALUE(I333)*IF(RTF_unit="K",1,IF(RTF_unit="lb",1/1000,IF(RTF_unit="T",2,1))),"")</f>
        <v/>
      </c>
      <c r="BF333" s="20" t="str">
        <f t="shared" ca="1" si="2739"/>
        <v/>
      </c>
      <c r="BG333" s="142" t="str">
        <f t="shared" ca="1" si="2781"/>
        <v/>
      </c>
      <c r="BH333" s="20"/>
      <c r="BI333" s="158" t="str">
        <f t="shared" ca="1" si="2825"/>
        <v/>
      </c>
      <c r="BJ333" s="142" t="str">
        <f t="shared" ca="1" si="2800"/>
        <v/>
      </c>
      <c r="BK333" s="142" t="str">
        <f t="shared" ca="1" si="2826"/>
        <v/>
      </c>
      <c r="BL333" s="142" t="str">
        <f t="shared" ref="BL333" ca="1" si="2845">IFERROR(INDEX($D$2:$BA$203,$A$41-1+$BI333,$A$27-3)*IF(RTF_unit="K",1,IF(RTF_unit="lb",1/1000,IF(RTF_unit="T",2,1))),"")</f>
        <v/>
      </c>
      <c r="BM333" s="142" t="str">
        <f t="shared" ref="BM333" ca="1" si="2846">IFERROR(INDEX($D$2:$BA$203,$A$41-1+$BI333,$A$27-1)*IF(RTF_unit="K",1,IF(RTF_unit="lb",1/1000,IF(RTF_unit="T",2,1))),"")</f>
        <v/>
      </c>
      <c r="BN333" s="142" t="str">
        <f t="shared" ref="BN333" ca="1" si="2847">IFERROR(INDEX($D$2:$BA$203,$A$41-1+$BI333,$A$27-2)*IF(RTF_unit="K",1,IF(RTF_unit="lb",1/1000,IF(RTF_unit="T",2,1))),"")</f>
        <v/>
      </c>
      <c r="BO333" s="142" t="str">
        <f t="shared" ref="BO333" ca="1" si="2848">IFERROR(INDEX($D$2:$BA$203,$A$41-1+$BI333,$A$27)*IF(RTF_unit_Moment="kip-ft",1,IF(RTF_unit_Moment="kip-in",1/12,IF(RTF_unit_Moment="lb-ft",1/1000,IF(RTF_unit_Moment="lb-in",1/12000,1)))),"")</f>
        <v/>
      </c>
      <c r="BP333" s="142" t="str">
        <f t="shared" ref="BP333" ca="1" si="2849">IFERROR(INDEX($D$2:$BA$203,$A$41-1+$BI333,$A$30)*IF(RTF_unit_Moment="kip-ft",1,IF(RTF_unit_Moment="kip-in",1/12,IF(RTF_unit_Moment="lb-ft",1/1000,IF(RTF_unit_Moment="lb-in",1/12000,1)))),"")</f>
        <v/>
      </c>
      <c r="BQ333" s="142" t="str">
        <f t="shared" ca="1" si="2832"/>
        <v/>
      </c>
      <c r="BR333" s="142" t="str">
        <f t="shared" ca="1" si="2833"/>
        <v/>
      </c>
      <c r="BT333" s="142" t="str">
        <f t="array" aca="1" ref="BT333" ca="1">IFERROR(INDEX($BB$1:$BB$502,SMALL(IF($BB$1:$BB$502&lt;&gt;"",ROW($BB$1:$BB$502)),ROW(326:326))),"")</f>
        <v/>
      </c>
      <c r="BU333" s="156" t="str">
        <f t="shared" ca="1" si="2795"/>
        <v/>
      </c>
      <c r="BV333" s="142" t="str">
        <f t="shared" ca="1" si="2806"/>
        <v/>
      </c>
      <c r="BW333" s="142" t="str">
        <f t="shared" ca="1" si="2806"/>
        <v/>
      </c>
      <c r="BX333" s="142" t="str">
        <f t="shared" ca="1" si="2806"/>
        <v/>
      </c>
      <c r="BY333" s="142" t="str">
        <f t="shared" ca="1" si="2807"/>
        <v/>
      </c>
      <c r="BZ333" s="142" t="str">
        <f t="shared" ca="1" si="2796"/>
        <v/>
      </c>
      <c r="CA333" s="142" t="str">
        <f t="shared" ca="1" si="2808"/>
        <v/>
      </c>
      <c r="CB333" s="142" t="str">
        <f t="shared" ca="1" si="2809"/>
        <v/>
      </c>
      <c r="CC333" s="142" t="str">
        <f t="shared" ca="1" si="2810"/>
        <v/>
      </c>
      <c r="CD333" s="142" t="str">
        <f t="shared" ca="1" si="2811"/>
        <v/>
      </c>
      <c r="CE333" s="142" t="str">
        <f t="shared" ca="1" si="2812"/>
        <v/>
      </c>
      <c r="CF333" s="142" t="str">
        <f t="shared" ca="1" si="2813"/>
        <v/>
      </c>
      <c r="CG333" s="142" t="str">
        <f t="shared" ca="1" si="2814"/>
        <v/>
      </c>
      <c r="CH333" s="142" t="str">
        <f ca="1">IFERROR(TRIM(IFERROR(IF(ISNUMBER(MATCH(IF($CF332="Radius",LEFT($CF333,FIND(" (",$CF333,1)),IF(LEFT($CF333,FIND(" (",$CF333,1))=LEFT($CF332,FIND(" (",$CF332,1)),"",LEFT($CF333,FIND(" (",$CF333,1)))),$CH$8:$CH332,0))=FALSE,IF($CF332="Radius",LEFT($CF333,FIND(" (",$CF333,1)),IF(LEFT($CF333,FIND(" (",$CF333,1))=LEFT($CF332,FIND(" (",$CF332,1)),"",LEFT($CF333,FIND(" (",$CF333,1)))),""),"")),"")</f>
        <v/>
      </c>
      <c r="CI333" s="142" t="str">
        <f t="array" aca="1" ref="CI333" ca="1">IFERROR(IF($CH333="","",IF(MAX((Selection_Radius=$CH333)*Selection_Resultant)=0,"",MAX((Selection_Radius=$CH333)*Selection_Resultant))),"")</f>
        <v/>
      </c>
      <c r="CJ333" s="142" t="str">
        <f t="shared" ca="1" si="2815"/>
        <v/>
      </c>
      <c r="CK333" s="142" t="str">
        <f t="array" aca="1" ref="CK333" ca="1">IFERROR(INDEX($CJ$1:$CJ$502,SMALL(IF($CJ$1:$CJ$502&lt;&gt;"",ROW($CJ$1:$CJ$502)),ROW(326:326))),"")</f>
        <v/>
      </c>
      <c r="CL333" s="142" t="str">
        <f t="shared" ca="1" si="2816"/>
        <v/>
      </c>
      <c r="CM333" s="142" t="str">
        <f t="shared" ca="1" si="2817"/>
        <v/>
      </c>
      <c r="CN333" s="142" t="str" cm="1">
        <f t="array" aca="1" ref="CN333" ca="1">IF(CM333="","",INDEX(INDIRECT("$CM$9:$CM$" &amp; ROW(GuyAnchorReactionCount) + GuyAnchorReactionCount),ROWS($CM333:INDIRECT("$CM$" &amp; ROW(GuyAnchorReactionCount) + GuyAnchorReactionCount))))</f>
        <v/>
      </c>
      <c r="CP333" s="145" t="str">
        <f t="shared" ca="1" si="2818"/>
        <v/>
      </c>
      <c r="CQ333" s="145" t="str">
        <f t="shared" ca="1" si="2819"/>
        <v/>
      </c>
      <c r="CR333" s="145" t="str">
        <f t="shared" ca="1" si="2820"/>
        <v/>
      </c>
      <c r="CS333" s="145" t="str">
        <f t="shared" ca="1" si="2821"/>
        <v/>
      </c>
    </row>
    <row r="334" spans="3:97" x14ac:dyDescent="0.2">
      <c r="C334" s="142">
        <f t="shared" si="2745"/>
        <v>332</v>
      </c>
      <c r="D334" s="142" t="e">
        <f t="shared" ca="1" si="2725"/>
        <v>#N/A</v>
      </c>
      <c r="E334" s="142" t="e">
        <f t="shared" ca="1" si="2725"/>
        <v>#N/A</v>
      </c>
      <c r="F334" s="142" t="e">
        <f t="shared" ca="1" si="2725"/>
        <v>#N/A</v>
      </c>
      <c r="G334" s="142" t="e">
        <f t="shared" ca="1" si="2725"/>
        <v>#N/A</v>
      </c>
      <c r="H334" s="142" t="e">
        <f t="shared" ca="1" si="2725"/>
        <v>#N/A</v>
      </c>
      <c r="I334" s="142" t="e">
        <f t="shared" ca="1" si="2725"/>
        <v>#N/A</v>
      </c>
      <c r="J334" s="142" t="e">
        <f t="shared" ca="1" si="2725"/>
        <v>#N/A</v>
      </c>
      <c r="K334" s="142" t="e">
        <f t="shared" ca="1" si="2725"/>
        <v>#N/A</v>
      </c>
      <c r="L334" s="142" t="e">
        <f t="shared" ca="1" si="2725"/>
        <v>#N/A</v>
      </c>
      <c r="M334" s="142" t="e">
        <f t="shared" ca="1" si="2725"/>
        <v>#N/A</v>
      </c>
      <c r="N334" s="142" t="e">
        <f t="shared" ca="1" si="2725"/>
        <v>#N/A</v>
      </c>
      <c r="O334" s="142" t="e">
        <f t="shared" ca="1" si="2725"/>
        <v>#N/A</v>
      </c>
      <c r="P334" s="142" t="e">
        <f t="shared" ca="1" si="2725"/>
        <v>#N/A</v>
      </c>
      <c r="Q334" s="142" t="e">
        <f t="shared" ca="1" si="2725"/>
        <v>#N/A</v>
      </c>
      <c r="R334" s="142" t="e">
        <f t="shared" ca="1" si="2725"/>
        <v>#N/A</v>
      </c>
      <c r="S334" s="142" t="e">
        <f t="shared" ca="1" si="2725"/>
        <v>#N/A</v>
      </c>
      <c r="T334" s="142" t="e">
        <f t="shared" ca="1" si="2715"/>
        <v>#N/A</v>
      </c>
      <c r="U334" s="142" t="e">
        <f t="shared" ca="1" si="2715"/>
        <v>#N/A</v>
      </c>
      <c r="V334" s="142" t="e">
        <f t="shared" ca="1" si="2715"/>
        <v>#N/A</v>
      </c>
      <c r="W334" s="142" t="e">
        <f t="shared" ca="1" si="2715"/>
        <v>#N/A</v>
      </c>
      <c r="X334" s="142" t="e">
        <f t="shared" ca="1" si="2715"/>
        <v>#N/A</v>
      </c>
      <c r="Y334" s="142" t="e">
        <f t="shared" ca="1" si="2715"/>
        <v>#N/A</v>
      </c>
      <c r="Z334" s="142" t="e">
        <f t="shared" ca="1" si="2715"/>
        <v>#N/A</v>
      </c>
      <c r="AA334" s="142" t="e">
        <f t="shared" ca="1" si="2715"/>
        <v>#N/A</v>
      </c>
      <c r="AB334" s="142" t="e">
        <f t="shared" ca="1" si="2715"/>
        <v>#N/A</v>
      </c>
      <c r="AC334" s="142" t="e">
        <f t="shared" ca="1" si="2715"/>
        <v>#N/A</v>
      </c>
      <c r="AD334" s="142" t="e">
        <f t="shared" ca="1" si="2715"/>
        <v>#N/A</v>
      </c>
      <c r="AE334" s="142" t="e">
        <f t="shared" ca="1" si="2715"/>
        <v>#N/A</v>
      </c>
      <c r="AF334" s="142" t="e">
        <f t="shared" ca="1" si="2715"/>
        <v>#N/A</v>
      </c>
      <c r="AG334" s="142" t="e">
        <f t="shared" ca="1" si="2715"/>
        <v>#N/A</v>
      </c>
      <c r="AH334" s="142" t="e">
        <f t="shared" ca="1" si="2715"/>
        <v>#N/A</v>
      </c>
      <c r="AI334" s="142" t="e">
        <f t="shared" ca="1" si="2726"/>
        <v>#N/A</v>
      </c>
      <c r="AJ334" s="142" t="e">
        <f t="shared" ca="1" si="2726"/>
        <v>#N/A</v>
      </c>
      <c r="AK334" s="142" t="e">
        <f t="shared" ca="1" si="2726"/>
        <v>#N/A</v>
      </c>
      <c r="AL334" s="142" t="e">
        <f t="shared" ca="1" si="2726"/>
        <v>#N/A</v>
      </c>
      <c r="AM334" s="142" t="e">
        <f t="shared" ca="1" si="2726"/>
        <v>#N/A</v>
      </c>
      <c r="AN334" s="142" t="e">
        <f t="shared" ca="1" si="2726"/>
        <v>#N/A</v>
      </c>
      <c r="AO334" s="142" t="e">
        <f t="shared" ca="1" si="2726"/>
        <v>#N/A</v>
      </c>
      <c r="AP334" s="142" t="e">
        <f t="shared" ca="1" si="2726"/>
        <v>#N/A</v>
      </c>
      <c r="AQ334" s="142" t="e">
        <f t="shared" ca="1" si="2726"/>
        <v>#N/A</v>
      </c>
      <c r="AR334" s="142" t="e">
        <f t="shared" ca="1" si="2726"/>
        <v>#N/A</v>
      </c>
      <c r="AS334" s="142" t="e">
        <f t="shared" ca="1" si="2726"/>
        <v>#N/A</v>
      </c>
      <c r="AT334" s="142" t="e">
        <f t="shared" ca="1" si="2726"/>
        <v>#N/A</v>
      </c>
      <c r="AU334" s="142" t="e">
        <f t="shared" ca="1" si="2726"/>
        <v>#N/A</v>
      </c>
      <c r="AV334" s="142" t="e">
        <f t="shared" ca="1" si="2726"/>
        <v>#N/A</v>
      </c>
      <c r="AW334" s="142" t="e">
        <f t="shared" ca="1" si="2726"/>
        <v>#N/A</v>
      </c>
      <c r="AX334" s="142" t="e">
        <f t="shared" ca="1" si="2726"/>
        <v>#N/A</v>
      </c>
      <c r="AY334" s="142" t="e">
        <f t="shared" ca="1" si="2716"/>
        <v>#N/A</v>
      </c>
      <c r="AZ334" s="142" t="e">
        <f t="shared" ca="1" si="2716"/>
        <v>#N/A</v>
      </c>
      <c r="BA334" s="142" t="e">
        <f t="shared" ca="1" si="2716"/>
        <v>#N/A</v>
      </c>
      <c r="BB334" s="142" t="str">
        <f t="shared" ca="1" si="2735"/>
        <v/>
      </c>
      <c r="BC334" s="142" t="str">
        <f t="shared" ref="BC334" ca="1" si="2850">IFERROR(VALUE(G334)*IF(RTF_unit="K",1,IF(RTF_unit="lb",1/1000,IF(RTF_unit="T",2,1))),"")</f>
        <v/>
      </c>
      <c r="BD334" s="142" t="str">
        <f t="shared" ref="BD334" ca="1" si="2851">IFERROR(VALUE(H334)*IF(RTF_unit="K",1,IF(RTF_unit="lb",1/1000,IF(RTF_unit="T",2,1))),"")</f>
        <v/>
      </c>
      <c r="BE334" s="142" t="str">
        <f t="shared" ref="BE334" ca="1" si="2852">IFERROR(VALUE(I334)*IF(RTF_unit="K",1,IF(RTF_unit="lb",1/1000,IF(RTF_unit="T",2,1))),"")</f>
        <v/>
      </c>
      <c r="BF334" s="20" t="str">
        <f t="shared" ca="1" si="2739"/>
        <v/>
      </c>
      <c r="BG334" s="142" t="str">
        <f t="shared" ca="1" si="2781"/>
        <v/>
      </c>
      <c r="BH334" s="20"/>
      <c r="BI334" s="158" t="str">
        <f t="shared" ca="1" si="2825"/>
        <v/>
      </c>
      <c r="BJ334" s="142" t="str">
        <f t="shared" ca="1" si="2800"/>
        <v/>
      </c>
      <c r="BK334" s="142" t="str">
        <f t="shared" ca="1" si="2826"/>
        <v/>
      </c>
      <c r="BL334" s="142" t="str">
        <f t="shared" ref="BL334" ca="1" si="2853">IFERROR(INDEX($D$2:$BA$203,$A$41-1+$BI334,$A$27-3)*IF(RTF_unit="K",1,IF(RTF_unit="lb",1/1000,IF(RTF_unit="T",2,1))),"")</f>
        <v/>
      </c>
      <c r="BM334" s="142" t="str">
        <f t="shared" ref="BM334" ca="1" si="2854">IFERROR(INDEX($D$2:$BA$203,$A$41-1+$BI334,$A$27-1)*IF(RTF_unit="K",1,IF(RTF_unit="lb",1/1000,IF(RTF_unit="T",2,1))),"")</f>
        <v/>
      </c>
      <c r="BN334" s="142" t="str">
        <f t="shared" ref="BN334" ca="1" si="2855">IFERROR(INDEX($D$2:$BA$203,$A$41-1+$BI334,$A$27-2)*IF(RTF_unit="K",1,IF(RTF_unit="lb",1/1000,IF(RTF_unit="T",2,1))),"")</f>
        <v/>
      </c>
      <c r="BO334" s="142" t="str">
        <f t="shared" ref="BO334" ca="1" si="2856">IFERROR(INDEX($D$2:$BA$203,$A$41-1+$BI334,$A$27)*IF(RTF_unit_Moment="kip-ft",1,IF(RTF_unit_Moment="kip-in",1/12,IF(RTF_unit_Moment="lb-ft",1/1000,IF(RTF_unit_Moment="lb-in",1/12000,1)))),"")</f>
        <v/>
      </c>
      <c r="BP334" s="142" t="str">
        <f t="shared" ref="BP334" ca="1" si="2857">IFERROR(INDEX($D$2:$BA$203,$A$41-1+$BI334,$A$30)*IF(RTF_unit_Moment="kip-ft",1,IF(RTF_unit_Moment="kip-in",1/12,IF(RTF_unit_Moment="lb-ft",1/1000,IF(RTF_unit_Moment="lb-in",1/12000,1)))),"")</f>
        <v/>
      </c>
      <c r="BQ334" s="142" t="str">
        <f t="shared" ca="1" si="2832"/>
        <v/>
      </c>
      <c r="BR334" s="142" t="str">
        <f t="shared" ca="1" si="2833"/>
        <v/>
      </c>
      <c r="BT334" s="142" t="str">
        <f t="array" aca="1" ref="BT334" ca="1">IFERROR(INDEX($BB$1:$BB$502,SMALL(IF($BB$1:$BB$502&lt;&gt;"",ROW($BB$1:$BB$502)),ROW(327:327))),"")</f>
        <v/>
      </c>
      <c r="BU334" s="156" t="str">
        <f t="shared" ca="1" si="2795"/>
        <v/>
      </c>
      <c r="BV334" s="142" t="str">
        <f t="shared" ca="1" si="2806"/>
        <v/>
      </c>
      <c r="BW334" s="142" t="str">
        <f t="shared" ca="1" si="2806"/>
        <v/>
      </c>
      <c r="BX334" s="142" t="str">
        <f t="shared" ca="1" si="2806"/>
        <v/>
      </c>
      <c r="BY334" s="142" t="str">
        <f t="shared" ca="1" si="2807"/>
        <v/>
      </c>
      <c r="BZ334" s="142" t="str">
        <f t="shared" ca="1" si="2796"/>
        <v/>
      </c>
      <c r="CA334" s="142" t="str">
        <f t="shared" ca="1" si="2808"/>
        <v/>
      </c>
      <c r="CB334" s="142" t="str">
        <f t="shared" ca="1" si="2809"/>
        <v/>
      </c>
      <c r="CC334" s="142" t="str">
        <f t="shared" ca="1" si="2810"/>
        <v/>
      </c>
      <c r="CD334" s="142" t="str">
        <f t="shared" ca="1" si="2811"/>
        <v/>
      </c>
      <c r="CE334" s="142" t="str">
        <f t="shared" ca="1" si="2812"/>
        <v/>
      </c>
      <c r="CF334" s="142" t="str">
        <f t="shared" ca="1" si="2813"/>
        <v/>
      </c>
      <c r="CG334" s="142" t="str">
        <f t="shared" ca="1" si="2814"/>
        <v/>
      </c>
      <c r="CH334" s="142" t="str">
        <f ca="1">IFERROR(TRIM(IFERROR(IF(ISNUMBER(MATCH(IF($CF333="Radius",LEFT($CF334,FIND(" (",$CF334,1)),IF(LEFT($CF334,FIND(" (",$CF334,1))=LEFT($CF333,FIND(" (",$CF333,1)),"",LEFT($CF334,FIND(" (",$CF334,1)))),$CH$8:$CH333,0))=FALSE,IF($CF333="Radius",LEFT($CF334,FIND(" (",$CF334,1)),IF(LEFT($CF334,FIND(" (",$CF334,1))=LEFT($CF333,FIND(" (",$CF333,1)),"",LEFT($CF334,FIND(" (",$CF334,1)))),""),"")),"")</f>
        <v/>
      </c>
      <c r="CI334" s="142" t="str">
        <f t="array" aca="1" ref="CI334" ca="1">IFERROR(IF($CH334="","",IF(MAX((Selection_Radius=$CH334)*Selection_Resultant)=0,"",MAX((Selection_Radius=$CH334)*Selection_Resultant))),"")</f>
        <v/>
      </c>
      <c r="CJ334" s="142" t="str">
        <f t="shared" ca="1" si="2815"/>
        <v/>
      </c>
      <c r="CK334" s="142" t="str">
        <f t="array" aca="1" ref="CK334" ca="1">IFERROR(INDEX($CJ$1:$CJ$502,SMALL(IF($CJ$1:$CJ$502&lt;&gt;"",ROW($CJ$1:$CJ$502)),ROW(327:327))),"")</f>
        <v/>
      </c>
      <c r="CL334" s="142" t="str">
        <f t="shared" ca="1" si="2816"/>
        <v/>
      </c>
      <c r="CM334" s="142" t="str">
        <f t="shared" ca="1" si="2817"/>
        <v/>
      </c>
      <c r="CN334" s="142" t="str" cm="1">
        <f t="array" aca="1" ref="CN334" ca="1">IF(CM334="","",INDEX(INDIRECT("$CM$9:$CM$" &amp; ROW(GuyAnchorReactionCount) + GuyAnchorReactionCount),ROWS($CM334:INDIRECT("$CM$" &amp; ROW(GuyAnchorReactionCount) + GuyAnchorReactionCount))))</f>
        <v/>
      </c>
      <c r="CP334" s="145" t="str">
        <f t="shared" ca="1" si="2818"/>
        <v/>
      </c>
      <c r="CQ334" s="145" t="str">
        <f t="shared" ca="1" si="2819"/>
        <v/>
      </c>
      <c r="CR334" s="145" t="str">
        <f t="shared" ca="1" si="2820"/>
        <v/>
      </c>
      <c r="CS334" s="145" t="str">
        <f t="shared" ca="1" si="2821"/>
        <v/>
      </c>
    </row>
    <row r="335" spans="3:97" x14ac:dyDescent="0.2">
      <c r="C335" s="142">
        <f t="shared" si="2745"/>
        <v>333</v>
      </c>
      <c r="D335" s="142" t="e">
        <f t="shared" ca="1" si="2725"/>
        <v>#N/A</v>
      </c>
      <c r="E335" s="142" t="e">
        <f t="shared" ca="1" si="2725"/>
        <v>#N/A</v>
      </c>
      <c r="F335" s="142" t="e">
        <f t="shared" ca="1" si="2725"/>
        <v>#N/A</v>
      </c>
      <c r="G335" s="142" t="e">
        <f t="shared" ca="1" si="2725"/>
        <v>#N/A</v>
      </c>
      <c r="H335" s="142" t="e">
        <f t="shared" ca="1" si="2725"/>
        <v>#N/A</v>
      </c>
      <c r="I335" s="142" t="e">
        <f t="shared" ca="1" si="2725"/>
        <v>#N/A</v>
      </c>
      <c r="J335" s="142" t="e">
        <f t="shared" ca="1" si="2725"/>
        <v>#N/A</v>
      </c>
      <c r="K335" s="142" t="e">
        <f t="shared" ca="1" si="2725"/>
        <v>#N/A</v>
      </c>
      <c r="L335" s="142" t="e">
        <f t="shared" ca="1" si="2725"/>
        <v>#N/A</v>
      </c>
      <c r="M335" s="142" t="e">
        <f t="shared" ca="1" si="2725"/>
        <v>#N/A</v>
      </c>
      <c r="N335" s="142" t="e">
        <f t="shared" ca="1" si="2725"/>
        <v>#N/A</v>
      </c>
      <c r="O335" s="142" t="e">
        <f t="shared" ca="1" si="2725"/>
        <v>#N/A</v>
      </c>
      <c r="P335" s="142" t="e">
        <f t="shared" ca="1" si="2725"/>
        <v>#N/A</v>
      </c>
      <c r="Q335" s="142" t="e">
        <f t="shared" ca="1" si="2725"/>
        <v>#N/A</v>
      </c>
      <c r="R335" s="142" t="e">
        <f t="shared" ca="1" si="2725"/>
        <v>#N/A</v>
      </c>
      <c r="S335" s="142" t="e">
        <f t="shared" ca="1" si="2725"/>
        <v>#N/A</v>
      </c>
      <c r="T335" s="142" t="e">
        <f t="shared" ca="1" si="2715"/>
        <v>#N/A</v>
      </c>
      <c r="U335" s="142" t="e">
        <f t="shared" ca="1" si="2715"/>
        <v>#N/A</v>
      </c>
      <c r="V335" s="142" t="e">
        <f t="shared" ca="1" si="2715"/>
        <v>#N/A</v>
      </c>
      <c r="W335" s="142" t="e">
        <f t="shared" ca="1" si="2715"/>
        <v>#N/A</v>
      </c>
      <c r="X335" s="142" t="e">
        <f t="shared" ca="1" si="2715"/>
        <v>#N/A</v>
      </c>
      <c r="Y335" s="142" t="e">
        <f t="shared" ca="1" si="2715"/>
        <v>#N/A</v>
      </c>
      <c r="Z335" s="142" t="e">
        <f t="shared" ca="1" si="2715"/>
        <v>#N/A</v>
      </c>
      <c r="AA335" s="142" t="e">
        <f t="shared" ca="1" si="2715"/>
        <v>#N/A</v>
      </c>
      <c r="AB335" s="142" t="e">
        <f t="shared" ca="1" si="2715"/>
        <v>#N/A</v>
      </c>
      <c r="AC335" s="142" t="e">
        <f t="shared" ca="1" si="2715"/>
        <v>#N/A</v>
      </c>
      <c r="AD335" s="142" t="e">
        <f t="shared" ca="1" si="2715"/>
        <v>#N/A</v>
      </c>
      <c r="AE335" s="142" t="e">
        <f t="shared" ca="1" si="2715"/>
        <v>#N/A</v>
      </c>
      <c r="AF335" s="142" t="e">
        <f t="shared" ca="1" si="2715"/>
        <v>#N/A</v>
      </c>
      <c r="AG335" s="142" t="e">
        <f t="shared" ca="1" si="2715"/>
        <v>#N/A</v>
      </c>
      <c r="AH335" s="142" t="e">
        <f t="shared" ca="1" si="2715"/>
        <v>#N/A</v>
      </c>
      <c r="AI335" s="142" t="e">
        <f t="shared" ca="1" si="2726"/>
        <v>#N/A</v>
      </c>
      <c r="AJ335" s="142" t="e">
        <f t="shared" ca="1" si="2726"/>
        <v>#N/A</v>
      </c>
      <c r="AK335" s="142" t="e">
        <f t="shared" ca="1" si="2726"/>
        <v>#N/A</v>
      </c>
      <c r="AL335" s="142" t="e">
        <f t="shared" ca="1" si="2726"/>
        <v>#N/A</v>
      </c>
      <c r="AM335" s="142" t="e">
        <f t="shared" ca="1" si="2726"/>
        <v>#N/A</v>
      </c>
      <c r="AN335" s="142" t="e">
        <f t="shared" ca="1" si="2726"/>
        <v>#N/A</v>
      </c>
      <c r="AO335" s="142" t="e">
        <f t="shared" ca="1" si="2726"/>
        <v>#N/A</v>
      </c>
      <c r="AP335" s="142" t="e">
        <f t="shared" ca="1" si="2726"/>
        <v>#N/A</v>
      </c>
      <c r="AQ335" s="142" t="e">
        <f t="shared" ca="1" si="2726"/>
        <v>#N/A</v>
      </c>
      <c r="AR335" s="142" t="e">
        <f t="shared" ca="1" si="2726"/>
        <v>#N/A</v>
      </c>
      <c r="AS335" s="142" t="e">
        <f t="shared" ca="1" si="2726"/>
        <v>#N/A</v>
      </c>
      <c r="AT335" s="142" t="e">
        <f t="shared" ca="1" si="2726"/>
        <v>#N/A</v>
      </c>
      <c r="AU335" s="142" t="e">
        <f t="shared" ca="1" si="2726"/>
        <v>#N/A</v>
      </c>
      <c r="AV335" s="142" t="e">
        <f t="shared" ca="1" si="2726"/>
        <v>#N/A</v>
      </c>
      <c r="AW335" s="142" t="e">
        <f t="shared" ca="1" si="2726"/>
        <v>#N/A</v>
      </c>
      <c r="AX335" s="142" t="e">
        <f t="shared" ca="1" si="2726"/>
        <v>#N/A</v>
      </c>
      <c r="AY335" s="142" t="e">
        <f t="shared" ca="1" si="2716"/>
        <v>#N/A</v>
      </c>
      <c r="AZ335" s="142" t="e">
        <f t="shared" ca="1" si="2716"/>
        <v>#N/A</v>
      </c>
      <c r="BA335" s="142" t="e">
        <f t="shared" ca="1" si="2716"/>
        <v>#N/A</v>
      </c>
      <c r="BB335" s="142" t="str">
        <f t="shared" ca="1" si="2735"/>
        <v/>
      </c>
      <c r="BC335" s="142" t="str">
        <f t="shared" ref="BC335" ca="1" si="2858">IFERROR(VALUE(G335)*IF(RTF_unit="K",1,IF(RTF_unit="lb",1/1000,IF(RTF_unit="T",2,1))),"")</f>
        <v/>
      </c>
      <c r="BD335" s="142" t="str">
        <f t="shared" ref="BD335" ca="1" si="2859">IFERROR(VALUE(H335)*IF(RTF_unit="K",1,IF(RTF_unit="lb",1/1000,IF(RTF_unit="T",2,1))),"")</f>
        <v/>
      </c>
      <c r="BE335" s="142" t="str">
        <f t="shared" ref="BE335" ca="1" si="2860">IFERROR(VALUE(I335)*IF(RTF_unit="K",1,IF(RTF_unit="lb",1/1000,IF(RTF_unit="T",2,1))),"")</f>
        <v/>
      </c>
      <c r="BF335" s="20" t="str">
        <f t="shared" ca="1" si="2739"/>
        <v/>
      </c>
      <c r="BG335" s="142" t="str">
        <f t="shared" ca="1" si="2781"/>
        <v/>
      </c>
      <c r="BH335" s="20"/>
      <c r="BI335" s="158" t="str">
        <f t="shared" ca="1" si="2825"/>
        <v/>
      </c>
      <c r="BJ335" s="142" t="str">
        <f t="shared" ca="1" si="2800"/>
        <v/>
      </c>
      <c r="BK335" s="142" t="str">
        <f t="shared" ca="1" si="2826"/>
        <v/>
      </c>
      <c r="BL335" s="142" t="str">
        <f t="shared" ref="BL335" ca="1" si="2861">IFERROR(INDEX($D$2:$BA$203,$A$41-1+$BI335,$A$27-3)*IF(RTF_unit="K",1,IF(RTF_unit="lb",1/1000,IF(RTF_unit="T",2,1))),"")</f>
        <v/>
      </c>
      <c r="BM335" s="142" t="str">
        <f t="shared" ref="BM335" ca="1" si="2862">IFERROR(INDEX($D$2:$BA$203,$A$41-1+$BI335,$A$27-1)*IF(RTF_unit="K",1,IF(RTF_unit="lb",1/1000,IF(RTF_unit="T",2,1))),"")</f>
        <v/>
      </c>
      <c r="BN335" s="142" t="str">
        <f t="shared" ref="BN335" ca="1" si="2863">IFERROR(INDEX($D$2:$BA$203,$A$41-1+$BI335,$A$27-2)*IF(RTF_unit="K",1,IF(RTF_unit="lb",1/1000,IF(RTF_unit="T",2,1))),"")</f>
        <v/>
      </c>
      <c r="BO335" s="142" t="str">
        <f t="shared" ref="BO335" ca="1" si="2864">IFERROR(INDEX($D$2:$BA$203,$A$41-1+$BI335,$A$27)*IF(RTF_unit_Moment="kip-ft",1,IF(RTF_unit_Moment="kip-in",1/12,IF(RTF_unit_Moment="lb-ft",1/1000,IF(RTF_unit_Moment="lb-in",1/12000,1)))),"")</f>
        <v/>
      </c>
      <c r="BP335" s="142" t="str">
        <f t="shared" ref="BP335" ca="1" si="2865">IFERROR(INDEX($D$2:$BA$203,$A$41-1+$BI335,$A$30)*IF(RTF_unit_Moment="kip-ft",1,IF(RTF_unit_Moment="kip-in",1/12,IF(RTF_unit_Moment="lb-ft",1/1000,IF(RTF_unit_Moment="lb-in",1/12000,1)))),"")</f>
        <v/>
      </c>
      <c r="BQ335" s="142" t="str">
        <f t="shared" ca="1" si="2832"/>
        <v/>
      </c>
      <c r="BR335" s="142" t="str">
        <f t="shared" ca="1" si="2833"/>
        <v/>
      </c>
      <c r="BT335" s="142" t="str">
        <f t="array" aca="1" ref="BT335" ca="1">IFERROR(INDEX($BB$1:$BB$502,SMALL(IF($BB$1:$BB$502&lt;&gt;"",ROW($BB$1:$BB$502)),ROW(328:328))),"")</f>
        <v/>
      </c>
      <c r="BU335" s="156" t="str">
        <f t="shared" ca="1" si="2795"/>
        <v/>
      </c>
      <c r="BV335" s="142" t="str">
        <f t="shared" ca="1" si="2806"/>
        <v/>
      </c>
      <c r="BW335" s="142" t="str">
        <f t="shared" ca="1" si="2806"/>
        <v/>
      </c>
      <c r="BX335" s="142" t="str">
        <f t="shared" ca="1" si="2806"/>
        <v/>
      </c>
      <c r="BY335" s="142" t="str">
        <f t="shared" ca="1" si="2807"/>
        <v/>
      </c>
      <c r="BZ335" s="142" t="str">
        <f t="shared" ca="1" si="2796"/>
        <v/>
      </c>
      <c r="CA335" s="142" t="str">
        <f t="shared" ca="1" si="2808"/>
        <v/>
      </c>
      <c r="CB335" s="142" t="str">
        <f t="shared" ca="1" si="2809"/>
        <v/>
      </c>
      <c r="CC335" s="142" t="str">
        <f t="shared" ca="1" si="2810"/>
        <v/>
      </c>
      <c r="CD335" s="142" t="str">
        <f t="shared" ca="1" si="2811"/>
        <v/>
      </c>
      <c r="CE335" s="142" t="str">
        <f t="shared" ca="1" si="2812"/>
        <v/>
      </c>
      <c r="CF335" s="142" t="str">
        <f t="shared" ca="1" si="2813"/>
        <v/>
      </c>
      <c r="CG335" s="142" t="str">
        <f t="shared" ca="1" si="2814"/>
        <v/>
      </c>
      <c r="CH335" s="142" t="str">
        <f ca="1">IFERROR(TRIM(IFERROR(IF(ISNUMBER(MATCH(IF($CF334="Radius",LEFT($CF335,FIND(" (",$CF335,1)),IF(LEFT($CF335,FIND(" (",$CF335,1))=LEFT($CF334,FIND(" (",$CF334,1)),"",LEFT($CF335,FIND(" (",$CF335,1)))),$CH$8:$CH334,0))=FALSE,IF($CF334="Radius",LEFT($CF335,FIND(" (",$CF335,1)),IF(LEFT($CF335,FIND(" (",$CF335,1))=LEFT($CF334,FIND(" (",$CF334,1)),"",LEFT($CF335,FIND(" (",$CF335,1)))),""),"")),"")</f>
        <v/>
      </c>
      <c r="CI335" s="142" t="str">
        <f t="array" aca="1" ref="CI335" ca="1">IFERROR(IF($CH335="","",IF(MAX((Selection_Radius=$CH335)*Selection_Resultant)=0,"",MAX((Selection_Radius=$CH335)*Selection_Resultant))),"")</f>
        <v/>
      </c>
      <c r="CJ335" s="142" t="str">
        <f t="shared" ca="1" si="2815"/>
        <v/>
      </c>
      <c r="CK335" s="142" t="str">
        <f t="array" aca="1" ref="CK335" ca="1">IFERROR(INDEX($CJ$1:$CJ$502,SMALL(IF($CJ$1:$CJ$502&lt;&gt;"",ROW($CJ$1:$CJ$502)),ROW(328:328))),"")</f>
        <v/>
      </c>
      <c r="CL335" s="142" t="str">
        <f t="shared" ca="1" si="2816"/>
        <v/>
      </c>
      <c r="CM335" s="142" t="str">
        <f t="shared" ca="1" si="2817"/>
        <v/>
      </c>
      <c r="CN335" s="142" t="str" cm="1">
        <f t="array" aca="1" ref="CN335" ca="1">IF(CM335="","",INDEX(INDIRECT("$CM$9:$CM$" &amp; ROW(GuyAnchorReactionCount) + GuyAnchorReactionCount),ROWS($CM335:INDIRECT("$CM$" &amp; ROW(GuyAnchorReactionCount) + GuyAnchorReactionCount))))</f>
        <v/>
      </c>
      <c r="CP335" s="145" t="str">
        <f t="shared" ca="1" si="2818"/>
        <v/>
      </c>
      <c r="CQ335" s="145" t="str">
        <f t="shared" ca="1" si="2819"/>
        <v/>
      </c>
      <c r="CR335" s="145" t="str">
        <f t="shared" ca="1" si="2820"/>
        <v/>
      </c>
      <c r="CS335" s="145" t="str">
        <f t="shared" ca="1" si="2821"/>
        <v/>
      </c>
    </row>
    <row r="336" spans="3:97" ht="15" customHeight="1" x14ac:dyDescent="0.2">
      <c r="C336" s="142">
        <f t="shared" si="2745"/>
        <v>334</v>
      </c>
      <c r="D336" s="142" t="e">
        <f t="shared" ca="1" si="2725"/>
        <v>#N/A</v>
      </c>
      <c r="E336" s="142" t="e">
        <f t="shared" ca="1" si="2725"/>
        <v>#N/A</v>
      </c>
      <c r="F336" s="142" t="e">
        <f t="shared" ca="1" si="2725"/>
        <v>#N/A</v>
      </c>
      <c r="G336" s="142" t="e">
        <f t="shared" ca="1" si="2725"/>
        <v>#N/A</v>
      </c>
      <c r="H336" s="142" t="e">
        <f t="shared" ca="1" si="2725"/>
        <v>#N/A</v>
      </c>
      <c r="I336" s="142" t="e">
        <f t="shared" ca="1" si="2725"/>
        <v>#N/A</v>
      </c>
      <c r="J336" s="142" t="e">
        <f t="shared" ca="1" si="2725"/>
        <v>#N/A</v>
      </c>
      <c r="K336" s="142" t="e">
        <f t="shared" ca="1" si="2725"/>
        <v>#N/A</v>
      </c>
      <c r="L336" s="142" t="e">
        <f t="shared" ca="1" si="2725"/>
        <v>#N/A</v>
      </c>
      <c r="M336" s="142" t="e">
        <f t="shared" ca="1" si="2725"/>
        <v>#N/A</v>
      </c>
      <c r="N336" s="142" t="e">
        <f t="shared" ca="1" si="2725"/>
        <v>#N/A</v>
      </c>
      <c r="O336" s="142" t="e">
        <f t="shared" ca="1" si="2725"/>
        <v>#N/A</v>
      </c>
      <c r="P336" s="142" t="e">
        <f t="shared" ca="1" si="2725"/>
        <v>#N/A</v>
      </c>
      <c r="Q336" s="142" t="e">
        <f t="shared" ca="1" si="2725"/>
        <v>#N/A</v>
      </c>
      <c r="R336" s="142" t="e">
        <f t="shared" ca="1" si="2725"/>
        <v>#N/A</v>
      </c>
      <c r="S336" s="142" t="e">
        <f t="shared" ca="1" si="2725"/>
        <v>#N/A</v>
      </c>
      <c r="T336" s="142" t="e">
        <f t="shared" ca="1" si="2715"/>
        <v>#N/A</v>
      </c>
      <c r="U336" s="142" t="e">
        <f t="shared" ca="1" si="2715"/>
        <v>#N/A</v>
      </c>
      <c r="V336" s="142" t="e">
        <f t="shared" ca="1" si="2715"/>
        <v>#N/A</v>
      </c>
      <c r="W336" s="142" t="e">
        <f t="shared" ca="1" si="2715"/>
        <v>#N/A</v>
      </c>
      <c r="X336" s="142" t="e">
        <f t="shared" ca="1" si="2715"/>
        <v>#N/A</v>
      </c>
      <c r="Y336" s="142" t="e">
        <f t="shared" ca="1" si="2715"/>
        <v>#N/A</v>
      </c>
      <c r="Z336" s="142" t="e">
        <f t="shared" ca="1" si="2715"/>
        <v>#N/A</v>
      </c>
      <c r="AA336" s="142" t="e">
        <f t="shared" ca="1" si="2715"/>
        <v>#N/A</v>
      </c>
      <c r="AB336" s="142" t="e">
        <f t="shared" ca="1" si="2715"/>
        <v>#N/A</v>
      </c>
      <c r="AC336" s="142" t="e">
        <f t="shared" ca="1" si="2715"/>
        <v>#N/A</v>
      </c>
      <c r="AD336" s="142" t="e">
        <f t="shared" ca="1" si="2715"/>
        <v>#N/A</v>
      </c>
      <c r="AE336" s="142" t="e">
        <f t="shared" ca="1" si="2715"/>
        <v>#N/A</v>
      </c>
      <c r="AF336" s="142" t="e">
        <f t="shared" ca="1" si="2715"/>
        <v>#N/A</v>
      </c>
      <c r="AG336" s="142" t="e">
        <f t="shared" ca="1" si="2715"/>
        <v>#N/A</v>
      </c>
      <c r="AH336" s="142" t="e">
        <f t="shared" ca="1" si="2715"/>
        <v>#N/A</v>
      </c>
      <c r="AI336" s="142" t="e">
        <f t="shared" ca="1" si="2726"/>
        <v>#N/A</v>
      </c>
      <c r="AJ336" s="142" t="e">
        <f t="shared" ca="1" si="2726"/>
        <v>#N/A</v>
      </c>
      <c r="AK336" s="142" t="e">
        <f t="shared" ca="1" si="2726"/>
        <v>#N/A</v>
      </c>
      <c r="AL336" s="142" t="e">
        <f t="shared" ca="1" si="2726"/>
        <v>#N/A</v>
      </c>
      <c r="AM336" s="142" t="e">
        <f t="shared" ca="1" si="2726"/>
        <v>#N/A</v>
      </c>
      <c r="AN336" s="142" t="e">
        <f t="shared" ca="1" si="2726"/>
        <v>#N/A</v>
      </c>
      <c r="AO336" s="142" t="e">
        <f t="shared" ca="1" si="2726"/>
        <v>#N/A</v>
      </c>
      <c r="AP336" s="142" t="e">
        <f t="shared" ca="1" si="2726"/>
        <v>#N/A</v>
      </c>
      <c r="AQ336" s="142" t="e">
        <f t="shared" ca="1" si="2726"/>
        <v>#N/A</v>
      </c>
      <c r="AR336" s="142" t="e">
        <f t="shared" ca="1" si="2726"/>
        <v>#N/A</v>
      </c>
      <c r="AS336" s="142" t="e">
        <f t="shared" ca="1" si="2726"/>
        <v>#N/A</v>
      </c>
      <c r="AT336" s="142" t="e">
        <f t="shared" ca="1" si="2726"/>
        <v>#N/A</v>
      </c>
      <c r="AU336" s="142" t="e">
        <f t="shared" ca="1" si="2726"/>
        <v>#N/A</v>
      </c>
      <c r="AV336" s="142" t="e">
        <f t="shared" ca="1" si="2726"/>
        <v>#N/A</v>
      </c>
      <c r="AW336" s="142" t="e">
        <f t="shared" ca="1" si="2726"/>
        <v>#N/A</v>
      </c>
      <c r="AX336" s="142" t="e">
        <f t="shared" ca="1" si="2726"/>
        <v>#N/A</v>
      </c>
      <c r="AY336" s="142" t="e">
        <f t="shared" ca="1" si="2716"/>
        <v>#N/A</v>
      </c>
      <c r="AZ336" s="142" t="e">
        <f t="shared" ca="1" si="2716"/>
        <v>#N/A</v>
      </c>
      <c r="BA336" s="142" t="e">
        <f t="shared" ca="1" si="2716"/>
        <v>#N/A</v>
      </c>
      <c r="BB336" s="142" t="str">
        <f t="shared" ca="1" si="2735"/>
        <v/>
      </c>
      <c r="BC336" s="142" t="str">
        <f t="shared" ref="BC336" ca="1" si="2866">IFERROR(VALUE(G336)*IF(RTF_unit="K",1,IF(RTF_unit="lb",1/1000,IF(RTF_unit="T",2,1))),"")</f>
        <v/>
      </c>
      <c r="BD336" s="142" t="str">
        <f t="shared" ref="BD336" ca="1" si="2867">IFERROR(VALUE(H336)*IF(RTF_unit="K",1,IF(RTF_unit="lb",1/1000,IF(RTF_unit="T",2,1))),"")</f>
        <v/>
      </c>
      <c r="BE336" s="142" t="str">
        <f t="shared" ref="BE336" ca="1" si="2868">IFERROR(VALUE(I336)*IF(RTF_unit="K",1,IF(RTF_unit="lb",1/1000,IF(RTF_unit="T",2,1))),"")</f>
        <v/>
      </c>
      <c r="BF336" s="20" t="str">
        <f t="shared" ca="1" si="2739"/>
        <v/>
      </c>
      <c r="BG336" s="142" t="str">
        <f t="shared" ca="1" si="2781"/>
        <v/>
      </c>
      <c r="BH336" s="20"/>
      <c r="BI336" s="158" t="str">
        <f t="shared" ca="1" si="2825"/>
        <v/>
      </c>
      <c r="BJ336" s="142" t="str">
        <f t="shared" ca="1" si="2800"/>
        <v/>
      </c>
      <c r="BK336" s="142" t="str">
        <f t="shared" ca="1" si="2826"/>
        <v/>
      </c>
      <c r="BL336" s="142" t="str">
        <f t="shared" ref="BL336" ca="1" si="2869">IFERROR(INDEX($D$2:$BA$203,$A$41-1+$BI336,$A$27-3)*IF(RTF_unit="K",1,IF(RTF_unit="lb",1/1000,IF(RTF_unit="T",2,1))),"")</f>
        <v/>
      </c>
      <c r="BM336" s="142" t="str">
        <f t="shared" ref="BM336" ca="1" si="2870">IFERROR(INDEX($D$2:$BA$203,$A$41-1+$BI336,$A$27-1)*IF(RTF_unit="K",1,IF(RTF_unit="lb",1/1000,IF(RTF_unit="T",2,1))),"")</f>
        <v/>
      </c>
      <c r="BN336" s="142" t="str">
        <f t="shared" ref="BN336" ca="1" si="2871">IFERROR(INDEX($D$2:$BA$203,$A$41-1+$BI336,$A$27-2)*IF(RTF_unit="K",1,IF(RTF_unit="lb",1/1000,IF(RTF_unit="T",2,1))),"")</f>
        <v/>
      </c>
      <c r="BO336" s="142" t="str">
        <f t="shared" ref="BO336" ca="1" si="2872">IFERROR(INDEX($D$2:$BA$203,$A$41-1+$BI336,$A$27)*IF(RTF_unit_Moment="kip-ft",1,IF(RTF_unit_Moment="kip-in",1/12,IF(RTF_unit_Moment="lb-ft",1/1000,IF(RTF_unit_Moment="lb-in",1/12000,1)))),"")</f>
        <v/>
      </c>
      <c r="BP336" s="142" t="str">
        <f t="shared" ref="BP336" ca="1" si="2873">IFERROR(INDEX($D$2:$BA$203,$A$41-1+$BI336,$A$30)*IF(RTF_unit_Moment="kip-ft",1,IF(RTF_unit_Moment="kip-in",1/12,IF(RTF_unit_Moment="lb-ft",1/1000,IF(RTF_unit_Moment="lb-in",1/12000,1)))),"")</f>
        <v/>
      </c>
      <c r="BQ336" s="142" t="str">
        <f t="shared" ca="1" si="2832"/>
        <v/>
      </c>
      <c r="BR336" s="142" t="str">
        <f t="shared" ca="1" si="2833"/>
        <v/>
      </c>
      <c r="BT336" s="142" t="str">
        <f t="array" aca="1" ref="BT336" ca="1">IFERROR(INDEX($BB$1:$BB$502,SMALL(IF($BB$1:$BB$502&lt;&gt;"",ROW($BB$1:$BB$502)),ROW(329:329))),"")</f>
        <v/>
      </c>
      <c r="BU336" s="156" t="str">
        <f t="shared" ca="1" si="2795"/>
        <v/>
      </c>
      <c r="BV336" s="142" t="str">
        <f t="shared" ca="1" si="2806"/>
        <v/>
      </c>
      <c r="BW336" s="142" t="str">
        <f t="shared" ca="1" si="2806"/>
        <v/>
      </c>
      <c r="BX336" s="142" t="str">
        <f t="shared" ca="1" si="2806"/>
        <v/>
      </c>
      <c r="BY336" s="142" t="str">
        <f t="shared" ca="1" si="2807"/>
        <v/>
      </c>
      <c r="BZ336" s="142" t="str">
        <f t="shared" ca="1" si="2796"/>
        <v/>
      </c>
      <c r="CA336" s="142" t="str">
        <f t="shared" ca="1" si="2808"/>
        <v/>
      </c>
      <c r="CB336" s="142" t="str">
        <f t="shared" ca="1" si="2809"/>
        <v/>
      </c>
      <c r="CC336" s="142" t="str">
        <f t="shared" ca="1" si="2810"/>
        <v/>
      </c>
      <c r="CD336" s="142" t="str">
        <f t="shared" ca="1" si="2811"/>
        <v/>
      </c>
      <c r="CE336" s="142" t="str">
        <f t="shared" ca="1" si="2812"/>
        <v/>
      </c>
      <c r="CF336" s="142" t="str">
        <f t="shared" ca="1" si="2813"/>
        <v/>
      </c>
      <c r="CG336" s="142" t="str">
        <f t="shared" ca="1" si="2814"/>
        <v/>
      </c>
      <c r="CH336" s="142" t="str">
        <f ca="1">IFERROR(TRIM(IFERROR(IF(ISNUMBER(MATCH(IF($CF335="Radius",LEFT($CF336,FIND(" (",$CF336,1)),IF(LEFT($CF336,FIND(" (",$CF336,1))=LEFT($CF335,FIND(" (",$CF335,1)),"",LEFT($CF336,FIND(" (",$CF336,1)))),$CH$8:$CH335,0))=FALSE,IF($CF335="Radius",LEFT($CF336,FIND(" (",$CF336,1)),IF(LEFT($CF336,FIND(" (",$CF336,1))=LEFT($CF335,FIND(" (",$CF335,1)),"",LEFT($CF336,FIND(" (",$CF336,1)))),""),"")),"")</f>
        <v/>
      </c>
      <c r="CI336" s="142" t="str">
        <f t="array" aca="1" ref="CI336" ca="1">IFERROR(IF($CH336="","",IF(MAX((Selection_Radius=$CH336)*Selection_Resultant)=0,"",MAX((Selection_Radius=$CH336)*Selection_Resultant))),"")</f>
        <v/>
      </c>
      <c r="CJ336" s="142" t="str">
        <f t="shared" ca="1" si="2815"/>
        <v/>
      </c>
      <c r="CK336" s="142" t="str">
        <f t="array" aca="1" ref="CK336" ca="1">IFERROR(INDEX($CJ$1:$CJ$502,SMALL(IF($CJ$1:$CJ$502&lt;&gt;"",ROW($CJ$1:$CJ$502)),ROW(329:329))),"")</f>
        <v/>
      </c>
      <c r="CL336" s="142" t="str">
        <f t="shared" ca="1" si="2816"/>
        <v/>
      </c>
      <c r="CM336" s="142" t="str">
        <f t="shared" ca="1" si="2817"/>
        <v/>
      </c>
      <c r="CN336" s="142" t="str" cm="1">
        <f t="array" aca="1" ref="CN336" ca="1">IF(CM336="","",INDEX(INDIRECT("$CM$9:$CM$" &amp; ROW(GuyAnchorReactionCount) + GuyAnchorReactionCount),ROWS($CM336:INDIRECT("$CM$" &amp; ROW(GuyAnchorReactionCount) + GuyAnchorReactionCount))))</f>
        <v/>
      </c>
      <c r="CP336" s="145" t="str">
        <f t="shared" ca="1" si="2818"/>
        <v/>
      </c>
      <c r="CQ336" s="145" t="str">
        <f t="shared" ca="1" si="2819"/>
        <v/>
      </c>
      <c r="CR336" s="145" t="str">
        <f t="shared" ca="1" si="2820"/>
        <v/>
      </c>
      <c r="CS336" s="145" t="str">
        <f t="shared" ca="1" si="2821"/>
        <v/>
      </c>
    </row>
    <row r="337" spans="3:97" x14ac:dyDescent="0.2">
      <c r="C337" s="142">
        <f t="shared" si="2745"/>
        <v>335</v>
      </c>
      <c r="D337" s="142" t="e">
        <f t="shared" ca="1" si="2725"/>
        <v>#N/A</v>
      </c>
      <c r="E337" s="142" t="e">
        <f t="shared" ca="1" si="2725"/>
        <v>#N/A</v>
      </c>
      <c r="F337" s="142" t="e">
        <f t="shared" ca="1" si="2725"/>
        <v>#N/A</v>
      </c>
      <c r="G337" s="142" t="e">
        <f t="shared" ca="1" si="2725"/>
        <v>#N/A</v>
      </c>
      <c r="H337" s="142" t="e">
        <f t="shared" ca="1" si="2725"/>
        <v>#N/A</v>
      </c>
      <c r="I337" s="142" t="e">
        <f t="shared" ca="1" si="2725"/>
        <v>#N/A</v>
      </c>
      <c r="J337" s="142" t="e">
        <f t="shared" ca="1" si="2725"/>
        <v>#N/A</v>
      </c>
      <c r="K337" s="142" t="e">
        <f t="shared" ca="1" si="2725"/>
        <v>#N/A</v>
      </c>
      <c r="L337" s="142" t="e">
        <f t="shared" ca="1" si="2725"/>
        <v>#N/A</v>
      </c>
      <c r="M337" s="142" t="e">
        <f t="shared" ca="1" si="2725"/>
        <v>#N/A</v>
      </c>
      <c r="N337" s="142" t="e">
        <f t="shared" ca="1" si="2725"/>
        <v>#N/A</v>
      </c>
      <c r="O337" s="142" t="e">
        <f t="shared" ca="1" si="2725"/>
        <v>#N/A</v>
      </c>
      <c r="P337" s="142" t="e">
        <f t="shared" ca="1" si="2725"/>
        <v>#N/A</v>
      </c>
      <c r="Q337" s="142" t="e">
        <f t="shared" ca="1" si="2725"/>
        <v>#N/A</v>
      </c>
      <c r="R337" s="142" t="e">
        <f t="shared" ca="1" si="2725"/>
        <v>#N/A</v>
      </c>
      <c r="S337" s="142" t="e">
        <f t="shared" ref="S337:AH352" ca="1" si="2874">TRIM(INDIRECT("'" &amp; "TNX Report" &amp; "'!" &amp; ADDRESS($A$9+$C337,S$1)))</f>
        <v>#N/A</v>
      </c>
      <c r="T337" s="142" t="e">
        <f t="shared" ca="1" si="2874"/>
        <v>#N/A</v>
      </c>
      <c r="U337" s="142" t="e">
        <f t="shared" ca="1" si="2874"/>
        <v>#N/A</v>
      </c>
      <c r="V337" s="142" t="e">
        <f t="shared" ca="1" si="2874"/>
        <v>#N/A</v>
      </c>
      <c r="W337" s="142" t="e">
        <f t="shared" ca="1" si="2874"/>
        <v>#N/A</v>
      </c>
      <c r="X337" s="142" t="e">
        <f t="shared" ca="1" si="2874"/>
        <v>#N/A</v>
      </c>
      <c r="Y337" s="142" t="e">
        <f t="shared" ca="1" si="2874"/>
        <v>#N/A</v>
      </c>
      <c r="Z337" s="142" t="e">
        <f t="shared" ca="1" si="2874"/>
        <v>#N/A</v>
      </c>
      <c r="AA337" s="142" t="e">
        <f t="shared" ca="1" si="2874"/>
        <v>#N/A</v>
      </c>
      <c r="AB337" s="142" t="e">
        <f t="shared" ca="1" si="2874"/>
        <v>#N/A</v>
      </c>
      <c r="AC337" s="142" t="e">
        <f t="shared" ca="1" si="2874"/>
        <v>#N/A</v>
      </c>
      <c r="AD337" s="142" t="e">
        <f t="shared" ca="1" si="2874"/>
        <v>#N/A</v>
      </c>
      <c r="AE337" s="142" t="e">
        <f t="shared" ca="1" si="2874"/>
        <v>#N/A</v>
      </c>
      <c r="AF337" s="142" t="e">
        <f t="shared" ca="1" si="2874"/>
        <v>#N/A</v>
      </c>
      <c r="AG337" s="142" t="e">
        <f t="shared" ca="1" si="2874"/>
        <v>#N/A</v>
      </c>
      <c r="AH337" s="142" t="e">
        <f t="shared" ca="1" si="2874"/>
        <v>#N/A</v>
      </c>
      <c r="AI337" s="142" t="e">
        <f t="shared" ca="1" si="2726"/>
        <v>#N/A</v>
      </c>
      <c r="AJ337" s="142" t="e">
        <f t="shared" ca="1" si="2726"/>
        <v>#N/A</v>
      </c>
      <c r="AK337" s="142" t="e">
        <f t="shared" ca="1" si="2726"/>
        <v>#N/A</v>
      </c>
      <c r="AL337" s="142" t="e">
        <f t="shared" ca="1" si="2726"/>
        <v>#N/A</v>
      </c>
      <c r="AM337" s="142" t="e">
        <f t="shared" ca="1" si="2726"/>
        <v>#N/A</v>
      </c>
      <c r="AN337" s="142" t="e">
        <f t="shared" ca="1" si="2726"/>
        <v>#N/A</v>
      </c>
      <c r="AO337" s="142" t="e">
        <f t="shared" ca="1" si="2726"/>
        <v>#N/A</v>
      </c>
      <c r="AP337" s="142" t="e">
        <f t="shared" ca="1" si="2726"/>
        <v>#N/A</v>
      </c>
      <c r="AQ337" s="142" t="e">
        <f t="shared" ca="1" si="2726"/>
        <v>#N/A</v>
      </c>
      <c r="AR337" s="142" t="e">
        <f t="shared" ca="1" si="2726"/>
        <v>#N/A</v>
      </c>
      <c r="AS337" s="142" t="e">
        <f t="shared" ca="1" si="2726"/>
        <v>#N/A</v>
      </c>
      <c r="AT337" s="142" t="e">
        <f t="shared" ca="1" si="2726"/>
        <v>#N/A</v>
      </c>
      <c r="AU337" s="142" t="e">
        <f t="shared" ca="1" si="2726"/>
        <v>#N/A</v>
      </c>
      <c r="AV337" s="142" t="e">
        <f t="shared" ca="1" si="2726"/>
        <v>#N/A</v>
      </c>
      <c r="AW337" s="142" t="e">
        <f t="shared" ca="1" si="2726"/>
        <v>#N/A</v>
      </c>
      <c r="AX337" s="142" t="e">
        <f t="shared" ref="AX337:BA352" ca="1" si="2875">TRIM(INDIRECT("'" &amp; "TNX Report" &amp; "'!" &amp; ADDRESS($A$9+$C337,AX$1)))</f>
        <v>#N/A</v>
      </c>
      <c r="AY337" s="142" t="e">
        <f t="shared" ca="1" si="2875"/>
        <v>#N/A</v>
      </c>
      <c r="AZ337" s="142" t="e">
        <f t="shared" ca="1" si="2875"/>
        <v>#N/A</v>
      </c>
      <c r="BA337" s="142" t="e">
        <f t="shared" ca="1" si="2875"/>
        <v>#N/A</v>
      </c>
      <c r="BB337" s="142" t="str">
        <f t="shared" ca="1" si="2735"/>
        <v/>
      </c>
      <c r="BC337" s="142" t="str">
        <f t="shared" ref="BC337" ca="1" si="2876">IFERROR(VALUE(G337)*IF(RTF_unit="K",1,IF(RTF_unit="lb",1/1000,IF(RTF_unit="T",2,1))),"")</f>
        <v/>
      </c>
      <c r="BD337" s="142" t="str">
        <f t="shared" ref="BD337" ca="1" si="2877">IFERROR(VALUE(H337)*IF(RTF_unit="K",1,IF(RTF_unit="lb",1/1000,IF(RTF_unit="T",2,1))),"")</f>
        <v/>
      </c>
      <c r="BE337" s="142" t="str">
        <f t="shared" ref="BE337" ca="1" si="2878">IFERROR(VALUE(I337)*IF(RTF_unit="K",1,IF(RTF_unit="lb",1/1000,IF(RTF_unit="T",2,1))),"")</f>
        <v/>
      </c>
      <c r="BF337" s="20" t="str">
        <f t="shared" ca="1" si="2739"/>
        <v/>
      </c>
      <c r="BG337" s="142" t="str">
        <f t="shared" ca="1" si="2781"/>
        <v/>
      </c>
      <c r="BH337" s="20"/>
      <c r="BI337" s="158" t="str">
        <f t="shared" ca="1" si="2825"/>
        <v/>
      </c>
      <c r="BJ337" s="142" t="str">
        <f t="shared" ca="1" si="2800"/>
        <v/>
      </c>
      <c r="BK337" s="142" t="str">
        <f t="shared" ca="1" si="2826"/>
        <v/>
      </c>
      <c r="BL337" s="142" t="str">
        <f t="shared" ref="BL337" ca="1" si="2879">IFERROR(INDEX($D$2:$BA$203,$A$41-1+$BI337,$A$27-3)*IF(RTF_unit="K",1,IF(RTF_unit="lb",1/1000,IF(RTF_unit="T",2,1))),"")</f>
        <v/>
      </c>
      <c r="BM337" s="142" t="str">
        <f t="shared" ref="BM337" ca="1" si="2880">IFERROR(INDEX($D$2:$BA$203,$A$41-1+$BI337,$A$27-1)*IF(RTF_unit="K",1,IF(RTF_unit="lb",1/1000,IF(RTF_unit="T",2,1))),"")</f>
        <v/>
      </c>
      <c r="BN337" s="142" t="str">
        <f t="shared" ref="BN337" ca="1" si="2881">IFERROR(INDEX($D$2:$BA$203,$A$41-1+$BI337,$A$27-2)*IF(RTF_unit="K",1,IF(RTF_unit="lb",1/1000,IF(RTF_unit="T",2,1))),"")</f>
        <v/>
      </c>
      <c r="BO337" s="142" t="str">
        <f t="shared" ref="BO337" ca="1" si="2882">IFERROR(INDEX($D$2:$BA$203,$A$41-1+$BI337,$A$27)*IF(RTF_unit_Moment="kip-ft",1,IF(RTF_unit_Moment="kip-in",1/12,IF(RTF_unit_Moment="lb-ft",1/1000,IF(RTF_unit_Moment="lb-in",1/12000,1)))),"")</f>
        <v/>
      </c>
      <c r="BP337" s="142" t="str">
        <f t="shared" ref="BP337" ca="1" si="2883">IFERROR(INDEX($D$2:$BA$203,$A$41-1+$BI337,$A$30)*IF(RTF_unit_Moment="kip-ft",1,IF(RTF_unit_Moment="kip-in",1/12,IF(RTF_unit_Moment="lb-ft",1/1000,IF(RTF_unit_Moment="lb-in",1/12000,1)))),"")</f>
        <v/>
      </c>
      <c r="BQ337" s="142" t="str">
        <f t="shared" ca="1" si="2832"/>
        <v/>
      </c>
      <c r="BR337" s="142" t="str">
        <f t="shared" ca="1" si="2833"/>
        <v/>
      </c>
      <c r="BT337" s="142" t="str">
        <f t="array" aca="1" ref="BT337" ca="1">IFERROR(INDEX($BB$1:$BB$502,SMALL(IF($BB$1:$BB$502&lt;&gt;"",ROW($BB$1:$BB$502)),ROW(330:330))),"")</f>
        <v/>
      </c>
      <c r="BU337" s="156" t="str">
        <f t="shared" ca="1" si="2795"/>
        <v/>
      </c>
      <c r="BV337" s="142" t="str">
        <f t="shared" ca="1" si="2806"/>
        <v/>
      </c>
      <c r="BW337" s="142" t="str">
        <f t="shared" ca="1" si="2806"/>
        <v/>
      </c>
      <c r="BX337" s="142" t="str">
        <f t="shared" ca="1" si="2806"/>
        <v/>
      </c>
      <c r="BY337" s="142" t="str">
        <f t="shared" ca="1" si="2807"/>
        <v/>
      </c>
      <c r="BZ337" s="142" t="str">
        <f t="shared" ca="1" si="2796"/>
        <v/>
      </c>
      <c r="CA337" s="142" t="str">
        <f t="shared" ca="1" si="2808"/>
        <v/>
      </c>
      <c r="CB337" s="142" t="str">
        <f t="shared" ca="1" si="2809"/>
        <v/>
      </c>
      <c r="CC337" s="142" t="str">
        <f t="shared" ca="1" si="2810"/>
        <v/>
      </c>
      <c r="CD337" s="142" t="str">
        <f t="shared" ca="1" si="2811"/>
        <v/>
      </c>
      <c r="CE337" s="142" t="str">
        <f t="shared" ca="1" si="2812"/>
        <v/>
      </c>
      <c r="CF337" s="142" t="str">
        <f t="shared" ca="1" si="2813"/>
        <v/>
      </c>
      <c r="CG337" s="142" t="str">
        <f t="shared" ca="1" si="2814"/>
        <v/>
      </c>
      <c r="CH337" s="142" t="str">
        <f ca="1">IFERROR(TRIM(IFERROR(IF(ISNUMBER(MATCH(IF($CF336="Radius",LEFT($CF337,FIND(" (",$CF337,1)),IF(LEFT($CF337,FIND(" (",$CF337,1))=LEFT($CF336,FIND(" (",$CF336,1)),"",LEFT($CF337,FIND(" (",$CF337,1)))),$CH$8:$CH336,0))=FALSE,IF($CF336="Radius",LEFT($CF337,FIND(" (",$CF337,1)),IF(LEFT($CF337,FIND(" (",$CF337,1))=LEFT($CF336,FIND(" (",$CF336,1)),"",LEFT($CF337,FIND(" (",$CF337,1)))),""),"")),"")</f>
        <v/>
      </c>
      <c r="CI337" s="142" t="str">
        <f t="array" aca="1" ref="CI337" ca="1">IFERROR(IF($CH337="","",IF(MAX((Selection_Radius=$CH337)*Selection_Resultant)=0,"",MAX((Selection_Radius=$CH337)*Selection_Resultant))),"")</f>
        <v/>
      </c>
      <c r="CJ337" s="142" t="str">
        <f t="shared" ca="1" si="2815"/>
        <v/>
      </c>
      <c r="CK337" s="142" t="str">
        <f t="array" aca="1" ref="CK337" ca="1">IFERROR(INDEX($CJ$1:$CJ$502,SMALL(IF($CJ$1:$CJ$502&lt;&gt;"",ROW($CJ$1:$CJ$502)),ROW(330:330))),"")</f>
        <v/>
      </c>
      <c r="CL337" s="142" t="str">
        <f t="shared" ca="1" si="2816"/>
        <v/>
      </c>
      <c r="CM337" s="142" t="str">
        <f t="shared" ca="1" si="2817"/>
        <v/>
      </c>
      <c r="CN337" s="142" t="str" cm="1">
        <f t="array" aca="1" ref="CN337" ca="1">IF(CM337="","",INDEX(INDIRECT("$CM$9:$CM$" &amp; ROW(GuyAnchorReactionCount) + GuyAnchorReactionCount),ROWS($CM337:INDIRECT("$CM$" &amp; ROW(GuyAnchorReactionCount) + GuyAnchorReactionCount))))</f>
        <v/>
      </c>
      <c r="CP337" s="145" t="str">
        <f t="shared" ca="1" si="2818"/>
        <v/>
      </c>
      <c r="CQ337" s="145" t="str">
        <f t="shared" ca="1" si="2819"/>
        <v/>
      </c>
      <c r="CR337" s="145" t="str">
        <f t="shared" ca="1" si="2820"/>
        <v/>
      </c>
      <c r="CS337" s="145" t="str">
        <f t="shared" ca="1" si="2821"/>
        <v/>
      </c>
    </row>
    <row r="338" spans="3:97" x14ac:dyDescent="0.2">
      <c r="C338" s="142">
        <f t="shared" si="2745"/>
        <v>336</v>
      </c>
      <c r="D338" s="142" t="e">
        <f t="shared" ref="D338:S353" ca="1" si="2884">TRIM(INDIRECT("'" &amp; "TNX Report" &amp; "'!" &amp; ADDRESS($A$9+$C338,D$1)))</f>
        <v>#N/A</v>
      </c>
      <c r="E338" s="142" t="e">
        <f t="shared" ca="1" si="2884"/>
        <v>#N/A</v>
      </c>
      <c r="F338" s="142" t="e">
        <f t="shared" ca="1" si="2884"/>
        <v>#N/A</v>
      </c>
      <c r="G338" s="142" t="e">
        <f t="shared" ca="1" si="2884"/>
        <v>#N/A</v>
      </c>
      <c r="H338" s="142" t="e">
        <f t="shared" ca="1" si="2884"/>
        <v>#N/A</v>
      </c>
      <c r="I338" s="142" t="e">
        <f t="shared" ca="1" si="2884"/>
        <v>#N/A</v>
      </c>
      <c r="J338" s="142" t="e">
        <f t="shared" ca="1" si="2884"/>
        <v>#N/A</v>
      </c>
      <c r="K338" s="142" t="e">
        <f t="shared" ca="1" si="2884"/>
        <v>#N/A</v>
      </c>
      <c r="L338" s="142" t="e">
        <f t="shared" ca="1" si="2884"/>
        <v>#N/A</v>
      </c>
      <c r="M338" s="142" t="e">
        <f t="shared" ca="1" si="2884"/>
        <v>#N/A</v>
      </c>
      <c r="N338" s="142" t="e">
        <f t="shared" ca="1" si="2884"/>
        <v>#N/A</v>
      </c>
      <c r="O338" s="142" t="e">
        <f t="shared" ca="1" si="2884"/>
        <v>#N/A</v>
      </c>
      <c r="P338" s="142" t="e">
        <f t="shared" ca="1" si="2884"/>
        <v>#N/A</v>
      </c>
      <c r="Q338" s="142" t="e">
        <f t="shared" ca="1" si="2884"/>
        <v>#N/A</v>
      </c>
      <c r="R338" s="142" t="e">
        <f t="shared" ca="1" si="2884"/>
        <v>#N/A</v>
      </c>
      <c r="S338" s="142" t="e">
        <f t="shared" ca="1" si="2884"/>
        <v>#N/A</v>
      </c>
      <c r="T338" s="142" t="e">
        <f t="shared" ca="1" si="2874"/>
        <v>#N/A</v>
      </c>
      <c r="U338" s="142" t="e">
        <f t="shared" ca="1" si="2874"/>
        <v>#N/A</v>
      </c>
      <c r="V338" s="142" t="e">
        <f t="shared" ca="1" si="2874"/>
        <v>#N/A</v>
      </c>
      <c r="W338" s="142" t="e">
        <f t="shared" ca="1" si="2874"/>
        <v>#N/A</v>
      </c>
      <c r="X338" s="142" t="e">
        <f t="shared" ca="1" si="2874"/>
        <v>#N/A</v>
      </c>
      <c r="Y338" s="142" t="e">
        <f t="shared" ca="1" si="2874"/>
        <v>#N/A</v>
      </c>
      <c r="Z338" s="142" t="e">
        <f t="shared" ca="1" si="2874"/>
        <v>#N/A</v>
      </c>
      <c r="AA338" s="142" t="e">
        <f t="shared" ca="1" si="2874"/>
        <v>#N/A</v>
      </c>
      <c r="AB338" s="142" t="e">
        <f t="shared" ca="1" si="2874"/>
        <v>#N/A</v>
      </c>
      <c r="AC338" s="142" t="e">
        <f t="shared" ca="1" si="2874"/>
        <v>#N/A</v>
      </c>
      <c r="AD338" s="142" t="e">
        <f t="shared" ca="1" si="2874"/>
        <v>#N/A</v>
      </c>
      <c r="AE338" s="142" t="e">
        <f t="shared" ca="1" si="2874"/>
        <v>#N/A</v>
      </c>
      <c r="AF338" s="142" t="e">
        <f t="shared" ca="1" si="2874"/>
        <v>#N/A</v>
      </c>
      <c r="AG338" s="142" t="e">
        <f t="shared" ca="1" si="2874"/>
        <v>#N/A</v>
      </c>
      <c r="AH338" s="142" t="e">
        <f t="shared" ca="1" si="2874"/>
        <v>#N/A</v>
      </c>
      <c r="AI338" s="142" t="e">
        <f t="shared" ref="AI338:AX353" ca="1" si="2885">TRIM(INDIRECT("'" &amp; "TNX Report" &amp; "'!" &amp; ADDRESS($A$9+$C338,AI$1)))</f>
        <v>#N/A</v>
      </c>
      <c r="AJ338" s="142" t="e">
        <f t="shared" ca="1" si="2885"/>
        <v>#N/A</v>
      </c>
      <c r="AK338" s="142" t="e">
        <f t="shared" ca="1" si="2885"/>
        <v>#N/A</v>
      </c>
      <c r="AL338" s="142" t="e">
        <f t="shared" ca="1" si="2885"/>
        <v>#N/A</v>
      </c>
      <c r="AM338" s="142" t="e">
        <f t="shared" ca="1" si="2885"/>
        <v>#N/A</v>
      </c>
      <c r="AN338" s="142" t="e">
        <f t="shared" ca="1" si="2885"/>
        <v>#N/A</v>
      </c>
      <c r="AO338" s="142" t="e">
        <f t="shared" ca="1" si="2885"/>
        <v>#N/A</v>
      </c>
      <c r="AP338" s="142" t="e">
        <f t="shared" ca="1" si="2885"/>
        <v>#N/A</v>
      </c>
      <c r="AQ338" s="142" t="e">
        <f t="shared" ca="1" si="2885"/>
        <v>#N/A</v>
      </c>
      <c r="AR338" s="142" t="e">
        <f t="shared" ca="1" si="2885"/>
        <v>#N/A</v>
      </c>
      <c r="AS338" s="142" t="e">
        <f t="shared" ca="1" si="2885"/>
        <v>#N/A</v>
      </c>
      <c r="AT338" s="142" t="e">
        <f t="shared" ca="1" si="2885"/>
        <v>#N/A</v>
      </c>
      <c r="AU338" s="142" t="e">
        <f t="shared" ca="1" si="2885"/>
        <v>#N/A</v>
      </c>
      <c r="AV338" s="142" t="e">
        <f t="shared" ca="1" si="2885"/>
        <v>#N/A</v>
      </c>
      <c r="AW338" s="142" t="e">
        <f t="shared" ca="1" si="2885"/>
        <v>#N/A</v>
      </c>
      <c r="AX338" s="142" t="e">
        <f t="shared" ca="1" si="2885"/>
        <v>#N/A</v>
      </c>
      <c r="AY338" s="142" t="e">
        <f t="shared" ca="1" si="2875"/>
        <v>#N/A</v>
      </c>
      <c r="AZ338" s="142" t="e">
        <f t="shared" ca="1" si="2875"/>
        <v>#N/A</v>
      </c>
      <c r="BA338" s="142" t="e">
        <f t="shared" ca="1" si="2875"/>
        <v>#N/A</v>
      </c>
      <c r="BB338" s="142" t="str">
        <f t="shared" ca="1" si="2735"/>
        <v/>
      </c>
      <c r="BC338" s="142" t="str">
        <f t="shared" ref="BC338" ca="1" si="2886">IFERROR(VALUE(G338)*IF(RTF_unit="K",1,IF(RTF_unit="lb",1/1000,IF(RTF_unit="T",2,1))),"")</f>
        <v/>
      </c>
      <c r="BD338" s="142" t="str">
        <f t="shared" ref="BD338" ca="1" si="2887">IFERROR(VALUE(H338)*IF(RTF_unit="K",1,IF(RTF_unit="lb",1/1000,IF(RTF_unit="T",2,1))),"")</f>
        <v/>
      </c>
      <c r="BE338" s="142" t="str">
        <f t="shared" ref="BE338" ca="1" si="2888">IFERROR(VALUE(I338)*IF(RTF_unit="K",1,IF(RTF_unit="lb",1/1000,IF(RTF_unit="T",2,1))),"")</f>
        <v/>
      </c>
      <c r="BF338" s="20" t="str">
        <f t="shared" ca="1" si="2739"/>
        <v/>
      </c>
      <c r="BG338" s="142" t="str">
        <f t="shared" ca="1" si="2781"/>
        <v/>
      </c>
      <c r="BH338" s="20"/>
      <c r="BI338" s="158" t="str">
        <f t="shared" ca="1" si="2825"/>
        <v/>
      </c>
      <c r="BJ338" s="142" t="str">
        <f t="shared" ca="1" si="2800"/>
        <v/>
      </c>
      <c r="BK338" s="142" t="str">
        <f t="shared" ca="1" si="2826"/>
        <v/>
      </c>
      <c r="BL338" s="142" t="str">
        <f t="shared" ref="BL338" ca="1" si="2889">IFERROR(INDEX($D$2:$BA$203,$A$41-1+$BI338,$A$27-3)*IF(RTF_unit="K",1,IF(RTF_unit="lb",1/1000,IF(RTF_unit="T",2,1))),"")</f>
        <v/>
      </c>
      <c r="BM338" s="142" t="str">
        <f t="shared" ref="BM338" ca="1" si="2890">IFERROR(INDEX($D$2:$BA$203,$A$41-1+$BI338,$A$27-1)*IF(RTF_unit="K",1,IF(RTF_unit="lb",1/1000,IF(RTF_unit="T",2,1))),"")</f>
        <v/>
      </c>
      <c r="BN338" s="142" t="str">
        <f t="shared" ref="BN338" ca="1" si="2891">IFERROR(INDEX($D$2:$BA$203,$A$41-1+$BI338,$A$27-2)*IF(RTF_unit="K",1,IF(RTF_unit="lb",1/1000,IF(RTF_unit="T",2,1))),"")</f>
        <v/>
      </c>
      <c r="BO338" s="142" t="str">
        <f t="shared" ref="BO338" ca="1" si="2892">IFERROR(INDEX($D$2:$BA$203,$A$41-1+$BI338,$A$27)*IF(RTF_unit_Moment="kip-ft",1,IF(RTF_unit_Moment="kip-in",1/12,IF(RTF_unit_Moment="lb-ft",1/1000,IF(RTF_unit_Moment="lb-in",1/12000,1)))),"")</f>
        <v/>
      </c>
      <c r="BP338" s="142" t="str">
        <f t="shared" ref="BP338" ca="1" si="2893">IFERROR(INDEX($D$2:$BA$203,$A$41-1+$BI338,$A$30)*IF(RTF_unit_Moment="kip-ft",1,IF(RTF_unit_Moment="kip-in",1/12,IF(RTF_unit_Moment="lb-ft",1/1000,IF(RTF_unit_Moment="lb-in",1/12000,1)))),"")</f>
        <v/>
      </c>
      <c r="BQ338" s="142" t="str">
        <f t="shared" ca="1" si="2832"/>
        <v/>
      </c>
      <c r="BR338" s="142" t="str">
        <f t="shared" ca="1" si="2833"/>
        <v/>
      </c>
      <c r="BT338" s="142" t="str">
        <f t="array" aca="1" ref="BT338" ca="1">IFERROR(INDEX($BB$1:$BB$502,SMALL(IF($BB$1:$BB$502&lt;&gt;"",ROW($BB$1:$BB$502)),ROW(331:331))),"")</f>
        <v/>
      </c>
      <c r="BU338" s="156" t="str">
        <f t="shared" ca="1" si="2795"/>
        <v/>
      </c>
      <c r="BV338" s="142" t="str">
        <f t="shared" ca="1" si="2806"/>
        <v/>
      </c>
      <c r="BW338" s="142" t="str">
        <f t="shared" ca="1" si="2806"/>
        <v/>
      </c>
      <c r="BX338" s="142" t="str">
        <f t="shared" ca="1" si="2806"/>
        <v/>
      </c>
      <c r="BY338" s="142" t="str">
        <f t="shared" ca="1" si="2807"/>
        <v/>
      </c>
      <c r="BZ338" s="142" t="str">
        <f t="shared" ca="1" si="2796"/>
        <v/>
      </c>
      <c r="CA338" s="142" t="str">
        <f t="shared" ca="1" si="2808"/>
        <v/>
      </c>
      <c r="CB338" s="142" t="str">
        <f t="shared" ca="1" si="2809"/>
        <v/>
      </c>
      <c r="CC338" s="142" t="str">
        <f t="shared" ca="1" si="2810"/>
        <v/>
      </c>
      <c r="CD338" s="142" t="str">
        <f t="shared" ca="1" si="2811"/>
        <v/>
      </c>
      <c r="CE338" s="142" t="str">
        <f t="shared" ca="1" si="2812"/>
        <v/>
      </c>
      <c r="CF338" s="142" t="str">
        <f t="shared" ca="1" si="2813"/>
        <v/>
      </c>
      <c r="CG338" s="142" t="str">
        <f t="shared" ca="1" si="2814"/>
        <v/>
      </c>
      <c r="CH338" s="142" t="str">
        <f ca="1">IFERROR(TRIM(IFERROR(IF(ISNUMBER(MATCH(IF($CF337="Radius",LEFT($CF338,FIND(" (",$CF338,1)),IF(LEFT($CF338,FIND(" (",$CF338,1))=LEFT($CF337,FIND(" (",$CF337,1)),"",LEFT($CF338,FIND(" (",$CF338,1)))),$CH$8:$CH337,0))=FALSE,IF($CF337="Radius",LEFT($CF338,FIND(" (",$CF338,1)),IF(LEFT($CF338,FIND(" (",$CF338,1))=LEFT($CF337,FIND(" (",$CF337,1)),"",LEFT($CF338,FIND(" (",$CF338,1)))),""),"")),"")</f>
        <v/>
      </c>
      <c r="CI338" s="142" t="str">
        <f t="array" aca="1" ref="CI338" ca="1">IFERROR(IF($CH338="","",IF(MAX((Selection_Radius=$CH338)*Selection_Resultant)=0,"",MAX((Selection_Radius=$CH338)*Selection_Resultant))),"")</f>
        <v/>
      </c>
      <c r="CJ338" s="142" t="str">
        <f t="shared" ca="1" si="2815"/>
        <v/>
      </c>
      <c r="CK338" s="142" t="str">
        <f t="array" aca="1" ref="CK338" ca="1">IFERROR(INDEX($CJ$1:$CJ$502,SMALL(IF($CJ$1:$CJ$502&lt;&gt;"",ROW($CJ$1:$CJ$502)),ROW(331:331))),"")</f>
        <v/>
      </c>
      <c r="CL338" s="142" t="str">
        <f t="shared" ca="1" si="2816"/>
        <v/>
      </c>
      <c r="CM338" s="142" t="str">
        <f t="shared" ca="1" si="2817"/>
        <v/>
      </c>
      <c r="CN338" s="142" t="str" cm="1">
        <f t="array" aca="1" ref="CN338" ca="1">IF(CM338="","",INDEX(INDIRECT("$CM$9:$CM$" &amp; ROW(GuyAnchorReactionCount) + GuyAnchorReactionCount),ROWS($CM338:INDIRECT("$CM$" &amp; ROW(GuyAnchorReactionCount) + GuyAnchorReactionCount))))</f>
        <v/>
      </c>
      <c r="CP338" s="145" t="str">
        <f t="shared" ca="1" si="2818"/>
        <v/>
      </c>
      <c r="CQ338" s="145" t="str">
        <f t="shared" ca="1" si="2819"/>
        <v/>
      </c>
      <c r="CR338" s="145" t="str">
        <f t="shared" ca="1" si="2820"/>
        <v/>
      </c>
      <c r="CS338" s="145" t="str">
        <f t="shared" ca="1" si="2821"/>
        <v/>
      </c>
    </row>
    <row r="339" spans="3:97" ht="15" customHeight="1" x14ac:dyDescent="0.2">
      <c r="C339" s="142">
        <f t="shared" si="2745"/>
        <v>337</v>
      </c>
      <c r="D339" s="142" t="e">
        <f t="shared" ca="1" si="2884"/>
        <v>#N/A</v>
      </c>
      <c r="E339" s="142" t="e">
        <f t="shared" ca="1" si="2884"/>
        <v>#N/A</v>
      </c>
      <c r="F339" s="142" t="e">
        <f t="shared" ca="1" si="2884"/>
        <v>#N/A</v>
      </c>
      <c r="G339" s="142" t="e">
        <f t="shared" ca="1" si="2884"/>
        <v>#N/A</v>
      </c>
      <c r="H339" s="142" t="e">
        <f t="shared" ca="1" si="2884"/>
        <v>#N/A</v>
      </c>
      <c r="I339" s="142" t="e">
        <f t="shared" ca="1" si="2884"/>
        <v>#N/A</v>
      </c>
      <c r="J339" s="142" t="e">
        <f t="shared" ca="1" si="2884"/>
        <v>#N/A</v>
      </c>
      <c r="K339" s="142" t="e">
        <f t="shared" ca="1" si="2884"/>
        <v>#N/A</v>
      </c>
      <c r="L339" s="142" t="e">
        <f t="shared" ca="1" si="2884"/>
        <v>#N/A</v>
      </c>
      <c r="M339" s="142" t="e">
        <f t="shared" ca="1" si="2884"/>
        <v>#N/A</v>
      </c>
      <c r="N339" s="142" t="e">
        <f t="shared" ca="1" si="2884"/>
        <v>#N/A</v>
      </c>
      <c r="O339" s="142" t="e">
        <f t="shared" ca="1" si="2884"/>
        <v>#N/A</v>
      </c>
      <c r="P339" s="142" t="e">
        <f t="shared" ca="1" si="2884"/>
        <v>#N/A</v>
      </c>
      <c r="Q339" s="142" t="e">
        <f t="shared" ca="1" si="2884"/>
        <v>#N/A</v>
      </c>
      <c r="R339" s="142" t="e">
        <f t="shared" ca="1" si="2884"/>
        <v>#N/A</v>
      </c>
      <c r="S339" s="142" t="e">
        <f t="shared" ca="1" si="2884"/>
        <v>#N/A</v>
      </c>
      <c r="T339" s="142" t="e">
        <f t="shared" ca="1" si="2874"/>
        <v>#N/A</v>
      </c>
      <c r="U339" s="142" t="e">
        <f t="shared" ca="1" si="2874"/>
        <v>#N/A</v>
      </c>
      <c r="V339" s="142" t="e">
        <f t="shared" ca="1" si="2874"/>
        <v>#N/A</v>
      </c>
      <c r="W339" s="142" t="e">
        <f t="shared" ca="1" si="2874"/>
        <v>#N/A</v>
      </c>
      <c r="X339" s="142" t="e">
        <f t="shared" ca="1" si="2874"/>
        <v>#N/A</v>
      </c>
      <c r="Y339" s="142" t="e">
        <f t="shared" ca="1" si="2874"/>
        <v>#N/A</v>
      </c>
      <c r="Z339" s="142" t="e">
        <f t="shared" ca="1" si="2874"/>
        <v>#N/A</v>
      </c>
      <c r="AA339" s="142" t="e">
        <f t="shared" ca="1" si="2874"/>
        <v>#N/A</v>
      </c>
      <c r="AB339" s="142" t="e">
        <f t="shared" ca="1" si="2874"/>
        <v>#N/A</v>
      </c>
      <c r="AC339" s="142" t="e">
        <f t="shared" ca="1" si="2874"/>
        <v>#N/A</v>
      </c>
      <c r="AD339" s="142" t="e">
        <f t="shared" ca="1" si="2874"/>
        <v>#N/A</v>
      </c>
      <c r="AE339" s="142" t="e">
        <f t="shared" ca="1" si="2874"/>
        <v>#N/A</v>
      </c>
      <c r="AF339" s="142" t="e">
        <f t="shared" ca="1" si="2874"/>
        <v>#N/A</v>
      </c>
      <c r="AG339" s="142" t="e">
        <f t="shared" ca="1" si="2874"/>
        <v>#N/A</v>
      </c>
      <c r="AH339" s="142" t="e">
        <f t="shared" ca="1" si="2874"/>
        <v>#N/A</v>
      </c>
      <c r="AI339" s="142" t="e">
        <f t="shared" ca="1" si="2885"/>
        <v>#N/A</v>
      </c>
      <c r="AJ339" s="142" t="e">
        <f t="shared" ca="1" si="2885"/>
        <v>#N/A</v>
      </c>
      <c r="AK339" s="142" t="e">
        <f t="shared" ca="1" si="2885"/>
        <v>#N/A</v>
      </c>
      <c r="AL339" s="142" t="e">
        <f t="shared" ca="1" si="2885"/>
        <v>#N/A</v>
      </c>
      <c r="AM339" s="142" t="e">
        <f t="shared" ca="1" si="2885"/>
        <v>#N/A</v>
      </c>
      <c r="AN339" s="142" t="e">
        <f t="shared" ca="1" si="2885"/>
        <v>#N/A</v>
      </c>
      <c r="AO339" s="142" t="e">
        <f t="shared" ca="1" si="2885"/>
        <v>#N/A</v>
      </c>
      <c r="AP339" s="142" t="e">
        <f t="shared" ca="1" si="2885"/>
        <v>#N/A</v>
      </c>
      <c r="AQ339" s="142" t="e">
        <f t="shared" ca="1" si="2885"/>
        <v>#N/A</v>
      </c>
      <c r="AR339" s="142" t="e">
        <f t="shared" ca="1" si="2885"/>
        <v>#N/A</v>
      </c>
      <c r="AS339" s="142" t="e">
        <f t="shared" ca="1" si="2885"/>
        <v>#N/A</v>
      </c>
      <c r="AT339" s="142" t="e">
        <f t="shared" ca="1" si="2885"/>
        <v>#N/A</v>
      </c>
      <c r="AU339" s="142" t="e">
        <f t="shared" ca="1" si="2885"/>
        <v>#N/A</v>
      </c>
      <c r="AV339" s="142" t="e">
        <f t="shared" ca="1" si="2885"/>
        <v>#N/A</v>
      </c>
      <c r="AW339" s="142" t="e">
        <f t="shared" ca="1" si="2885"/>
        <v>#N/A</v>
      </c>
      <c r="AX339" s="142" t="e">
        <f t="shared" ca="1" si="2885"/>
        <v>#N/A</v>
      </c>
      <c r="AY339" s="142" t="e">
        <f t="shared" ca="1" si="2875"/>
        <v>#N/A</v>
      </c>
      <c r="AZ339" s="142" t="e">
        <f t="shared" ca="1" si="2875"/>
        <v>#N/A</v>
      </c>
      <c r="BA339" s="142" t="e">
        <f t="shared" ca="1" si="2875"/>
        <v>#N/A</v>
      </c>
      <c r="BB339" s="142" t="str">
        <f t="shared" ca="1" si="2735"/>
        <v/>
      </c>
      <c r="BC339" s="142" t="str">
        <f t="shared" ref="BC339" ca="1" si="2894">IFERROR(VALUE(G339)*IF(RTF_unit="K",1,IF(RTF_unit="lb",1/1000,IF(RTF_unit="T",2,1))),"")</f>
        <v/>
      </c>
      <c r="BD339" s="142" t="str">
        <f t="shared" ref="BD339" ca="1" si="2895">IFERROR(VALUE(H339)*IF(RTF_unit="K",1,IF(RTF_unit="lb",1/1000,IF(RTF_unit="T",2,1))),"")</f>
        <v/>
      </c>
      <c r="BE339" s="142" t="str">
        <f t="shared" ref="BE339" ca="1" si="2896">IFERROR(VALUE(I339)*IF(RTF_unit="K",1,IF(RTF_unit="lb",1/1000,IF(RTF_unit="T",2,1))),"")</f>
        <v/>
      </c>
      <c r="BF339" s="20" t="str">
        <f t="shared" ca="1" si="2739"/>
        <v/>
      </c>
      <c r="BG339" s="142" t="str">
        <f t="shared" ca="1" si="2781"/>
        <v/>
      </c>
      <c r="BH339" s="20"/>
      <c r="BI339" s="158" t="str">
        <f t="shared" ca="1" si="2825"/>
        <v/>
      </c>
      <c r="BJ339" s="142" t="str">
        <f t="shared" ca="1" si="2800"/>
        <v/>
      </c>
      <c r="BK339" s="142" t="str">
        <f t="shared" ca="1" si="2826"/>
        <v/>
      </c>
      <c r="BL339" s="142" t="str">
        <f t="shared" ref="BL339" ca="1" si="2897">IFERROR(INDEX($D$2:$BA$203,$A$41-1+$BI339,$A$27-3)*IF(RTF_unit="K",1,IF(RTF_unit="lb",1/1000,IF(RTF_unit="T",2,1))),"")</f>
        <v/>
      </c>
      <c r="BM339" s="142" t="str">
        <f t="shared" ref="BM339" ca="1" si="2898">IFERROR(INDEX($D$2:$BA$203,$A$41-1+$BI339,$A$27-1)*IF(RTF_unit="K",1,IF(RTF_unit="lb",1/1000,IF(RTF_unit="T",2,1))),"")</f>
        <v/>
      </c>
      <c r="BN339" s="142" t="str">
        <f t="shared" ref="BN339" ca="1" si="2899">IFERROR(INDEX($D$2:$BA$203,$A$41-1+$BI339,$A$27-2)*IF(RTF_unit="K",1,IF(RTF_unit="lb",1/1000,IF(RTF_unit="T",2,1))),"")</f>
        <v/>
      </c>
      <c r="BO339" s="142" t="str">
        <f t="shared" ref="BO339" ca="1" si="2900">IFERROR(INDEX($D$2:$BA$203,$A$41-1+$BI339,$A$27)*IF(RTF_unit_Moment="kip-ft",1,IF(RTF_unit_Moment="kip-in",1/12,IF(RTF_unit_Moment="lb-ft",1/1000,IF(RTF_unit_Moment="lb-in",1/12000,1)))),"")</f>
        <v/>
      </c>
      <c r="BP339" s="142" t="str">
        <f t="shared" ref="BP339" ca="1" si="2901">IFERROR(INDEX($D$2:$BA$203,$A$41-1+$BI339,$A$30)*IF(RTF_unit_Moment="kip-ft",1,IF(RTF_unit_Moment="kip-in",1/12,IF(RTF_unit_Moment="lb-ft",1/1000,IF(RTF_unit_Moment="lb-in",1/12000,1)))),"")</f>
        <v/>
      </c>
      <c r="BQ339" s="142" t="str">
        <f t="shared" ca="1" si="2832"/>
        <v/>
      </c>
      <c r="BR339" s="142" t="str">
        <f t="shared" ca="1" si="2833"/>
        <v/>
      </c>
      <c r="BT339" s="142" t="str">
        <f t="array" aca="1" ref="BT339" ca="1">IFERROR(INDEX($BB$1:$BB$502,SMALL(IF($BB$1:$BB$502&lt;&gt;"",ROW($BB$1:$BB$502)),ROW(332:332))),"")</f>
        <v/>
      </c>
      <c r="BU339" s="156" t="str">
        <f t="shared" ca="1" si="2795"/>
        <v/>
      </c>
      <c r="BV339" s="142" t="str">
        <f t="shared" ca="1" si="2806"/>
        <v/>
      </c>
      <c r="BW339" s="142" t="str">
        <f t="shared" ca="1" si="2806"/>
        <v/>
      </c>
      <c r="BX339" s="142" t="str">
        <f t="shared" ca="1" si="2806"/>
        <v/>
      </c>
      <c r="BY339" s="142" t="str">
        <f t="shared" ca="1" si="2807"/>
        <v/>
      </c>
      <c r="BZ339" s="142" t="str">
        <f t="shared" ca="1" si="2796"/>
        <v/>
      </c>
      <c r="CA339" s="142" t="str">
        <f t="shared" ca="1" si="2808"/>
        <v/>
      </c>
      <c r="CB339" s="142" t="str">
        <f t="shared" ca="1" si="2809"/>
        <v/>
      </c>
      <c r="CC339" s="142" t="str">
        <f t="shared" ca="1" si="2810"/>
        <v/>
      </c>
      <c r="CD339" s="142" t="str">
        <f t="shared" ca="1" si="2811"/>
        <v/>
      </c>
      <c r="CE339" s="142" t="str">
        <f t="shared" ca="1" si="2812"/>
        <v/>
      </c>
      <c r="CF339" s="142" t="str">
        <f t="shared" ca="1" si="2813"/>
        <v/>
      </c>
      <c r="CG339" s="142" t="str">
        <f t="shared" ca="1" si="2814"/>
        <v/>
      </c>
      <c r="CH339" s="142" t="str">
        <f ca="1">IFERROR(TRIM(IFERROR(IF(ISNUMBER(MATCH(IF($CF338="Radius",LEFT($CF339,FIND(" (",$CF339,1)),IF(LEFT($CF339,FIND(" (",$CF339,1))=LEFT($CF338,FIND(" (",$CF338,1)),"",LEFT($CF339,FIND(" (",$CF339,1)))),$CH$8:$CH338,0))=FALSE,IF($CF338="Radius",LEFT($CF339,FIND(" (",$CF339,1)),IF(LEFT($CF339,FIND(" (",$CF339,1))=LEFT($CF338,FIND(" (",$CF338,1)),"",LEFT($CF339,FIND(" (",$CF339,1)))),""),"")),"")</f>
        <v/>
      </c>
      <c r="CI339" s="142" t="str">
        <f t="array" aca="1" ref="CI339" ca="1">IFERROR(IF($CH339="","",IF(MAX((Selection_Radius=$CH339)*Selection_Resultant)=0,"",MAX((Selection_Radius=$CH339)*Selection_Resultant))),"")</f>
        <v/>
      </c>
      <c r="CJ339" s="142" t="str">
        <f t="shared" ca="1" si="2815"/>
        <v/>
      </c>
      <c r="CK339" s="142" t="str">
        <f t="array" aca="1" ref="CK339" ca="1">IFERROR(INDEX($CJ$1:$CJ$502,SMALL(IF($CJ$1:$CJ$502&lt;&gt;"",ROW($CJ$1:$CJ$502)),ROW(332:332))),"")</f>
        <v/>
      </c>
      <c r="CL339" s="142" t="str">
        <f t="shared" ca="1" si="2816"/>
        <v/>
      </c>
      <c r="CM339" s="142" t="str">
        <f t="shared" ca="1" si="2817"/>
        <v/>
      </c>
      <c r="CN339" s="142" t="str" cm="1">
        <f t="array" aca="1" ref="CN339" ca="1">IF(CM339="","",INDEX(INDIRECT("$CM$9:$CM$" &amp; ROW(GuyAnchorReactionCount) + GuyAnchorReactionCount),ROWS($CM339:INDIRECT("$CM$" &amp; ROW(GuyAnchorReactionCount) + GuyAnchorReactionCount))))</f>
        <v/>
      </c>
      <c r="CP339" s="145" t="str">
        <f t="shared" ca="1" si="2818"/>
        <v/>
      </c>
      <c r="CQ339" s="145" t="str">
        <f t="shared" ca="1" si="2819"/>
        <v/>
      </c>
      <c r="CR339" s="145" t="str">
        <f t="shared" ca="1" si="2820"/>
        <v/>
      </c>
      <c r="CS339" s="145" t="str">
        <f t="shared" ca="1" si="2821"/>
        <v/>
      </c>
    </row>
    <row r="340" spans="3:97" x14ac:dyDescent="0.2">
      <c r="C340" s="142">
        <f t="shared" si="2745"/>
        <v>338</v>
      </c>
      <c r="D340" s="142" t="e">
        <f t="shared" ca="1" si="2884"/>
        <v>#N/A</v>
      </c>
      <c r="E340" s="142" t="e">
        <f t="shared" ca="1" si="2884"/>
        <v>#N/A</v>
      </c>
      <c r="F340" s="142" t="e">
        <f t="shared" ca="1" si="2884"/>
        <v>#N/A</v>
      </c>
      <c r="G340" s="142" t="e">
        <f t="shared" ca="1" si="2884"/>
        <v>#N/A</v>
      </c>
      <c r="H340" s="142" t="e">
        <f t="shared" ca="1" si="2884"/>
        <v>#N/A</v>
      </c>
      <c r="I340" s="142" t="e">
        <f t="shared" ca="1" si="2884"/>
        <v>#N/A</v>
      </c>
      <c r="J340" s="142" t="e">
        <f t="shared" ca="1" si="2884"/>
        <v>#N/A</v>
      </c>
      <c r="K340" s="142" t="e">
        <f t="shared" ca="1" si="2884"/>
        <v>#N/A</v>
      </c>
      <c r="L340" s="142" t="e">
        <f t="shared" ca="1" si="2884"/>
        <v>#N/A</v>
      </c>
      <c r="M340" s="142" t="e">
        <f t="shared" ca="1" si="2884"/>
        <v>#N/A</v>
      </c>
      <c r="N340" s="142" t="e">
        <f t="shared" ca="1" si="2884"/>
        <v>#N/A</v>
      </c>
      <c r="O340" s="142" t="e">
        <f t="shared" ca="1" si="2884"/>
        <v>#N/A</v>
      </c>
      <c r="P340" s="142" t="e">
        <f t="shared" ca="1" si="2884"/>
        <v>#N/A</v>
      </c>
      <c r="Q340" s="142" t="e">
        <f t="shared" ca="1" si="2884"/>
        <v>#N/A</v>
      </c>
      <c r="R340" s="142" t="e">
        <f t="shared" ca="1" si="2884"/>
        <v>#N/A</v>
      </c>
      <c r="S340" s="142" t="e">
        <f t="shared" ca="1" si="2884"/>
        <v>#N/A</v>
      </c>
      <c r="T340" s="142" t="e">
        <f t="shared" ca="1" si="2874"/>
        <v>#N/A</v>
      </c>
      <c r="U340" s="142" t="e">
        <f t="shared" ca="1" si="2874"/>
        <v>#N/A</v>
      </c>
      <c r="V340" s="142" t="e">
        <f t="shared" ca="1" si="2874"/>
        <v>#N/A</v>
      </c>
      <c r="W340" s="142" t="e">
        <f t="shared" ca="1" si="2874"/>
        <v>#N/A</v>
      </c>
      <c r="X340" s="142" t="e">
        <f t="shared" ca="1" si="2874"/>
        <v>#N/A</v>
      </c>
      <c r="Y340" s="142" t="e">
        <f t="shared" ca="1" si="2874"/>
        <v>#N/A</v>
      </c>
      <c r="Z340" s="142" t="e">
        <f t="shared" ca="1" si="2874"/>
        <v>#N/A</v>
      </c>
      <c r="AA340" s="142" t="e">
        <f t="shared" ca="1" si="2874"/>
        <v>#N/A</v>
      </c>
      <c r="AB340" s="142" t="e">
        <f t="shared" ca="1" si="2874"/>
        <v>#N/A</v>
      </c>
      <c r="AC340" s="142" t="e">
        <f t="shared" ca="1" si="2874"/>
        <v>#N/A</v>
      </c>
      <c r="AD340" s="142" t="e">
        <f t="shared" ca="1" si="2874"/>
        <v>#N/A</v>
      </c>
      <c r="AE340" s="142" t="e">
        <f t="shared" ca="1" si="2874"/>
        <v>#N/A</v>
      </c>
      <c r="AF340" s="142" t="e">
        <f t="shared" ca="1" si="2874"/>
        <v>#N/A</v>
      </c>
      <c r="AG340" s="142" t="e">
        <f t="shared" ca="1" si="2874"/>
        <v>#N/A</v>
      </c>
      <c r="AH340" s="142" t="e">
        <f t="shared" ca="1" si="2874"/>
        <v>#N/A</v>
      </c>
      <c r="AI340" s="142" t="e">
        <f t="shared" ca="1" si="2885"/>
        <v>#N/A</v>
      </c>
      <c r="AJ340" s="142" t="e">
        <f t="shared" ca="1" si="2885"/>
        <v>#N/A</v>
      </c>
      <c r="AK340" s="142" t="e">
        <f t="shared" ca="1" si="2885"/>
        <v>#N/A</v>
      </c>
      <c r="AL340" s="142" t="e">
        <f t="shared" ca="1" si="2885"/>
        <v>#N/A</v>
      </c>
      <c r="AM340" s="142" t="e">
        <f t="shared" ca="1" si="2885"/>
        <v>#N/A</v>
      </c>
      <c r="AN340" s="142" t="e">
        <f t="shared" ca="1" si="2885"/>
        <v>#N/A</v>
      </c>
      <c r="AO340" s="142" t="e">
        <f t="shared" ca="1" si="2885"/>
        <v>#N/A</v>
      </c>
      <c r="AP340" s="142" t="e">
        <f t="shared" ca="1" si="2885"/>
        <v>#N/A</v>
      </c>
      <c r="AQ340" s="142" t="e">
        <f t="shared" ca="1" si="2885"/>
        <v>#N/A</v>
      </c>
      <c r="AR340" s="142" t="e">
        <f t="shared" ca="1" si="2885"/>
        <v>#N/A</v>
      </c>
      <c r="AS340" s="142" t="e">
        <f t="shared" ca="1" si="2885"/>
        <v>#N/A</v>
      </c>
      <c r="AT340" s="142" t="e">
        <f t="shared" ca="1" si="2885"/>
        <v>#N/A</v>
      </c>
      <c r="AU340" s="142" t="e">
        <f t="shared" ca="1" si="2885"/>
        <v>#N/A</v>
      </c>
      <c r="AV340" s="142" t="e">
        <f t="shared" ca="1" si="2885"/>
        <v>#N/A</v>
      </c>
      <c r="AW340" s="142" t="e">
        <f t="shared" ca="1" si="2885"/>
        <v>#N/A</v>
      </c>
      <c r="AX340" s="142" t="e">
        <f t="shared" ca="1" si="2885"/>
        <v>#N/A</v>
      </c>
      <c r="AY340" s="142" t="e">
        <f t="shared" ca="1" si="2875"/>
        <v>#N/A</v>
      </c>
      <c r="AZ340" s="142" t="e">
        <f t="shared" ca="1" si="2875"/>
        <v>#N/A</v>
      </c>
      <c r="BA340" s="142" t="e">
        <f t="shared" ca="1" si="2875"/>
        <v>#N/A</v>
      </c>
      <c r="BB340" s="142" t="str">
        <f t="shared" ca="1" si="2735"/>
        <v/>
      </c>
      <c r="BC340" s="142" t="str">
        <f t="shared" ref="BC340" ca="1" si="2902">IFERROR(VALUE(G340)*IF(RTF_unit="K",1,IF(RTF_unit="lb",1/1000,IF(RTF_unit="T",2,1))),"")</f>
        <v/>
      </c>
      <c r="BD340" s="142" t="str">
        <f t="shared" ref="BD340" ca="1" si="2903">IFERROR(VALUE(H340)*IF(RTF_unit="K",1,IF(RTF_unit="lb",1/1000,IF(RTF_unit="T",2,1))),"")</f>
        <v/>
      </c>
      <c r="BE340" s="142" t="str">
        <f t="shared" ref="BE340" ca="1" si="2904">IFERROR(VALUE(I340)*IF(RTF_unit="K",1,IF(RTF_unit="lb",1/1000,IF(RTF_unit="T",2,1))),"")</f>
        <v/>
      </c>
      <c r="BF340" s="20" t="str">
        <f t="shared" ca="1" si="2739"/>
        <v/>
      </c>
      <c r="BG340" s="142" t="str">
        <f t="shared" ca="1" si="2781"/>
        <v/>
      </c>
      <c r="BH340" s="20"/>
      <c r="BI340" s="158" t="str">
        <f t="shared" ca="1" si="2825"/>
        <v/>
      </c>
      <c r="BJ340" s="142" t="str">
        <f t="shared" ca="1" si="2800"/>
        <v/>
      </c>
      <c r="BK340" s="142" t="str">
        <f t="shared" ca="1" si="2826"/>
        <v/>
      </c>
      <c r="BL340" s="142" t="str">
        <f t="shared" ref="BL340" ca="1" si="2905">IFERROR(INDEX($D$2:$BA$203,$A$41-1+$BI340,$A$27-3)*IF(RTF_unit="K",1,IF(RTF_unit="lb",1/1000,IF(RTF_unit="T",2,1))),"")</f>
        <v/>
      </c>
      <c r="BM340" s="142" t="str">
        <f t="shared" ref="BM340" ca="1" si="2906">IFERROR(INDEX($D$2:$BA$203,$A$41-1+$BI340,$A$27-1)*IF(RTF_unit="K",1,IF(RTF_unit="lb",1/1000,IF(RTF_unit="T",2,1))),"")</f>
        <v/>
      </c>
      <c r="BN340" s="142" t="str">
        <f t="shared" ref="BN340" ca="1" si="2907">IFERROR(INDEX($D$2:$BA$203,$A$41-1+$BI340,$A$27-2)*IF(RTF_unit="K",1,IF(RTF_unit="lb",1/1000,IF(RTF_unit="T",2,1))),"")</f>
        <v/>
      </c>
      <c r="BO340" s="142" t="str">
        <f t="shared" ref="BO340" ca="1" si="2908">IFERROR(INDEX($D$2:$BA$203,$A$41-1+$BI340,$A$27)*IF(RTF_unit_Moment="kip-ft",1,IF(RTF_unit_Moment="kip-in",1/12,IF(RTF_unit_Moment="lb-ft",1/1000,IF(RTF_unit_Moment="lb-in",1/12000,1)))),"")</f>
        <v/>
      </c>
      <c r="BP340" s="142" t="str">
        <f t="shared" ref="BP340" ca="1" si="2909">IFERROR(INDEX($D$2:$BA$203,$A$41-1+$BI340,$A$30)*IF(RTF_unit_Moment="kip-ft",1,IF(RTF_unit_Moment="kip-in",1/12,IF(RTF_unit_Moment="lb-ft",1/1000,IF(RTF_unit_Moment="lb-in",1/12000,1)))),"")</f>
        <v/>
      </c>
      <c r="BQ340" s="142" t="str">
        <f t="shared" ca="1" si="2832"/>
        <v/>
      </c>
      <c r="BR340" s="142" t="str">
        <f t="shared" ca="1" si="2833"/>
        <v/>
      </c>
      <c r="BT340" s="142" t="str">
        <f t="array" aca="1" ref="BT340" ca="1">IFERROR(INDEX($BB$1:$BB$502,SMALL(IF($BB$1:$BB$502&lt;&gt;"",ROW($BB$1:$BB$502)),ROW(333:333))),"")</f>
        <v/>
      </c>
      <c r="BU340" s="156" t="str">
        <f t="shared" ca="1" si="2795"/>
        <v/>
      </c>
      <c r="BV340" s="142" t="str">
        <f t="shared" ca="1" si="2806"/>
        <v/>
      </c>
      <c r="BW340" s="142" t="str">
        <f t="shared" ca="1" si="2806"/>
        <v/>
      </c>
      <c r="BX340" s="142" t="str">
        <f t="shared" ca="1" si="2806"/>
        <v/>
      </c>
      <c r="BY340" s="142" t="str">
        <f t="shared" ca="1" si="2807"/>
        <v/>
      </c>
      <c r="BZ340" s="142" t="str">
        <f t="shared" ca="1" si="2796"/>
        <v/>
      </c>
      <c r="CA340" s="142" t="str">
        <f t="shared" ca="1" si="2808"/>
        <v/>
      </c>
      <c r="CB340" s="142" t="str">
        <f t="shared" ca="1" si="2809"/>
        <v/>
      </c>
      <c r="CC340" s="142" t="str">
        <f t="shared" ca="1" si="2810"/>
        <v/>
      </c>
      <c r="CD340" s="142" t="str">
        <f t="shared" ca="1" si="2811"/>
        <v/>
      </c>
      <c r="CE340" s="142" t="str">
        <f t="shared" ca="1" si="2812"/>
        <v/>
      </c>
      <c r="CF340" s="142" t="str">
        <f t="shared" ca="1" si="2813"/>
        <v/>
      </c>
      <c r="CG340" s="142" t="str">
        <f t="shared" ca="1" si="2814"/>
        <v/>
      </c>
      <c r="CH340" s="142" t="str">
        <f ca="1">IFERROR(TRIM(IFERROR(IF(ISNUMBER(MATCH(IF($CF339="Radius",LEFT($CF340,FIND(" (",$CF340,1)),IF(LEFT($CF340,FIND(" (",$CF340,1))=LEFT($CF339,FIND(" (",$CF339,1)),"",LEFT($CF340,FIND(" (",$CF340,1)))),$CH$8:$CH339,0))=FALSE,IF($CF339="Radius",LEFT($CF340,FIND(" (",$CF340,1)),IF(LEFT($CF340,FIND(" (",$CF340,1))=LEFT($CF339,FIND(" (",$CF339,1)),"",LEFT($CF340,FIND(" (",$CF340,1)))),""),"")),"")</f>
        <v/>
      </c>
      <c r="CI340" s="142" t="str">
        <f t="array" aca="1" ref="CI340" ca="1">IFERROR(IF($CH340="","",IF(MAX((Selection_Radius=$CH340)*Selection_Resultant)=0,"",MAX((Selection_Radius=$CH340)*Selection_Resultant))),"")</f>
        <v/>
      </c>
      <c r="CJ340" s="142" t="str">
        <f t="shared" ca="1" si="2815"/>
        <v/>
      </c>
      <c r="CK340" s="142" t="str">
        <f t="array" aca="1" ref="CK340" ca="1">IFERROR(INDEX($CJ$1:$CJ$502,SMALL(IF($CJ$1:$CJ$502&lt;&gt;"",ROW($CJ$1:$CJ$502)),ROW(333:333))),"")</f>
        <v/>
      </c>
      <c r="CL340" s="142" t="str">
        <f t="shared" ca="1" si="2816"/>
        <v/>
      </c>
      <c r="CM340" s="142" t="str">
        <f t="shared" ca="1" si="2817"/>
        <v/>
      </c>
      <c r="CN340" s="142" t="str" cm="1">
        <f t="array" aca="1" ref="CN340" ca="1">IF(CM340="","",INDEX(INDIRECT("$CM$9:$CM$" &amp; ROW(GuyAnchorReactionCount) + GuyAnchorReactionCount),ROWS($CM340:INDIRECT("$CM$" &amp; ROW(GuyAnchorReactionCount) + GuyAnchorReactionCount))))</f>
        <v/>
      </c>
      <c r="CP340" s="145" t="str">
        <f t="shared" ca="1" si="2818"/>
        <v/>
      </c>
      <c r="CQ340" s="145" t="str">
        <f t="shared" ca="1" si="2819"/>
        <v/>
      </c>
      <c r="CR340" s="145" t="str">
        <f t="shared" ca="1" si="2820"/>
        <v/>
      </c>
      <c r="CS340" s="145" t="str">
        <f t="shared" ca="1" si="2821"/>
        <v/>
      </c>
    </row>
    <row r="341" spans="3:97" x14ac:dyDescent="0.2">
      <c r="C341" s="142">
        <f t="shared" si="2745"/>
        <v>339</v>
      </c>
      <c r="D341" s="142" t="e">
        <f t="shared" ca="1" si="2884"/>
        <v>#N/A</v>
      </c>
      <c r="E341" s="142" t="e">
        <f t="shared" ca="1" si="2884"/>
        <v>#N/A</v>
      </c>
      <c r="F341" s="142" t="e">
        <f t="shared" ca="1" si="2884"/>
        <v>#N/A</v>
      </c>
      <c r="G341" s="142" t="e">
        <f t="shared" ca="1" si="2884"/>
        <v>#N/A</v>
      </c>
      <c r="H341" s="142" t="e">
        <f t="shared" ca="1" si="2884"/>
        <v>#N/A</v>
      </c>
      <c r="I341" s="142" t="e">
        <f t="shared" ca="1" si="2884"/>
        <v>#N/A</v>
      </c>
      <c r="J341" s="142" t="e">
        <f t="shared" ca="1" si="2884"/>
        <v>#N/A</v>
      </c>
      <c r="K341" s="142" t="e">
        <f t="shared" ca="1" si="2884"/>
        <v>#N/A</v>
      </c>
      <c r="L341" s="142" t="e">
        <f t="shared" ca="1" si="2884"/>
        <v>#N/A</v>
      </c>
      <c r="M341" s="142" t="e">
        <f t="shared" ca="1" si="2884"/>
        <v>#N/A</v>
      </c>
      <c r="N341" s="142" t="e">
        <f t="shared" ca="1" si="2884"/>
        <v>#N/A</v>
      </c>
      <c r="O341" s="142" t="e">
        <f t="shared" ca="1" si="2884"/>
        <v>#N/A</v>
      </c>
      <c r="P341" s="142" t="e">
        <f t="shared" ca="1" si="2884"/>
        <v>#N/A</v>
      </c>
      <c r="Q341" s="142" t="e">
        <f t="shared" ca="1" si="2884"/>
        <v>#N/A</v>
      </c>
      <c r="R341" s="142" t="e">
        <f t="shared" ca="1" si="2884"/>
        <v>#N/A</v>
      </c>
      <c r="S341" s="142" t="e">
        <f t="shared" ca="1" si="2884"/>
        <v>#N/A</v>
      </c>
      <c r="T341" s="142" t="e">
        <f t="shared" ca="1" si="2874"/>
        <v>#N/A</v>
      </c>
      <c r="U341" s="142" t="e">
        <f t="shared" ca="1" si="2874"/>
        <v>#N/A</v>
      </c>
      <c r="V341" s="142" t="e">
        <f t="shared" ca="1" si="2874"/>
        <v>#N/A</v>
      </c>
      <c r="W341" s="142" t="e">
        <f t="shared" ca="1" si="2874"/>
        <v>#N/A</v>
      </c>
      <c r="X341" s="142" t="e">
        <f t="shared" ca="1" si="2874"/>
        <v>#N/A</v>
      </c>
      <c r="Y341" s="142" t="e">
        <f t="shared" ca="1" si="2874"/>
        <v>#N/A</v>
      </c>
      <c r="Z341" s="142" t="e">
        <f t="shared" ca="1" si="2874"/>
        <v>#N/A</v>
      </c>
      <c r="AA341" s="142" t="e">
        <f t="shared" ca="1" si="2874"/>
        <v>#N/A</v>
      </c>
      <c r="AB341" s="142" t="e">
        <f t="shared" ca="1" si="2874"/>
        <v>#N/A</v>
      </c>
      <c r="AC341" s="142" t="e">
        <f t="shared" ca="1" si="2874"/>
        <v>#N/A</v>
      </c>
      <c r="AD341" s="142" t="e">
        <f t="shared" ca="1" si="2874"/>
        <v>#N/A</v>
      </c>
      <c r="AE341" s="142" t="e">
        <f t="shared" ca="1" si="2874"/>
        <v>#N/A</v>
      </c>
      <c r="AF341" s="142" t="e">
        <f t="shared" ca="1" si="2874"/>
        <v>#N/A</v>
      </c>
      <c r="AG341" s="142" t="e">
        <f t="shared" ca="1" si="2874"/>
        <v>#N/A</v>
      </c>
      <c r="AH341" s="142" t="e">
        <f t="shared" ca="1" si="2874"/>
        <v>#N/A</v>
      </c>
      <c r="AI341" s="142" t="e">
        <f t="shared" ca="1" si="2885"/>
        <v>#N/A</v>
      </c>
      <c r="AJ341" s="142" t="e">
        <f t="shared" ca="1" si="2885"/>
        <v>#N/A</v>
      </c>
      <c r="AK341" s="142" t="e">
        <f t="shared" ca="1" si="2885"/>
        <v>#N/A</v>
      </c>
      <c r="AL341" s="142" t="e">
        <f t="shared" ca="1" si="2885"/>
        <v>#N/A</v>
      </c>
      <c r="AM341" s="142" t="e">
        <f t="shared" ca="1" si="2885"/>
        <v>#N/A</v>
      </c>
      <c r="AN341" s="142" t="e">
        <f t="shared" ca="1" si="2885"/>
        <v>#N/A</v>
      </c>
      <c r="AO341" s="142" t="e">
        <f t="shared" ca="1" si="2885"/>
        <v>#N/A</v>
      </c>
      <c r="AP341" s="142" t="e">
        <f t="shared" ca="1" si="2885"/>
        <v>#N/A</v>
      </c>
      <c r="AQ341" s="142" t="e">
        <f t="shared" ca="1" si="2885"/>
        <v>#N/A</v>
      </c>
      <c r="AR341" s="142" t="e">
        <f t="shared" ca="1" si="2885"/>
        <v>#N/A</v>
      </c>
      <c r="AS341" s="142" t="e">
        <f t="shared" ca="1" si="2885"/>
        <v>#N/A</v>
      </c>
      <c r="AT341" s="142" t="e">
        <f t="shared" ca="1" si="2885"/>
        <v>#N/A</v>
      </c>
      <c r="AU341" s="142" t="e">
        <f t="shared" ca="1" si="2885"/>
        <v>#N/A</v>
      </c>
      <c r="AV341" s="142" t="e">
        <f t="shared" ca="1" si="2885"/>
        <v>#N/A</v>
      </c>
      <c r="AW341" s="142" t="e">
        <f t="shared" ca="1" si="2885"/>
        <v>#N/A</v>
      </c>
      <c r="AX341" s="142" t="e">
        <f t="shared" ca="1" si="2885"/>
        <v>#N/A</v>
      </c>
      <c r="AY341" s="142" t="e">
        <f t="shared" ca="1" si="2875"/>
        <v>#N/A</v>
      </c>
      <c r="AZ341" s="142" t="e">
        <f t="shared" ca="1" si="2875"/>
        <v>#N/A</v>
      </c>
      <c r="BA341" s="142" t="e">
        <f t="shared" ca="1" si="2875"/>
        <v>#N/A</v>
      </c>
      <c r="BB341" s="142" t="str">
        <f t="shared" ca="1" si="2735"/>
        <v/>
      </c>
      <c r="BC341" s="142" t="str">
        <f t="shared" ref="BC341" ca="1" si="2910">IFERROR(VALUE(G341)*IF(RTF_unit="K",1,IF(RTF_unit="lb",1/1000,IF(RTF_unit="T",2,1))),"")</f>
        <v/>
      </c>
      <c r="BD341" s="142" t="str">
        <f t="shared" ref="BD341" ca="1" si="2911">IFERROR(VALUE(H341)*IF(RTF_unit="K",1,IF(RTF_unit="lb",1/1000,IF(RTF_unit="T",2,1))),"")</f>
        <v/>
      </c>
      <c r="BE341" s="142" t="str">
        <f t="shared" ref="BE341" ca="1" si="2912">IFERROR(VALUE(I341)*IF(RTF_unit="K",1,IF(RTF_unit="lb",1/1000,IF(RTF_unit="T",2,1))),"")</f>
        <v/>
      </c>
      <c r="BF341" s="20" t="str">
        <f t="shared" ca="1" si="2739"/>
        <v/>
      </c>
      <c r="BG341" s="142" t="str">
        <f t="shared" ca="1" si="2781"/>
        <v/>
      </c>
      <c r="BH341" s="20"/>
      <c r="BI341" s="158" t="str">
        <f t="shared" ca="1" si="2825"/>
        <v/>
      </c>
      <c r="BJ341" s="142" t="str">
        <f t="shared" ca="1" si="2800"/>
        <v/>
      </c>
      <c r="BK341" s="142" t="str">
        <f t="shared" ca="1" si="2826"/>
        <v/>
      </c>
      <c r="BL341" s="142" t="str">
        <f t="shared" ref="BL341" ca="1" si="2913">IFERROR(INDEX($D$2:$BA$203,$A$41-1+$BI341,$A$27-3)*IF(RTF_unit="K",1,IF(RTF_unit="lb",1/1000,IF(RTF_unit="T",2,1))),"")</f>
        <v/>
      </c>
      <c r="BM341" s="142" t="str">
        <f t="shared" ref="BM341" ca="1" si="2914">IFERROR(INDEX($D$2:$BA$203,$A$41-1+$BI341,$A$27-1)*IF(RTF_unit="K",1,IF(RTF_unit="lb",1/1000,IF(RTF_unit="T",2,1))),"")</f>
        <v/>
      </c>
      <c r="BN341" s="142" t="str">
        <f t="shared" ref="BN341" ca="1" si="2915">IFERROR(INDEX($D$2:$BA$203,$A$41-1+$BI341,$A$27-2)*IF(RTF_unit="K",1,IF(RTF_unit="lb",1/1000,IF(RTF_unit="T",2,1))),"")</f>
        <v/>
      </c>
      <c r="BO341" s="142" t="str">
        <f t="shared" ref="BO341" ca="1" si="2916">IFERROR(INDEX($D$2:$BA$203,$A$41-1+$BI341,$A$27)*IF(RTF_unit_Moment="kip-ft",1,IF(RTF_unit_Moment="kip-in",1/12,IF(RTF_unit_Moment="lb-ft",1/1000,IF(RTF_unit_Moment="lb-in",1/12000,1)))),"")</f>
        <v/>
      </c>
      <c r="BP341" s="142" t="str">
        <f t="shared" ref="BP341" ca="1" si="2917">IFERROR(INDEX($D$2:$BA$203,$A$41-1+$BI341,$A$30)*IF(RTF_unit_Moment="kip-ft",1,IF(RTF_unit_Moment="kip-in",1/12,IF(RTF_unit_Moment="lb-ft",1/1000,IF(RTF_unit_Moment="lb-in",1/12000,1)))),"")</f>
        <v/>
      </c>
      <c r="BQ341" s="142" t="str">
        <f t="shared" ca="1" si="2832"/>
        <v/>
      </c>
      <c r="BR341" s="142" t="str">
        <f t="shared" ca="1" si="2833"/>
        <v/>
      </c>
      <c r="BT341" s="142" t="str">
        <f t="array" aca="1" ref="BT341" ca="1">IFERROR(INDEX($BB$1:$BB$502,SMALL(IF($BB$1:$BB$502&lt;&gt;"",ROW($BB$1:$BB$502)),ROW(334:334))),"")</f>
        <v/>
      </c>
      <c r="BU341" s="156" t="str">
        <f t="shared" ca="1" si="2795"/>
        <v/>
      </c>
      <c r="BV341" s="142" t="str">
        <f t="shared" ca="1" si="2806"/>
        <v/>
      </c>
      <c r="BW341" s="142" t="str">
        <f t="shared" ca="1" si="2806"/>
        <v/>
      </c>
      <c r="BX341" s="142" t="str">
        <f t="shared" ca="1" si="2806"/>
        <v/>
      </c>
      <c r="BY341" s="142" t="str">
        <f t="shared" ca="1" si="2807"/>
        <v/>
      </c>
      <c r="BZ341" s="142" t="str">
        <f t="shared" ca="1" si="2796"/>
        <v/>
      </c>
      <c r="CA341" s="142" t="str">
        <f t="shared" ca="1" si="2808"/>
        <v/>
      </c>
      <c r="CB341" s="142" t="str">
        <f t="shared" ca="1" si="2809"/>
        <v/>
      </c>
      <c r="CC341" s="142" t="str">
        <f t="shared" ca="1" si="2810"/>
        <v/>
      </c>
      <c r="CD341" s="142" t="str">
        <f t="shared" ca="1" si="2811"/>
        <v/>
      </c>
      <c r="CE341" s="142" t="str">
        <f t="shared" ca="1" si="2812"/>
        <v/>
      </c>
      <c r="CF341" s="142" t="str">
        <f t="shared" ca="1" si="2813"/>
        <v/>
      </c>
      <c r="CG341" s="142" t="str">
        <f t="shared" ca="1" si="2814"/>
        <v/>
      </c>
      <c r="CH341" s="142" t="str">
        <f ca="1">IFERROR(TRIM(IFERROR(IF(ISNUMBER(MATCH(IF($CF340="Radius",LEFT($CF341,FIND(" (",$CF341,1)),IF(LEFT($CF341,FIND(" (",$CF341,1))=LEFT($CF340,FIND(" (",$CF340,1)),"",LEFT($CF341,FIND(" (",$CF341,1)))),$CH$8:$CH340,0))=FALSE,IF($CF340="Radius",LEFT($CF341,FIND(" (",$CF341,1)),IF(LEFT($CF341,FIND(" (",$CF341,1))=LEFT($CF340,FIND(" (",$CF340,1)),"",LEFT($CF341,FIND(" (",$CF341,1)))),""),"")),"")</f>
        <v/>
      </c>
      <c r="CI341" s="142" t="str">
        <f t="array" aca="1" ref="CI341" ca="1">IFERROR(IF($CH341="","",IF(MAX((Selection_Radius=$CH341)*Selection_Resultant)=0,"",MAX((Selection_Radius=$CH341)*Selection_Resultant))),"")</f>
        <v/>
      </c>
      <c r="CJ341" s="142" t="str">
        <f t="shared" ca="1" si="2815"/>
        <v/>
      </c>
      <c r="CK341" s="142" t="str">
        <f t="array" aca="1" ref="CK341" ca="1">IFERROR(INDEX($CJ$1:$CJ$502,SMALL(IF($CJ$1:$CJ$502&lt;&gt;"",ROW($CJ$1:$CJ$502)),ROW(334:334))),"")</f>
        <v/>
      </c>
      <c r="CL341" s="142" t="str">
        <f t="shared" ca="1" si="2816"/>
        <v/>
      </c>
      <c r="CM341" s="142" t="str">
        <f t="shared" ca="1" si="2817"/>
        <v/>
      </c>
      <c r="CN341" s="142" t="str" cm="1">
        <f t="array" aca="1" ref="CN341" ca="1">IF(CM341="","",INDEX(INDIRECT("$CM$9:$CM$" &amp; ROW(GuyAnchorReactionCount) + GuyAnchorReactionCount),ROWS($CM341:INDIRECT("$CM$" &amp; ROW(GuyAnchorReactionCount) + GuyAnchorReactionCount))))</f>
        <v/>
      </c>
      <c r="CP341" s="145" t="str">
        <f t="shared" ca="1" si="2818"/>
        <v/>
      </c>
      <c r="CQ341" s="145" t="str">
        <f t="shared" ca="1" si="2819"/>
        <v/>
      </c>
      <c r="CR341" s="145" t="str">
        <f t="shared" ca="1" si="2820"/>
        <v/>
      </c>
      <c r="CS341" s="145" t="str">
        <f t="shared" ca="1" si="2821"/>
        <v/>
      </c>
    </row>
    <row r="342" spans="3:97" ht="15" customHeight="1" x14ac:dyDescent="0.2">
      <c r="C342" s="142">
        <f t="shared" si="2745"/>
        <v>340</v>
      </c>
      <c r="D342" s="142" t="e">
        <f t="shared" ca="1" si="2884"/>
        <v>#N/A</v>
      </c>
      <c r="E342" s="142" t="e">
        <f t="shared" ca="1" si="2884"/>
        <v>#N/A</v>
      </c>
      <c r="F342" s="142" t="e">
        <f t="shared" ca="1" si="2884"/>
        <v>#N/A</v>
      </c>
      <c r="G342" s="142" t="e">
        <f t="shared" ca="1" si="2884"/>
        <v>#N/A</v>
      </c>
      <c r="H342" s="142" t="e">
        <f t="shared" ca="1" si="2884"/>
        <v>#N/A</v>
      </c>
      <c r="I342" s="142" t="e">
        <f t="shared" ca="1" si="2884"/>
        <v>#N/A</v>
      </c>
      <c r="J342" s="142" t="e">
        <f t="shared" ca="1" si="2884"/>
        <v>#N/A</v>
      </c>
      <c r="K342" s="142" t="e">
        <f t="shared" ca="1" si="2884"/>
        <v>#N/A</v>
      </c>
      <c r="L342" s="142" t="e">
        <f t="shared" ca="1" si="2884"/>
        <v>#N/A</v>
      </c>
      <c r="M342" s="142" t="e">
        <f t="shared" ca="1" si="2884"/>
        <v>#N/A</v>
      </c>
      <c r="N342" s="142" t="e">
        <f t="shared" ca="1" si="2884"/>
        <v>#N/A</v>
      </c>
      <c r="O342" s="142" t="e">
        <f t="shared" ca="1" si="2884"/>
        <v>#N/A</v>
      </c>
      <c r="P342" s="142" t="e">
        <f t="shared" ca="1" si="2884"/>
        <v>#N/A</v>
      </c>
      <c r="Q342" s="142" t="e">
        <f t="shared" ca="1" si="2884"/>
        <v>#N/A</v>
      </c>
      <c r="R342" s="142" t="e">
        <f t="shared" ca="1" si="2884"/>
        <v>#N/A</v>
      </c>
      <c r="S342" s="142" t="e">
        <f t="shared" ca="1" si="2884"/>
        <v>#N/A</v>
      </c>
      <c r="T342" s="142" t="e">
        <f t="shared" ca="1" si="2874"/>
        <v>#N/A</v>
      </c>
      <c r="U342" s="142" t="e">
        <f t="shared" ca="1" si="2874"/>
        <v>#N/A</v>
      </c>
      <c r="V342" s="142" t="e">
        <f t="shared" ca="1" si="2874"/>
        <v>#N/A</v>
      </c>
      <c r="W342" s="142" t="e">
        <f t="shared" ca="1" si="2874"/>
        <v>#N/A</v>
      </c>
      <c r="X342" s="142" t="e">
        <f t="shared" ca="1" si="2874"/>
        <v>#N/A</v>
      </c>
      <c r="Y342" s="142" t="e">
        <f t="shared" ca="1" si="2874"/>
        <v>#N/A</v>
      </c>
      <c r="Z342" s="142" t="e">
        <f t="shared" ca="1" si="2874"/>
        <v>#N/A</v>
      </c>
      <c r="AA342" s="142" t="e">
        <f t="shared" ca="1" si="2874"/>
        <v>#N/A</v>
      </c>
      <c r="AB342" s="142" t="e">
        <f t="shared" ca="1" si="2874"/>
        <v>#N/A</v>
      </c>
      <c r="AC342" s="142" t="e">
        <f t="shared" ca="1" si="2874"/>
        <v>#N/A</v>
      </c>
      <c r="AD342" s="142" t="e">
        <f t="shared" ca="1" si="2874"/>
        <v>#N/A</v>
      </c>
      <c r="AE342" s="142" t="e">
        <f t="shared" ca="1" si="2874"/>
        <v>#N/A</v>
      </c>
      <c r="AF342" s="142" t="e">
        <f t="shared" ca="1" si="2874"/>
        <v>#N/A</v>
      </c>
      <c r="AG342" s="142" t="e">
        <f t="shared" ca="1" si="2874"/>
        <v>#N/A</v>
      </c>
      <c r="AH342" s="142" t="e">
        <f t="shared" ca="1" si="2874"/>
        <v>#N/A</v>
      </c>
      <c r="AI342" s="142" t="e">
        <f t="shared" ca="1" si="2885"/>
        <v>#N/A</v>
      </c>
      <c r="AJ342" s="142" t="e">
        <f t="shared" ca="1" si="2885"/>
        <v>#N/A</v>
      </c>
      <c r="AK342" s="142" t="e">
        <f t="shared" ca="1" si="2885"/>
        <v>#N/A</v>
      </c>
      <c r="AL342" s="142" t="e">
        <f t="shared" ca="1" si="2885"/>
        <v>#N/A</v>
      </c>
      <c r="AM342" s="142" t="e">
        <f t="shared" ca="1" si="2885"/>
        <v>#N/A</v>
      </c>
      <c r="AN342" s="142" t="e">
        <f t="shared" ca="1" si="2885"/>
        <v>#N/A</v>
      </c>
      <c r="AO342" s="142" t="e">
        <f t="shared" ca="1" si="2885"/>
        <v>#N/A</v>
      </c>
      <c r="AP342" s="142" t="e">
        <f t="shared" ca="1" si="2885"/>
        <v>#N/A</v>
      </c>
      <c r="AQ342" s="142" t="e">
        <f t="shared" ca="1" si="2885"/>
        <v>#N/A</v>
      </c>
      <c r="AR342" s="142" t="e">
        <f t="shared" ca="1" si="2885"/>
        <v>#N/A</v>
      </c>
      <c r="AS342" s="142" t="e">
        <f t="shared" ca="1" si="2885"/>
        <v>#N/A</v>
      </c>
      <c r="AT342" s="142" t="e">
        <f t="shared" ca="1" si="2885"/>
        <v>#N/A</v>
      </c>
      <c r="AU342" s="142" t="e">
        <f t="shared" ca="1" si="2885"/>
        <v>#N/A</v>
      </c>
      <c r="AV342" s="142" t="e">
        <f t="shared" ca="1" si="2885"/>
        <v>#N/A</v>
      </c>
      <c r="AW342" s="142" t="e">
        <f t="shared" ca="1" si="2885"/>
        <v>#N/A</v>
      </c>
      <c r="AX342" s="142" t="e">
        <f t="shared" ca="1" si="2885"/>
        <v>#N/A</v>
      </c>
      <c r="AY342" s="142" t="e">
        <f t="shared" ca="1" si="2875"/>
        <v>#N/A</v>
      </c>
      <c r="AZ342" s="142" t="e">
        <f t="shared" ca="1" si="2875"/>
        <v>#N/A</v>
      </c>
      <c r="BA342" s="142" t="e">
        <f t="shared" ca="1" si="2875"/>
        <v>#N/A</v>
      </c>
      <c r="BB342" s="142" t="str">
        <f t="shared" ca="1" si="2735"/>
        <v/>
      </c>
      <c r="BC342" s="142" t="str">
        <f t="shared" ref="BC342" ca="1" si="2918">IFERROR(VALUE(G342)*IF(RTF_unit="K",1,IF(RTF_unit="lb",1/1000,IF(RTF_unit="T",2,1))),"")</f>
        <v/>
      </c>
      <c r="BD342" s="142" t="str">
        <f t="shared" ref="BD342" ca="1" si="2919">IFERROR(VALUE(H342)*IF(RTF_unit="K",1,IF(RTF_unit="lb",1/1000,IF(RTF_unit="T",2,1))),"")</f>
        <v/>
      </c>
      <c r="BE342" s="142" t="str">
        <f t="shared" ref="BE342" ca="1" si="2920">IFERROR(VALUE(I342)*IF(RTF_unit="K",1,IF(RTF_unit="lb",1/1000,IF(RTF_unit="T",2,1))),"")</f>
        <v/>
      </c>
      <c r="BF342" s="20" t="str">
        <f t="shared" ca="1" si="2739"/>
        <v/>
      </c>
      <c r="BG342" s="142" t="str">
        <f t="shared" ca="1" si="2781"/>
        <v/>
      </c>
      <c r="BH342" s="20"/>
      <c r="BI342" s="158" t="str">
        <f t="shared" ca="1" si="2825"/>
        <v/>
      </c>
      <c r="BJ342" s="142" t="str">
        <f t="shared" ca="1" si="2800"/>
        <v/>
      </c>
      <c r="BK342" s="142" t="str">
        <f t="shared" ca="1" si="2826"/>
        <v/>
      </c>
      <c r="BL342" s="142" t="str">
        <f t="shared" ref="BL342" ca="1" si="2921">IFERROR(INDEX($D$2:$BA$203,$A$41-1+$BI342,$A$27-3)*IF(RTF_unit="K",1,IF(RTF_unit="lb",1/1000,IF(RTF_unit="T",2,1))),"")</f>
        <v/>
      </c>
      <c r="BM342" s="142" t="str">
        <f t="shared" ref="BM342" ca="1" si="2922">IFERROR(INDEX($D$2:$BA$203,$A$41-1+$BI342,$A$27-1)*IF(RTF_unit="K",1,IF(RTF_unit="lb",1/1000,IF(RTF_unit="T",2,1))),"")</f>
        <v/>
      </c>
      <c r="BN342" s="142" t="str">
        <f t="shared" ref="BN342" ca="1" si="2923">IFERROR(INDEX($D$2:$BA$203,$A$41-1+$BI342,$A$27-2)*IF(RTF_unit="K",1,IF(RTF_unit="lb",1/1000,IF(RTF_unit="T",2,1))),"")</f>
        <v/>
      </c>
      <c r="BO342" s="142" t="str">
        <f t="shared" ref="BO342" ca="1" si="2924">IFERROR(INDEX($D$2:$BA$203,$A$41-1+$BI342,$A$27)*IF(RTF_unit_Moment="kip-ft",1,IF(RTF_unit_Moment="kip-in",1/12,IF(RTF_unit_Moment="lb-ft",1/1000,IF(RTF_unit_Moment="lb-in",1/12000,1)))),"")</f>
        <v/>
      </c>
      <c r="BP342" s="142" t="str">
        <f t="shared" ref="BP342" ca="1" si="2925">IFERROR(INDEX($D$2:$BA$203,$A$41-1+$BI342,$A$30)*IF(RTF_unit_Moment="kip-ft",1,IF(RTF_unit_Moment="kip-in",1/12,IF(RTF_unit_Moment="lb-ft",1/1000,IF(RTF_unit_Moment="lb-in",1/12000,1)))),"")</f>
        <v/>
      </c>
      <c r="BQ342" s="142" t="str">
        <f t="shared" ca="1" si="2832"/>
        <v/>
      </c>
      <c r="BR342" s="142" t="str">
        <f t="shared" ca="1" si="2833"/>
        <v/>
      </c>
      <c r="BT342" s="142" t="str">
        <f t="array" aca="1" ref="BT342" ca="1">IFERROR(INDEX($BB$1:$BB$502,SMALL(IF($BB$1:$BB$502&lt;&gt;"",ROW($BB$1:$BB$502)),ROW(335:335))),"")</f>
        <v/>
      </c>
      <c r="BU342" s="156" t="str">
        <f t="shared" ca="1" si="2795"/>
        <v/>
      </c>
      <c r="BV342" s="142" t="str">
        <f t="shared" ca="1" si="2806"/>
        <v/>
      </c>
      <c r="BW342" s="142" t="str">
        <f t="shared" ca="1" si="2806"/>
        <v/>
      </c>
      <c r="BX342" s="142" t="str">
        <f t="shared" ca="1" si="2806"/>
        <v/>
      </c>
      <c r="BY342" s="142" t="str">
        <f t="shared" ca="1" si="2807"/>
        <v/>
      </c>
      <c r="BZ342" s="142" t="str">
        <f t="shared" ca="1" si="2796"/>
        <v/>
      </c>
      <c r="CA342" s="142" t="str">
        <f t="shared" ca="1" si="2808"/>
        <v/>
      </c>
      <c r="CB342" s="142" t="str">
        <f t="shared" ca="1" si="2809"/>
        <v/>
      </c>
      <c r="CC342" s="142" t="str">
        <f t="shared" ca="1" si="2810"/>
        <v/>
      </c>
      <c r="CD342" s="142" t="str">
        <f t="shared" ca="1" si="2811"/>
        <v/>
      </c>
      <c r="CE342" s="142" t="str">
        <f t="shared" ca="1" si="2812"/>
        <v/>
      </c>
      <c r="CF342" s="142" t="str">
        <f t="shared" ca="1" si="2813"/>
        <v/>
      </c>
      <c r="CG342" s="142" t="str">
        <f t="shared" ca="1" si="2814"/>
        <v/>
      </c>
      <c r="CH342" s="142" t="str">
        <f ca="1">IFERROR(TRIM(IFERROR(IF(ISNUMBER(MATCH(IF($CF341="Radius",LEFT($CF342,FIND(" (",$CF342,1)),IF(LEFT($CF342,FIND(" (",$CF342,1))=LEFT($CF341,FIND(" (",$CF341,1)),"",LEFT($CF342,FIND(" (",$CF342,1)))),$CH$8:$CH341,0))=FALSE,IF($CF341="Radius",LEFT($CF342,FIND(" (",$CF342,1)),IF(LEFT($CF342,FIND(" (",$CF342,1))=LEFT($CF341,FIND(" (",$CF341,1)),"",LEFT($CF342,FIND(" (",$CF342,1)))),""),"")),"")</f>
        <v/>
      </c>
      <c r="CI342" s="142" t="str">
        <f t="array" aca="1" ref="CI342" ca="1">IFERROR(IF($CH342="","",IF(MAX((Selection_Radius=$CH342)*Selection_Resultant)=0,"",MAX((Selection_Radius=$CH342)*Selection_Resultant))),"")</f>
        <v/>
      </c>
      <c r="CJ342" s="142" t="str">
        <f t="shared" ca="1" si="2815"/>
        <v/>
      </c>
      <c r="CK342" s="142" t="str">
        <f t="array" aca="1" ref="CK342" ca="1">IFERROR(INDEX($CJ$1:$CJ$502,SMALL(IF($CJ$1:$CJ$502&lt;&gt;"",ROW($CJ$1:$CJ$502)),ROW(335:335))),"")</f>
        <v/>
      </c>
      <c r="CL342" s="142" t="str">
        <f t="shared" ca="1" si="2816"/>
        <v/>
      </c>
      <c r="CM342" s="142" t="str">
        <f t="shared" ca="1" si="2817"/>
        <v/>
      </c>
      <c r="CN342" s="142" t="str" cm="1">
        <f t="array" aca="1" ref="CN342" ca="1">IF(CM342="","",INDEX(INDIRECT("$CM$9:$CM$" &amp; ROW(GuyAnchorReactionCount) + GuyAnchorReactionCount),ROWS($CM342:INDIRECT("$CM$" &amp; ROW(GuyAnchorReactionCount) + GuyAnchorReactionCount))))</f>
        <v/>
      </c>
      <c r="CP342" s="145" t="str">
        <f t="shared" ca="1" si="2818"/>
        <v/>
      </c>
      <c r="CQ342" s="145" t="str">
        <f t="shared" ca="1" si="2819"/>
        <v/>
      </c>
      <c r="CR342" s="145" t="str">
        <f t="shared" ca="1" si="2820"/>
        <v/>
      </c>
      <c r="CS342" s="145" t="str">
        <f t="shared" ca="1" si="2821"/>
        <v/>
      </c>
    </row>
    <row r="343" spans="3:97" x14ac:dyDescent="0.2">
      <c r="C343" s="142">
        <f t="shared" si="2745"/>
        <v>341</v>
      </c>
      <c r="D343" s="142" t="e">
        <f t="shared" ca="1" si="2884"/>
        <v>#N/A</v>
      </c>
      <c r="E343" s="142" t="e">
        <f t="shared" ca="1" si="2884"/>
        <v>#N/A</v>
      </c>
      <c r="F343" s="142" t="e">
        <f t="shared" ca="1" si="2884"/>
        <v>#N/A</v>
      </c>
      <c r="G343" s="142" t="e">
        <f t="shared" ca="1" si="2884"/>
        <v>#N/A</v>
      </c>
      <c r="H343" s="142" t="e">
        <f t="shared" ca="1" si="2884"/>
        <v>#N/A</v>
      </c>
      <c r="I343" s="142" t="e">
        <f t="shared" ca="1" si="2884"/>
        <v>#N/A</v>
      </c>
      <c r="J343" s="142" t="e">
        <f t="shared" ca="1" si="2884"/>
        <v>#N/A</v>
      </c>
      <c r="K343" s="142" t="e">
        <f t="shared" ca="1" si="2884"/>
        <v>#N/A</v>
      </c>
      <c r="L343" s="142" t="e">
        <f t="shared" ca="1" si="2884"/>
        <v>#N/A</v>
      </c>
      <c r="M343" s="142" t="e">
        <f t="shared" ca="1" si="2884"/>
        <v>#N/A</v>
      </c>
      <c r="N343" s="142" t="e">
        <f t="shared" ca="1" si="2884"/>
        <v>#N/A</v>
      </c>
      <c r="O343" s="142" t="e">
        <f t="shared" ca="1" si="2884"/>
        <v>#N/A</v>
      </c>
      <c r="P343" s="142" t="e">
        <f t="shared" ca="1" si="2884"/>
        <v>#N/A</v>
      </c>
      <c r="Q343" s="142" t="e">
        <f t="shared" ca="1" si="2884"/>
        <v>#N/A</v>
      </c>
      <c r="R343" s="142" t="e">
        <f t="shared" ca="1" si="2884"/>
        <v>#N/A</v>
      </c>
      <c r="S343" s="142" t="e">
        <f t="shared" ca="1" si="2884"/>
        <v>#N/A</v>
      </c>
      <c r="T343" s="142" t="e">
        <f t="shared" ca="1" si="2874"/>
        <v>#N/A</v>
      </c>
      <c r="U343" s="142" t="e">
        <f t="shared" ca="1" si="2874"/>
        <v>#N/A</v>
      </c>
      <c r="V343" s="142" t="e">
        <f t="shared" ca="1" si="2874"/>
        <v>#N/A</v>
      </c>
      <c r="W343" s="142" t="e">
        <f t="shared" ca="1" si="2874"/>
        <v>#N/A</v>
      </c>
      <c r="X343" s="142" t="e">
        <f t="shared" ca="1" si="2874"/>
        <v>#N/A</v>
      </c>
      <c r="Y343" s="142" t="e">
        <f t="shared" ca="1" si="2874"/>
        <v>#N/A</v>
      </c>
      <c r="Z343" s="142" t="e">
        <f t="shared" ca="1" si="2874"/>
        <v>#N/A</v>
      </c>
      <c r="AA343" s="142" t="e">
        <f t="shared" ca="1" si="2874"/>
        <v>#N/A</v>
      </c>
      <c r="AB343" s="142" t="e">
        <f t="shared" ca="1" si="2874"/>
        <v>#N/A</v>
      </c>
      <c r="AC343" s="142" t="e">
        <f t="shared" ca="1" si="2874"/>
        <v>#N/A</v>
      </c>
      <c r="AD343" s="142" t="e">
        <f t="shared" ca="1" si="2874"/>
        <v>#N/A</v>
      </c>
      <c r="AE343" s="142" t="e">
        <f t="shared" ca="1" si="2874"/>
        <v>#N/A</v>
      </c>
      <c r="AF343" s="142" t="e">
        <f t="shared" ca="1" si="2874"/>
        <v>#N/A</v>
      </c>
      <c r="AG343" s="142" t="e">
        <f t="shared" ca="1" si="2874"/>
        <v>#N/A</v>
      </c>
      <c r="AH343" s="142" t="e">
        <f t="shared" ca="1" si="2874"/>
        <v>#N/A</v>
      </c>
      <c r="AI343" s="142" t="e">
        <f t="shared" ca="1" si="2885"/>
        <v>#N/A</v>
      </c>
      <c r="AJ343" s="142" t="e">
        <f t="shared" ca="1" si="2885"/>
        <v>#N/A</v>
      </c>
      <c r="AK343" s="142" t="e">
        <f t="shared" ca="1" si="2885"/>
        <v>#N/A</v>
      </c>
      <c r="AL343" s="142" t="e">
        <f t="shared" ca="1" si="2885"/>
        <v>#N/A</v>
      </c>
      <c r="AM343" s="142" t="e">
        <f t="shared" ca="1" si="2885"/>
        <v>#N/A</v>
      </c>
      <c r="AN343" s="142" t="e">
        <f t="shared" ca="1" si="2885"/>
        <v>#N/A</v>
      </c>
      <c r="AO343" s="142" t="e">
        <f t="shared" ca="1" si="2885"/>
        <v>#N/A</v>
      </c>
      <c r="AP343" s="142" t="e">
        <f t="shared" ca="1" si="2885"/>
        <v>#N/A</v>
      </c>
      <c r="AQ343" s="142" t="e">
        <f t="shared" ca="1" si="2885"/>
        <v>#N/A</v>
      </c>
      <c r="AR343" s="142" t="e">
        <f t="shared" ca="1" si="2885"/>
        <v>#N/A</v>
      </c>
      <c r="AS343" s="142" t="e">
        <f t="shared" ca="1" si="2885"/>
        <v>#N/A</v>
      </c>
      <c r="AT343" s="142" t="e">
        <f t="shared" ca="1" si="2885"/>
        <v>#N/A</v>
      </c>
      <c r="AU343" s="142" t="e">
        <f t="shared" ca="1" si="2885"/>
        <v>#N/A</v>
      </c>
      <c r="AV343" s="142" t="e">
        <f t="shared" ca="1" si="2885"/>
        <v>#N/A</v>
      </c>
      <c r="AW343" s="142" t="e">
        <f t="shared" ca="1" si="2885"/>
        <v>#N/A</v>
      </c>
      <c r="AX343" s="142" t="e">
        <f t="shared" ca="1" si="2885"/>
        <v>#N/A</v>
      </c>
      <c r="AY343" s="142" t="e">
        <f t="shared" ca="1" si="2875"/>
        <v>#N/A</v>
      </c>
      <c r="AZ343" s="142" t="e">
        <f t="shared" ca="1" si="2875"/>
        <v>#N/A</v>
      </c>
      <c r="BA343" s="142" t="e">
        <f t="shared" ca="1" si="2875"/>
        <v>#N/A</v>
      </c>
      <c r="BB343" s="142" t="str">
        <f t="shared" ca="1" si="2735"/>
        <v/>
      </c>
      <c r="BC343" s="142" t="str">
        <f t="shared" ref="BC343" ca="1" si="2926">IFERROR(VALUE(G343)*IF(RTF_unit="K",1,IF(RTF_unit="lb",1/1000,IF(RTF_unit="T",2,1))),"")</f>
        <v/>
      </c>
      <c r="BD343" s="142" t="str">
        <f t="shared" ref="BD343" ca="1" si="2927">IFERROR(VALUE(H343)*IF(RTF_unit="K",1,IF(RTF_unit="lb",1/1000,IF(RTF_unit="T",2,1))),"")</f>
        <v/>
      </c>
      <c r="BE343" s="142" t="str">
        <f t="shared" ref="BE343" ca="1" si="2928">IFERROR(VALUE(I343)*IF(RTF_unit="K",1,IF(RTF_unit="lb",1/1000,IF(RTF_unit="T",2,1))),"")</f>
        <v/>
      </c>
      <c r="BF343" s="20" t="str">
        <f t="shared" ca="1" si="2739"/>
        <v/>
      </c>
      <c r="BG343" s="142" t="str">
        <f t="shared" ca="1" si="2781"/>
        <v/>
      </c>
      <c r="BH343" s="20"/>
      <c r="BI343" s="158" t="str">
        <f t="shared" ca="1" si="2825"/>
        <v/>
      </c>
      <c r="BJ343" s="142" t="str">
        <f t="shared" ca="1" si="2800"/>
        <v/>
      </c>
      <c r="BK343" s="142" t="str">
        <f t="shared" ca="1" si="2826"/>
        <v/>
      </c>
      <c r="BL343" s="142" t="str">
        <f t="shared" ref="BL343" ca="1" si="2929">IFERROR(INDEX($D$2:$BA$203,$A$41-1+$BI343,$A$27-3)*IF(RTF_unit="K",1,IF(RTF_unit="lb",1/1000,IF(RTF_unit="T",2,1))),"")</f>
        <v/>
      </c>
      <c r="BM343" s="142" t="str">
        <f t="shared" ref="BM343" ca="1" si="2930">IFERROR(INDEX($D$2:$BA$203,$A$41-1+$BI343,$A$27-1)*IF(RTF_unit="K",1,IF(RTF_unit="lb",1/1000,IF(RTF_unit="T",2,1))),"")</f>
        <v/>
      </c>
      <c r="BN343" s="142" t="str">
        <f t="shared" ref="BN343" ca="1" si="2931">IFERROR(INDEX($D$2:$BA$203,$A$41-1+$BI343,$A$27-2)*IF(RTF_unit="K",1,IF(RTF_unit="lb",1/1000,IF(RTF_unit="T",2,1))),"")</f>
        <v/>
      </c>
      <c r="BO343" s="142" t="str">
        <f t="shared" ref="BO343" ca="1" si="2932">IFERROR(INDEX($D$2:$BA$203,$A$41-1+$BI343,$A$27)*IF(RTF_unit_Moment="kip-ft",1,IF(RTF_unit_Moment="kip-in",1/12,IF(RTF_unit_Moment="lb-ft",1/1000,IF(RTF_unit_Moment="lb-in",1/12000,1)))),"")</f>
        <v/>
      </c>
      <c r="BP343" s="142" t="str">
        <f t="shared" ref="BP343" ca="1" si="2933">IFERROR(INDEX($D$2:$BA$203,$A$41-1+$BI343,$A$30)*IF(RTF_unit_Moment="kip-ft",1,IF(RTF_unit_Moment="kip-in",1/12,IF(RTF_unit_Moment="lb-ft",1/1000,IF(RTF_unit_Moment="lb-in",1/12000,1)))),"")</f>
        <v/>
      </c>
      <c r="BQ343" s="142" t="str">
        <f t="shared" ca="1" si="2832"/>
        <v/>
      </c>
      <c r="BR343" s="142" t="str">
        <f t="shared" ca="1" si="2833"/>
        <v/>
      </c>
      <c r="BT343" s="142" t="str">
        <f t="array" aca="1" ref="BT343" ca="1">IFERROR(INDEX($BB$1:$BB$502,SMALL(IF($BB$1:$BB$502&lt;&gt;"",ROW($BB$1:$BB$502)),ROW(336:336))),"")</f>
        <v/>
      </c>
      <c r="BU343" s="156" t="str">
        <f t="shared" ca="1" si="2795"/>
        <v/>
      </c>
      <c r="BV343" s="142" t="str">
        <f t="shared" ca="1" si="2806"/>
        <v/>
      </c>
      <c r="BW343" s="142" t="str">
        <f t="shared" ca="1" si="2806"/>
        <v/>
      </c>
      <c r="BX343" s="142" t="str">
        <f t="shared" ca="1" si="2806"/>
        <v/>
      </c>
      <c r="BY343" s="142" t="str">
        <f t="shared" ca="1" si="2807"/>
        <v/>
      </c>
      <c r="BZ343" s="142" t="str">
        <f t="shared" ca="1" si="2796"/>
        <v/>
      </c>
      <c r="CA343" s="142" t="str">
        <f t="shared" ca="1" si="2808"/>
        <v/>
      </c>
      <c r="CB343" s="142" t="str">
        <f t="shared" ca="1" si="2809"/>
        <v/>
      </c>
      <c r="CC343" s="142" t="str">
        <f t="shared" ca="1" si="2810"/>
        <v/>
      </c>
      <c r="CD343" s="142" t="str">
        <f t="shared" ca="1" si="2811"/>
        <v/>
      </c>
      <c r="CE343" s="142" t="str">
        <f t="shared" ca="1" si="2812"/>
        <v/>
      </c>
      <c r="CF343" s="142" t="str">
        <f t="shared" ca="1" si="2813"/>
        <v/>
      </c>
      <c r="CG343" s="142" t="str">
        <f t="shared" ca="1" si="2814"/>
        <v/>
      </c>
      <c r="CH343" s="142" t="str">
        <f ca="1">IFERROR(TRIM(IFERROR(IF(ISNUMBER(MATCH(IF($CF342="Radius",LEFT($CF343,FIND(" (",$CF343,1)),IF(LEFT($CF343,FIND(" (",$CF343,1))=LEFT($CF342,FIND(" (",$CF342,1)),"",LEFT($CF343,FIND(" (",$CF343,1)))),$CH$8:$CH342,0))=FALSE,IF($CF342="Radius",LEFT($CF343,FIND(" (",$CF343,1)),IF(LEFT($CF343,FIND(" (",$CF343,1))=LEFT($CF342,FIND(" (",$CF342,1)),"",LEFT($CF343,FIND(" (",$CF343,1)))),""),"")),"")</f>
        <v/>
      </c>
      <c r="CI343" s="142" t="str">
        <f t="array" aca="1" ref="CI343" ca="1">IFERROR(IF($CH343="","",IF(MAX((Selection_Radius=$CH343)*Selection_Resultant)=0,"",MAX((Selection_Radius=$CH343)*Selection_Resultant))),"")</f>
        <v/>
      </c>
      <c r="CJ343" s="142" t="str">
        <f t="shared" ca="1" si="2815"/>
        <v/>
      </c>
      <c r="CK343" s="142" t="str">
        <f t="array" aca="1" ref="CK343" ca="1">IFERROR(INDEX($CJ$1:$CJ$502,SMALL(IF($CJ$1:$CJ$502&lt;&gt;"",ROW($CJ$1:$CJ$502)),ROW(336:336))),"")</f>
        <v/>
      </c>
      <c r="CL343" s="142" t="str">
        <f t="shared" ca="1" si="2816"/>
        <v/>
      </c>
      <c r="CM343" s="142" t="str">
        <f t="shared" ca="1" si="2817"/>
        <v/>
      </c>
      <c r="CN343" s="142" t="str" cm="1">
        <f t="array" aca="1" ref="CN343" ca="1">IF(CM343="","",INDEX(INDIRECT("$CM$9:$CM$" &amp; ROW(GuyAnchorReactionCount) + GuyAnchorReactionCount),ROWS($CM343:INDIRECT("$CM$" &amp; ROW(GuyAnchorReactionCount) + GuyAnchorReactionCount))))</f>
        <v/>
      </c>
      <c r="CP343" s="145" t="str">
        <f t="shared" ca="1" si="2818"/>
        <v/>
      </c>
      <c r="CQ343" s="145" t="str">
        <f t="shared" ca="1" si="2819"/>
        <v/>
      </c>
      <c r="CR343" s="145" t="str">
        <f t="shared" ca="1" si="2820"/>
        <v/>
      </c>
      <c r="CS343" s="145" t="str">
        <f t="shared" ca="1" si="2821"/>
        <v/>
      </c>
    </row>
    <row r="344" spans="3:97" x14ac:dyDescent="0.2">
      <c r="C344" s="142">
        <f t="shared" si="2745"/>
        <v>342</v>
      </c>
      <c r="D344" s="142" t="e">
        <f t="shared" ca="1" si="2884"/>
        <v>#N/A</v>
      </c>
      <c r="E344" s="142" t="e">
        <f t="shared" ca="1" si="2884"/>
        <v>#N/A</v>
      </c>
      <c r="F344" s="142" t="e">
        <f t="shared" ca="1" si="2884"/>
        <v>#N/A</v>
      </c>
      <c r="G344" s="142" t="e">
        <f t="shared" ca="1" si="2884"/>
        <v>#N/A</v>
      </c>
      <c r="H344" s="142" t="e">
        <f t="shared" ca="1" si="2884"/>
        <v>#N/A</v>
      </c>
      <c r="I344" s="142" t="e">
        <f t="shared" ca="1" si="2884"/>
        <v>#N/A</v>
      </c>
      <c r="J344" s="142" t="e">
        <f t="shared" ca="1" si="2884"/>
        <v>#N/A</v>
      </c>
      <c r="K344" s="142" t="e">
        <f t="shared" ca="1" si="2884"/>
        <v>#N/A</v>
      </c>
      <c r="L344" s="142" t="e">
        <f t="shared" ca="1" si="2884"/>
        <v>#N/A</v>
      </c>
      <c r="M344" s="142" t="e">
        <f t="shared" ca="1" si="2884"/>
        <v>#N/A</v>
      </c>
      <c r="N344" s="142" t="e">
        <f t="shared" ca="1" si="2884"/>
        <v>#N/A</v>
      </c>
      <c r="O344" s="142" t="e">
        <f t="shared" ca="1" si="2884"/>
        <v>#N/A</v>
      </c>
      <c r="P344" s="142" t="e">
        <f t="shared" ca="1" si="2884"/>
        <v>#N/A</v>
      </c>
      <c r="Q344" s="142" t="e">
        <f t="shared" ca="1" si="2884"/>
        <v>#N/A</v>
      </c>
      <c r="R344" s="142" t="e">
        <f t="shared" ca="1" si="2884"/>
        <v>#N/A</v>
      </c>
      <c r="S344" s="142" t="e">
        <f t="shared" ca="1" si="2884"/>
        <v>#N/A</v>
      </c>
      <c r="T344" s="142" t="e">
        <f t="shared" ca="1" si="2874"/>
        <v>#N/A</v>
      </c>
      <c r="U344" s="142" t="e">
        <f t="shared" ca="1" si="2874"/>
        <v>#N/A</v>
      </c>
      <c r="V344" s="142" t="e">
        <f t="shared" ca="1" si="2874"/>
        <v>#N/A</v>
      </c>
      <c r="W344" s="142" t="e">
        <f t="shared" ca="1" si="2874"/>
        <v>#N/A</v>
      </c>
      <c r="X344" s="142" t="e">
        <f t="shared" ca="1" si="2874"/>
        <v>#N/A</v>
      </c>
      <c r="Y344" s="142" t="e">
        <f t="shared" ca="1" si="2874"/>
        <v>#N/A</v>
      </c>
      <c r="Z344" s="142" t="e">
        <f t="shared" ca="1" si="2874"/>
        <v>#N/A</v>
      </c>
      <c r="AA344" s="142" t="e">
        <f t="shared" ca="1" si="2874"/>
        <v>#N/A</v>
      </c>
      <c r="AB344" s="142" t="e">
        <f t="shared" ca="1" si="2874"/>
        <v>#N/A</v>
      </c>
      <c r="AC344" s="142" t="e">
        <f t="shared" ca="1" si="2874"/>
        <v>#N/A</v>
      </c>
      <c r="AD344" s="142" t="e">
        <f t="shared" ca="1" si="2874"/>
        <v>#N/A</v>
      </c>
      <c r="AE344" s="142" t="e">
        <f t="shared" ca="1" si="2874"/>
        <v>#N/A</v>
      </c>
      <c r="AF344" s="142" t="e">
        <f t="shared" ca="1" si="2874"/>
        <v>#N/A</v>
      </c>
      <c r="AG344" s="142" t="e">
        <f t="shared" ca="1" si="2874"/>
        <v>#N/A</v>
      </c>
      <c r="AH344" s="142" t="e">
        <f t="shared" ca="1" si="2874"/>
        <v>#N/A</v>
      </c>
      <c r="AI344" s="142" t="e">
        <f t="shared" ca="1" si="2885"/>
        <v>#N/A</v>
      </c>
      <c r="AJ344" s="142" t="e">
        <f t="shared" ca="1" si="2885"/>
        <v>#N/A</v>
      </c>
      <c r="AK344" s="142" t="e">
        <f t="shared" ca="1" si="2885"/>
        <v>#N/A</v>
      </c>
      <c r="AL344" s="142" t="e">
        <f t="shared" ca="1" si="2885"/>
        <v>#N/A</v>
      </c>
      <c r="AM344" s="142" t="e">
        <f t="shared" ca="1" si="2885"/>
        <v>#N/A</v>
      </c>
      <c r="AN344" s="142" t="e">
        <f t="shared" ca="1" si="2885"/>
        <v>#N/A</v>
      </c>
      <c r="AO344" s="142" t="e">
        <f t="shared" ca="1" si="2885"/>
        <v>#N/A</v>
      </c>
      <c r="AP344" s="142" t="e">
        <f t="shared" ca="1" si="2885"/>
        <v>#N/A</v>
      </c>
      <c r="AQ344" s="142" t="e">
        <f t="shared" ca="1" si="2885"/>
        <v>#N/A</v>
      </c>
      <c r="AR344" s="142" t="e">
        <f t="shared" ca="1" si="2885"/>
        <v>#N/A</v>
      </c>
      <c r="AS344" s="142" t="e">
        <f t="shared" ca="1" si="2885"/>
        <v>#N/A</v>
      </c>
      <c r="AT344" s="142" t="e">
        <f t="shared" ca="1" si="2885"/>
        <v>#N/A</v>
      </c>
      <c r="AU344" s="142" t="e">
        <f t="shared" ca="1" si="2885"/>
        <v>#N/A</v>
      </c>
      <c r="AV344" s="142" t="e">
        <f t="shared" ca="1" si="2885"/>
        <v>#N/A</v>
      </c>
      <c r="AW344" s="142" t="e">
        <f t="shared" ca="1" si="2885"/>
        <v>#N/A</v>
      </c>
      <c r="AX344" s="142" t="e">
        <f t="shared" ca="1" si="2885"/>
        <v>#N/A</v>
      </c>
      <c r="AY344" s="142" t="e">
        <f t="shared" ca="1" si="2875"/>
        <v>#N/A</v>
      </c>
      <c r="AZ344" s="142" t="e">
        <f t="shared" ca="1" si="2875"/>
        <v>#N/A</v>
      </c>
      <c r="BA344" s="142" t="e">
        <f t="shared" ca="1" si="2875"/>
        <v>#N/A</v>
      </c>
      <c r="BB344" s="142" t="str">
        <f t="shared" ca="1" si="2735"/>
        <v/>
      </c>
      <c r="BC344" s="142" t="str">
        <f t="shared" ref="BC344" ca="1" si="2934">IFERROR(VALUE(G344)*IF(RTF_unit="K",1,IF(RTF_unit="lb",1/1000,IF(RTF_unit="T",2,1))),"")</f>
        <v/>
      </c>
      <c r="BD344" s="142" t="str">
        <f t="shared" ref="BD344" ca="1" si="2935">IFERROR(VALUE(H344)*IF(RTF_unit="K",1,IF(RTF_unit="lb",1/1000,IF(RTF_unit="T",2,1))),"")</f>
        <v/>
      </c>
      <c r="BE344" s="142" t="str">
        <f t="shared" ref="BE344" ca="1" si="2936">IFERROR(VALUE(I344)*IF(RTF_unit="K",1,IF(RTF_unit="lb",1/1000,IF(RTF_unit="T",2,1))),"")</f>
        <v/>
      </c>
      <c r="BF344" s="20" t="str">
        <f t="shared" ca="1" si="2739"/>
        <v/>
      </c>
      <c r="BG344" s="142" t="str">
        <f t="shared" ca="1" si="2781"/>
        <v/>
      </c>
      <c r="BH344" s="20"/>
      <c r="BI344" s="158" t="str">
        <f t="shared" ca="1" si="2825"/>
        <v/>
      </c>
      <c r="BJ344" s="142" t="str">
        <f t="shared" ca="1" si="2800"/>
        <v/>
      </c>
      <c r="BK344" s="142" t="str">
        <f t="shared" ca="1" si="2826"/>
        <v/>
      </c>
      <c r="BL344" s="142" t="str">
        <f t="shared" ref="BL344" ca="1" si="2937">IFERROR(INDEX($D$2:$BA$203,$A$41-1+$BI344,$A$27-3)*IF(RTF_unit="K",1,IF(RTF_unit="lb",1/1000,IF(RTF_unit="T",2,1))),"")</f>
        <v/>
      </c>
      <c r="BM344" s="142" t="str">
        <f t="shared" ref="BM344" ca="1" si="2938">IFERROR(INDEX($D$2:$BA$203,$A$41-1+$BI344,$A$27-1)*IF(RTF_unit="K",1,IF(RTF_unit="lb",1/1000,IF(RTF_unit="T",2,1))),"")</f>
        <v/>
      </c>
      <c r="BN344" s="142" t="str">
        <f t="shared" ref="BN344" ca="1" si="2939">IFERROR(INDEX($D$2:$BA$203,$A$41-1+$BI344,$A$27-2)*IF(RTF_unit="K",1,IF(RTF_unit="lb",1/1000,IF(RTF_unit="T",2,1))),"")</f>
        <v/>
      </c>
      <c r="BO344" s="142" t="str">
        <f t="shared" ref="BO344" ca="1" si="2940">IFERROR(INDEX($D$2:$BA$203,$A$41-1+$BI344,$A$27)*IF(RTF_unit_Moment="kip-ft",1,IF(RTF_unit_Moment="kip-in",1/12,IF(RTF_unit_Moment="lb-ft",1/1000,IF(RTF_unit_Moment="lb-in",1/12000,1)))),"")</f>
        <v/>
      </c>
      <c r="BP344" s="142" t="str">
        <f t="shared" ref="BP344" ca="1" si="2941">IFERROR(INDEX($D$2:$BA$203,$A$41-1+$BI344,$A$30)*IF(RTF_unit_Moment="kip-ft",1,IF(RTF_unit_Moment="kip-in",1/12,IF(RTF_unit_Moment="lb-ft",1/1000,IF(RTF_unit_Moment="lb-in",1/12000,1)))),"")</f>
        <v/>
      </c>
      <c r="BQ344" s="142" t="str">
        <f t="shared" ca="1" si="2832"/>
        <v/>
      </c>
      <c r="BR344" s="142" t="str">
        <f t="shared" ca="1" si="2833"/>
        <v/>
      </c>
      <c r="BT344" s="142" t="str">
        <f t="array" aca="1" ref="BT344" ca="1">IFERROR(INDEX($BB$1:$BB$502,SMALL(IF($BB$1:$BB$502&lt;&gt;"",ROW($BB$1:$BB$502)),ROW(337:337))),"")</f>
        <v/>
      </c>
      <c r="BU344" s="156" t="str">
        <f t="shared" ca="1" si="2795"/>
        <v/>
      </c>
      <c r="BV344" s="142" t="str">
        <f t="shared" ca="1" si="2806"/>
        <v/>
      </c>
      <c r="BW344" s="142" t="str">
        <f t="shared" ca="1" si="2806"/>
        <v/>
      </c>
      <c r="BX344" s="142" t="str">
        <f t="shared" ca="1" si="2806"/>
        <v/>
      </c>
      <c r="BY344" s="142" t="str">
        <f t="shared" ca="1" si="2807"/>
        <v/>
      </c>
      <c r="BZ344" s="142" t="str">
        <f t="shared" ca="1" si="2796"/>
        <v/>
      </c>
      <c r="CA344" s="142" t="str">
        <f t="shared" ca="1" si="2808"/>
        <v/>
      </c>
      <c r="CB344" s="142" t="str">
        <f t="shared" ca="1" si="2809"/>
        <v/>
      </c>
      <c r="CC344" s="142" t="str">
        <f t="shared" ca="1" si="2810"/>
        <v/>
      </c>
      <c r="CD344" s="142" t="str">
        <f t="shared" ca="1" si="2811"/>
        <v/>
      </c>
      <c r="CE344" s="142" t="str">
        <f t="shared" ca="1" si="2812"/>
        <v/>
      </c>
      <c r="CF344" s="142" t="str">
        <f t="shared" ca="1" si="2813"/>
        <v/>
      </c>
      <c r="CG344" s="142" t="str">
        <f t="shared" ca="1" si="2814"/>
        <v/>
      </c>
      <c r="CH344" s="142" t="str">
        <f ca="1">IFERROR(TRIM(IFERROR(IF(ISNUMBER(MATCH(IF($CF343="Radius",LEFT($CF344,FIND(" (",$CF344,1)),IF(LEFT($CF344,FIND(" (",$CF344,1))=LEFT($CF343,FIND(" (",$CF343,1)),"",LEFT($CF344,FIND(" (",$CF344,1)))),$CH$8:$CH343,0))=FALSE,IF($CF343="Radius",LEFT($CF344,FIND(" (",$CF344,1)),IF(LEFT($CF344,FIND(" (",$CF344,1))=LEFT($CF343,FIND(" (",$CF343,1)),"",LEFT($CF344,FIND(" (",$CF344,1)))),""),"")),"")</f>
        <v/>
      </c>
      <c r="CI344" s="142" t="str">
        <f t="array" aca="1" ref="CI344" ca="1">IFERROR(IF($CH344="","",IF(MAX((Selection_Radius=$CH344)*Selection_Resultant)=0,"",MAX((Selection_Radius=$CH344)*Selection_Resultant))),"")</f>
        <v/>
      </c>
      <c r="CJ344" s="142" t="str">
        <f t="shared" ca="1" si="2815"/>
        <v/>
      </c>
      <c r="CK344" s="142" t="str">
        <f t="array" aca="1" ref="CK344" ca="1">IFERROR(INDEX($CJ$1:$CJ$502,SMALL(IF($CJ$1:$CJ$502&lt;&gt;"",ROW($CJ$1:$CJ$502)),ROW(337:337))),"")</f>
        <v/>
      </c>
      <c r="CL344" s="142" t="str">
        <f t="shared" ca="1" si="2816"/>
        <v/>
      </c>
      <c r="CM344" s="142" t="str">
        <f t="shared" ca="1" si="2817"/>
        <v/>
      </c>
      <c r="CN344" s="142" t="str" cm="1">
        <f t="array" aca="1" ref="CN344" ca="1">IF(CM344="","",INDEX(INDIRECT("$CM$9:$CM$" &amp; ROW(GuyAnchorReactionCount) + GuyAnchorReactionCount),ROWS($CM344:INDIRECT("$CM$" &amp; ROW(GuyAnchorReactionCount) + GuyAnchorReactionCount))))</f>
        <v/>
      </c>
      <c r="CP344" s="145" t="str">
        <f t="shared" ca="1" si="2818"/>
        <v/>
      </c>
      <c r="CQ344" s="145" t="str">
        <f t="shared" ca="1" si="2819"/>
        <v/>
      </c>
      <c r="CR344" s="145" t="str">
        <f t="shared" ca="1" si="2820"/>
        <v/>
      </c>
      <c r="CS344" s="145" t="str">
        <f t="shared" ca="1" si="2821"/>
        <v/>
      </c>
    </row>
    <row r="345" spans="3:97" ht="15" customHeight="1" x14ac:dyDescent="0.2">
      <c r="C345" s="142">
        <f t="shared" si="2745"/>
        <v>343</v>
      </c>
      <c r="D345" s="142" t="e">
        <f t="shared" ca="1" si="2884"/>
        <v>#N/A</v>
      </c>
      <c r="E345" s="142" t="e">
        <f t="shared" ca="1" si="2884"/>
        <v>#N/A</v>
      </c>
      <c r="F345" s="142" t="e">
        <f t="shared" ca="1" si="2884"/>
        <v>#N/A</v>
      </c>
      <c r="G345" s="142" t="e">
        <f t="shared" ca="1" si="2884"/>
        <v>#N/A</v>
      </c>
      <c r="H345" s="142" t="e">
        <f t="shared" ca="1" si="2884"/>
        <v>#N/A</v>
      </c>
      <c r="I345" s="142" t="e">
        <f t="shared" ca="1" si="2884"/>
        <v>#N/A</v>
      </c>
      <c r="J345" s="142" t="e">
        <f t="shared" ca="1" si="2884"/>
        <v>#N/A</v>
      </c>
      <c r="K345" s="142" t="e">
        <f t="shared" ca="1" si="2884"/>
        <v>#N/A</v>
      </c>
      <c r="L345" s="142" t="e">
        <f t="shared" ca="1" si="2884"/>
        <v>#N/A</v>
      </c>
      <c r="M345" s="142" t="e">
        <f t="shared" ca="1" si="2884"/>
        <v>#N/A</v>
      </c>
      <c r="N345" s="142" t="e">
        <f t="shared" ca="1" si="2884"/>
        <v>#N/A</v>
      </c>
      <c r="O345" s="142" t="e">
        <f t="shared" ca="1" si="2884"/>
        <v>#N/A</v>
      </c>
      <c r="P345" s="142" t="e">
        <f t="shared" ca="1" si="2884"/>
        <v>#N/A</v>
      </c>
      <c r="Q345" s="142" t="e">
        <f t="shared" ca="1" si="2884"/>
        <v>#N/A</v>
      </c>
      <c r="R345" s="142" t="e">
        <f t="shared" ca="1" si="2884"/>
        <v>#N/A</v>
      </c>
      <c r="S345" s="142" t="e">
        <f t="shared" ca="1" si="2884"/>
        <v>#N/A</v>
      </c>
      <c r="T345" s="142" t="e">
        <f t="shared" ca="1" si="2874"/>
        <v>#N/A</v>
      </c>
      <c r="U345" s="142" t="e">
        <f t="shared" ca="1" si="2874"/>
        <v>#N/A</v>
      </c>
      <c r="V345" s="142" t="e">
        <f t="shared" ca="1" si="2874"/>
        <v>#N/A</v>
      </c>
      <c r="W345" s="142" t="e">
        <f t="shared" ca="1" si="2874"/>
        <v>#N/A</v>
      </c>
      <c r="X345" s="142" t="e">
        <f t="shared" ca="1" si="2874"/>
        <v>#N/A</v>
      </c>
      <c r="Y345" s="142" t="e">
        <f t="shared" ca="1" si="2874"/>
        <v>#N/A</v>
      </c>
      <c r="Z345" s="142" t="e">
        <f t="shared" ca="1" si="2874"/>
        <v>#N/A</v>
      </c>
      <c r="AA345" s="142" t="e">
        <f t="shared" ca="1" si="2874"/>
        <v>#N/A</v>
      </c>
      <c r="AB345" s="142" t="e">
        <f t="shared" ca="1" si="2874"/>
        <v>#N/A</v>
      </c>
      <c r="AC345" s="142" t="e">
        <f t="shared" ca="1" si="2874"/>
        <v>#N/A</v>
      </c>
      <c r="AD345" s="142" t="e">
        <f t="shared" ca="1" si="2874"/>
        <v>#N/A</v>
      </c>
      <c r="AE345" s="142" t="e">
        <f t="shared" ca="1" si="2874"/>
        <v>#N/A</v>
      </c>
      <c r="AF345" s="142" t="e">
        <f t="shared" ca="1" si="2874"/>
        <v>#N/A</v>
      </c>
      <c r="AG345" s="142" t="e">
        <f t="shared" ca="1" si="2874"/>
        <v>#N/A</v>
      </c>
      <c r="AH345" s="142" t="e">
        <f t="shared" ca="1" si="2874"/>
        <v>#N/A</v>
      </c>
      <c r="AI345" s="142" t="e">
        <f t="shared" ca="1" si="2885"/>
        <v>#N/A</v>
      </c>
      <c r="AJ345" s="142" t="e">
        <f t="shared" ca="1" si="2885"/>
        <v>#N/A</v>
      </c>
      <c r="AK345" s="142" t="e">
        <f t="shared" ca="1" si="2885"/>
        <v>#N/A</v>
      </c>
      <c r="AL345" s="142" t="e">
        <f t="shared" ca="1" si="2885"/>
        <v>#N/A</v>
      </c>
      <c r="AM345" s="142" t="e">
        <f t="shared" ca="1" si="2885"/>
        <v>#N/A</v>
      </c>
      <c r="AN345" s="142" t="e">
        <f t="shared" ca="1" si="2885"/>
        <v>#N/A</v>
      </c>
      <c r="AO345" s="142" t="e">
        <f t="shared" ca="1" si="2885"/>
        <v>#N/A</v>
      </c>
      <c r="AP345" s="142" t="e">
        <f t="shared" ca="1" si="2885"/>
        <v>#N/A</v>
      </c>
      <c r="AQ345" s="142" t="e">
        <f t="shared" ca="1" si="2885"/>
        <v>#N/A</v>
      </c>
      <c r="AR345" s="142" t="e">
        <f t="shared" ca="1" si="2885"/>
        <v>#N/A</v>
      </c>
      <c r="AS345" s="142" t="e">
        <f t="shared" ca="1" si="2885"/>
        <v>#N/A</v>
      </c>
      <c r="AT345" s="142" t="e">
        <f t="shared" ca="1" si="2885"/>
        <v>#N/A</v>
      </c>
      <c r="AU345" s="142" t="e">
        <f t="shared" ca="1" si="2885"/>
        <v>#N/A</v>
      </c>
      <c r="AV345" s="142" t="e">
        <f t="shared" ca="1" si="2885"/>
        <v>#N/A</v>
      </c>
      <c r="AW345" s="142" t="e">
        <f t="shared" ca="1" si="2885"/>
        <v>#N/A</v>
      </c>
      <c r="AX345" s="142" t="e">
        <f t="shared" ca="1" si="2885"/>
        <v>#N/A</v>
      </c>
      <c r="AY345" s="142" t="e">
        <f t="shared" ca="1" si="2875"/>
        <v>#N/A</v>
      </c>
      <c r="AZ345" s="142" t="e">
        <f t="shared" ca="1" si="2875"/>
        <v>#N/A</v>
      </c>
      <c r="BA345" s="142" t="e">
        <f t="shared" ca="1" si="2875"/>
        <v>#N/A</v>
      </c>
      <c r="BB345" s="142" t="str">
        <f t="shared" ca="1" si="2735"/>
        <v/>
      </c>
      <c r="BC345" s="142" t="str">
        <f t="shared" ref="BC345" ca="1" si="2942">IFERROR(VALUE(G345)*IF(RTF_unit="K",1,IF(RTF_unit="lb",1/1000,IF(RTF_unit="T",2,1))),"")</f>
        <v/>
      </c>
      <c r="BD345" s="142" t="str">
        <f t="shared" ref="BD345" ca="1" si="2943">IFERROR(VALUE(H345)*IF(RTF_unit="K",1,IF(RTF_unit="lb",1/1000,IF(RTF_unit="T",2,1))),"")</f>
        <v/>
      </c>
      <c r="BE345" s="142" t="str">
        <f t="shared" ref="BE345" ca="1" si="2944">IFERROR(VALUE(I345)*IF(RTF_unit="K",1,IF(RTF_unit="lb",1/1000,IF(RTF_unit="T",2,1))),"")</f>
        <v/>
      </c>
      <c r="BF345" s="20" t="str">
        <f t="shared" ca="1" si="2739"/>
        <v/>
      </c>
      <c r="BG345" s="142" t="str">
        <f t="shared" ca="1" si="2781"/>
        <v/>
      </c>
      <c r="BH345" s="20"/>
      <c r="BI345" s="158" t="str">
        <f t="shared" ca="1" si="2825"/>
        <v/>
      </c>
      <c r="BJ345" s="142" t="str">
        <f t="shared" ca="1" si="2800"/>
        <v/>
      </c>
      <c r="BK345" s="142" t="str">
        <f t="shared" ca="1" si="2826"/>
        <v/>
      </c>
      <c r="BL345" s="142" t="str">
        <f t="shared" ref="BL345" ca="1" si="2945">IFERROR(INDEX($D$2:$BA$203,$A$41-1+$BI345,$A$27-3)*IF(RTF_unit="K",1,IF(RTF_unit="lb",1/1000,IF(RTF_unit="T",2,1))),"")</f>
        <v/>
      </c>
      <c r="BM345" s="142" t="str">
        <f t="shared" ref="BM345" ca="1" si="2946">IFERROR(INDEX($D$2:$BA$203,$A$41-1+$BI345,$A$27-1)*IF(RTF_unit="K",1,IF(RTF_unit="lb",1/1000,IF(RTF_unit="T",2,1))),"")</f>
        <v/>
      </c>
      <c r="BN345" s="142" t="str">
        <f t="shared" ref="BN345" ca="1" si="2947">IFERROR(INDEX($D$2:$BA$203,$A$41-1+$BI345,$A$27-2)*IF(RTF_unit="K",1,IF(RTF_unit="lb",1/1000,IF(RTF_unit="T",2,1))),"")</f>
        <v/>
      </c>
      <c r="BO345" s="142" t="str">
        <f t="shared" ref="BO345" ca="1" si="2948">IFERROR(INDEX($D$2:$BA$203,$A$41-1+$BI345,$A$27)*IF(RTF_unit_Moment="kip-ft",1,IF(RTF_unit_Moment="kip-in",1/12,IF(RTF_unit_Moment="lb-ft",1/1000,IF(RTF_unit_Moment="lb-in",1/12000,1)))),"")</f>
        <v/>
      </c>
      <c r="BP345" s="142" t="str">
        <f t="shared" ref="BP345" ca="1" si="2949">IFERROR(INDEX($D$2:$BA$203,$A$41-1+$BI345,$A$30)*IF(RTF_unit_Moment="kip-ft",1,IF(RTF_unit_Moment="kip-in",1/12,IF(RTF_unit_Moment="lb-ft",1/1000,IF(RTF_unit_Moment="lb-in",1/12000,1)))),"")</f>
        <v/>
      </c>
      <c r="BQ345" s="142" t="str">
        <f t="shared" ca="1" si="2832"/>
        <v/>
      </c>
      <c r="BR345" s="142" t="str">
        <f t="shared" ca="1" si="2833"/>
        <v/>
      </c>
      <c r="BT345" s="142" t="str">
        <f t="array" aca="1" ref="BT345" ca="1">IFERROR(INDEX($BB$1:$BB$502,SMALL(IF($BB$1:$BB$502&lt;&gt;"",ROW($BB$1:$BB$502)),ROW(338:338))),"")</f>
        <v/>
      </c>
      <c r="BU345" s="156" t="str">
        <f t="shared" ca="1" si="2795"/>
        <v/>
      </c>
      <c r="BV345" s="142" t="str">
        <f t="shared" ca="1" si="2806"/>
        <v/>
      </c>
      <c r="BW345" s="142" t="str">
        <f t="shared" ca="1" si="2806"/>
        <v/>
      </c>
      <c r="BX345" s="142" t="str">
        <f t="shared" ca="1" si="2806"/>
        <v/>
      </c>
      <c r="BY345" s="142" t="str">
        <f t="shared" ca="1" si="2807"/>
        <v/>
      </c>
      <c r="BZ345" s="142" t="str">
        <f t="shared" ca="1" si="2796"/>
        <v/>
      </c>
      <c r="CA345" s="142" t="str">
        <f t="shared" ca="1" si="2808"/>
        <v/>
      </c>
      <c r="CB345" s="142" t="str">
        <f t="shared" ca="1" si="2809"/>
        <v/>
      </c>
      <c r="CC345" s="142" t="str">
        <f t="shared" ca="1" si="2810"/>
        <v/>
      </c>
      <c r="CD345" s="142" t="str">
        <f t="shared" ca="1" si="2811"/>
        <v/>
      </c>
      <c r="CE345" s="142" t="str">
        <f t="shared" ca="1" si="2812"/>
        <v/>
      </c>
      <c r="CF345" s="142" t="str">
        <f t="shared" ca="1" si="2813"/>
        <v/>
      </c>
      <c r="CG345" s="142" t="str">
        <f t="shared" ca="1" si="2814"/>
        <v/>
      </c>
      <c r="CH345" s="142" t="str">
        <f ca="1">IFERROR(TRIM(IFERROR(IF(ISNUMBER(MATCH(IF($CF344="Radius",LEFT($CF345,FIND(" (",$CF345,1)),IF(LEFT($CF345,FIND(" (",$CF345,1))=LEFT($CF344,FIND(" (",$CF344,1)),"",LEFT($CF345,FIND(" (",$CF345,1)))),$CH$8:$CH344,0))=FALSE,IF($CF344="Radius",LEFT($CF345,FIND(" (",$CF345,1)),IF(LEFT($CF345,FIND(" (",$CF345,1))=LEFT($CF344,FIND(" (",$CF344,1)),"",LEFT($CF345,FIND(" (",$CF345,1)))),""),"")),"")</f>
        <v/>
      </c>
      <c r="CI345" s="142" t="str">
        <f t="array" aca="1" ref="CI345" ca="1">IFERROR(IF($CH345="","",IF(MAX((Selection_Radius=$CH345)*Selection_Resultant)=0,"",MAX((Selection_Radius=$CH345)*Selection_Resultant))),"")</f>
        <v/>
      </c>
      <c r="CJ345" s="142" t="str">
        <f t="shared" ca="1" si="2815"/>
        <v/>
      </c>
      <c r="CK345" s="142" t="str">
        <f t="array" aca="1" ref="CK345" ca="1">IFERROR(INDEX($CJ$1:$CJ$502,SMALL(IF($CJ$1:$CJ$502&lt;&gt;"",ROW($CJ$1:$CJ$502)),ROW(338:338))),"")</f>
        <v/>
      </c>
      <c r="CL345" s="142" t="str">
        <f t="shared" ca="1" si="2816"/>
        <v/>
      </c>
      <c r="CM345" s="142" t="str">
        <f t="shared" ca="1" si="2817"/>
        <v/>
      </c>
      <c r="CN345" s="142" t="str" cm="1">
        <f t="array" aca="1" ref="CN345" ca="1">IF(CM345="","",INDEX(INDIRECT("$CM$9:$CM$" &amp; ROW(GuyAnchorReactionCount) + GuyAnchorReactionCount),ROWS($CM345:INDIRECT("$CM$" &amp; ROW(GuyAnchorReactionCount) + GuyAnchorReactionCount))))</f>
        <v/>
      </c>
      <c r="CP345" s="145" t="str">
        <f t="shared" ca="1" si="2818"/>
        <v/>
      </c>
      <c r="CQ345" s="145" t="str">
        <f t="shared" ca="1" si="2819"/>
        <v/>
      </c>
      <c r="CR345" s="145" t="str">
        <f t="shared" ca="1" si="2820"/>
        <v/>
      </c>
      <c r="CS345" s="145" t="str">
        <f t="shared" ca="1" si="2821"/>
        <v/>
      </c>
    </row>
    <row r="346" spans="3:97" x14ac:dyDescent="0.2">
      <c r="C346" s="142">
        <f t="shared" si="2745"/>
        <v>344</v>
      </c>
      <c r="D346" s="142" t="e">
        <f t="shared" ca="1" si="2884"/>
        <v>#N/A</v>
      </c>
      <c r="E346" s="142" t="e">
        <f t="shared" ca="1" si="2884"/>
        <v>#N/A</v>
      </c>
      <c r="F346" s="142" t="e">
        <f t="shared" ca="1" si="2884"/>
        <v>#N/A</v>
      </c>
      <c r="G346" s="142" t="e">
        <f t="shared" ca="1" si="2884"/>
        <v>#N/A</v>
      </c>
      <c r="H346" s="142" t="e">
        <f t="shared" ca="1" si="2884"/>
        <v>#N/A</v>
      </c>
      <c r="I346" s="142" t="e">
        <f t="shared" ca="1" si="2884"/>
        <v>#N/A</v>
      </c>
      <c r="J346" s="142" t="e">
        <f t="shared" ca="1" si="2884"/>
        <v>#N/A</v>
      </c>
      <c r="K346" s="142" t="e">
        <f t="shared" ca="1" si="2884"/>
        <v>#N/A</v>
      </c>
      <c r="L346" s="142" t="e">
        <f t="shared" ca="1" si="2884"/>
        <v>#N/A</v>
      </c>
      <c r="M346" s="142" t="e">
        <f t="shared" ca="1" si="2884"/>
        <v>#N/A</v>
      </c>
      <c r="N346" s="142" t="e">
        <f t="shared" ca="1" si="2884"/>
        <v>#N/A</v>
      </c>
      <c r="O346" s="142" t="e">
        <f t="shared" ca="1" si="2884"/>
        <v>#N/A</v>
      </c>
      <c r="P346" s="142" t="e">
        <f t="shared" ca="1" si="2884"/>
        <v>#N/A</v>
      </c>
      <c r="Q346" s="142" t="e">
        <f t="shared" ca="1" si="2884"/>
        <v>#N/A</v>
      </c>
      <c r="R346" s="142" t="e">
        <f t="shared" ca="1" si="2884"/>
        <v>#N/A</v>
      </c>
      <c r="S346" s="142" t="e">
        <f t="shared" ca="1" si="2884"/>
        <v>#N/A</v>
      </c>
      <c r="T346" s="142" t="e">
        <f t="shared" ca="1" si="2874"/>
        <v>#N/A</v>
      </c>
      <c r="U346" s="142" t="e">
        <f t="shared" ca="1" si="2874"/>
        <v>#N/A</v>
      </c>
      <c r="V346" s="142" t="e">
        <f t="shared" ca="1" si="2874"/>
        <v>#N/A</v>
      </c>
      <c r="W346" s="142" t="e">
        <f t="shared" ca="1" si="2874"/>
        <v>#N/A</v>
      </c>
      <c r="X346" s="142" t="e">
        <f t="shared" ca="1" si="2874"/>
        <v>#N/A</v>
      </c>
      <c r="Y346" s="142" t="e">
        <f t="shared" ca="1" si="2874"/>
        <v>#N/A</v>
      </c>
      <c r="Z346" s="142" t="e">
        <f t="shared" ca="1" si="2874"/>
        <v>#N/A</v>
      </c>
      <c r="AA346" s="142" t="e">
        <f t="shared" ca="1" si="2874"/>
        <v>#N/A</v>
      </c>
      <c r="AB346" s="142" t="e">
        <f t="shared" ca="1" si="2874"/>
        <v>#N/A</v>
      </c>
      <c r="AC346" s="142" t="e">
        <f t="shared" ca="1" si="2874"/>
        <v>#N/A</v>
      </c>
      <c r="AD346" s="142" t="e">
        <f t="shared" ca="1" si="2874"/>
        <v>#N/A</v>
      </c>
      <c r="AE346" s="142" t="e">
        <f t="shared" ca="1" si="2874"/>
        <v>#N/A</v>
      </c>
      <c r="AF346" s="142" t="e">
        <f t="shared" ca="1" si="2874"/>
        <v>#N/A</v>
      </c>
      <c r="AG346" s="142" t="e">
        <f t="shared" ca="1" si="2874"/>
        <v>#N/A</v>
      </c>
      <c r="AH346" s="142" t="e">
        <f t="shared" ca="1" si="2874"/>
        <v>#N/A</v>
      </c>
      <c r="AI346" s="142" t="e">
        <f t="shared" ca="1" si="2885"/>
        <v>#N/A</v>
      </c>
      <c r="AJ346" s="142" t="e">
        <f t="shared" ca="1" si="2885"/>
        <v>#N/A</v>
      </c>
      <c r="AK346" s="142" t="e">
        <f t="shared" ca="1" si="2885"/>
        <v>#N/A</v>
      </c>
      <c r="AL346" s="142" t="e">
        <f t="shared" ca="1" si="2885"/>
        <v>#N/A</v>
      </c>
      <c r="AM346" s="142" t="e">
        <f t="shared" ca="1" si="2885"/>
        <v>#N/A</v>
      </c>
      <c r="AN346" s="142" t="e">
        <f t="shared" ca="1" si="2885"/>
        <v>#N/A</v>
      </c>
      <c r="AO346" s="142" t="e">
        <f t="shared" ca="1" si="2885"/>
        <v>#N/A</v>
      </c>
      <c r="AP346" s="142" t="e">
        <f t="shared" ca="1" si="2885"/>
        <v>#N/A</v>
      </c>
      <c r="AQ346" s="142" t="e">
        <f t="shared" ca="1" si="2885"/>
        <v>#N/A</v>
      </c>
      <c r="AR346" s="142" t="e">
        <f t="shared" ca="1" si="2885"/>
        <v>#N/A</v>
      </c>
      <c r="AS346" s="142" t="e">
        <f t="shared" ca="1" si="2885"/>
        <v>#N/A</v>
      </c>
      <c r="AT346" s="142" t="e">
        <f t="shared" ca="1" si="2885"/>
        <v>#N/A</v>
      </c>
      <c r="AU346" s="142" t="e">
        <f t="shared" ca="1" si="2885"/>
        <v>#N/A</v>
      </c>
      <c r="AV346" s="142" t="e">
        <f t="shared" ca="1" si="2885"/>
        <v>#N/A</v>
      </c>
      <c r="AW346" s="142" t="e">
        <f t="shared" ca="1" si="2885"/>
        <v>#N/A</v>
      </c>
      <c r="AX346" s="142" t="e">
        <f t="shared" ca="1" si="2885"/>
        <v>#N/A</v>
      </c>
      <c r="AY346" s="142" t="e">
        <f t="shared" ca="1" si="2875"/>
        <v>#N/A</v>
      </c>
      <c r="AZ346" s="142" t="e">
        <f t="shared" ca="1" si="2875"/>
        <v>#N/A</v>
      </c>
      <c r="BA346" s="142" t="e">
        <f t="shared" ca="1" si="2875"/>
        <v>#N/A</v>
      </c>
      <c r="BB346" s="142" t="str">
        <f t="shared" ca="1" si="2735"/>
        <v/>
      </c>
      <c r="BC346" s="142" t="str">
        <f t="shared" ref="BC346" ca="1" si="2950">IFERROR(VALUE(G346)*IF(RTF_unit="K",1,IF(RTF_unit="lb",1/1000,IF(RTF_unit="T",2,1))),"")</f>
        <v/>
      </c>
      <c r="BD346" s="142" t="str">
        <f t="shared" ref="BD346" ca="1" si="2951">IFERROR(VALUE(H346)*IF(RTF_unit="K",1,IF(RTF_unit="lb",1/1000,IF(RTF_unit="T",2,1))),"")</f>
        <v/>
      </c>
      <c r="BE346" s="142" t="str">
        <f t="shared" ref="BE346" ca="1" si="2952">IFERROR(VALUE(I346)*IF(RTF_unit="K",1,IF(RTF_unit="lb",1/1000,IF(RTF_unit="T",2,1))),"")</f>
        <v/>
      </c>
      <c r="BF346" s="20" t="str">
        <f t="shared" ca="1" si="2739"/>
        <v/>
      </c>
      <c r="BG346" s="142" t="str">
        <f t="shared" ca="1" si="2781"/>
        <v/>
      </c>
      <c r="BH346" s="20"/>
      <c r="BI346" s="158" t="str">
        <f t="shared" ca="1" si="2825"/>
        <v/>
      </c>
      <c r="BJ346" s="142" t="str">
        <f t="shared" ca="1" si="2800"/>
        <v/>
      </c>
      <c r="BK346" s="142" t="str">
        <f t="shared" ca="1" si="2826"/>
        <v/>
      </c>
      <c r="BL346" s="142" t="str">
        <f t="shared" ref="BL346" ca="1" si="2953">IFERROR(INDEX($D$2:$BA$203,$A$41-1+$BI346,$A$27-3)*IF(RTF_unit="K",1,IF(RTF_unit="lb",1/1000,IF(RTF_unit="T",2,1))),"")</f>
        <v/>
      </c>
      <c r="BM346" s="142" t="str">
        <f t="shared" ref="BM346" ca="1" si="2954">IFERROR(INDEX($D$2:$BA$203,$A$41-1+$BI346,$A$27-1)*IF(RTF_unit="K",1,IF(RTF_unit="lb",1/1000,IF(RTF_unit="T",2,1))),"")</f>
        <v/>
      </c>
      <c r="BN346" s="142" t="str">
        <f t="shared" ref="BN346" ca="1" si="2955">IFERROR(INDEX($D$2:$BA$203,$A$41-1+$BI346,$A$27-2)*IF(RTF_unit="K",1,IF(RTF_unit="lb",1/1000,IF(RTF_unit="T",2,1))),"")</f>
        <v/>
      </c>
      <c r="BO346" s="142" t="str">
        <f t="shared" ref="BO346" ca="1" si="2956">IFERROR(INDEX($D$2:$BA$203,$A$41-1+$BI346,$A$27)*IF(RTF_unit_Moment="kip-ft",1,IF(RTF_unit_Moment="kip-in",1/12,IF(RTF_unit_Moment="lb-ft",1/1000,IF(RTF_unit_Moment="lb-in",1/12000,1)))),"")</f>
        <v/>
      </c>
      <c r="BP346" s="142" t="str">
        <f t="shared" ref="BP346" ca="1" si="2957">IFERROR(INDEX($D$2:$BA$203,$A$41-1+$BI346,$A$30)*IF(RTF_unit_Moment="kip-ft",1,IF(RTF_unit_Moment="kip-in",1/12,IF(RTF_unit_Moment="lb-ft",1/1000,IF(RTF_unit_Moment="lb-in",1/12000,1)))),"")</f>
        <v/>
      </c>
      <c r="BQ346" s="142" t="str">
        <f t="shared" ca="1" si="2832"/>
        <v/>
      </c>
      <c r="BR346" s="142" t="str">
        <f t="shared" ca="1" si="2833"/>
        <v/>
      </c>
      <c r="BT346" s="142" t="str">
        <f t="array" aca="1" ref="BT346" ca="1">IFERROR(INDEX($BB$1:$BB$502,SMALL(IF($BB$1:$BB$502&lt;&gt;"",ROW($BB$1:$BB$502)),ROW(339:339))),"")</f>
        <v/>
      </c>
      <c r="BU346" s="156" t="str">
        <f t="shared" ca="1" si="2795"/>
        <v/>
      </c>
      <c r="BV346" s="142" t="str">
        <f t="shared" ca="1" si="2806"/>
        <v/>
      </c>
      <c r="BW346" s="142" t="str">
        <f t="shared" ca="1" si="2806"/>
        <v/>
      </c>
      <c r="BX346" s="142" t="str">
        <f t="shared" ca="1" si="2806"/>
        <v/>
      </c>
      <c r="BY346" s="142" t="str">
        <f t="shared" ca="1" si="2807"/>
        <v/>
      </c>
      <c r="BZ346" s="142" t="str">
        <f t="shared" ca="1" si="2796"/>
        <v/>
      </c>
      <c r="CA346" s="142" t="str">
        <f t="shared" ca="1" si="2808"/>
        <v/>
      </c>
      <c r="CB346" s="142" t="str">
        <f t="shared" ca="1" si="2809"/>
        <v/>
      </c>
      <c r="CC346" s="142" t="str">
        <f t="shared" ca="1" si="2810"/>
        <v/>
      </c>
      <c r="CD346" s="142" t="str">
        <f t="shared" ca="1" si="2811"/>
        <v/>
      </c>
      <c r="CE346" s="142" t="str">
        <f t="shared" ca="1" si="2812"/>
        <v/>
      </c>
      <c r="CF346" s="142" t="str">
        <f t="shared" ca="1" si="2813"/>
        <v/>
      </c>
      <c r="CG346" s="142" t="str">
        <f t="shared" ca="1" si="2814"/>
        <v/>
      </c>
      <c r="CH346" s="142" t="str">
        <f ca="1">IFERROR(TRIM(IFERROR(IF(ISNUMBER(MATCH(IF($CF345="Radius",LEFT($CF346,FIND(" (",$CF346,1)),IF(LEFT($CF346,FIND(" (",$CF346,1))=LEFT($CF345,FIND(" (",$CF345,1)),"",LEFT($CF346,FIND(" (",$CF346,1)))),$CH$8:$CH345,0))=FALSE,IF($CF345="Radius",LEFT($CF346,FIND(" (",$CF346,1)),IF(LEFT($CF346,FIND(" (",$CF346,1))=LEFT($CF345,FIND(" (",$CF345,1)),"",LEFT($CF346,FIND(" (",$CF346,1)))),""),"")),"")</f>
        <v/>
      </c>
      <c r="CI346" s="142" t="str">
        <f t="array" aca="1" ref="CI346" ca="1">IFERROR(IF($CH346="","",IF(MAX((Selection_Radius=$CH346)*Selection_Resultant)=0,"",MAX((Selection_Radius=$CH346)*Selection_Resultant))),"")</f>
        <v/>
      </c>
      <c r="CJ346" s="142" t="str">
        <f t="shared" ca="1" si="2815"/>
        <v/>
      </c>
      <c r="CK346" s="142" t="str">
        <f t="array" aca="1" ref="CK346" ca="1">IFERROR(INDEX($CJ$1:$CJ$502,SMALL(IF($CJ$1:$CJ$502&lt;&gt;"",ROW($CJ$1:$CJ$502)),ROW(339:339))),"")</f>
        <v/>
      </c>
      <c r="CL346" s="142" t="str">
        <f t="shared" ca="1" si="2816"/>
        <v/>
      </c>
      <c r="CM346" s="142" t="str">
        <f t="shared" ca="1" si="2817"/>
        <v/>
      </c>
      <c r="CN346" s="142" t="str" cm="1">
        <f t="array" aca="1" ref="CN346" ca="1">IF(CM346="","",INDEX(INDIRECT("$CM$9:$CM$" &amp; ROW(GuyAnchorReactionCount) + GuyAnchorReactionCount),ROWS($CM346:INDIRECT("$CM$" &amp; ROW(GuyAnchorReactionCount) + GuyAnchorReactionCount))))</f>
        <v/>
      </c>
      <c r="CP346" s="145" t="str">
        <f t="shared" ca="1" si="2818"/>
        <v/>
      </c>
      <c r="CQ346" s="145" t="str">
        <f t="shared" ca="1" si="2819"/>
        <v/>
      </c>
      <c r="CR346" s="145" t="str">
        <f t="shared" ca="1" si="2820"/>
        <v/>
      </c>
      <c r="CS346" s="145" t="str">
        <f t="shared" ca="1" si="2821"/>
        <v/>
      </c>
    </row>
    <row r="347" spans="3:97" x14ac:dyDescent="0.2">
      <c r="C347" s="142">
        <f t="shared" si="2745"/>
        <v>345</v>
      </c>
      <c r="D347" s="142" t="e">
        <f t="shared" ca="1" si="2884"/>
        <v>#N/A</v>
      </c>
      <c r="E347" s="142" t="e">
        <f t="shared" ca="1" si="2884"/>
        <v>#N/A</v>
      </c>
      <c r="F347" s="142" t="e">
        <f t="shared" ca="1" si="2884"/>
        <v>#N/A</v>
      </c>
      <c r="G347" s="142" t="e">
        <f t="shared" ca="1" si="2884"/>
        <v>#N/A</v>
      </c>
      <c r="H347" s="142" t="e">
        <f t="shared" ca="1" si="2884"/>
        <v>#N/A</v>
      </c>
      <c r="I347" s="142" t="e">
        <f t="shared" ca="1" si="2884"/>
        <v>#N/A</v>
      </c>
      <c r="J347" s="142" t="e">
        <f t="shared" ca="1" si="2884"/>
        <v>#N/A</v>
      </c>
      <c r="K347" s="142" t="e">
        <f t="shared" ca="1" si="2884"/>
        <v>#N/A</v>
      </c>
      <c r="L347" s="142" t="e">
        <f t="shared" ca="1" si="2884"/>
        <v>#N/A</v>
      </c>
      <c r="M347" s="142" t="e">
        <f t="shared" ca="1" si="2884"/>
        <v>#N/A</v>
      </c>
      <c r="N347" s="142" t="e">
        <f t="shared" ca="1" si="2884"/>
        <v>#N/A</v>
      </c>
      <c r="O347" s="142" t="e">
        <f t="shared" ca="1" si="2884"/>
        <v>#N/A</v>
      </c>
      <c r="P347" s="142" t="e">
        <f t="shared" ca="1" si="2884"/>
        <v>#N/A</v>
      </c>
      <c r="Q347" s="142" t="e">
        <f t="shared" ca="1" si="2884"/>
        <v>#N/A</v>
      </c>
      <c r="R347" s="142" t="e">
        <f t="shared" ca="1" si="2884"/>
        <v>#N/A</v>
      </c>
      <c r="S347" s="142" t="e">
        <f t="shared" ca="1" si="2884"/>
        <v>#N/A</v>
      </c>
      <c r="T347" s="142" t="e">
        <f t="shared" ca="1" si="2874"/>
        <v>#N/A</v>
      </c>
      <c r="U347" s="142" t="e">
        <f t="shared" ca="1" si="2874"/>
        <v>#N/A</v>
      </c>
      <c r="V347" s="142" t="e">
        <f t="shared" ca="1" si="2874"/>
        <v>#N/A</v>
      </c>
      <c r="W347" s="142" t="e">
        <f t="shared" ca="1" si="2874"/>
        <v>#N/A</v>
      </c>
      <c r="X347" s="142" t="e">
        <f t="shared" ca="1" si="2874"/>
        <v>#N/A</v>
      </c>
      <c r="Y347" s="142" t="e">
        <f t="shared" ca="1" si="2874"/>
        <v>#N/A</v>
      </c>
      <c r="Z347" s="142" t="e">
        <f t="shared" ca="1" si="2874"/>
        <v>#N/A</v>
      </c>
      <c r="AA347" s="142" t="e">
        <f t="shared" ca="1" si="2874"/>
        <v>#N/A</v>
      </c>
      <c r="AB347" s="142" t="e">
        <f t="shared" ca="1" si="2874"/>
        <v>#N/A</v>
      </c>
      <c r="AC347" s="142" t="e">
        <f t="shared" ca="1" si="2874"/>
        <v>#N/A</v>
      </c>
      <c r="AD347" s="142" t="e">
        <f t="shared" ca="1" si="2874"/>
        <v>#N/A</v>
      </c>
      <c r="AE347" s="142" t="e">
        <f t="shared" ca="1" si="2874"/>
        <v>#N/A</v>
      </c>
      <c r="AF347" s="142" t="e">
        <f t="shared" ca="1" si="2874"/>
        <v>#N/A</v>
      </c>
      <c r="AG347" s="142" t="e">
        <f t="shared" ca="1" si="2874"/>
        <v>#N/A</v>
      </c>
      <c r="AH347" s="142" t="e">
        <f t="shared" ca="1" si="2874"/>
        <v>#N/A</v>
      </c>
      <c r="AI347" s="142" t="e">
        <f t="shared" ca="1" si="2885"/>
        <v>#N/A</v>
      </c>
      <c r="AJ347" s="142" t="e">
        <f t="shared" ca="1" si="2885"/>
        <v>#N/A</v>
      </c>
      <c r="AK347" s="142" t="e">
        <f t="shared" ca="1" si="2885"/>
        <v>#N/A</v>
      </c>
      <c r="AL347" s="142" t="e">
        <f t="shared" ca="1" si="2885"/>
        <v>#N/A</v>
      </c>
      <c r="AM347" s="142" t="e">
        <f t="shared" ca="1" si="2885"/>
        <v>#N/A</v>
      </c>
      <c r="AN347" s="142" t="e">
        <f t="shared" ca="1" si="2885"/>
        <v>#N/A</v>
      </c>
      <c r="AO347" s="142" t="e">
        <f t="shared" ca="1" si="2885"/>
        <v>#N/A</v>
      </c>
      <c r="AP347" s="142" t="e">
        <f t="shared" ca="1" si="2885"/>
        <v>#N/A</v>
      </c>
      <c r="AQ347" s="142" t="e">
        <f t="shared" ca="1" si="2885"/>
        <v>#N/A</v>
      </c>
      <c r="AR347" s="142" t="e">
        <f t="shared" ca="1" si="2885"/>
        <v>#N/A</v>
      </c>
      <c r="AS347" s="142" t="e">
        <f t="shared" ca="1" si="2885"/>
        <v>#N/A</v>
      </c>
      <c r="AT347" s="142" t="e">
        <f t="shared" ca="1" si="2885"/>
        <v>#N/A</v>
      </c>
      <c r="AU347" s="142" t="e">
        <f t="shared" ca="1" si="2885"/>
        <v>#N/A</v>
      </c>
      <c r="AV347" s="142" t="e">
        <f t="shared" ca="1" si="2885"/>
        <v>#N/A</v>
      </c>
      <c r="AW347" s="142" t="e">
        <f t="shared" ca="1" si="2885"/>
        <v>#N/A</v>
      </c>
      <c r="AX347" s="142" t="e">
        <f t="shared" ca="1" si="2885"/>
        <v>#N/A</v>
      </c>
      <c r="AY347" s="142" t="e">
        <f t="shared" ca="1" si="2875"/>
        <v>#N/A</v>
      </c>
      <c r="AZ347" s="142" t="e">
        <f t="shared" ca="1" si="2875"/>
        <v>#N/A</v>
      </c>
      <c r="BA347" s="142" t="e">
        <f t="shared" ca="1" si="2875"/>
        <v>#N/A</v>
      </c>
      <c r="BB347" s="142" t="str">
        <f t="shared" ca="1" si="2735"/>
        <v/>
      </c>
      <c r="BC347" s="142" t="str">
        <f t="shared" ref="BC347" ca="1" si="2958">IFERROR(VALUE(G347)*IF(RTF_unit="K",1,IF(RTF_unit="lb",1/1000,IF(RTF_unit="T",2,1))),"")</f>
        <v/>
      </c>
      <c r="BD347" s="142" t="str">
        <f t="shared" ref="BD347" ca="1" si="2959">IFERROR(VALUE(H347)*IF(RTF_unit="K",1,IF(RTF_unit="lb",1/1000,IF(RTF_unit="T",2,1))),"")</f>
        <v/>
      </c>
      <c r="BE347" s="142" t="str">
        <f t="shared" ref="BE347" ca="1" si="2960">IFERROR(VALUE(I347)*IF(RTF_unit="K",1,IF(RTF_unit="lb",1/1000,IF(RTF_unit="T",2,1))),"")</f>
        <v/>
      </c>
      <c r="BF347" s="20" t="str">
        <f t="shared" ca="1" si="2739"/>
        <v/>
      </c>
      <c r="BG347" s="142" t="str">
        <f t="shared" ca="1" si="2781"/>
        <v/>
      </c>
      <c r="BH347" s="20"/>
      <c r="BI347" s="158" t="str">
        <f t="shared" ca="1" si="2825"/>
        <v/>
      </c>
      <c r="BJ347" s="142" t="str">
        <f t="shared" ca="1" si="2800"/>
        <v/>
      </c>
      <c r="BK347" s="142" t="str">
        <f t="shared" ca="1" si="2826"/>
        <v/>
      </c>
      <c r="BL347" s="142" t="str">
        <f t="shared" ref="BL347" ca="1" si="2961">IFERROR(INDEX($D$2:$BA$203,$A$41-1+$BI347,$A$27-3)*IF(RTF_unit="K",1,IF(RTF_unit="lb",1/1000,IF(RTF_unit="T",2,1))),"")</f>
        <v/>
      </c>
      <c r="BM347" s="142" t="str">
        <f t="shared" ref="BM347" ca="1" si="2962">IFERROR(INDEX($D$2:$BA$203,$A$41-1+$BI347,$A$27-1)*IF(RTF_unit="K",1,IF(RTF_unit="lb",1/1000,IF(RTF_unit="T",2,1))),"")</f>
        <v/>
      </c>
      <c r="BN347" s="142" t="str">
        <f t="shared" ref="BN347" ca="1" si="2963">IFERROR(INDEX($D$2:$BA$203,$A$41-1+$BI347,$A$27-2)*IF(RTF_unit="K",1,IF(RTF_unit="lb",1/1000,IF(RTF_unit="T",2,1))),"")</f>
        <v/>
      </c>
      <c r="BO347" s="142" t="str">
        <f t="shared" ref="BO347" ca="1" si="2964">IFERROR(INDEX($D$2:$BA$203,$A$41-1+$BI347,$A$27)*IF(RTF_unit_Moment="kip-ft",1,IF(RTF_unit_Moment="kip-in",1/12,IF(RTF_unit_Moment="lb-ft",1/1000,IF(RTF_unit_Moment="lb-in",1/12000,1)))),"")</f>
        <v/>
      </c>
      <c r="BP347" s="142" t="str">
        <f t="shared" ref="BP347" ca="1" si="2965">IFERROR(INDEX($D$2:$BA$203,$A$41-1+$BI347,$A$30)*IF(RTF_unit_Moment="kip-ft",1,IF(RTF_unit_Moment="kip-in",1/12,IF(RTF_unit_Moment="lb-ft",1/1000,IF(RTF_unit_Moment="lb-in",1/12000,1)))),"")</f>
        <v/>
      </c>
      <c r="BQ347" s="142" t="str">
        <f t="shared" ca="1" si="2832"/>
        <v/>
      </c>
      <c r="BR347" s="142" t="str">
        <f t="shared" ca="1" si="2833"/>
        <v/>
      </c>
      <c r="BT347" s="142" t="str">
        <f t="array" aca="1" ref="BT347" ca="1">IFERROR(INDEX($BB$1:$BB$502,SMALL(IF($BB$1:$BB$502&lt;&gt;"",ROW($BB$1:$BB$502)),ROW(340:340))),"")</f>
        <v/>
      </c>
      <c r="BU347" s="156" t="str">
        <f t="shared" ca="1" si="2795"/>
        <v/>
      </c>
      <c r="BV347" s="142" t="str">
        <f t="shared" ca="1" si="2806"/>
        <v/>
      </c>
      <c r="BW347" s="142" t="str">
        <f t="shared" ca="1" si="2806"/>
        <v/>
      </c>
      <c r="BX347" s="142" t="str">
        <f t="shared" ca="1" si="2806"/>
        <v/>
      </c>
      <c r="BY347" s="142" t="str">
        <f t="shared" ca="1" si="2807"/>
        <v/>
      </c>
      <c r="BZ347" s="142" t="str">
        <f t="shared" ca="1" si="2796"/>
        <v/>
      </c>
      <c r="CA347" s="142" t="str">
        <f t="shared" ca="1" si="2808"/>
        <v/>
      </c>
      <c r="CB347" s="142" t="str">
        <f t="shared" ca="1" si="2809"/>
        <v/>
      </c>
      <c r="CC347" s="142" t="str">
        <f t="shared" ca="1" si="2810"/>
        <v/>
      </c>
      <c r="CD347" s="142" t="str">
        <f t="shared" ca="1" si="2811"/>
        <v/>
      </c>
      <c r="CE347" s="142" t="str">
        <f t="shared" ca="1" si="2812"/>
        <v/>
      </c>
      <c r="CF347" s="142" t="str">
        <f t="shared" ca="1" si="2813"/>
        <v/>
      </c>
      <c r="CG347" s="142" t="str">
        <f t="shared" ca="1" si="2814"/>
        <v/>
      </c>
      <c r="CH347" s="142" t="str">
        <f ca="1">IFERROR(TRIM(IFERROR(IF(ISNUMBER(MATCH(IF($CF346="Radius",LEFT($CF347,FIND(" (",$CF347,1)),IF(LEFT($CF347,FIND(" (",$CF347,1))=LEFT($CF346,FIND(" (",$CF346,1)),"",LEFT($CF347,FIND(" (",$CF347,1)))),$CH$8:$CH346,0))=FALSE,IF($CF346="Radius",LEFT($CF347,FIND(" (",$CF347,1)),IF(LEFT($CF347,FIND(" (",$CF347,1))=LEFT($CF346,FIND(" (",$CF346,1)),"",LEFT($CF347,FIND(" (",$CF347,1)))),""),"")),"")</f>
        <v/>
      </c>
      <c r="CI347" s="142" t="str">
        <f t="array" aca="1" ref="CI347" ca="1">IFERROR(IF($CH347="","",IF(MAX((Selection_Radius=$CH347)*Selection_Resultant)=0,"",MAX((Selection_Radius=$CH347)*Selection_Resultant))),"")</f>
        <v/>
      </c>
      <c r="CJ347" s="142" t="str">
        <f t="shared" ca="1" si="2815"/>
        <v/>
      </c>
      <c r="CK347" s="142" t="str">
        <f t="array" aca="1" ref="CK347" ca="1">IFERROR(INDEX($CJ$1:$CJ$502,SMALL(IF($CJ$1:$CJ$502&lt;&gt;"",ROW($CJ$1:$CJ$502)),ROW(340:340))),"")</f>
        <v/>
      </c>
      <c r="CL347" s="142" t="str">
        <f t="shared" ca="1" si="2816"/>
        <v/>
      </c>
      <c r="CM347" s="142" t="str">
        <f t="shared" ca="1" si="2817"/>
        <v/>
      </c>
      <c r="CN347" s="142" t="str" cm="1">
        <f t="array" aca="1" ref="CN347" ca="1">IF(CM347="","",INDEX(INDIRECT("$CM$9:$CM$" &amp; ROW(GuyAnchorReactionCount) + GuyAnchorReactionCount),ROWS($CM347:INDIRECT("$CM$" &amp; ROW(GuyAnchorReactionCount) + GuyAnchorReactionCount))))</f>
        <v/>
      </c>
      <c r="CP347" s="145" t="str">
        <f t="shared" ca="1" si="2818"/>
        <v/>
      </c>
      <c r="CQ347" s="145" t="str">
        <f t="shared" ca="1" si="2819"/>
        <v/>
      </c>
      <c r="CR347" s="145" t="str">
        <f t="shared" ca="1" si="2820"/>
        <v/>
      </c>
      <c r="CS347" s="145" t="str">
        <f t="shared" ca="1" si="2821"/>
        <v/>
      </c>
    </row>
    <row r="348" spans="3:97" ht="15" customHeight="1" x14ac:dyDescent="0.2">
      <c r="C348" s="142">
        <f t="shared" si="2745"/>
        <v>346</v>
      </c>
      <c r="D348" s="142" t="e">
        <f t="shared" ca="1" si="2884"/>
        <v>#N/A</v>
      </c>
      <c r="E348" s="142" t="e">
        <f t="shared" ca="1" si="2884"/>
        <v>#N/A</v>
      </c>
      <c r="F348" s="142" t="e">
        <f t="shared" ca="1" si="2884"/>
        <v>#N/A</v>
      </c>
      <c r="G348" s="142" t="e">
        <f t="shared" ca="1" si="2884"/>
        <v>#N/A</v>
      </c>
      <c r="H348" s="142" t="e">
        <f t="shared" ca="1" si="2884"/>
        <v>#N/A</v>
      </c>
      <c r="I348" s="142" t="e">
        <f t="shared" ca="1" si="2884"/>
        <v>#N/A</v>
      </c>
      <c r="J348" s="142" t="e">
        <f t="shared" ca="1" si="2884"/>
        <v>#N/A</v>
      </c>
      <c r="K348" s="142" t="e">
        <f t="shared" ca="1" si="2884"/>
        <v>#N/A</v>
      </c>
      <c r="L348" s="142" t="e">
        <f t="shared" ca="1" si="2884"/>
        <v>#N/A</v>
      </c>
      <c r="M348" s="142" t="e">
        <f t="shared" ca="1" si="2884"/>
        <v>#N/A</v>
      </c>
      <c r="N348" s="142" t="e">
        <f t="shared" ca="1" si="2884"/>
        <v>#N/A</v>
      </c>
      <c r="O348" s="142" t="e">
        <f t="shared" ca="1" si="2884"/>
        <v>#N/A</v>
      </c>
      <c r="P348" s="142" t="e">
        <f t="shared" ca="1" si="2884"/>
        <v>#N/A</v>
      </c>
      <c r="Q348" s="142" t="e">
        <f t="shared" ca="1" si="2884"/>
        <v>#N/A</v>
      </c>
      <c r="R348" s="142" t="e">
        <f t="shared" ca="1" si="2884"/>
        <v>#N/A</v>
      </c>
      <c r="S348" s="142" t="e">
        <f t="shared" ca="1" si="2884"/>
        <v>#N/A</v>
      </c>
      <c r="T348" s="142" t="e">
        <f t="shared" ca="1" si="2874"/>
        <v>#N/A</v>
      </c>
      <c r="U348" s="142" t="e">
        <f t="shared" ca="1" si="2874"/>
        <v>#N/A</v>
      </c>
      <c r="V348" s="142" t="e">
        <f t="shared" ca="1" si="2874"/>
        <v>#N/A</v>
      </c>
      <c r="W348" s="142" t="e">
        <f t="shared" ca="1" si="2874"/>
        <v>#N/A</v>
      </c>
      <c r="X348" s="142" t="e">
        <f t="shared" ca="1" si="2874"/>
        <v>#N/A</v>
      </c>
      <c r="Y348" s="142" t="e">
        <f t="shared" ca="1" si="2874"/>
        <v>#N/A</v>
      </c>
      <c r="Z348" s="142" t="e">
        <f t="shared" ca="1" si="2874"/>
        <v>#N/A</v>
      </c>
      <c r="AA348" s="142" t="e">
        <f t="shared" ca="1" si="2874"/>
        <v>#N/A</v>
      </c>
      <c r="AB348" s="142" t="e">
        <f t="shared" ca="1" si="2874"/>
        <v>#N/A</v>
      </c>
      <c r="AC348" s="142" t="e">
        <f t="shared" ca="1" si="2874"/>
        <v>#N/A</v>
      </c>
      <c r="AD348" s="142" t="e">
        <f t="shared" ca="1" si="2874"/>
        <v>#N/A</v>
      </c>
      <c r="AE348" s="142" t="e">
        <f t="shared" ca="1" si="2874"/>
        <v>#N/A</v>
      </c>
      <c r="AF348" s="142" t="e">
        <f t="shared" ca="1" si="2874"/>
        <v>#N/A</v>
      </c>
      <c r="AG348" s="142" t="e">
        <f t="shared" ca="1" si="2874"/>
        <v>#N/A</v>
      </c>
      <c r="AH348" s="142" t="e">
        <f t="shared" ca="1" si="2874"/>
        <v>#N/A</v>
      </c>
      <c r="AI348" s="142" t="e">
        <f t="shared" ca="1" si="2885"/>
        <v>#N/A</v>
      </c>
      <c r="AJ348" s="142" t="e">
        <f t="shared" ca="1" si="2885"/>
        <v>#N/A</v>
      </c>
      <c r="AK348" s="142" t="e">
        <f t="shared" ca="1" si="2885"/>
        <v>#N/A</v>
      </c>
      <c r="AL348" s="142" t="e">
        <f t="shared" ca="1" si="2885"/>
        <v>#N/A</v>
      </c>
      <c r="AM348" s="142" t="e">
        <f t="shared" ca="1" si="2885"/>
        <v>#N/A</v>
      </c>
      <c r="AN348" s="142" t="e">
        <f t="shared" ca="1" si="2885"/>
        <v>#N/A</v>
      </c>
      <c r="AO348" s="142" t="e">
        <f t="shared" ca="1" si="2885"/>
        <v>#N/A</v>
      </c>
      <c r="AP348" s="142" t="e">
        <f t="shared" ca="1" si="2885"/>
        <v>#N/A</v>
      </c>
      <c r="AQ348" s="142" t="e">
        <f t="shared" ca="1" si="2885"/>
        <v>#N/A</v>
      </c>
      <c r="AR348" s="142" t="e">
        <f t="shared" ca="1" si="2885"/>
        <v>#N/A</v>
      </c>
      <c r="AS348" s="142" t="e">
        <f t="shared" ca="1" si="2885"/>
        <v>#N/A</v>
      </c>
      <c r="AT348" s="142" t="e">
        <f t="shared" ca="1" si="2885"/>
        <v>#N/A</v>
      </c>
      <c r="AU348" s="142" t="e">
        <f t="shared" ca="1" si="2885"/>
        <v>#N/A</v>
      </c>
      <c r="AV348" s="142" t="e">
        <f t="shared" ca="1" si="2885"/>
        <v>#N/A</v>
      </c>
      <c r="AW348" s="142" t="e">
        <f t="shared" ca="1" si="2885"/>
        <v>#N/A</v>
      </c>
      <c r="AX348" s="142" t="e">
        <f t="shared" ca="1" si="2885"/>
        <v>#N/A</v>
      </c>
      <c r="AY348" s="142" t="e">
        <f t="shared" ca="1" si="2875"/>
        <v>#N/A</v>
      </c>
      <c r="AZ348" s="142" t="e">
        <f t="shared" ca="1" si="2875"/>
        <v>#N/A</v>
      </c>
      <c r="BA348" s="142" t="e">
        <f t="shared" ca="1" si="2875"/>
        <v>#N/A</v>
      </c>
      <c r="BB348" s="142" t="str">
        <f t="shared" ca="1" si="2735"/>
        <v/>
      </c>
      <c r="BC348" s="142" t="str">
        <f t="shared" ref="BC348" ca="1" si="2966">IFERROR(VALUE(G348)*IF(RTF_unit="K",1,IF(RTF_unit="lb",1/1000,IF(RTF_unit="T",2,1))),"")</f>
        <v/>
      </c>
      <c r="BD348" s="142" t="str">
        <f t="shared" ref="BD348" ca="1" si="2967">IFERROR(VALUE(H348)*IF(RTF_unit="K",1,IF(RTF_unit="lb",1/1000,IF(RTF_unit="T",2,1))),"")</f>
        <v/>
      </c>
      <c r="BE348" s="142" t="str">
        <f t="shared" ref="BE348" ca="1" si="2968">IFERROR(VALUE(I348)*IF(RTF_unit="K",1,IF(RTF_unit="lb",1/1000,IF(RTF_unit="T",2,1))),"")</f>
        <v/>
      </c>
      <c r="BF348" s="20" t="str">
        <f t="shared" ca="1" si="2739"/>
        <v/>
      </c>
      <c r="BG348" s="142" t="str">
        <f t="shared" ca="1" si="2781"/>
        <v/>
      </c>
      <c r="BH348" s="20"/>
      <c r="BI348" s="158" t="str">
        <f t="shared" ca="1" si="2825"/>
        <v/>
      </c>
      <c r="BJ348" s="142" t="str">
        <f t="shared" ca="1" si="2800"/>
        <v/>
      </c>
      <c r="BK348" s="142" t="str">
        <f t="shared" ca="1" si="2826"/>
        <v/>
      </c>
      <c r="BL348" s="142" t="str">
        <f t="shared" ref="BL348" ca="1" si="2969">IFERROR(INDEX($D$2:$BA$203,$A$41-1+$BI348,$A$27-3)*IF(RTF_unit="K",1,IF(RTF_unit="lb",1/1000,IF(RTF_unit="T",2,1))),"")</f>
        <v/>
      </c>
      <c r="BM348" s="142" t="str">
        <f t="shared" ref="BM348" ca="1" si="2970">IFERROR(INDEX($D$2:$BA$203,$A$41-1+$BI348,$A$27-1)*IF(RTF_unit="K",1,IF(RTF_unit="lb",1/1000,IF(RTF_unit="T",2,1))),"")</f>
        <v/>
      </c>
      <c r="BN348" s="142" t="str">
        <f t="shared" ref="BN348" ca="1" si="2971">IFERROR(INDEX($D$2:$BA$203,$A$41-1+$BI348,$A$27-2)*IF(RTF_unit="K",1,IF(RTF_unit="lb",1/1000,IF(RTF_unit="T",2,1))),"")</f>
        <v/>
      </c>
      <c r="BO348" s="142" t="str">
        <f t="shared" ref="BO348" ca="1" si="2972">IFERROR(INDEX($D$2:$BA$203,$A$41-1+$BI348,$A$27)*IF(RTF_unit_Moment="kip-ft",1,IF(RTF_unit_Moment="kip-in",1/12,IF(RTF_unit_Moment="lb-ft",1/1000,IF(RTF_unit_Moment="lb-in",1/12000,1)))),"")</f>
        <v/>
      </c>
      <c r="BP348" s="142" t="str">
        <f t="shared" ref="BP348" ca="1" si="2973">IFERROR(INDEX($D$2:$BA$203,$A$41-1+$BI348,$A$30)*IF(RTF_unit_Moment="kip-ft",1,IF(RTF_unit_Moment="kip-in",1/12,IF(RTF_unit_Moment="lb-ft",1/1000,IF(RTF_unit_Moment="lb-in",1/12000,1)))),"")</f>
        <v/>
      </c>
      <c r="BQ348" s="142" t="str">
        <f t="shared" ca="1" si="2832"/>
        <v/>
      </c>
      <c r="BR348" s="142" t="str">
        <f t="shared" ca="1" si="2833"/>
        <v/>
      </c>
      <c r="BT348" s="142" t="str">
        <f t="array" aca="1" ref="BT348" ca="1">IFERROR(INDEX($BB$1:$BB$502,SMALL(IF($BB$1:$BB$502&lt;&gt;"",ROW($BB$1:$BB$502)),ROW(341:341))),"")</f>
        <v/>
      </c>
      <c r="BU348" s="156" t="str">
        <f t="shared" ca="1" si="2795"/>
        <v/>
      </c>
      <c r="BV348" s="142" t="str">
        <f t="shared" ca="1" si="2806"/>
        <v/>
      </c>
      <c r="BW348" s="142" t="str">
        <f t="shared" ca="1" si="2806"/>
        <v/>
      </c>
      <c r="BX348" s="142" t="str">
        <f t="shared" ca="1" si="2806"/>
        <v/>
      </c>
      <c r="BY348" s="142" t="str">
        <f t="shared" ca="1" si="2807"/>
        <v/>
      </c>
      <c r="BZ348" s="142" t="str">
        <f t="shared" ca="1" si="2796"/>
        <v/>
      </c>
      <c r="CA348" s="142" t="str">
        <f t="shared" ca="1" si="2808"/>
        <v/>
      </c>
      <c r="CB348" s="142" t="str">
        <f t="shared" ca="1" si="2809"/>
        <v/>
      </c>
      <c r="CC348" s="142" t="str">
        <f t="shared" ca="1" si="2810"/>
        <v/>
      </c>
      <c r="CD348" s="142" t="str">
        <f t="shared" ca="1" si="2811"/>
        <v/>
      </c>
      <c r="CE348" s="142" t="str">
        <f t="shared" ca="1" si="2812"/>
        <v/>
      </c>
      <c r="CF348" s="142" t="str">
        <f t="shared" ca="1" si="2813"/>
        <v/>
      </c>
      <c r="CG348" s="142" t="str">
        <f t="shared" ca="1" si="2814"/>
        <v/>
      </c>
      <c r="CH348" s="142" t="str">
        <f ca="1">IFERROR(TRIM(IFERROR(IF(ISNUMBER(MATCH(IF($CF347="Radius",LEFT($CF348,FIND(" (",$CF348,1)),IF(LEFT($CF348,FIND(" (",$CF348,1))=LEFT($CF347,FIND(" (",$CF347,1)),"",LEFT($CF348,FIND(" (",$CF348,1)))),$CH$8:$CH347,0))=FALSE,IF($CF347="Radius",LEFT($CF348,FIND(" (",$CF348,1)),IF(LEFT($CF348,FIND(" (",$CF348,1))=LEFT($CF347,FIND(" (",$CF347,1)),"",LEFT($CF348,FIND(" (",$CF348,1)))),""),"")),"")</f>
        <v/>
      </c>
      <c r="CI348" s="142" t="str">
        <f t="array" aca="1" ref="CI348" ca="1">IFERROR(IF($CH348="","",IF(MAX((Selection_Radius=$CH348)*Selection_Resultant)=0,"",MAX((Selection_Radius=$CH348)*Selection_Resultant))),"")</f>
        <v/>
      </c>
      <c r="CJ348" s="142" t="str">
        <f t="shared" ca="1" si="2815"/>
        <v/>
      </c>
      <c r="CK348" s="142" t="str">
        <f t="array" aca="1" ref="CK348" ca="1">IFERROR(INDEX($CJ$1:$CJ$502,SMALL(IF($CJ$1:$CJ$502&lt;&gt;"",ROW($CJ$1:$CJ$502)),ROW(341:341))),"")</f>
        <v/>
      </c>
      <c r="CL348" s="142" t="str">
        <f t="shared" ca="1" si="2816"/>
        <v/>
      </c>
      <c r="CM348" s="142" t="str">
        <f t="shared" ca="1" si="2817"/>
        <v/>
      </c>
      <c r="CN348" s="142" t="str" cm="1">
        <f t="array" aca="1" ref="CN348" ca="1">IF(CM348="","",INDEX(INDIRECT("$CM$9:$CM$" &amp; ROW(GuyAnchorReactionCount) + GuyAnchorReactionCount),ROWS($CM348:INDIRECT("$CM$" &amp; ROW(GuyAnchorReactionCount) + GuyAnchorReactionCount))))</f>
        <v/>
      </c>
      <c r="CP348" s="145" t="str">
        <f t="shared" ca="1" si="2818"/>
        <v/>
      </c>
      <c r="CQ348" s="145" t="str">
        <f t="shared" ca="1" si="2819"/>
        <v/>
      </c>
      <c r="CR348" s="145" t="str">
        <f t="shared" ca="1" si="2820"/>
        <v/>
      </c>
      <c r="CS348" s="145" t="str">
        <f t="shared" ca="1" si="2821"/>
        <v/>
      </c>
    </row>
    <row r="349" spans="3:97" x14ac:dyDescent="0.2">
      <c r="C349" s="142">
        <f t="shared" si="2745"/>
        <v>347</v>
      </c>
      <c r="D349" s="142" t="e">
        <f t="shared" ca="1" si="2884"/>
        <v>#N/A</v>
      </c>
      <c r="E349" s="142" t="e">
        <f t="shared" ca="1" si="2884"/>
        <v>#N/A</v>
      </c>
      <c r="F349" s="142" t="e">
        <f t="shared" ca="1" si="2884"/>
        <v>#N/A</v>
      </c>
      <c r="G349" s="142" t="e">
        <f t="shared" ca="1" si="2884"/>
        <v>#N/A</v>
      </c>
      <c r="H349" s="142" t="e">
        <f t="shared" ca="1" si="2884"/>
        <v>#N/A</v>
      </c>
      <c r="I349" s="142" t="e">
        <f t="shared" ca="1" si="2884"/>
        <v>#N/A</v>
      </c>
      <c r="J349" s="142" t="e">
        <f t="shared" ca="1" si="2884"/>
        <v>#N/A</v>
      </c>
      <c r="K349" s="142" t="e">
        <f t="shared" ca="1" si="2884"/>
        <v>#N/A</v>
      </c>
      <c r="L349" s="142" t="e">
        <f t="shared" ca="1" si="2884"/>
        <v>#N/A</v>
      </c>
      <c r="M349" s="142" t="e">
        <f t="shared" ca="1" si="2884"/>
        <v>#N/A</v>
      </c>
      <c r="N349" s="142" t="e">
        <f t="shared" ca="1" si="2884"/>
        <v>#N/A</v>
      </c>
      <c r="O349" s="142" t="e">
        <f t="shared" ca="1" si="2884"/>
        <v>#N/A</v>
      </c>
      <c r="P349" s="142" t="e">
        <f t="shared" ca="1" si="2884"/>
        <v>#N/A</v>
      </c>
      <c r="Q349" s="142" t="e">
        <f t="shared" ca="1" si="2884"/>
        <v>#N/A</v>
      </c>
      <c r="R349" s="142" t="e">
        <f t="shared" ca="1" si="2884"/>
        <v>#N/A</v>
      </c>
      <c r="S349" s="142" t="e">
        <f t="shared" ca="1" si="2884"/>
        <v>#N/A</v>
      </c>
      <c r="T349" s="142" t="e">
        <f t="shared" ca="1" si="2874"/>
        <v>#N/A</v>
      </c>
      <c r="U349" s="142" t="e">
        <f t="shared" ca="1" si="2874"/>
        <v>#N/A</v>
      </c>
      <c r="V349" s="142" t="e">
        <f t="shared" ca="1" si="2874"/>
        <v>#N/A</v>
      </c>
      <c r="W349" s="142" t="e">
        <f t="shared" ca="1" si="2874"/>
        <v>#N/A</v>
      </c>
      <c r="X349" s="142" t="e">
        <f t="shared" ca="1" si="2874"/>
        <v>#N/A</v>
      </c>
      <c r="Y349" s="142" t="e">
        <f t="shared" ca="1" si="2874"/>
        <v>#N/A</v>
      </c>
      <c r="Z349" s="142" t="e">
        <f t="shared" ca="1" si="2874"/>
        <v>#N/A</v>
      </c>
      <c r="AA349" s="142" t="e">
        <f t="shared" ca="1" si="2874"/>
        <v>#N/A</v>
      </c>
      <c r="AB349" s="142" t="e">
        <f t="shared" ca="1" si="2874"/>
        <v>#N/A</v>
      </c>
      <c r="AC349" s="142" t="e">
        <f t="shared" ca="1" si="2874"/>
        <v>#N/A</v>
      </c>
      <c r="AD349" s="142" t="e">
        <f t="shared" ca="1" si="2874"/>
        <v>#N/A</v>
      </c>
      <c r="AE349" s="142" t="e">
        <f t="shared" ca="1" si="2874"/>
        <v>#N/A</v>
      </c>
      <c r="AF349" s="142" t="e">
        <f t="shared" ca="1" si="2874"/>
        <v>#N/A</v>
      </c>
      <c r="AG349" s="142" t="e">
        <f t="shared" ca="1" si="2874"/>
        <v>#N/A</v>
      </c>
      <c r="AH349" s="142" t="e">
        <f t="shared" ca="1" si="2874"/>
        <v>#N/A</v>
      </c>
      <c r="AI349" s="142" t="e">
        <f t="shared" ca="1" si="2885"/>
        <v>#N/A</v>
      </c>
      <c r="AJ349" s="142" t="e">
        <f t="shared" ca="1" si="2885"/>
        <v>#N/A</v>
      </c>
      <c r="AK349" s="142" t="e">
        <f t="shared" ca="1" si="2885"/>
        <v>#N/A</v>
      </c>
      <c r="AL349" s="142" t="e">
        <f t="shared" ca="1" si="2885"/>
        <v>#N/A</v>
      </c>
      <c r="AM349" s="142" t="e">
        <f t="shared" ca="1" si="2885"/>
        <v>#N/A</v>
      </c>
      <c r="AN349" s="142" t="e">
        <f t="shared" ca="1" si="2885"/>
        <v>#N/A</v>
      </c>
      <c r="AO349" s="142" t="e">
        <f t="shared" ca="1" si="2885"/>
        <v>#N/A</v>
      </c>
      <c r="AP349" s="142" t="e">
        <f t="shared" ca="1" si="2885"/>
        <v>#N/A</v>
      </c>
      <c r="AQ349" s="142" t="e">
        <f t="shared" ca="1" si="2885"/>
        <v>#N/A</v>
      </c>
      <c r="AR349" s="142" t="e">
        <f t="shared" ca="1" si="2885"/>
        <v>#N/A</v>
      </c>
      <c r="AS349" s="142" t="e">
        <f t="shared" ca="1" si="2885"/>
        <v>#N/A</v>
      </c>
      <c r="AT349" s="142" t="e">
        <f t="shared" ca="1" si="2885"/>
        <v>#N/A</v>
      </c>
      <c r="AU349" s="142" t="e">
        <f t="shared" ca="1" si="2885"/>
        <v>#N/A</v>
      </c>
      <c r="AV349" s="142" t="e">
        <f t="shared" ca="1" si="2885"/>
        <v>#N/A</v>
      </c>
      <c r="AW349" s="142" t="e">
        <f t="shared" ca="1" si="2885"/>
        <v>#N/A</v>
      </c>
      <c r="AX349" s="142" t="e">
        <f t="shared" ca="1" si="2885"/>
        <v>#N/A</v>
      </c>
      <c r="AY349" s="142" t="e">
        <f t="shared" ca="1" si="2875"/>
        <v>#N/A</v>
      </c>
      <c r="AZ349" s="142" t="e">
        <f t="shared" ca="1" si="2875"/>
        <v>#N/A</v>
      </c>
      <c r="BA349" s="142" t="e">
        <f t="shared" ca="1" si="2875"/>
        <v>#N/A</v>
      </c>
      <c r="BB349" s="142" t="str">
        <f t="shared" ca="1" si="2735"/>
        <v/>
      </c>
      <c r="BC349" s="142" t="str">
        <f t="shared" ref="BC349" ca="1" si="2974">IFERROR(VALUE(G349)*IF(RTF_unit="K",1,IF(RTF_unit="lb",1/1000,IF(RTF_unit="T",2,1))),"")</f>
        <v/>
      </c>
      <c r="BD349" s="142" t="str">
        <f t="shared" ref="BD349" ca="1" si="2975">IFERROR(VALUE(H349)*IF(RTF_unit="K",1,IF(RTF_unit="lb",1/1000,IF(RTF_unit="T",2,1))),"")</f>
        <v/>
      </c>
      <c r="BE349" s="142" t="str">
        <f t="shared" ref="BE349" ca="1" si="2976">IFERROR(VALUE(I349)*IF(RTF_unit="K",1,IF(RTF_unit="lb",1/1000,IF(RTF_unit="T",2,1))),"")</f>
        <v/>
      </c>
      <c r="BF349" s="20" t="str">
        <f t="shared" ca="1" si="2739"/>
        <v/>
      </c>
      <c r="BG349" s="142" t="str">
        <f t="shared" ca="1" si="2781"/>
        <v/>
      </c>
      <c r="BH349" s="20"/>
      <c r="BI349" s="158" t="str">
        <f t="shared" ca="1" si="2825"/>
        <v/>
      </c>
      <c r="BJ349" s="142" t="str">
        <f t="shared" ca="1" si="2800"/>
        <v/>
      </c>
      <c r="BK349" s="142" t="str">
        <f t="shared" ca="1" si="2826"/>
        <v/>
      </c>
      <c r="BL349" s="142" t="str">
        <f t="shared" ref="BL349" ca="1" si="2977">IFERROR(INDEX($D$2:$BA$203,$A$41-1+$BI349,$A$27-3)*IF(RTF_unit="K",1,IF(RTF_unit="lb",1/1000,IF(RTF_unit="T",2,1))),"")</f>
        <v/>
      </c>
      <c r="BM349" s="142" t="str">
        <f t="shared" ref="BM349" ca="1" si="2978">IFERROR(INDEX($D$2:$BA$203,$A$41-1+$BI349,$A$27-1)*IF(RTF_unit="K",1,IF(RTF_unit="lb",1/1000,IF(RTF_unit="T",2,1))),"")</f>
        <v/>
      </c>
      <c r="BN349" s="142" t="str">
        <f t="shared" ref="BN349" ca="1" si="2979">IFERROR(INDEX($D$2:$BA$203,$A$41-1+$BI349,$A$27-2)*IF(RTF_unit="K",1,IF(RTF_unit="lb",1/1000,IF(RTF_unit="T",2,1))),"")</f>
        <v/>
      </c>
      <c r="BO349" s="142" t="str">
        <f t="shared" ref="BO349" ca="1" si="2980">IFERROR(INDEX($D$2:$BA$203,$A$41-1+$BI349,$A$27)*IF(RTF_unit_Moment="kip-ft",1,IF(RTF_unit_Moment="kip-in",1/12,IF(RTF_unit_Moment="lb-ft",1/1000,IF(RTF_unit_Moment="lb-in",1/12000,1)))),"")</f>
        <v/>
      </c>
      <c r="BP349" s="142" t="str">
        <f t="shared" ref="BP349" ca="1" si="2981">IFERROR(INDEX($D$2:$BA$203,$A$41-1+$BI349,$A$30)*IF(RTF_unit_Moment="kip-ft",1,IF(RTF_unit_Moment="kip-in",1/12,IF(RTF_unit_Moment="lb-ft",1/1000,IF(RTF_unit_Moment="lb-in",1/12000,1)))),"")</f>
        <v/>
      </c>
      <c r="BQ349" s="142" t="str">
        <f t="shared" ca="1" si="2832"/>
        <v/>
      </c>
      <c r="BR349" s="142" t="str">
        <f t="shared" ca="1" si="2833"/>
        <v/>
      </c>
      <c r="BT349" s="142" t="str">
        <f t="array" aca="1" ref="BT349" ca="1">IFERROR(INDEX($BB$1:$BB$502,SMALL(IF($BB$1:$BB$502&lt;&gt;"",ROW($BB$1:$BB$502)),ROW(342:342))),"")</f>
        <v/>
      </c>
      <c r="BU349" s="156" t="str">
        <f t="shared" ca="1" si="2795"/>
        <v/>
      </c>
      <c r="BV349" s="142" t="str">
        <f t="shared" ca="1" si="2806"/>
        <v/>
      </c>
      <c r="BW349" s="142" t="str">
        <f t="shared" ca="1" si="2806"/>
        <v/>
      </c>
      <c r="BX349" s="142" t="str">
        <f t="shared" ca="1" si="2806"/>
        <v/>
      </c>
      <c r="BY349" s="142" t="str">
        <f t="shared" ca="1" si="2807"/>
        <v/>
      </c>
      <c r="BZ349" s="142" t="str">
        <f t="shared" ca="1" si="2796"/>
        <v/>
      </c>
      <c r="CA349" s="142" t="str">
        <f t="shared" ca="1" si="2808"/>
        <v/>
      </c>
      <c r="CB349" s="142" t="str">
        <f t="shared" ca="1" si="2809"/>
        <v/>
      </c>
      <c r="CC349" s="142" t="str">
        <f t="shared" ca="1" si="2810"/>
        <v/>
      </c>
      <c r="CD349" s="142" t="str">
        <f t="shared" ca="1" si="2811"/>
        <v/>
      </c>
      <c r="CE349" s="142" t="str">
        <f t="shared" ca="1" si="2812"/>
        <v/>
      </c>
      <c r="CF349" s="142" t="str">
        <f t="shared" ca="1" si="2813"/>
        <v/>
      </c>
      <c r="CG349" s="142" t="str">
        <f t="shared" ca="1" si="2814"/>
        <v/>
      </c>
      <c r="CH349" s="142" t="str">
        <f ca="1">IFERROR(TRIM(IFERROR(IF(ISNUMBER(MATCH(IF($CF348="Radius",LEFT($CF349,FIND(" (",$CF349,1)),IF(LEFT($CF349,FIND(" (",$CF349,1))=LEFT($CF348,FIND(" (",$CF348,1)),"",LEFT($CF349,FIND(" (",$CF349,1)))),$CH$8:$CH348,0))=FALSE,IF($CF348="Radius",LEFT($CF349,FIND(" (",$CF349,1)),IF(LEFT($CF349,FIND(" (",$CF349,1))=LEFT($CF348,FIND(" (",$CF348,1)),"",LEFT($CF349,FIND(" (",$CF349,1)))),""),"")),"")</f>
        <v/>
      </c>
      <c r="CI349" s="142" t="str">
        <f t="array" aca="1" ref="CI349" ca="1">IFERROR(IF($CH349="","",IF(MAX((Selection_Radius=$CH349)*Selection_Resultant)=0,"",MAX((Selection_Radius=$CH349)*Selection_Resultant))),"")</f>
        <v/>
      </c>
      <c r="CJ349" s="142" t="str">
        <f t="shared" ca="1" si="2815"/>
        <v/>
      </c>
      <c r="CK349" s="142" t="str">
        <f t="array" aca="1" ref="CK349" ca="1">IFERROR(INDEX($CJ$1:$CJ$502,SMALL(IF($CJ$1:$CJ$502&lt;&gt;"",ROW($CJ$1:$CJ$502)),ROW(342:342))),"")</f>
        <v/>
      </c>
      <c r="CL349" s="142" t="str">
        <f t="shared" ca="1" si="2816"/>
        <v/>
      </c>
      <c r="CM349" s="142" t="str">
        <f t="shared" ca="1" si="2817"/>
        <v/>
      </c>
      <c r="CN349" s="142" t="str" cm="1">
        <f t="array" aca="1" ref="CN349" ca="1">IF(CM349="","",INDEX(INDIRECT("$CM$9:$CM$" &amp; ROW(GuyAnchorReactionCount) + GuyAnchorReactionCount),ROWS($CM349:INDIRECT("$CM$" &amp; ROW(GuyAnchorReactionCount) + GuyAnchorReactionCount))))</f>
        <v/>
      </c>
      <c r="CP349" s="145" t="str">
        <f t="shared" ca="1" si="2818"/>
        <v/>
      </c>
      <c r="CQ349" s="145" t="str">
        <f t="shared" ca="1" si="2819"/>
        <v/>
      </c>
      <c r="CR349" s="145" t="str">
        <f t="shared" ca="1" si="2820"/>
        <v/>
      </c>
      <c r="CS349" s="145" t="str">
        <f t="shared" ca="1" si="2821"/>
        <v/>
      </c>
    </row>
    <row r="350" spans="3:97" x14ac:dyDescent="0.2">
      <c r="C350" s="142">
        <f t="shared" si="2745"/>
        <v>348</v>
      </c>
      <c r="D350" s="142" t="e">
        <f t="shared" ca="1" si="2884"/>
        <v>#N/A</v>
      </c>
      <c r="E350" s="142" t="e">
        <f t="shared" ca="1" si="2884"/>
        <v>#N/A</v>
      </c>
      <c r="F350" s="142" t="e">
        <f t="shared" ca="1" si="2884"/>
        <v>#N/A</v>
      </c>
      <c r="G350" s="142" t="e">
        <f t="shared" ca="1" si="2884"/>
        <v>#N/A</v>
      </c>
      <c r="H350" s="142" t="e">
        <f t="shared" ca="1" si="2884"/>
        <v>#N/A</v>
      </c>
      <c r="I350" s="142" t="e">
        <f t="shared" ca="1" si="2884"/>
        <v>#N/A</v>
      </c>
      <c r="J350" s="142" t="e">
        <f t="shared" ca="1" si="2884"/>
        <v>#N/A</v>
      </c>
      <c r="K350" s="142" t="e">
        <f t="shared" ca="1" si="2884"/>
        <v>#N/A</v>
      </c>
      <c r="L350" s="142" t="e">
        <f t="shared" ca="1" si="2884"/>
        <v>#N/A</v>
      </c>
      <c r="M350" s="142" t="e">
        <f t="shared" ca="1" si="2884"/>
        <v>#N/A</v>
      </c>
      <c r="N350" s="142" t="e">
        <f t="shared" ca="1" si="2884"/>
        <v>#N/A</v>
      </c>
      <c r="O350" s="142" t="e">
        <f t="shared" ca="1" si="2884"/>
        <v>#N/A</v>
      </c>
      <c r="P350" s="142" t="e">
        <f t="shared" ca="1" si="2884"/>
        <v>#N/A</v>
      </c>
      <c r="Q350" s="142" t="e">
        <f t="shared" ca="1" si="2884"/>
        <v>#N/A</v>
      </c>
      <c r="R350" s="142" t="e">
        <f t="shared" ca="1" si="2884"/>
        <v>#N/A</v>
      </c>
      <c r="S350" s="142" t="e">
        <f t="shared" ca="1" si="2884"/>
        <v>#N/A</v>
      </c>
      <c r="T350" s="142" t="e">
        <f t="shared" ca="1" si="2874"/>
        <v>#N/A</v>
      </c>
      <c r="U350" s="142" t="e">
        <f t="shared" ca="1" si="2874"/>
        <v>#N/A</v>
      </c>
      <c r="V350" s="142" t="e">
        <f t="shared" ca="1" si="2874"/>
        <v>#N/A</v>
      </c>
      <c r="W350" s="142" t="e">
        <f t="shared" ca="1" si="2874"/>
        <v>#N/A</v>
      </c>
      <c r="X350" s="142" t="e">
        <f t="shared" ca="1" si="2874"/>
        <v>#N/A</v>
      </c>
      <c r="Y350" s="142" t="e">
        <f t="shared" ca="1" si="2874"/>
        <v>#N/A</v>
      </c>
      <c r="Z350" s="142" t="e">
        <f t="shared" ca="1" si="2874"/>
        <v>#N/A</v>
      </c>
      <c r="AA350" s="142" t="e">
        <f t="shared" ca="1" si="2874"/>
        <v>#N/A</v>
      </c>
      <c r="AB350" s="142" t="e">
        <f t="shared" ca="1" si="2874"/>
        <v>#N/A</v>
      </c>
      <c r="AC350" s="142" t="e">
        <f t="shared" ca="1" si="2874"/>
        <v>#N/A</v>
      </c>
      <c r="AD350" s="142" t="e">
        <f t="shared" ca="1" si="2874"/>
        <v>#N/A</v>
      </c>
      <c r="AE350" s="142" t="e">
        <f t="shared" ca="1" si="2874"/>
        <v>#N/A</v>
      </c>
      <c r="AF350" s="142" t="e">
        <f t="shared" ca="1" si="2874"/>
        <v>#N/A</v>
      </c>
      <c r="AG350" s="142" t="e">
        <f t="shared" ca="1" si="2874"/>
        <v>#N/A</v>
      </c>
      <c r="AH350" s="142" t="e">
        <f t="shared" ca="1" si="2874"/>
        <v>#N/A</v>
      </c>
      <c r="AI350" s="142" t="e">
        <f t="shared" ca="1" si="2885"/>
        <v>#N/A</v>
      </c>
      <c r="AJ350" s="142" t="e">
        <f t="shared" ca="1" si="2885"/>
        <v>#N/A</v>
      </c>
      <c r="AK350" s="142" t="e">
        <f t="shared" ca="1" si="2885"/>
        <v>#N/A</v>
      </c>
      <c r="AL350" s="142" t="e">
        <f t="shared" ca="1" si="2885"/>
        <v>#N/A</v>
      </c>
      <c r="AM350" s="142" t="e">
        <f t="shared" ca="1" si="2885"/>
        <v>#N/A</v>
      </c>
      <c r="AN350" s="142" t="e">
        <f t="shared" ca="1" si="2885"/>
        <v>#N/A</v>
      </c>
      <c r="AO350" s="142" t="e">
        <f t="shared" ca="1" si="2885"/>
        <v>#N/A</v>
      </c>
      <c r="AP350" s="142" t="e">
        <f t="shared" ca="1" si="2885"/>
        <v>#N/A</v>
      </c>
      <c r="AQ350" s="142" t="e">
        <f t="shared" ca="1" si="2885"/>
        <v>#N/A</v>
      </c>
      <c r="AR350" s="142" t="e">
        <f t="shared" ca="1" si="2885"/>
        <v>#N/A</v>
      </c>
      <c r="AS350" s="142" t="e">
        <f t="shared" ca="1" si="2885"/>
        <v>#N/A</v>
      </c>
      <c r="AT350" s="142" t="e">
        <f t="shared" ca="1" si="2885"/>
        <v>#N/A</v>
      </c>
      <c r="AU350" s="142" t="e">
        <f t="shared" ca="1" si="2885"/>
        <v>#N/A</v>
      </c>
      <c r="AV350" s="142" t="e">
        <f t="shared" ca="1" si="2885"/>
        <v>#N/A</v>
      </c>
      <c r="AW350" s="142" t="e">
        <f t="shared" ca="1" si="2885"/>
        <v>#N/A</v>
      </c>
      <c r="AX350" s="142" t="e">
        <f t="shared" ca="1" si="2885"/>
        <v>#N/A</v>
      </c>
      <c r="AY350" s="142" t="e">
        <f t="shared" ca="1" si="2875"/>
        <v>#N/A</v>
      </c>
      <c r="AZ350" s="142" t="e">
        <f t="shared" ca="1" si="2875"/>
        <v>#N/A</v>
      </c>
      <c r="BA350" s="142" t="e">
        <f t="shared" ca="1" si="2875"/>
        <v>#N/A</v>
      </c>
      <c r="BB350" s="142" t="str">
        <f t="shared" ca="1" si="2735"/>
        <v/>
      </c>
      <c r="BC350" s="142" t="str">
        <f t="shared" ref="BC350" ca="1" si="2982">IFERROR(VALUE(G350)*IF(RTF_unit="K",1,IF(RTF_unit="lb",1/1000,IF(RTF_unit="T",2,1))),"")</f>
        <v/>
      </c>
      <c r="BD350" s="142" t="str">
        <f t="shared" ref="BD350" ca="1" si="2983">IFERROR(VALUE(H350)*IF(RTF_unit="K",1,IF(RTF_unit="lb",1/1000,IF(RTF_unit="T",2,1))),"")</f>
        <v/>
      </c>
      <c r="BE350" s="142" t="str">
        <f t="shared" ref="BE350" ca="1" si="2984">IFERROR(VALUE(I350)*IF(RTF_unit="K",1,IF(RTF_unit="lb",1/1000,IF(RTF_unit="T",2,1))),"")</f>
        <v/>
      </c>
      <c r="BF350" s="20" t="str">
        <f t="shared" ca="1" si="2739"/>
        <v/>
      </c>
      <c r="BG350" s="142" t="str">
        <f t="shared" ca="1" si="2781"/>
        <v/>
      </c>
      <c r="BH350" s="20"/>
      <c r="BI350" s="158" t="str">
        <f t="shared" ca="1" si="2825"/>
        <v/>
      </c>
      <c r="BJ350" s="142" t="str">
        <f t="shared" ca="1" si="2800"/>
        <v/>
      </c>
      <c r="BK350" s="142" t="str">
        <f t="shared" ca="1" si="2826"/>
        <v/>
      </c>
      <c r="BL350" s="142" t="str">
        <f t="shared" ref="BL350" ca="1" si="2985">IFERROR(INDEX($D$2:$BA$203,$A$41-1+$BI350,$A$27-3)*IF(RTF_unit="K",1,IF(RTF_unit="lb",1/1000,IF(RTF_unit="T",2,1))),"")</f>
        <v/>
      </c>
      <c r="BM350" s="142" t="str">
        <f t="shared" ref="BM350" ca="1" si="2986">IFERROR(INDEX($D$2:$BA$203,$A$41-1+$BI350,$A$27-1)*IF(RTF_unit="K",1,IF(RTF_unit="lb",1/1000,IF(RTF_unit="T",2,1))),"")</f>
        <v/>
      </c>
      <c r="BN350" s="142" t="str">
        <f t="shared" ref="BN350" ca="1" si="2987">IFERROR(INDEX($D$2:$BA$203,$A$41-1+$BI350,$A$27-2)*IF(RTF_unit="K",1,IF(RTF_unit="lb",1/1000,IF(RTF_unit="T",2,1))),"")</f>
        <v/>
      </c>
      <c r="BO350" s="142" t="str">
        <f t="shared" ref="BO350" ca="1" si="2988">IFERROR(INDEX($D$2:$BA$203,$A$41-1+$BI350,$A$27)*IF(RTF_unit_Moment="kip-ft",1,IF(RTF_unit_Moment="kip-in",1/12,IF(RTF_unit_Moment="lb-ft",1/1000,IF(RTF_unit_Moment="lb-in",1/12000,1)))),"")</f>
        <v/>
      </c>
      <c r="BP350" s="142" t="str">
        <f t="shared" ref="BP350" ca="1" si="2989">IFERROR(INDEX($D$2:$BA$203,$A$41-1+$BI350,$A$30)*IF(RTF_unit_Moment="kip-ft",1,IF(RTF_unit_Moment="kip-in",1/12,IF(RTF_unit_Moment="lb-ft",1/1000,IF(RTF_unit_Moment="lb-in",1/12000,1)))),"")</f>
        <v/>
      </c>
      <c r="BQ350" s="142" t="str">
        <f t="shared" ca="1" si="2832"/>
        <v/>
      </c>
      <c r="BR350" s="142" t="str">
        <f t="shared" ca="1" si="2833"/>
        <v/>
      </c>
      <c r="BT350" s="142" t="str">
        <f t="array" aca="1" ref="BT350" ca="1">IFERROR(INDEX($BB$1:$BB$502,SMALL(IF($BB$1:$BB$502&lt;&gt;"",ROW($BB$1:$BB$502)),ROW(343:343))),"")</f>
        <v/>
      </c>
      <c r="BU350" s="156" t="str">
        <f t="shared" ca="1" si="2795"/>
        <v/>
      </c>
      <c r="BV350" s="142" t="str">
        <f t="shared" ca="1" si="2806"/>
        <v/>
      </c>
      <c r="BW350" s="142" t="str">
        <f t="shared" ca="1" si="2806"/>
        <v/>
      </c>
      <c r="BX350" s="142" t="str">
        <f t="shared" ca="1" si="2806"/>
        <v/>
      </c>
      <c r="BY350" s="142" t="str">
        <f t="shared" ca="1" si="2807"/>
        <v/>
      </c>
      <c r="BZ350" s="142" t="str">
        <f t="shared" ca="1" si="2796"/>
        <v/>
      </c>
      <c r="CA350" s="142" t="str">
        <f t="shared" ca="1" si="2808"/>
        <v/>
      </c>
      <c r="CB350" s="142" t="str">
        <f t="shared" ca="1" si="2809"/>
        <v/>
      </c>
      <c r="CC350" s="142" t="str">
        <f t="shared" ca="1" si="2810"/>
        <v/>
      </c>
      <c r="CD350" s="142" t="str">
        <f t="shared" ca="1" si="2811"/>
        <v/>
      </c>
      <c r="CE350" s="142" t="str">
        <f t="shared" ca="1" si="2812"/>
        <v/>
      </c>
      <c r="CF350" s="142" t="str">
        <f t="shared" ca="1" si="2813"/>
        <v/>
      </c>
      <c r="CG350" s="142" t="str">
        <f t="shared" ca="1" si="2814"/>
        <v/>
      </c>
      <c r="CH350" s="142" t="str">
        <f ca="1">IFERROR(TRIM(IFERROR(IF(ISNUMBER(MATCH(IF($CF349="Radius",LEFT($CF350,FIND(" (",$CF350,1)),IF(LEFT($CF350,FIND(" (",$CF350,1))=LEFT($CF349,FIND(" (",$CF349,1)),"",LEFT($CF350,FIND(" (",$CF350,1)))),$CH$8:$CH349,0))=FALSE,IF($CF349="Radius",LEFT($CF350,FIND(" (",$CF350,1)),IF(LEFT($CF350,FIND(" (",$CF350,1))=LEFT($CF349,FIND(" (",$CF349,1)),"",LEFT($CF350,FIND(" (",$CF350,1)))),""),"")),"")</f>
        <v/>
      </c>
      <c r="CI350" s="142" t="str">
        <f t="array" aca="1" ref="CI350" ca="1">IFERROR(IF($CH350="","",IF(MAX((Selection_Radius=$CH350)*Selection_Resultant)=0,"",MAX((Selection_Radius=$CH350)*Selection_Resultant))),"")</f>
        <v/>
      </c>
      <c r="CJ350" s="142" t="str">
        <f t="shared" ca="1" si="2815"/>
        <v/>
      </c>
      <c r="CK350" s="142" t="str">
        <f t="array" aca="1" ref="CK350" ca="1">IFERROR(INDEX($CJ$1:$CJ$502,SMALL(IF($CJ$1:$CJ$502&lt;&gt;"",ROW($CJ$1:$CJ$502)),ROW(343:343))),"")</f>
        <v/>
      </c>
      <c r="CL350" s="142" t="str">
        <f t="shared" ca="1" si="2816"/>
        <v/>
      </c>
      <c r="CM350" s="142" t="str">
        <f t="shared" ca="1" si="2817"/>
        <v/>
      </c>
      <c r="CN350" s="142" t="str" cm="1">
        <f t="array" aca="1" ref="CN350" ca="1">IF(CM350="","",INDEX(INDIRECT("$CM$9:$CM$" &amp; ROW(GuyAnchorReactionCount) + GuyAnchorReactionCount),ROWS($CM350:INDIRECT("$CM$" &amp; ROW(GuyAnchorReactionCount) + GuyAnchorReactionCount))))</f>
        <v/>
      </c>
      <c r="CP350" s="145" t="str">
        <f t="shared" ca="1" si="2818"/>
        <v/>
      </c>
      <c r="CQ350" s="145" t="str">
        <f t="shared" ca="1" si="2819"/>
        <v/>
      </c>
      <c r="CR350" s="145" t="str">
        <f t="shared" ca="1" si="2820"/>
        <v/>
      </c>
      <c r="CS350" s="145" t="str">
        <f t="shared" ca="1" si="2821"/>
        <v/>
      </c>
    </row>
    <row r="351" spans="3:97" ht="15" customHeight="1" x14ac:dyDescent="0.2">
      <c r="C351" s="142">
        <f t="shared" si="2745"/>
        <v>349</v>
      </c>
      <c r="D351" s="142" t="e">
        <f t="shared" ca="1" si="2884"/>
        <v>#N/A</v>
      </c>
      <c r="E351" s="142" t="e">
        <f t="shared" ca="1" si="2884"/>
        <v>#N/A</v>
      </c>
      <c r="F351" s="142" t="e">
        <f t="shared" ca="1" si="2884"/>
        <v>#N/A</v>
      </c>
      <c r="G351" s="142" t="e">
        <f t="shared" ca="1" si="2884"/>
        <v>#N/A</v>
      </c>
      <c r="H351" s="142" t="e">
        <f t="shared" ca="1" si="2884"/>
        <v>#N/A</v>
      </c>
      <c r="I351" s="142" t="e">
        <f t="shared" ca="1" si="2884"/>
        <v>#N/A</v>
      </c>
      <c r="J351" s="142" t="e">
        <f t="shared" ca="1" si="2884"/>
        <v>#N/A</v>
      </c>
      <c r="K351" s="142" t="e">
        <f t="shared" ca="1" si="2884"/>
        <v>#N/A</v>
      </c>
      <c r="L351" s="142" t="e">
        <f t="shared" ca="1" si="2884"/>
        <v>#N/A</v>
      </c>
      <c r="M351" s="142" t="e">
        <f t="shared" ca="1" si="2884"/>
        <v>#N/A</v>
      </c>
      <c r="N351" s="142" t="e">
        <f t="shared" ca="1" si="2884"/>
        <v>#N/A</v>
      </c>
      <c r="O351" s="142" t="e">
        <f t="shared" ca="1" si="2884"/>
        <v>#N/A</v>
      </c>
      <c r="P351" s="142" t="e">
        <f t="shared" ca="1" si="2884"/>
        <v>#N/A</v>
      </c>
      <c r="Q351" s="142" t="e">
        <f t="shared" ca="1" si="2884"/>
        <v>#N/A</v>
      </c>
      <c r="R351" s="142" t="e">
        <f t="shared" ca="1" si="2884"/>
        <v>#N/A</v>
      </c>
      <c r="S351" s="142" t="e">
        <f t="shared" ca="1" si="2884"/>
        <v>#N/A</v>
      </c>
      <c r="T351" s="142" t="e">
        <f t="shared" ca="1" si="2874"/>
        <v>#N/A</v>
      </c>
      <c r="U351" s="142" t="e">
        <f t="shared" ca="1" si="2874"/>
        <v>#N/A</v>
      </c>
      <c r="V351" s="142" t="e">
        <f t="shared" ca="1" si="2874"/>
        <v>#N/A</v>
      </c>
      <c r="W351" s="142" t="e">
        <f t="shared" ca="1" si="2874"/>
        <v>#N/A</v>
      </c>
      <c r="X351" s="142" t="e">
        <f t="shared" ca="1" si="2874"/>
        <v>#N/A</v>
      </c>
      <c r="Y351" s="142" t="e">
        <f t="shared" ca="1" si="2874"/>
        <v>#N/A</v>
      </c>
      <c r="Z351" s="142" t="e">
        <f t="shared" ca="1" si="2874"/>
        <v>#N/A</v>
      </c>
      <c r="AA351" s="142" t="e">
        <f t="shared" ca="1" si="2874"/>
        <v>#N/A</v>
      </c>
      <c r="AB351" s="142" t="e">
        <f t="shared" ca="1" si="2874"/>
        <v>#N/A</v>
      </c>
      <c r="AC351" s="142" t="e">
        <f t="shared" ca="1" si="2874"/>
        <v>#N/A</v>
      </c>
      <c r="AD351" s="142" t="e">
        <f t="shared" ca="1" si="2874"/>
        <v>#N/A</v>
      </c>
      <c r="AE351" s="142" t="e">
        <f t="shared" ca="1" si="2874"/>
        <v>#N/A</v>
      </c>
      <c r="AF351" s="142" t="e">
        <f t="shared" ca="1" si="2874"/>
        <v>#N/A</v>
      </c>
      <c r="AG351" s="142" t="e">
        <f t="shared" ca="1" si="2874"/>
        <v>#N/A</v>
      </c>
      <c r="AH351" s="142" t="e">
        <f t="shared" ca="1" si="2874"/>
        <v>#N/A</v>
      </c>
      <c r="AI351" s="142" t="e">
        <f t="shared" ca="1" si="2885"/>
        <v>#N/A</v>
      </c>
      <c r="AJ351" s="142" t="e">
        <f t="shared" ca="1" si="2885"/>
        <v>#N/A</v>
      </c>
      <c r="AK351" s="142" t="e">
        <f t="shared" ca="1" si="2885"/>
        <v>#N/A</v>
      </c>
      <c r="AL351" s="142" t="e">
        <f t="shared" ca="1" si="2885"/>
        <v>#N/A</v>
      </c>
      <c r="AM351" s="142" t="e">
        <f t="shared" ca="1" si="2885"/>
        <v>#N/A</v>
      </c>
      <c r="AN351" s="142" t="e">
        <f t="shared" ca="1" si="2885"/>
        <v>#N/A</v>
      </c>
      <c r="AO351" s="142" t="e">
        <f t="shared" ca="1" si="2885"/>
        <v>#N/A</v>
      </c>
      <c r="AP351" s="142" t="e">
        <f t="shared" ca="1" si="2885"/>
        <v>#N/A</v>
      </c>
      <c r="AQ351" s="142" t="e">
        <f t="shared" ca="1" si="2885"/>
        <v>#N/A</v>
      </c>
      <c r="AR351" s="142" t="e">
        <f t="shared" ca="1" si="2885"/>
        <v>#N/A</v>
      </c>
      <c r="AS351" s="142" t="e">
        <f t="shared" ca="1" si="2885"/>
        <v>#N/A</v>
      </c>
      <c r="AT351" s="142" t="e">
        <f t="shared" ca="1" si="2885"/>
        <v>#N/A</v>
      </c>
      <c r="AU351" s="142" t="e">
        <f t="shared" ca="1" si="2885"/>
        <v>#N/A</v>
      </c>
      <c r="AV351" s="142" t="e">
        <f t="shared" ca="1" si="2885"/>
        <v>#N/A</v>
      </c>
      <c r="AW351" s="142" t="e">
        <f t="shared" ca="1" si="2885"/>
        <v>#N/A</v>
      </c>
      <c r="AX351" s="142" t="e">
        <f t="shared" ca="1" si="2885"/>
        <v>#N/A</v>
      </c>
      <c r="AY351" s="142" t="e">
        <f t="shared" ca="1" si="2875"/>
        <v>#N/A</v>
      </c>
      <c r="AZ351" s="142" t="e">
        <f t="shared" ca="1" si="2875"/>
        <v>#N/A</v>
      </c>
      <c r="BA351" s="142" t="e">
        <f t="shared" ca="1" si="2875"/>
        <v>#N/A</v>
      </c>
      <c r="BB351" s="142" t="str">
        <f t="shared" ca="1" si="2735"/>
        <v/>
      </c>
      <c r="BC351" s="142" t="str">
        <f t="shared" ref="BC351" ca="1" si="2990">IFERROR(VALUE(G351)*IF(RTF_unit="K",1,IF(RTF_unit="lb",1/1000,IF(RTF_unit="T",2,1))),"")</f>
        <v/>
      </c>
      <c r="BD351" s="142" t="str">
        <f t="shared" ref="BD351" ca="1" si="2991">IFERROR(VALUE(H351)*IF(RTF_unit="K",1,IF(RTF_unit="lb",1/1000,IF(RTF_unit="T",2,1))),"")</f>
        <v/>
      </c>
      <c r="BE351" s="142" t="str">
        <f t="shared" ref="BE351" ca="1" si="2992">IFERROR(VALUE(I351)*IF(RTF_unit="K",1,IF(RTF_unit="lb",1/1000,IF(RTF_unit="T",2,1))),"")</f>
        <v/>
      </c>
      <c r="BF351" s="20" t="str">
        <f t="shared" ca="1" si="2739"/>
        <v/>
      </c>
      <c r="BG351" s="142" t="str">
        <f t="shared" ca="1" si="2781"/>
        <v/>
      </c>
      <c r="BH351" s="20"/>
      <c r="BI351" s="158" t="str">
        <f t="shared" ca="1" si="2825"/>
        <v/>
      </c>
      <c r="BJ351" s="142" t="str">
        <f t="shared" ca="1" si="2800"/>
        <v/>
      </c>
      <c r="BK351" s="142" t="str">
        <f t="shared" ca="1" si="2826"/>
        <v/>
      </c>
      <c r="BL351" s="142" t="str">
        <f t="shared" ref="BL351" ca="1" si="2993">IFERROR(INDEX($D$2:$BA$203,$A$41-1+$BI351,$A$27-3)*IF(RTF_unit="K",1,IF(RTF_unit="lb",1/1000,IF(RTF_unit="T",2,1))),"")</f>
        <v/>
      </c>
      <c r="BM351" s="142" t="str">
        <f t="shared" ref="BM351" ca="1" si="2994">IFERROR(INDEX($D$2:$BA$203,$A$41-1+$BI351,$A$27-1)*IF(RTF_unit="K",1,IF(RTF_unit="lb",1/1000,IF(RTF_unit="T",2,1))),"")</f>
        <v/>
      </c>
      <c r="BN351" s="142" t="str">
        <f t="shared" ref="BN351" ca="1" si="2995">IFERROR(INDEX($D$2:$BA$203,$A$41-1+$BI351,$A$27-2)*IF(RTF_unit="K",1,IF(RTF_unit="lb",1/1000,IF(RTF_unit="T",2,1))),"")</f>
        <v/>
      </c>
      <c r="BO351" s="142" t="str">
        <f t="shared" ref="BO351" ca="1" si="2996">IFERROR(INDEX($D$2:$BA$203,$A$41-1+$BI351,$A$27)*IF(RTF_unit_Moment="kip-ft",1,IF(RTF_unit_Moment="kip-in",1/12,IF(RTF_unit_Moment="lb-ft",1/1000,IF(RTF_unit_Moment="lb-in",1/12000,1)))),"")</f>
        <v/>
      </c>
      <c r="BP351" s="142" t="str">
        <f t="shared" ref="BP351" ca="1" si="2997">IFERROR(INDEX($D$2:$BA$203,$A$41-1+$BI351,$A$30)*IF(RTF_unit_Moment="kip-ft",1,IF(RTF_unit_Moment="kip-in",1/12,IF(RTF_unit_Moment="lb-ft",1/1000,IF(RTF_unit_Moment="lb-in",1/12000,1)))),"")</f>
        <v/>
      </c>
      <c r="BQ351" s="142" t="str">
        <f t="shared" ca="1" si="2832"/>
        <v/>
      </c>
      <c r="BR351" s="142" t="str">
        <f t="shared" ca="1" si="2833"/>
        <v/>
      </c>
      <c r="BT351" s="142" t="str">
        <f t="array" aca="1" ref="BT351" ca="1">IFERROR(INDEX($BB$1:$BB$502,SMALL(IF($BB$1:$BB$502&lt;&gt;"",ROW($BB$1:$BB$502)),ROW(344:344))),"")</f>
        <v/>
      </c>
      <c r="BU351" s="156" t="str">
        <f t="shared" ca="1" si="2795"/>
        <v/>
      </c>
      <c r="BV351" s="142" t="str">
        <f t="shared" ca="1" si="2806"/>
        <v/>
      </c>
      <c r="BW351" s="142" t="str">
        <f t="shared" ca="1" si="2806"/>
        <v/>
      </c>
      <c r="BX351" s="142" t="str">
        <f t="shared" ca="1" si="2806"/>
        <v/>
      </c>
      <c r="BY351" s="142" t="str">
        <f t="shared" ca="1" si="2807"/>
        <v/>
      </c>
      <c r="BZ351" s="142" t="str">
        <f t="shared" ca="1" si="2796"/>
        <v/>
      </c>
      <c r="CA351" s="142" t="str">
        <f t="shared" ca="1" si="2808"/>
        <v/>
      </c>
      <c r="CB351" s="142" t="str">
        <f t="shared" ca="1" si="2809"/>
        <v/>
      </c>
      <c r="CC351" s="142" t="str">
        <f t="shared" ca="1" si="2810"/>
        <v/>
      </c>
      <c r="CD351" s="142" t="str">
        <f t="shared" ca="1" si="2811"/>
        <v/>
      </c>
      <c r="CE351" s="142" t="str">
        <f t="shared" ca="1" si="2812"/>
        <v/>
      </c>
      <c r="CF351" s="142" t="str">
        <f t="shared" ca="1" si="2813"/>
        <v/>
      </c>
      <c r="CG351" s="142" t="str">
        <f t="shared" ca="1" si="2814"/>
        <v/>
      </c>
      <c r="CH351" s="142" t="str">
        <f ca="1">IFERROR(TRIM(IFERROR(IF(ISNUMBER(MATCH(IF($CF350="Radius",LEFT($CF351,FIND(" (",$CF351,1)),IF(LEFT($CF351,FIND(" (",$CF351,1))=LEFT($CF350,FIND(" (",$CF350,1)),"",LEFT($CF351,FIND(" (",$CF351,1)))),$CH$8:$CH350,0))=FALSE,IF($CF350="Radius",LEFT($CF351,FIND(" (",$CF351,1)),IF(LEFT($CF351,FIND(" (",$CF351,1))=LEFT($CF350,FIND(" (",$CF350,1)),"",LEFT($CF351,FIND(" (",$CF351,1)))),""),"")),"")</f>
        <v/>
      </c>
      <c r="CI351" s="142" t="str">
        <f t="array" aca="1" ref="CI351" ca="1">IFERROR(IF($CH351="","",IF(MAX((Selection_Radius=$CH351)*Selection_Resultant)=0,"",MAX((Selection_Radius=$CH351)*Selection_Resultant))),"")</f>
        <v/>
      </c>
      <c r="CJ351" s="142" t="str">
        <f t="shared" ca="1" si="2815"/>
        <v/>
      </c>
      <c r="CK351" s="142" t="str">
        <f t="array" aca="1" ref="CK351" ca="1">IFERROR(INDEX($CJ$1:$CJ$502,SMALL(IF($CJ$1:$CJ$502&lt;&gt;"",ROW($CJ$1:$CJ$502)),ROW(344:344))),"")</f>
        <v/>
      </c>
      <c r="CL351" s="142" t="str">
        <f t="shared" ca="1" si="2816"/>
        <v/>
      </c>
      <c r="CM351" s="142" t="str">
        <f t="shared" ca="1" si="2817"/>
        <v/>
      </c>
      <c r="CN351" s="142" t="str" cm="1">
        <f t="array" aca="1" ref="CN351" ca="1">IF(CM351="","",INDEX(INDIRECT("$CM$9:$CM$" &amp; ROW(GuyAnchorReactionCount) + GuyAnchorReactionCount),ROWS($CM351:INDIRECT("$CM$" &amp; ROW(GuyAnchorReactionCount) + GuyAnchorReactionCount))))</f>
        <v/>
      </c>
      <c r="CP351" s="145" t="str">
        <f t="shared" ca="1" si="2818"/>
        <v/>
      </c>
      <c r="CQ351" s="145" t="str">
        <f t="shared" ca="1" si="2819"/>
        <v/>
      </c>
      <c r="CR351" s="145" t="str">
        <f t="shared" ca="1" si="2820"/>
        <v/>
      </c>
      <c r="CS351" s="145" t="str">
        <f t="shared" ca="1" si="2821"/>
        <v/>
      </c>
    </row>
    <row r="352" spans="3:97" x14ac:dyDescent="0.2">
      <c r="C352" s="142">
        <f t="shared" si="2745"/>
        <v>350</v>
      </c>
      <c r="D352" s="142" t="e">
        <f t="shared" ca="1" si="2884"/>
        <v>#N/A</v>
      </c>
      <c r="E352" s="142" t="e">
        <f t="shared" ca="1" si="2884"/>
        <v>#N/A</v>
      </c>
      <c r="F352" s="142" t="e">
        <f t="shared" ca="1" si="2884"/>
        <v>#N/A</v>
      </c>
      <c r="G352" s="142" t="e">
        <f t="shared" ca="1" si="2884"/>
        <v>#N/A</v>
      </c>
      <c r="H352" s="142" t="e">
        <f t="shared" ca="1" si="2884"/>
        <v>#N/A</v>
      </c>
      <c r="I352" s="142" t="e">
        <f t="shared" ca="1" si="2884"/>
        <v>#N/A</v>
      </c>
      <c r="J352" s="142" t="e">
        <f t="shared" ca="1" si="2884"/>
        <v>#N/A</v>
      </c>
      <c r="K352" s="142" t="e">
        <f t="shared" ca="1" si="2884"/>
        <v>#N/A</v>
      </c>
      <c r="L352" s="142" t="e">
        <f t="shared" ca="1" si="2884"/>
        <v>#N/A</v>
      </c>
      <c r="M352" s="142" t="e">
        <f t="shared" ca="1" si="2884"/>
        <v>#N/A</v>
      </c>
      <c r="N352" s="142" t="e">
        <f t="shared" ca="1" si="2884"/>
        <v>#N/A</v>
      </c>
      <c r="O352" s="142" t="e">
        <f t="shared" ca="1" si="2884"/>
        <v>#N/A</v>
      </c>
      <c r="P352" s="142" t="e">
        <f t="shared" ca="1" si="2884"/>
        <v>#N/A</v>
      </c>
      <c r="Q352" s="142" t="e">
        <f t="shared" ca="1" si="2884"/>
        <v>#N/A</v>
      </c>
      <c r="R352" s="142" t="e">
        <f t="shared" ca="1" si="2884"/>
        <v>#N/A</v>
      </c>
      <c r="S352" s="142" t="e">
        <f t="shared" ca="1" si="2884"/>
        <v>#N/A</v>
      </c>
      <c r="T352" s="142" t="e">
        <f t="shared" ca="1" si="2874"/>
        <v>#N/A</v>
      </c>
      <c r="U352" s="142" t="e">
        <f t="shared" ca="1" si="2874"/>
        <v>#N/A</v>
      </c>
      <c r="V352" s="142" t="e">
        <f t="shared" ca="1" si="2874"/>
        <v>#N/A</v>
      </c>
      <c r="W352" s="142" t="e">
        <f t="shared" ca="1" si="2874"/>
        <v>#N/A</v>
      </c>
      <c r="X352" s="142" t="e">
        <f t="shared" ca="1" si="2874"/>
        <v>#N/A</v>
      </c>
      <c r="Y352" s="142" t="e">
        <f t="shared" ca="1" si="2874"/>
        <v>#N/A</v>
      </c>
      <c r="Z352" s="142" t="e">
        <f t="shared" ca="1" si="2874"/>
        <v>#N/A</v>
      </c>
      <c r="AA352" s="142" t="e">
        <f t="shared" ca="1" si="2874"/>
        <v>#N/A</v>
      </c>
      <c r="AB352" s="142" t="e">
        <f t="shared" ca="1" si="2874"/>
        <v>#N/A</v>
      </c>
      <c r="AC352" s="142" t="e">
        <f t="shared" ca="1" si="2874"/>
        <v>#N/A</v>
      </c>
      <c r="AD352" s="142" t="e">
        <f t="shared" ca="1" si="2874"/>
        <v>#N/A</v>
      </c>
      <c r="AE352" s="142" t="e">
        <f t="shared" ca="1" si="2874"/>
        <v>#N/A</v>
      </c>
      <c r="AF352" s="142" t="e">
        <f t="shared" ca="1" si="2874"/>
        <v>#N/A</v>
      </c>
      <c r="AG352" s="142" t="e">
        <f t="shared" ca="1" si="2874"/>
        <v>#N/A</v>
      </c>
      <c r="AH352" s="142" t="e">
        <f t="shared" ca="1" si="2874"/>
        <v>#N/A</v>
      </c>
      <c r="AI352" s="142" t="e">
        <f t="shared" ca="1" si="2885"/>
        <v>#N/A</v>
      </c>
      <c r="AJ352" s="142" t="e">
        <f t="shared" ca="1" si="2885"/>
        <v>#N/A</v>
      </c>
      <c r="AK352" s="142" t="e">
        <f t="shared" ca="1" si="2885"/>
        <v>#N/A</v>
      </c>
      <c r="AL352" s="142" t="e">
        <f t="shared" ca="1" si="2885"/>
        <v>#N/A</v>
      </c>
      <c r="AM352" s="142" t="e">
        <f t="shared" ca="1" si="2885"/>
        <v>#N/A</v>
      </c>
      <c r="AN352" s="142" t="e">
        <f t="shared" ca="1" si="2885"/>
        <v>#N/A</v>
      </c>
      <c r="AO352" s="142" t="e">
        <f t="shared" ca="1" si="2885"/>
        <v>#N/A</v>
      </c>
      <c r="AP352" s="142" t="e">
        <f t="shared" ca="1" si="2885"/>
        <v>#N/A</v>
      </c>
      <c r="AQ352" s="142" t="e">
        <f t="shared" ca="1" si="2885"/>
        <v>#N/A</v>
      </c>
      <c r="AR352" s="142" t="e">
        <f t="shared" ca="1" si="2885"/>
        <v>#N/A</v>
      </c>
      <c r="AS352" s="142" t="e">
        <f t="shared" ca="1" si="2885"/>
        <v>#N/A</v>
      </c>
      <c r="AT352" s="142" t="e">
        <f t="shared" ca="1" si="2885"/>
        <v>#N/A</v>
      </c>
      <c r="AU352" s="142" t="e">
        <f t="shared" ca="1" si="2885"/>
        <v>#N/A</v>
      </c>
      <c r="AV352" s="142" t="e">
        <f t="shared" ca="1" si="2885"/>
        <v>#N/A</v>
      </c>
      <c r="AW352" s="142" t="e">
        <f t="shared" ca="1" si="2885"/>
        <v>#N/A</v>
      </c>
      <c r="AX352" s="142" t="e">
        <f t="shared" ca="1" si="2885"/>
        <v>#N/A</v>
      </c>
      <c r="AY352" s="142" t="e">
        <f t="shared" ca="1" si="2875"/>
        <v>#N/A</v>
      </c>
      <c r="AZ352" s="142" t="e">
        <f t="shared" ca="1" si="2875"/>
        <v>#N/A</v>
      </c>
      <c r="BA352" s="142" t="e">
        <f t="shared" ca="1" si="2875"/>
        <v>#N/A</v>
      </c>
      <c r="BB352" s="142" t="str">
        <f t="shared" ca="1" si="2735"/>
        <v/>
      </c>
      <c r="BC352" s="142" t="str">
        <f t="shared" ref="BC352" ca="1" si="2998">IFERROR(VALUE(G352)*IF(RTF_unit="K",1,IF(RTF_unit="lb",1/1000,IF(RTF_unit="T",2,1))),"")</f>
        <v/>
      </c>
      <c r="BD352" s="142" t="str">
        <f t="shared" ref="BD352" ca="1" si="2999">IFERROR(VALUE(H352)*IF(RTF_unit="K",1,IF(RTF_unit="lb",1/1000,IF(RTF_unit="T",2,1))),"")</f>
        <v/>
      </c>
      <c r="BE352" s="142" t="str">
        <f t="shared" ref="BE352" ca="1" si="3000">IFERROR(VALUE(I352)*IF(RTF_unit="K",1,IF(RTF_unit="lb",1/1000,IF(RTF_unit="T",2,1))),"")</f>
        <v/>
      </c>
      <c r="BF352" s="20" t="str">
        <f t="shared" ca="1" si="2739"/>
        <v/>
      </c>
      <c r="BG352" s="142" t="str">
        <f t="shared" ca="1" si="2781"/>
        <v/>
      </c>
      <c r="BH352" s="20"/>
      <c r="BI352" s="158" t="str">
        <f t="shared" ca="1" si="2825"/>
        <v/>
      </c>
      <c r="BJ352" s="142" t="str">
        <f t="shared" ca="1" si="2800"/>
        <v/>
      </c>
      <c r="BK352" s="142" t="str">
        <f t="shared" ca="1" si="2826"/>
        <v/>
      </c>
      <c r="BL352" s="142" t="str">
        <f t="shared" ref="BL352" ca="1" si="3001">IFERROR(INDEX($D$2:$BA$203,$A$41-1+$BI352,$A$27-3)*IF(RTF_unit="K",1,IF(RTF_unit="lb",1/1000,IF(RTF_unit="T",2,1))),"")</f>
        <v/>
      </c>
      <c r="BM352" s="142" t="str">
        <f t="shared" ref="BM352" ca="1" si="3002">IFERROR(INDEX($D$2:$BA$203,$A$41-1+$BI352,$A$27-1)*IF(RTF_unit="K",1,IF(RTF_unit="lb",1/1000,IF(RTF_unit="T",2,1))),"")</f>
        <v/>
      </c>
      <c r="BN352" s="142" t="str">
        <f t="shared" ref="BN352" ca="1" si="3003">IFERROR(INDEX($D$2:$BA$203,$A$41-1+$BI352,$A$27-2)*IF(RTF_unit="K",1,IF(RTF_unit="lb",1/1000,IF(RTF_unit="T",2,1))),"")</f>
        <v/>
      </c>
      <c r="BO352" s="142" t="str">
        <f t="shared" ref="BO352" ca="1" si="3004">IFERROR(INDEX($D$2:$BA$203,$A$41-1+$BI352,$A$27)*IF(RTF_unit_Moment="kip-ft",1,IF(RTF_unit_Moment="kip-in",1/12,IF(RTF_unit_Moment="lb-ft",1/1000,IF(RTF_unit_Moment="lb-in",1/12000,1)))),"")</f>
        <v/>
      </c>
      <c r="BP352" s="142" t="str">
        <f t="shared" ref="BP352" ca="1" si="3005">IFERROR(INDEX($D$2:$BA$203,$A$41-1+$BI352,$A$30)*IF(RTF_unit_Moment="kip-ft",1,IF(RTF_unit_Moment="kip-in",1/12,IF(RTF_unit_Moment="lb-ft",1/1000,IF(RTF_unit_Moment="lb-in",1/12000,1)))),"")</f>
        <v/>
      </c>
      <c r="BQ352" s="142" t="str">
        <f t="shared" ca="1" si="2832"/>
        <v/>
      </c>
      <c r="BR352" s="142" t="str">
        <f t="shared" ca="1" si="2833"/>
        <v/>
      </c>
      <c r="BT352" s="142" t="str">
        <f t="array" aca="1" ref="BT352" ca="1">IFERROR(INDEX($BB$1:$BB$502,SMALL(IF($BB$1:$BB$502&lt;&gt;"",ROW($BB$1:$BB$502)),ROW(345:345))),"")</f>
        <v/>
      </c>
      <c r="BU352" s="156" t="str">
        <f t="shared" ca="1" si="2795"/>
        <v/>
      </c>
      <c r="BV352" s="142" t="str">
        <f t="shared" ca="1" si="2806"/>
        <v/>
      </c>
      <c r="BW352" s="142" t="str">
        <f t="shared" ca="1" si="2806"/>
        <v/>
      </c>
      <c r="BX352" s="142" t="str">
        <f t="shared" ca="1" si="2806"/>
        <v/>
      </c>
      <c r="BY352" s="142" t="str">
        <f t="shared" ca="1" si="2807"/>
        <v/>
      </c>
      <c r="BZ352" s="142" t="str">
        <f t="shared" ca="1" si="2796"/>
        <v/>
      </c>
      <c r="CA352" s="142" t="str">
        <f t="shared" ca="1" si="2808"/>
        <v/>
      </c>
      <c r="CB352" s="142" t="str">
        <f t="shared" ca="1" si="2809"/>
        <v/>
      </c>
      <c r="CC352" s="142" t="str">
        <f t="shared" ca="1" si="2810"/>
        <v/>
      </c>
      <c r="CD352" s="142" t="str">
        <f t="shared" ca="1" si="2811"/>
        <v/>
      </c>
      <c r="CE352" s="142" t="str">
        <f t="shared" ca="1" si="2812"/>
        <v/>
      </c>
      <c r="CF352" s="142" t="str">
        <f t="shared" ca="1" si="2813"/>
        <v/>
      </c>
      <c r="CG352" s="142" t="str">
        <f t="shared" ca="1" si="2814"/>
        <v/>
      </c>
      <c r="CH352" s="142" t="str">
        <f ca="1">IFERROR(TRIM(IFERROR(IF(ISNUMBER(MATCH(IF($CF351="Radius",LEFT($CF352,FIND(" (",$CF352,1)),IF(LEFT($CF352,FIND(" (",$CF352,1))=LEFT($CF351,FIND(" (",$CF351,1)),"",LEFT($CF352,FIND(" (",$CF352,1)))),$CH$8:$CH351,0))=FALSE,IF($CF351="Radius",LEFT($CF352,FIND(" (",$CF352,1)),IF(LEFT($CF352,FIND(" (",$CF352,1))=LEFT($CF351,FIND(" (",$CF351,1)),"",LEFT($CF352,FIND(" (",$CF352,1)))),""),"")),"")</f>
        <v/>
      </c>
      <c r="CI352" s="142" t="str">
        <f t="array" aca="1" ref="CI352" ca="1">IFERROR(IF($CH352="","",IF(MAX((Selection_Radius=$CH352)*Selection_Resultant)=0,"",MAX((Selection_Radius=$CH352)*Selection_Resultant))),"")</f>
        <v/>
      </c>
      <c r="CJ352" s="142" t="str">
        <f t="shared" ca="1" si="2815"/>
        <v/>
      </c>
      <c r="CK352" s="142" t="str">
        <f t="array" aca="1" ref="CK352" ca="1">IFERROR(INDEX($CJ$1:$CJ$502,SMALL(IF($CJ$1:$CJ$502&lt;&gt;"",ROW($CJ$1:$CJ$502)),ROW(345:345))),"")</f>
        <v/>
      </c>
      <c r="CL352" s="142" t="str">
        <f t="shared" ca="1" si="2816"/>
        <v/>
      </c>
      <c r="CM352" s="142" t="str">
        <f t="shared" ca="1" si="2817"/>
        <v/>
      </c>
      <c r="CN352" s="142" t="str" cm="1">
        <f t="array" aca="1" ref="CN352" ca="1">IF(CM352="","",INDEX(INDIRECT("$CM$9:$CM$" &amp; ROW(GuyAnchorReactionCount) + GuyAnchorReactionCount),ROWS($CM352:INDIRECT("$CM$" &amp; ROW(GuyAnchorReactionCount) + GuyAnchorReactionCount))))</f>
        <v/>
      </c>
      <c r="CP352" s="145" t="str">
        <f t="shared" ca="1" si="2818"/>
        <v/>
      </c>
      <c r="CQ352" s="145" t="str">
        <f t="shared" ca="1" si="2819"/>
        <v/>
      </c>
      <c r="CR352" s="145" t="str">
        <f t="shared" ca="1" si="2820"/>
        <v/>
      </c>
      <c r="CS352" s="145" t="str">
        <f t="shared" ca="1" si="2821"/>
        <v/>
      </c>
    </row>
    <row r="353" spans="3:97" x14ac:dyDescent="0.2">
      <c r="C353" s="142">
        <f t="shared" si="2745"/>
        <v>351</v>
      </c>
      <c r="D353" s="142" t="e">
        <f t="shared" ca="1" si="2884"/>
        <v>#N/A</v>
      </c>
      <c r="E353" s="142" t="e">
        <f t="shared" ca="1" si="2884"/>
        <v>#N/A</v>
      </c>
      <c r="F353" s="142" t="e">
        <f t="shared" ca="1" si="2884"/>
        <v>#N/A</v>
      </c>
      <c r="G353" s="142" t="e">
        <f t="shared" ca="1" si="2884"/>
        <v>#N/A</v>
      </c>
      <c r="H353" s="142" t="e">
        <f t="shared" ca="1" si="2884"/>
        <v>#N/A</v>
      </c>
      <c r="I353" s="142" t="e">
        <f t="shared" ca="1" si="2884"/>
        <v>#N/A</v>
      </c>
      <c r="J353" s="142" t="e">
        <f t="shared" ca="1" si="2884"/>
        <v>#N/A</v>
      </c>
      <c r="K353" s="142" t="e">
        <f t="shared" ca="1" si="2884"/>
        <v>#N/A</v>
      </c>
      <c r="L353" s="142" t="e">
        <f t="shared" ca="1" si="2884"/>
        <v>#N/A</v>
      </c>
      <c r="M353" s="142" t="e">
        <f t="shared" ca="1" si="2884"/>
        <v>#N/A</v>
      </c>
      <c r="N353" s="142" t="e">
        <f t="shared" ca="1" si="2884"/>
        <v>#N/A</v>
      </c>
      <c r="O353" s="142" t="e">
        <f t="shared" ca="1" si="2884"/>
        <v>#N/A</v>
      </c>
      <c r="P353" s="142" t="e">
        <f t="shared" ca="1" si="2884"/>
        <v>#N/A</v>
      </c>
      <c r="Q353" s="142" t="e">
        <f t="shared" ca="1" si="2884"/>
        <v>#N/A</v>
      </c>
      <c r="R353" s="142" t="e">
        <f t="shared" ca="1" si="2884"/>
        <v>#N/A</v>
      </c>
      <c r="S353" s="142" t="e">
        <f t="shared" ref="S353:AH368" ca="1" si="3006">TRIM(INDIRECT("'" &amp; "TNX Report" &amp; "'!" &amp; ADDRESS($A$9+$C353,S$1)))</f>
        <v>#N/A</v>
      </c>
      <c r="T353" s="142" t="e">
        <f t="shared" ca="1" si="3006"/>
        <v>#N/A</v>
      </c>
      <c r="U353" s="142" t="e">
        <f t="shared" ca="1" si="3006"/>
        <v>#N/A</v>
      </c>
      <c r="V353" s="142" t="e">
        <f t="shared" ca="1" si="3006"/>
        <v>#N/A</v>
      </c>
      <c r="W353" s="142" t="e">
        <f t="shared" ca="1" si="3006"/>
        <v>#N/A</v>
      </c>
      <c r="X353" s="142" t="e">
        <f t="shared" ca="1" si="3006"/>
        <v>#N/A</v>
      </c>
      <c r="Y353" s="142" t="e">
        <f t="shared" ca="1" si="3006"/>
        <v>#N/A</v>
      </c>
      <c r="Z353" s="142" t="e">
        <f t="shared" ca="1" si="3006"/>
        <v>#N/A</v>
      </c>
      <c r="AA353" s="142" t="e">
        <f t="shared" ca="1" si="3006"/>
        <v>#N/A</v>
      </c>
      <c r="AB353" s="142" t="e">
        <f t="shared" ca="1" si="3006"/>
        <v>#N/A</v>
      </c>
      <c r="AC353" s="142" t="e">
        <f t="shared" ca="1" si="3006"/>
        <v>#N/A</v>
      </c>
      <c r="AD353" s="142" t="e">
        <f t="shared" ca="1" si="3006"/>
        <v>#N/A</v>
      </c>
      <c r="AE353" s="142" t="e">
        <f t="shared" ca="1" si="3006"/>
        <v>#N/A</v>
      </c>
      <c r="AF353" s="142" t="e">
        <f t="shared" ca="1" si="3006"/>
        <v>#N/A</v>
      </c>
      <c r="AG353" s="142" t="e">
        <f t="shared" ca="1" si="3006"/>
        <v>#N/A</v>
      </c>
      <c r="AH353" s="142" t="e">
        <f t="shared" ca="1" si="3006"/>
        <v>#N/A</v>
      </c>
      <c r="AI353" s="142" t="e">
        <f t="shared" ca="1" si="2885"/>
        <v>#N/A</v>
      </c>
      <c r="AJ353" s="142" t="e">
        <f t="shared" ca="1" si="2885"/>
        <v>#N/A</v>
      </c>
      <c r="AK353" s="142" t="e">
        <f t="shared" ca="1" si="2885"/>
        <v>#N/A</v>
      </c>
      <c r="AL353" s="142" t="e">
        <f t="shared" ca="1" si="2885"/>
        <v>#N/A</v>
      </c>
      <c r="AM353" s="142" t="e">
        <f t="shared" ca="1" si="2885"/>
        <v>#N/A</v>
      </c>
      <c r="AN353" s="142" t="e">
        <f t="shared" ca="1" si="2885"/>
        <v>#N/A</v>
      </c>
      <c r="AO353" s="142" t="e">
        <f t="shared" ca="1" si="2885"/>
        <v>#N/A</v>
      </c>
      <c r="AP353" s="142" t="e">
        <f t="shared" ca="1" si="2885"/>
        <v>#N/A</v>
      </c>
      <c r="AQ353" s="142" t="e">
        <f t="shared" ca="1" si="2885"/>
        <v>#N/A</v>
      </c>
      <c r="AR353" s="142" t="e">
        <f t="shared" ca="1" si="2885"/>
        <v>#N/A</v>
      </c>
      <c r="AS353" s="142" t="e">
        <f t="shared" ca="1" si="2885"/>
        <v>#N/A</v>
      </c>
      <c r="AT353" s="142" t="e">
        <f t="shared" ca="1" si="2885"/>
        <v>#N/A</v>
      </c>
      <c r="AU353" s="142" t="e">
        <f t="shared" ca="1" si="2885"/>
        <v>#N/A</v>
      </c>
      <c r="AV353" s="142" t="e">
        <f t="shared" ca="1" si="2885"/>
        <v>#N/A</v>
      </c>
      <c r="AW353" s="142" t="e">
        <f t="shared" ca="1" si="2885"/>
        <v>#N/A</v>
      </c>
      <c r="AX353" s="142" t="e">
        <f t="shared" ref="AX353:BA368" ca="1" si="3007">TRIM(INDIRECT("'" &amp; "TNX Report" &amp; "'!" &amp; ADDRESS($A$9+$C353,AX$1)))</f>
        <v>#N/A</v>
      </c>
      <c r="AY353" s="142" t="e">
        <f t="shared" ca="1" si="3007"/>
        <v>#N/A</v>
      </c>
      <c r="AZ353" s="142" t="e">
        <f t="shared" ca="1" si="3007"/>
        <v>#N/A</v>
      </c>
      <c r="BA353" s="142" t="e">
        <f t="shared" ca="1" si="3007"/>
        <v>#N/A</v>
      </c>
      <c r="BB353" s="142" t="str">
        <f t="shared" ca="1" si="2735"/>
        <v/>
      </c>
      <c r="BC353" s="142" t="str">
        <f t="shared" ref="BC353" ca="1" si="3008">IFERROR(VALUE(G353)*IF(RTF_unit="K",1,IF(RTF_unit="lb",1/1000,IF(RTF_unit="T",2,1))),"")</f>
        <v/>
      </c>
      <c r="BD353" s="142" t="str">
        <f t="shared" ref="BD353" ca="1" si="3009">IFERROR(VALUE(H353)*IF(RTF_unit="K",1,IF(RTF_unit="lb",1/1000,IF(RTF_unit="T",2,1))),"")</f>
        <v/>
      </c>
      <c r="BE353" s="142" t="str">
        <f t="shared" ref="BE353" ca="1" si="3010">IFERROR(VALUE(I353)*IF(RTF_unit="K",1,IF(RTF_unit="lb",1/1000,IF(RTF_unit="T",2,1))),"")</f>
        <v/>
      </c>
      <c r="BF353" s="20" t="str">
        <f t="shared" ca="1" si="2739"/>
        <v/>
      </c>
      <c r="BG353" s="142" t="str">
        <f t="shared" ca="1" si="2781"/>
        <v/>
      </c>
      <c r="BH353" s="20"/>
      <c r="BI353" s="158" t="str">
        <f t="shared" ca="1" si="2825"/>
        <v/>
      </c>
      <c r="BJ353" s="142" t="str">
        <f t="shared" ca="1" si="2800"/>
        <v/>
      </c>
      <c r="BK353" s="142" t="str">
        <f t="shared" ca="1" si="2826"/>
        <v/>
      </c>
      <c r="BL353" s="142" t="str">
        <f t="shared" ref="BL353" ca="1" si="3011">IFERROR(INDEX($D$2:$BA$203,$A$41-1+$BI353,$A$27-3)*IF(RTF_unit="K",1,IF(RTF_unit="lb",1/1000,IF(RTF_unit="T",2,1))),"")</f>
        <v/>
      </c>
      <c r="BM353" s="142" t="str">
        <f t="shared" ref="BM353" ca="1" si="3012">IFERROR(INDEX($D$2:$BA$203,$A$41-1+$BI353,$A$27-1)*IF(RTF_unit="K",1,IF(RTF_unit="lb",1/1000,IF(RTF_unit="T",2,1))),"")</f>
        <v/>
      </c>
      <c r="BN353" s="142" t="str">
        <f t="shared" ref="BN353" ca="1" si="3013">IFERROR(INDEX($D$2:$BA$203,$A$41-1+$BI353,$A$27-2)*IF(RTF_unit="K",1,IF(RTF_unit="lb",1/1000,IF(RTF_unit="T",2,1))),"")</f>
        <v/>
      </c>
      <c r="BO353" s="142" t="str">
        <f t="shared" ref="BO353" ca="1" si="3014">IFERROR(INDEX($D$2:$BA$203,$A$41-1+$BI353,$A$27)*IF(RTF_unit_Moment="kip-ft",1,IF(RTF_unit_Moment="kip-in",1/12,IF(RTF_unit_Moment="lb-ft",1/1000,IF(RTF_unit_Moment="lb-in",1/12000,1)))),"")</f>
        <v/>
      </c>
      <c r="BP353" s="142" t="str">
        <f t="shared" ref="BP353" ca="1" si="3015">IFERROR(INDEX($D$2:$BA$203,$A$41-1+$BI353,$A$30)*IF(RTF_unit_Moment="kip-ft",1,IF(RTF_unit_Moment="kip-in",1/12,IF(RTF_unit_Moment="lb-ft",1/1000,IF(RTF_unit_Moment="lb-in",1/12000,1)))),"")</f>
        <v/>
      </c>
      <c r="BQ353" s="142" t="str">
        <f t="shared" ca="1" si="2832"/>
        <v/>
      </c>
      <c r="BR353" s="142" t="str">
        <f t="shared" ca="1" si="2833"/>
        <v/>
      </c>
      <c r="BT353" s="142" t="str">
        <f t="array" aca="1" ref="BT353" ca="1">IFERROR(INDEX($BB$1:$BB$502,SMALL(IF($BB$1:$BB$502&lt;&gt;"",ROW($BB$1:$BB$502)),ROW(346:346))),"")</f>
        <v/>
      </c>
      <c r="BU353" s="156" t="str">
        <f t="shared" ca="1" si="2795"/>
        <v/>
      </c>
      <c r="BV353" s="142" t="str">
        <f t="shared" ca="1" si="2806"/>
        <v/>
      </c>
      <c r="BW353" s="142" t="str">
        <f t="shared" ca="1" si="2806"/>
        <v/>
      </c>
      <c r="BX353" s="142" t="str">
        <f t="shared" ca="1" si="2806"/>
        <v/>
      </c>
      <c r="BY353" s="142" t="str">
        <f t="shared" ca="1" si="2807"/>
        <v/>
      </c>
      <c r="BZ353" s="142" t="str">
        <f t="shared" ca="1" si="2796"/>
        <v/>
      </c>
      <c r="CA353" s="142" t="str">
        <f t="shared" ca="1" si="2808"/>
        <v/>
      </c>
      <c r="CB353" s="142" t="str">
        <f t="shared" ca="1" si="2809"/>
        <v/>
      </c>
      <c r="CC353" s="142" t="str">
        <f t="shared" ca="1" si="2810"/>
        <v/>
      </c>
      <c r="CD353" s="142" t="str">
        <f t="shared" ca="1" si="2811"/>
        <v/>
      </c>
      <c r="CE353" s="142" t="str">
        <f t="shared" ca="1" si="2812"/>
        <v/>
      </c>
      <c r="CF353" s="142" t="str">
        <f t="shared" ca="1" si="2813"/>
        <v/>
      </c>
      <c r="CG353" s="142" t="str">
        <f t="shared" ca="1" si="2814"/>
        <v/>
      </c>
      <c r="CH353" s="142" t="str">
        <f ca="1">IFERROR(TRIM(IFERROR(IF(ISNUMBER(MATCH(IF($CF352="Radius",LEFT($CF353,FIND(" (",$CF353,1)),IF(LEFT($CF353,FIND(" (",$CF353,1))=LEFT($CF352,FIND(" (",$CF352,1)),"",LEFT($CF353,FIND(" (",$CF353,1)))),$CH$8:$CH352,0))=FALSE,IF($CF352="Radius",LEFT($CF353,FIND(" (",$CF353,1)),IF(LEFT($CF353,FIND(" (",$CF353,1))=LEFT($CF352,FIND(" (",$CF352,1)),"",LEFT($CF353,FIND(" (",$CF353,1)))),""),"")),"")</f>
        <v/>
      </c>
      <c r="CI353" s="142" t="str">
        <f t="array" aca="1" ref="CI353" ca="1">IFERROR(IF($CH353="","",IF(MAX((Selection_Radius=$CH353)*Selection_Resultant)=0,"",MAX((Selection_Radius=$CH353)*Selection_Resultant))),"")</f>
        <v/>
      </c>
      <c r="CJ353" s="142" t="str">
        <f t="shared" ca="1" si="2815"/>
        <v/>
      </c>
      <c r="CK353" s="142" t="str">
        <f t="array" aca="1" ref="CK353" ca="1">IFERROR(INDEX($CJ$1:$CJ$502,SMALL(IF($CJ$1:$CJ$502&lt;&gt;"",ROW($CJ$1:$CJ$502)),ROW(346:346))),"")</f>
        <v/>
      </c>
      <c r="CL353" s="142" t="str">
        <f t="shared" ca="1" si="2816"/>
        <v/>
      </c>
      <c r="CM353" s="142" t="str">
        <f t="shared" ca="1" si="2817"/>
        <v/>
      </c>
      <c r="CN353" s="142" t="str" cm="1">
        <f t="array" aca="1" ref="CN353" ca="1">IF(CM353="","",INDEX(INDIRECT("$CM$9:$CM$" &amp; ROW(GuyAnchorReactionCount) + GuyAnchorReactionCount),ROWS($CM353:INDIRECT("$CM$" &amp; ROW(GuyAnchorReactionCount) + GuyAnchorReactionCount))))</f>
        <v/>
      </c>
      <c r="CP353" s="145" t="str">
        <f t="shared" ca="1" si="2818"/>
        <v/>
      </c>
      <c r="CQ353" s="145" t="str">
        <f t="shared" ca="1" si="2819"/>
        <v/>
      </c>
      <c r="CR353" s="145" t="str">
        <f t="shared" ca="1" si="2820"/>
        <v/>
      </c>
      <c r="CS353" s="145" t="str">
        <f t="shared" ca="1" si="2821"/>
        <v/>
      </c>
    </row>
    <row r="354" spans="3:97" ht="15" customHeight="1" x14ac:dyDescent="0.2">
      <c r="C354" s="142">
        <f t="shared" si="2745"/>
        <v>352</v>
      </c>
      <c r="D354" s="142" t="e">
        <f t="shared" ref="D354:S369" ca="1" si="3016">TRIM(INDIRECT("'" &amp; "TNX Report" &amp; "'!" &amp; ADDRESS($A$9+$C354,D$1)))</f>
        <v>#N/A</v>
      </c>
      <c r="E354" s="142" t="e">
        <f t="shared" ca="1" si="3016"/>
        <v>#N/A</v>
      </c>
      <c r="F354" s="142" t="e">
        <f t="shared" ca="1" si="3016"/>
        <v>#N/A</v>
      </c>
      <c r="G354" s="142" t="e">
        <f t="shared" ca="1" si="3016"/>
        <v>#N/A</v>
      </c>
      <c r="H354" s="142" t="e">
        <f t="shared" ca="1" si="3016"/>
        <v>#N/A</v>
      </c>
      <c r="I354" s="142" t="e">
        <f t="shared" ca="1" si="3016"/>
        <v>#N/A</v>
      </c>
      <c r="J354" s="142" t="e">
        <f t="shared" ca="1" si="3016"/>
        <v>#N/A</v>
      </c>
      <c r="K354" s="142" t="e">
        <f t="shared" ca="1" si="3016"/>
        <v>#N/A</v>
      </c>
      <c r="L354" s="142" t="e">
        <f t="shared" ca="1" si="3016"/>
        <v>#N/A</v>
      </c>
      <c r="M354" s="142" t="e">
        <f t="shared" ca="1" si="3016"/>
        <v>#N/A</v>
      </c>
      <c r="N354" s="142" t="e">
        <f t="shared" ca="1" si="3016"/>
        <v>#N/A</v>
      </c>
      <c r="O354" s="142" t="e">
        <f t="shared" ca="1" si="3016"/>
        <v>#N/A</v>
      </c>
      <c r="P354" s="142" t="e">
        <f t="shared" ca="1" si="3016"/>
        <v>#N/A</v>
      </c>
      <c r="Q354" s="142" t="e">
        <f t="shared" ca="1" si="3016"/>
        <v>#N/A</v>
      </c>
      <c r="R354" s="142" t="e">
        <f t="shared" ca="1" si="3016"/>
        <v>#N/A</v>
      </c>
      <c r="S354" s="142" t="e">
        <f t="shared" ca="1" si="3016"/>
        <v>#N/A</v>
      </c>
      <c r="T354" s="142" t="e">
        <f t="shared" ca="1" si="3006"/>
        <v>#N/A</v>
      </c>
      <c r="U354" s="142" t="e">
        <f t="shared" ca="1" si="3006"/>
        <v>#N/A</v>
      </c>
      <c r="V354" s="142" t="e">
        <f t="shared" ca="1" si="3006"/>
        <v>#N/A</v>
      </c>
      <c r="W354" s="142" t="e">
        <f t="shared" ca="1" si="3006"/>
        <v>#N/A</v>
      </c>
      <c r="X354" s="142" t="e">
        <f t="shared" ca="1" si="3006"/>
        <v>#N/A</v>
      </c>
      <c r="Y354" s="142" t="e">
        <f t="shared" ca="1" si="3006"/>
        <v>#N/A</v>
      </c>
      <c r="Z354" s="142" t="e">
        <f t="shared" ca="1" si="3006"/>
        <v>#N/A</v>
      </c>
      <c r="AA354" s="142" t="e">
        <f t="shared" ca="1" si="3006"/>
        <v>#N/A</v>
      </c>
      <c r="AB354" s="142" t="e">
        <f t="shared" ca="1" si="3006"/>
        <v>#N/A</v>
      </c>
      <c r="AC354" s="142" t="e">
        <f t="shared" ca="1" si="3006"/>
        <v>#N/A</v>
      </c>
      <c r="AD354" s="142" t="e">
        <f t="shared" ca="1" si="3006"/>
        <v>#N/A</v>
      </c>
      <c r="AE354" s="142" t="e">
        <f t="shared" ca="1" si="3006"/>
        <v>#N/A</v>
      </c>
      <c r="AF354" s="142" t="e">
        <f t="shared" ca="1" si="3006"/>
        <v>#N/A</v>
      </c>
      <c r="AG354" s="142" t="e">
        <f t="shared" ca="1" si="3006"/>
        <v>#N/A</v>
      </c>
      <c r="AH354" s="142" t="e">
        <f t="shared" ca="1" si="3006"/>
        <v>#N/A</v>
      </c>
      <c r="AI354" s="142" t="e">
        <f t="shared" ref="AI354:AX369" ca="1" si="3017">TRIM(INDIRECT("'" &amp; "TNX Report" &amp; "'!" &amp; ADDRESS($A$9+$C354,AI$1)))</f>
        <v>#N/A</v>
      </c>
      <c r="AJ354" s="142" t="e">
        <f t="shared" ca="1" si="3017"/>
        <v>#N/A</v>
      </c>
      <c r="AK354" s="142" t="e">
        <f t="shared" ca="1" si="3017"/>
        <v>#N/A</v>
      </c>
      <c r="AL354" s="142" t="e">
        <f t="shared" ca="1" si="3017"/>
        <v>#N/A</v>
      </c>
      <c r="AM354" s="142" t="e">
        <f t="shared" ca="1" si="3017"/>
        <v>#N/A</v>
      </c>
      <c r="AN354" s="142" t="e">
        <f t="shared" ca="1" si="3017"/>
        <v>#N/A</v>
      </c>
      <c r="AO354" s="142" t="e">
        <f t="shared" ca="1" si="3017"/>
        <v>#N/A</v>
      </c>
      <c r="AP354" s="142" t="e">
        <f t="shared" ca="1" si="3017"/>
        <v>#N/A</v>
      </c>
      <c r="AQ354" s="142" t="e">
        <f t="shared" ca="1" si="3017"/>
        <v>#N/A</v>
      </c>
      <c r="AR354" s="142" t="e">
        <f t="shared" ca="1" si="3017"/>
        <v>#N/A</v>
      </c>
      <c r="AS354" s="142" t="e">
        <f t="shared" ca="1" si="3017"/>
        <v>#N/A</v>
      </c>
      <c r="AT354" s="142" t="e">
        <f t="shared" ca="1" si="3017"/>
        <v>#N/A</v>
      </c>
      <c r="AU354" s="142" t="e">
        <f t="shared" ca="1" si="3017"/>
        <v>#N/A</v>
      </c>
      <c r="AV354" s="142" t="e">
        <f t="shared" ca="1" si="3017"/>
        <v>#N/A</v>
      </c>
      <c r="AW354" s="142" t="e">
        <f t="shared" ca="1" si="3017"/>
        <v>#N/A</v>
      </c>
      <c r="AX354" s="142" t="e">
        <f t="shared" ca="1" si="3017"/>
        <v>#N/A</v>
      </c>
      <c r="AY354" s="142" t="e">
        <f t="shared" ca="1" si="3007"/>
        <v>#N/A</v>
      </c>
      <c r="AZ354" s="142" t="e">
        <f t="shared" ca="1" si="3007"/>
        <v>#N/A</v>
      </c>
      <c r="BA354" s="142" t="e">
        <f t="shared" ca="1" si="3007"/>
        <v>#N/A</v>
      </c>
      <c r="BB354" s="142" t="str">
        <f t="shared" ca="1" si="2735"/>
        <v/>
      </c>
      <c r="BC354" s="142" t="str">
        <f t="shared" ref="BC354" ca="1" si="3018">IFERROR(VALUE(G354)*IF(RTF_unit="K",1,IF(RTF_unit="lb",1/1000,IF(RTF_unit="T",2,1))),"")</f>
        <v/>
      </c>
      <c r="BD354" s="142" t="str">
        <f t="shared" ref="BD354" ca="1" si="3019">IFERROR(VALUE(H354)*IF(RTF_unit="K",1,IF(RTF_unit="lb",1/1000,IF(RTF_unit="T",2,1))),"")</f>
        <v/>
      </c>
      <c r="BE354" s="142" t="str">
        <f t="shared" ref="BE354" ca="1" si="3020">IFERROR(VALUE(I354)*IF(RTF_unit="K",1,IF(RTF_unit="lb",1/1000,IF(RTF_unit="T",2,1))),"")</f>
        <v/>
      </c>
      <c r="BF354" s="20" t="str">
        <f t="shared" ca="1" si="2739"/>
        <v/>
      </c>
      <c r="BG354" s="142" t="str">
        <f t="shared" ca="1" si="2781"/>
        <v/>
      </c>
      <c r="BH354" s="20"/>
      <c r="BI354" s="158" t="str">
        <f t="shared" ca="1" si="2825"/>
        <v/>
      </c>
      <c r="BJ354" s="142" t="str">
        <f t="shared" ca="1" si="2800"/>
        <v/>
      </c>
      <c r="BK354" s="142" t="str">
        <f t="shared" ca="1" si="2826"/>
        <v/>
      </c>
      <c r="BL354" s="142" t="str">
        <f t="shared" ref="BL354" ca="1" si="3021">IFERROR(INDEX($D$2:$BA$203,$A$41-1+$BI354,$A$27-3)*IF(RTF_unit="K",1,IF(RTF_unit="lb",1/1000,IF(RTF_unit="T",2,1))),"")</f>
        <v/>
      </c>
      <c r="BM354" s="142" t="str">
        <f t="shared" ref="BM354" ca="1" si="3022">IFERROR(INDEX($D$2:$BA$203,$A$41-1+$BI354,$A$27-1)*IF(RTF_unit="K",1,IF(RTF_unit="lb",1/1000,IF(RTF_unit="T",2,1))),"")</f>
        <v/>
      </c>
      <c r="BN354" s="142" t="str">
        <f t="shared" ref="BN354" ca="1" si="3023">IFERROR(INDEX($D$2:$BA$203,$A$41-1+$BI354,$A$27-2)*IF(RTF_unit="K",1,IF(RTF_unit="lb",1/1000,IF(RTF_unit="T",2,1))),"")</f>
        <v/>
      </c>
      <c r="BO354" s="142" t="str">
        <f t="shared" ref="BO354" ca="1" si="3024">IFERROR(INDEX($D$2:$BA$203,$A$41-1+$BI354,$A$27)*IF(RTF_unit_Moment="kip-ft",1,IF(RTF_unit_Moment="kip-in",1/12,IF(RTF_unit_Moment="lb-ft",1/1000,IF(RTF_unit_Moment="lb-in",1/12000,1)))),"")</f>
        <v/>
      </c>
      <c r="BP354" s="142" t="str">
        <f t="shared" ref="BP354" ca="1" si="3025">IFERROR(INDEX($D$2:$BA$203,$A$41-1+$BI354,$A$30)*IF(RTF_unit_Moment="kip-ft",1,IF(RTF_unit_Moment="kip-in",1/12,IF(RTF_unit_Moment="lb-ft",1/1000,IF(RTF_unit_Moment="lb-in",1/12000,1)))),"")</f>
        <v/>
      </c>
      <c r="BQ354" s="142" t="str">
        <f t="shared" ca="1" si="2832"/>
        <v/>
      </c>
      <c r="BR354" s="142" t="str">
        <f t="shared" ca="1" si="2833"/>
        <v/>
      </c>
      <c r="BT354" s="142" t="str">
        <f t="array" aca="1" ref="BT354" ca="1">IFERROR(INDEX($BB$1:$BB$502,SMALL(IF($BB$1:$BB$502&lt;&gt;"",ROW($BB$1:$BB$502)),ROW(347:347))),"")</f>
        <v/>
      </c>
      <c r="BU354" s="156" t="str">
        <f t="shared" ca="1" si="2795"/>
        <v/>
      </c>
      <c r="BV354" s="142" t="str">
        <f t="shared" ca="1" si="2806"/>
        <v/>
      </c>
      <c r="BW354" s="142" t="str">
        <f t="shared" ca="1" si="2806"/>
        <v/>
      </c>
      <c r="BX354" s="142" t="str">
        <f t="shared" ca="1" si="2806"/>
        <v/>
      </c>
      <c r="BY354" s="142" t="str">
        <f t="shared" ca="1" si="2807"/>
        <v/>
      </c>
      <c r="BZ354" s="142" t="str">
        <f t="shared" ca="1" si="2796"/>
        <v/>
      </c>
      <c r="CA354" s="142" t="str">
        <f t="shared" ca="1" si="2808"/>
        <v/>
      </c>
      <c r="CB354" s="142" t="str">
        <f t="shared" ca="1" si="2809"/>
        <v/>
      </c>
      <c r="CC354" s="142" t="str">
        <f t="shared" ca="1" si="2810"/>
        <v/>
      </c>
      <c r="CD354" s="142" t="str">
        <f t="shared" ca="1" si="2811"/>
        <v/>
      </c>
      <c r="CE354" s="142" t="str">
        <f t="shared" ca="1" si="2812"/>
        <v/>
      </c>
      <c r="CF354" s="142" t="str">
        <f t="shared" ca="1" si="2813"/>
        <v/>
      </c>
      <c r="CG354" s="142" t="str">
        <f t="shared" ca="1" si="2814"/>
        <v/>
      </c>
      <c r="CH354" s="142" t="str">
        <f ca="1">IFERROR(TRIM(IFERROR(IF(ISNUMBER(MATCH(IF($CF353="Radius",LEFT($CF354,FIND(" (",$CF354,1)),IF(LEFT($CF354,FIND(" (",$CF354,1))=LEFT($CF353,FIND(" (",$CF353,1)),"",LEFT($CF354,FIND(" (",$CF354,1)))),$CH$8:$CH353,0))=FALSE,IF($CF353="Radius",LEFT($CF354,FIND(" (",$CF354,1)),IF(LEFT($CF354,FIND(" (",$CF354,1))=LEFT($CF353,FIND(" (",$CF353,1)),"",LEFT($CF354,FIND(" (",$CF354,1)))),""),"")),"")</f>
        <v/>
      </c>
      <c r="CI354" s="142" t="str">
        <f t="array" aca="1" ref="CI354" ca="1">IFERROR(IF($CH354="","",IF(MAX((Selection_Radius=$CH354)*Selection_Resultant)=0,"",MAX((Selection_Radius=$CH354)*Selection_Resultant))),"")</f>
        <v/>
      </c>
      <c r="CJ354" s="142" t="str">
        <f t="shared" ca="1" si="2815"/>
        <v/>
      </c>
      <c r="CK354" s="142" t="str">
        <f t="array" aca="1" ref="CK354" ca="1">IFERROR(INDEX($CJ$1:$CJ$502,SMALL(IF($CJ$1:$CJ$502&lt;&gt;"",ROW($CJ$1:$CJ$502)),ROW(347:347))),"")</f>
        <v/>
      </c>
      <c r="CL354" s="142" t="str">
        <f t="shared" ca="1" si="2816"/>
        <v/>
      </c>
      <c r="CM354" s="142" t="str">
        <f t="shared" ca="1" si="2817"/>
        <v/>
      </c>
      <c r="CN354" s="142" t="str" cm="1">
        <f t="array" aca="1" ref="CN354" ca="1">IF(CM354="","",INDEX(INDIRECT("$CM$9:$CM$" &amp; ROW(GuyAnchorReactionCount) + GuyAnchorReactionCount),ROWS($CM354:INDIRECT("$CM$" &amp; ROW(GuyAnchorReactionCount) + GuyAnchorReactionCount))))</f>
        <v/>
      </c>
      <c r="CP354" s="145" t="str">
        <f t="shared" ca="1" si="2818"/>
        <v/>
      </c>
      <c r="CQ354" s="145" t="str">
        <f t="shared" ca="1" si="2819"/>
        <v/>
      </c>
      <c r="CR354" s="145" t="str">
        <f t="shared" ca="1" si="2820"/>
        <v/>
      </c>
      <c r="CS354" s="145" t="str">
        <f t="shared" ca="1" si="2821"/>
        <v/>
      </c>
    </row>
    <row r="355" spans="3:97" x14ac:dyDescent="0.2">
      <c r="C355" s="142">
        <f t="shared" si="2745"/>
        <v>353</v>
      </c>
      <c r="D355" s="142" t="e">
        <f t="shared" ca="1" si="3016"/>
        <v>#N/A</v>
      </c>
      <c r="E355" s="142" t="e">
        <f t="shared" ca="1" si="3016"/>
        <v>#N/A</v>
      </c>
      <c r="F355" s="142" t="e">
        <f t="shared" ca="1" si="3016"/>
        <v>#N/A</v>
      </c>
      <c r="G355" s="142" t="e">
        <f t="shared" ca="1" si="3016"/>
        <v>#N/A</v>
      </c>
      <c r="H355" s="142" t="e">
        <f t="shared" ca="1" si="3016"/>
        <v>#N/A</v>
      </c>
      <c r="I355" s="142" t="e">
        <f t="shared" ca="1" si="3016"/>
        <v>#N/A</v>
      </c>
      <c r="J355" s="142" t="e">
        <f t="shared" ca="1" si="3016"/>
        <v>#N/A</v>
      </c>
      <c r="K355" s="142" t="e">
        <f t="shared" ca="1" si="3016"/>
        <v>#N/A</v>
      </c>
      <c r="L355" s="142" t="e">
        <f t="shared" ca="1" si="3016"/>
        <v>#N/A</v>
      </c>
      <c r="M355" s="142" t="e">
        <f t="shared" ca="1" si="3016"/>
        <v>#N/A</v>
      </c>
      <c r="N355" s="142" t="e">
        <f t="shared" ca="1" si="3016"/>
        <v>#N/A</v>
      </c>
      <c r="O355" s="142" t="e">
        <f t="shared" ca="1" si="3016"/>
        <v>#N/A</v>
      </c>
      <c r="P355" s="142" t="e">
        <f t="shared" ca="1" si="3016"/>
        <v>#N/A</v>
      </c>
      <c r="Q355" s="142" t="e">
        <f t="shared" ca="1" si="3016"/>
        <v>#N/A</v>
      </c>
      <c r="R355" s="142" t="e">
        <f t="shared" ca="1" si="3016"/>
        <v>#N/A</v>
      </c>
      <c r="S355" s="142" t="e">
        <f t="shared" ca="1" si="3016"/>
        <v>#N/A</v>
      </c>
      <c r="T355" s="142" t="e">
        <f t="shared" ca="1" si="3006"/>
        <v>#N/A</v>
      </c>
      <c r="U355" s="142" t="e">
        <f t="shared" ca="1" si="3006"/>
        <v>#N/A</v>
      </c>
      <c r="V355" s="142" t="e">
        <f t="shared" ca="1" si="3006"/>
        <v>#N/A</v>
      </c>
      <c r="W355" s="142" t="e">
        <f t="shared" ca="1" si="3006"/>
        <v>#N/A</v>
      </c>
      <c r="X355" s="142" t="e">
        <f t="shared" ca="1" si="3006"/>
        <v>#N/A</v>
      </c>
      <c r="Y355" s="142" t="e">
        <f t="shared" ca="1" si="3006"/>
        <v>#N/A</v>
      </c>
      <c r="Z355" s="142" t="e">
        <f t="shared" ca="1" si="3006"/>
        <v>#N/A</v>
      </c>
      <c r="AA355" s="142" t="e">
        <f t="shared" ca="1" si="3006"/>
        <v>#N/A</v>
      </c>
      <c r="AB355" s="142" t="e">
        <f t="shared" ca="1" si="3006"/>
        <v>#N/A</v>
      </c>
      <c r="AC355" s="142" t="e">
        <f t="shared" ca="1" si="3006"/>
        <v>#N/A</v>
      </c>
      <c r="AD355" s="142" t="e">
        <f t="shared" ca="1" si="3006"/>
        <v>#N/A</v>
      </c>
      <c r="AE355" s="142" t="e">
        <f t="shared" ca="1" si="3006"/>
        <v>#N/A</v>
      </c>
      <c r="AF355" s="142" t="e">
        <f t="shared" ca="1" si="3006"/>
        <v>#N/A</v>
      </c>
      <c r="AG355" s="142" t="e">
        <f t="shared" ca="1" si="3006"/>
        <v>#N/A</v>
      </c>
      <c r="AH355" s="142" t="e">
        <f t="shared" ca="1" si="3006"/>
        <v>#N/A</v>
      </c>
      <c r="AI355" s="142" t="e">
        <f t="shared" ca="1" si="3017"/>
        <v>#N/A</v>
      </c>
      <c r="AJ355" s="142" t="e">
        <f t="shared" ca="1" si="3017"/>
        <v>#N/A</v>
      </c>
      <c r="AK355" s="142" t="e">
        <f t="shared" ca="1" si="3017"/>
        <v>#N/A</v>
      </c>
      <c r="AL355" s="142" t="e">
        <f t="shared" ca="1" si="3017"/>
        <v>#N/A</v>
      </c>
      <c r="AM355" s="142" t="e">
        <f t="shared" ca="1" si="3017"/>
        <v>#N/A</v>
      </c>
      <c r="AN355" s="142" t="e">
        <f t="shared" ca="1" si="3017"/>
        <v>#N/A</v>
      </c>
      <c r="AO355" s="142" t="e">
        <f t="shared" ca="1" si="3017"/>
        <v>#N/A</v>
      </c>
      <c r="AP355" s="142" t="e">
        <f t="shared" ca="1" si="3017"/>
        <v>#N/A</v>
      </c>
      <c r="AQ355" s="142" t="e">
        <f t="shared" ca="1" si="3017"/>
        <v>#N/A</v>
      </c>
      <c r="AR355" s="142" t="e">
        <f t="shared" ca="1" si="3017"/>
        <v>#N/A</v>
      </c>
      <c r="AS355" s="142" t="e">
        <f t="shared" ca="1" si="3017"/>
        <v>#N/A</v>
      </c>
      <c r="AT355" s="142" t="e">
        <f t="shared" ca="1" si="3017"/>
        <v>#N/A</v>
      </c>
      <c r="AU355" s="142" t="e">
        <f t="shared" ca="1" si="3017"/>
        <v>#N/A</v>
      </c>
      <c r="AV355" s="142" t="e">
        <f t="shared" ca="1" si="3017"/>
        <v>#N/A</v>
      </c>
      <c r="AW355" s="142" t="e">
        <f t="shared" ca="1" si="3017"/>
        <v>#N/A</v>
      </c>
      <c r="AX355" s="142" t="e">
        <f t="shared" ca="1" si="3017"/>
        <v>#N/A</v>
      </c>
      <c r="AY355" s="142" t="e">
        <f t="shared" ca="1" si="3007"/>
        <v>#N/A</v>
      </c>
      <c r="AZ355" s="142" t="e">
        <f t="shared" ca="1" si="3007"/>
        <v>#N/A</v>
      </c>
      <c r="BA355" s="142" t="e">
        <f t="shared" ca="1" si="3007"/>
        <v>#N/A</v>
      </c>
      <c r="BB355" s="142" t="str">
        <f t="shared" ca="1" si="2735"/>
        <v/>
      </c>
      <c r="BC355" s="142" t="str">
        <f t="shared" ref="BC355" ca="1" si="3026">IFERROR(VALUE(G355)*IF(RTF_unit="K",1,IF(RTF_unit="lb",1/1000,IF(RTF_unit="T",2,1))),"")</f>
        <v/>
      </c>
      <c r="BD355" s="142" t="str">
        <f t="shared" ref="BD355" ca="1" si="3027">IFERROR(VALUE(H355)*IF(RTF_unit="K",1,IF(RTF_unit="lb",1/1000,IF(RTF_unit="T",2,1))),"")</f>
        <v/>
      </c>
      <c r="BE355" s="142" t="str">
        <f t="shared" ref="BE355" ca="1" si="3028">IFERROR(VALUE(I355)*IF(RTF_unit="K",1,IF(RTF_unit="lb",1/1000,IF(RTF_unit="T",2,1))),"")</f>
        <v/>
      </c>
      <c r="BF355" s="20" t="str">
        <f t="shared" ca="1" si="2739"/>
        <v/>
      </c>
      <c r="BG355" s="142" t="str">
        <f t="shared" ca="1" si="2781"/>
        <v/>
      </c>
      <c r="BH355" s="20"/>
      <c r="BI355" s="158" t="str">
        <f t="shared" ca="1" si="2825"/>
        <v/>
      </c>
      <c r="BJ355" s="142" t="str">
        <f t="shared" ca="1" si="2800"/>
        <v/>
      </c>
      <c r="BK355" s="142" t="str">
        <f t="shared" ca="1" si="2826"/>
        <v/>
      </c>
      <c r="BL355" s="142" t="str">
        <f t="shared" ref="BL355" ca="1" si="3029">IFERROR(INDEX($D$2:$BA$203,$A$41-1+$BI355,$A$27-3)*IF(RTF_unit="K",1,IF(RTF_unit="lb",1/1000,IF(RTF_unit="T",2,1))),"")</f>
        <v/>
      </c>
      <c r="BM355" s="142" t="str">
        <f t="shared" ref="BM355" ca="1" si="3030">IFERROR(INDEX($D$2:$BA$203,$A$41-1+$BI355,$A$27-1)*IF(RTF_unit="K",1,IF(RTF_unit="lb",1/1000,IF(RTF_unit="T",2,1))),"")</f>
        <v/>
      </c>
      <c r="BN355" s="142" t="str">
        <f t="shared" ref="BN355" ca="1" si="3031">IFERROR(INDEX($D$2:$BA$203,$A$41-1+$BI355,$A$27-2)*IF(RTF_unit="K",1,IF(RTF_unit="lb",1/1000,IF(RTF_unit="T",2,1))),"")</f>
        <v/>
      </c>
      <c r="BO355" s="142" t="str">
        <f t="shared" ref="BO355" ca="1" si="3032">IFERROR(INDEX($D$2:$BA$203,$A$41-1+$BI355,$A$27)*IF(RTF_unit_Moment="kip-ft",1,IF(RTF_unit_Moment="kip-in",1/12,IF(RTF_unit_Moment="lb-ft",1/1000,IF(RTF_unit_Moment="lb-in",1/12000,1)))),"")</f>
        <v/>
      </c>
      <c r="BP355" s="142" t="str">
        <f t="shared" ref="BP355" ca="1" si="3033">IFERROR(INDEX($D$2:$BA$203,$A$41-1+$BI355,$A$30)*IF(RTF_unit_Moment="kip-ft",1,IF(RTF_unit_Moment="kip-in",1/12,IF(RTF_unit_Moment="lb-ft",1/1000,IF(RTF_unit_Moment="lb-in",1/12000,1)))),"")</f>
        <v/>
      </c>
      <c r="BQ355" s="142" t="str">
        <f t="shared" ca="1" si="2832"/>
        <v/>
      </c>
      <c r="BR355" s="142" t="str">
        <f t="shared" ca="1" si="2833"/>
        <v/>
      </c>
      <c r="BT355" s="142" t="str">
        <f t="array" aca="1" ref="BT355" ca="1">IFERROR(INDEX($BB$1:$BB$502,SMALL(IF($BB$1:$BB$502&lt;&gt;"",ROW($BB$1:$BB$502)),ROW(348:348))),"")</f>
        <v/>
      </c>
      <c r="BU355" s="156" t="str">
        <f t="shared" ca="1" si="2795"/>
        <v/>
      </c>
      <c r="BV355" s="142" t="str">
        <f t="shared" ca="1" si="2806"/>
        <v/>
      </c>
      <c r="BW355" s="142" t="str">
        <f t="shared" ca="1" si="2806"/>
        <v/>
      </c>
      <c r="BX355" s="142" t="str">
        <f t="shared" ca="1" si="2806"/>
        <v/>
      </c>
      <c r="BY355" s="142" t="str">
        <f t="shared" ca="1" si="2807"/>
        <v/>
      </c>
      <c r="BZ355" s="142" t="str">
        <f t="shared" ca="1" si="2796"/>
        <v/>
      </c>
      <c r="CA355" s="142" t="str">
        <f t="shared" ca="1" si="2808"/>
        <v/>
      </c>
      <c r="CB355" s="142" t="str">
        <f t="shared" ca="1" si="2809"/>
        <v/>
      </c>
      <c r="CC355" s="142" t="str">
        <f t="shared" ca="1" si="2810"/>
        <v/>
      </c>
      <c r="CD355" s="142" t="str">
        <f t="shared" ca="1" si="2811"/>
        <v/>
      </c>
      <c r="CE355" s="142" t="str">
        <f t="shared" ca="1" si="2812"/>
        <v/>
      </c>
      <c r="CF355" s="142" t="str">
        <f t="shared" ca="1" si="2813"/>
        <v/>
      </c>
      <c r="CG355" s="142" t="str">
        <f t="shared" ca="1" si="2814"/>
        <v/>
      </c>
      <c r="CH355" s="142" t="str">
        <f ca="1">IFERROR(TRIM(IFERROR(IF(ISNUMBER(MATCH(IF($CF354="Radius",LEFT($CF355,FIND(" (",$CF355,1)),IF(LEFT($CF355,FIND(" (",$CF355,1))=LEFT($CF354,FIND(" (",$CF354,1)),"",LEFT($CF355,FIND(" (",$CF355,1)))),$CH$8:$CH354,0))=FALSE,IF($CF354="Radius",LEFT($CF355,FIND(" (",$CF355,1)),IF(LEFT($CF355,FIND(" (",$CF355,1))=LEFT($CF354,FIND(" (",$CF354,1)),"",LEFT($CF355,FIND(" (",$CF355,1)))),""),"")),"")</f>
        <v/>
      </c>
      <c r="CI355" s="142" t="str">
        <f t="array" aca="1" ref="CI355" ca="1">IFERROR(IF($CH355="","",IF(MAX((Selection_Radius=$CH355)*Selection_Resultant)=0,"",MAX((Selection_Radius=$CH355)*Selection_Resultant))),"")</f>
        <v/>
      </c>
      <c r="CJ355" s="142" t="str">
        <f t="shared" ca="1" si="2815"/>
        <v/>
      </c>
      <c r="CK355" s="142" t="str">
        <f t="array" aca="1" ref="CK355" ca="1">IFERROR(INDEX($CJ$1:$CJ$502,SMALL(IF($CJ$1:$CJ$502&lt;&gt;"",ROW($CJ$1:$CJ$502)),ROW(348:348))),"")</f>
        <v/>
      </c>
      <c r="CL355" s="142" t="str">
        <f t="shared" ca="1" si="2816"/>
        <v/>
      </c>
      <c r="CM355" s="142" t="str">
        <f t="shared" ca="1" si="2817"/>
        <v/>
      </c>
      <c r="CN355" s="142" t="str" cm="1">
        <f t="array" aca="1" ref="CN355" ca="1">IF(CM355="","",INDEX(INDIRECT("$CM$9:$CM$" &amp; ROW(GuyAnchorReactionCount) + GuyAnchorReactionCount),ROWS($CM355:INDIRECT("$CM$" &amp; ROW(GuyAnchorReactionCount) + GuyAnchorReactionCount))))</f>
        <v/>
      </c>
      <c r="CP355" s="145" t="str">
        <f t="shared" ca="1" si="2818"/>
        <v/>
      </c>
      <c r="CQ355" s="145" t="str">
        <f t="shared" ca="1" si="2819"/>
        <v/>
      </c>
      <c r="CR355" s="145" t="str">
        <f t="shared" ca="1" si="2820"/>
        <v/>
      </c>
      <c r="CS355" s="145" t="str">
        <f t="shared" ca="1" si="2821"/>
        <v/>
      </c>
    </row>
    <row r="356" spans="3:97" x14ac:dyDescent="0.2">
      <c r="C356" s="142">
        <f t="shared" si="2745"/>
        <v>354</v>
      </c>
      <c r="D356" s="142" t="e">
        <f t="shared" ca="1" si="3016"/>
        <v>#N/A</v>
      </c>
      <c r="E356" s="142" t="e">
        <f t="shared" ca="1" si="3016"/>
        <v>#N/A</v>
      </c>
      <c r="F356" s="142" t="e">
        <f t="shared" ca="1" si="3016"/>
        <v>#N/A</v>
      </c>
      <c r="G356" s="142" t="e">
        <f t="shared" ca="1" si="3016"/>
        <v>#N/A</v>
      </c>
      <c r="H356" s="142" t="e">
        <f t="shared" ca="1" si="3016"/>
        <v>#N/A</v>
      </c>
      <c r="I356" s="142" t="e">
        <f t="shared" ca="1" si="3016"/>
        <v>#N/A</v>
      </c>
      <c r="J356" s="142" t="e">
        <f t="shared" ca="1" si="3016"/>
        <v>#N/A</v>
      </c>
      <c r="K356" s="142" t="e">
        <f t="shared" ca="1" si="3016"/>
        <v>#N/A</v>
      </c>
      <c r="L356" s="142" t="e">
        <f t="shared" ca="1" si="3016"/>
        <v>#N/A</v>
      </c>
      <c r="M356" s="142" t="e">
        <f t="shared" ca="1" si="3016"/>
        <v>#N/A</v>
      </c>
      <c r="N356" s="142" t="e">
        <f t="shared" ca="1" si="3016"/>
        <v>#N/A</v>
      </c>
      <c r="O356" s="142" t="e">
        <f t="shared" ca="1" si="3016"/>
        <v>#N/A</v>
      </c>
      <c r="P356" s="142" t="e">
        <f t="shared" ca="1" si="3016"/>
        <v>#N/A</v>
      </c>
      <c r="Q356" s="142" t="e">
        <f t="shared" ca="1" si="3016"/>
        <v>#N/A</v>
      </c>
      <c r="R356" s="142" t="e">
        <f t="shared" ca="1" si="3016"/>
        <v>#N/A</v>
      </c>
      <c r="S356" s="142" t="e">
        <f t="shared" ca="1" si="3016"/>
        <v>#N/A</v>
      </c>
      <c r="T356" s="142" t="e">
        <f t="shared" ca="1" si="3006"/>
        <v>#N/A</v>
      </c>
      <c r="U356" s="142" t="e">
        <f t="shared" ca="1" si="3006"/>
        <v>#N/A</v>
      </c>
      <c r="V356" s="142" t="e">
        <f t="shared" ca="1" si="3006"/>
        <v>#N/A</v>
      </c>
      <c r="W356" s="142" t="e">
        <f t="shared" ca="1" si="3006"/>
        <v>#N/A</v>
      </c>
      <c r="X356" s="142" t="e">
        <f t="shared" ca="1" si="3006"/>
        <v>#N/A</v>
      </c>
      <c r="Y356" s="142" t="e">
        <f t="shared" ca="1" si="3006"/>
        <v>#N/A</v>
      </c>
      <c r="Z356" s="142" t="e">
        <f t="shared" ca="1" si="3006"/>
        <v>#N/A</v>
      </c>
      <c r="AA356" s="142" t="e">
        <f t="shared" ca="1" si="3006"/>
        <v>#N/A</v>
      </c>
      <c r="AB356" s="142" t="e">
        <f t="shared" ca="1" si="3006"/>
        <v>#N/A</v>
      </c>
      <c r="AC356" s="142" t="e">
        <f t="shared" ca="1" si="3006"/>
        <v>#N/A</v>
      </c>
      <c r="AD356" s="142" t="e">
        <f t="shared" ca="1" si="3006"/>
        <v>#N/A</v>
      </c>
      <c r="AE356" s="142" t="e">
        <f t="shared" ca="1" si="3006"/>
        <v>#N/A</v>
      </c>
      <c r="AF356" s="142" t="e">
        <f t="shared" ca="1" si="3006"/>
        <v>#N/A</v>
      </c>
      <c r="AG356" s="142" t="e">
        <f t="shared" ca="1" si="3006"/>
        <v>#N/A</v>
      </c>
      <c r="AH356" s="142" t="e">
        <f t="shared" ca="1" si="3006"/>
        <v>#N/A</v>
      </c>
      <c r="AI356" s="142" t="e">
        <f t="shared" ca="1" si="3017"/>
        <v>#N/A</v>
      </c>
      <c r="AJ356" s="142" t="e">
        <f t="shared" ca="1" si="3017"/>
        <v>#N/A</v>
      </c>
      <c r="AK356" s="142" t="e">
        <f t="shared" ca="1" si="3017"/>
        <v>#N/A</v>
      </c>
      <c r="AL356" s="142" t="e">
        <f t="shared" ca="1" si="3017"/>
        <v>#N/A</v>
      </c>
      <c r="AM356" s="142" t="e">
        <f t="shared" ca="1" si="3017"/>
        <v>#N/A</v>
      </c>
      <c r="AN356" s="142" t="e">
        <f t="shared" ca="1" si="3017"/>
        <v>#N/A</v>
      </c>
      <c r="AO356" s="142" t="e">
        <f t="shared" ca="1" si="3017"/>
        <v>#N/A</v>
      </c>
      <c r="AP356" s="142" t="e">
        <f t="shared" ca="1" si="3017"/>
        <v>#N/A</v>
      </c>
      <c r="AQ356" s="142" t="e">
        <f t="shared" ca="1" si="3017"/>
        <v>#N/A</v>
      </c>
      <c r="AR356" s="142" t="e">
        <f t="shared" ca="1" si="3017"/>
        <v>#N/A</v>
      </c>
      <c r="AS356" s="142" t="e">
        <f t="shared" ca="1" si="3017"/>
        <v>#N/A</v>
      </c>
      <c r="AT356" s="142" t="e">
        <f t="shared" ca="1" si="3017"/>
        <v>#N/A</v>
      </c>
      <c r="AU356" s="142" t="e">
        <f t="shared" ca="1" si="3017"/>
        <v>#N/A</v>
      </c>
      <c r="AV356" s="142" t="e">
        <f t="shared" ca="1" si="3017"/>
        <v>#N/A</v>
      </c>
      <c r="AW356" s="142" t="e">
        <f t="shared" ca="1" si="3017"/>
        <v>#N/A</v>
      </c>
      <c r="AX356" s="142" t="e">
        <f t="shared" ca="1" si="3017"/>
        <v>#N/A</v>
      </c>
      <c r="AY356" s="142" t="e">
        <f t="shared" ca="1" si="3007"/>
        <v>#N/A</v>
      </c>
      <c r="AZ356" s="142" t="e">
        <f t="shared" ca="1" si="3007"/>
        <v>#N/A</v>
      </c>
      <c r="BA356" s="142" t="e">
        <f t="shared" ca="1" si="3007"/>
        <v>#N/A</v>
      </c>
      <c r="BB356" s="142" t="str">
        <f t="shared" ca="1" si="2735"/>
        <v/>
      </c>
      <c r="BC356" s="142" t="str">
        <f t="shared" ref="BC356" ca="1" si="3034">IFERROR(VALUE(G356)*IF(RTF_unit="K",1,IF(RTF_unit="lb",1/1000,IF(RTF_unit="T",2,1))),"")</f>
        <v/>
      </c>
      <c r="BD356" s="142" t="str">
        <f t="shared" ref="BD356" ca="1" si="3035">IFERROR(VALUE(H356)*IF(RTF_unit="K",1,IF(RTF_unit="lb",1/1000,IF(RTF_unit="T",2,1))),"")</f>
        <v/>
      </c>
      <c r="BE356" s="142" t="str">
        <f t="shared" ref="BE356" ca="1" si="3036">IFERROR(VALUE(I356)*IF(RTF_unit="K",1,IF(RTF_unit="lb",1/1000,IF(RTF_unit="T",2,1))),"")</f>
        <v/>
      </c>
      <c r="BF356" s="20" t="str">
        <f t="shared" ca="1" si="2739"/>
        <v/>
      </c>
      <c r="BG356" s="142" t="str">
        <f t="shared" ca="1" si="2781"/>
        <v/>
      </c>
      <c r="BH356" s="20"/>
      <c r="BI356" s="158" t="str">
        <f t="shared" ca="1" si="2825"/>
        <v/>
      </c>
      <c r="BJ356" s="142" t="str">
        <f t="shared" ca="1" si="2800"/>
        <v/>
      </c>
      <c r="BK356" s="142" t="str">
        <f t="shared" ca="1" si="2826"/>
        <v/>
      </c>
      <c r="BL356" s="142" t="str">
        <f t="shared" ref="BL356" ca="1" si="3037">IFERROR(INDEX($D$2:$BA$203,$A$41-1+$BI356,$A$27-3)*IF(RTF_unit="K",1,IF(RTF_unit="lb",1/1000,IF(RTF_unit="T",2,1))),"")</f>
        <v/>
      </c>
      <c r="BM356" s="142" t="str">
        <f t="shared" ref="BM356" ca="1" si="3038">IFERROR(INDEX($D$2:$BA$203,$A$41-1+$BI356,$A$27-1)*IF(RTF_unit="K",1,IF(RTF_unit="lb",1/1000,IF(RTF_unit="T",2,1))),"")</f>
        <v/>
      </c>
      <c r="BN356" s="142" t="str">
        <f t="shared" ref="BN356" ca="1" si="3039">IFERROR(INDEX($D$2:$BA$203,$A$41-1+$BI356,$A$27-2)*IF(RTF_unit="K",1,IF(RTF_unit="lb",1/1000,IF(RTF_unit="T",2,1))),"")</f>
        <v/>
      </c>
      <c r="BO356" s="142" t="str">
        <f t="shared" ref="BO356" ca="1" si="3040">IFERROR(INDEX($D$2:$BA$203,$A$41-1+$BI356,$A$27)*IF(RTF_unit_Moment="kip-ft",1,IF(RTF_unit_Moment="kip-in",1/12,IF(RTF_unit_Moment="lb-ft",1/1000,IF(RTF_unit_Moment="lb-in",1/12000,1)))),"")</f>
        <v/>
      </c>
      <c r="BP356" s="142" t="str">
        <f t="shared" ref="BP356" ca="1" si="3041">IFERROR(INDEX($D$2:$BA$203,$A$41-1+$BI356,$A$30)*IF(RTF_unit_Moment="kip-ft",1,IF(RTF_unit_Moment="kip-in",1/12,IF(RTF_unit_Moment="lb-ft",1/1000,IF(RTF_unit_Moment="lb-in",1/12000,1)))),"")</f>
        <v/>
      </c>
      <c r="BQ356" s="142" t="str">
        <f t="shared" ca="1" si="2832"/>
        <v/>
      </c>
      <c r="BR356" s="142" t="str">
        <f t="shared" ca="1" si="2833"/>
        <v/>
      </c>
      <c r="BT356" s="142" t="str">
        <f t="array" aca="1" ref="BT356" ca="1">IFERROR(INDEX($BB$1:$BB$502,SMALL(IF($BB$1:$BB$502&lt;&gt;"",ROW($BB$1:$BB$502)),ROW(349:349))),"")</f>
        <v/>
      </c>
      <c r="BU356" s="156" t="str">
        <f t="shared" ca="1" si="2795"/>
        <v/>
      </c>
      <c r="BV356" s="142" t="str">
        <f t="shared" ca="1" si="2806"/>
        <v/>
      </c>
      <c r="BW356" s="142" t="str">
        <f t="shared" ca="1" si="2806"/>
        <v/>
      </c>
      <c r="BX356" s="142" t="str">
        <f t="shared" ca="1" si="2806"/>
        <v/>
      </c>
      <c r="BY356" s="142" t="str">
        <f t="shared" ca="1" si="2807"/>
        <v/>
      </c>
      <c r="BZ356" s="142" t="str">
        <f t="shared" ca="1" si="2796"/>
        <v/>
      </c>
      <c r="CA356" s="142" t="str">
        <f t="shared" ca="1" si="2808"/>
        <v/>
      </c>
      <c r="CB356" s="142" t="str">
        <f t="shared" ca="1" si="2809"/>
        <v/>
      </c>
      <c r="CC356" s="142" t="str">
        <f t="shared" ca="1" si="2810"/>
        <v/>
      </c>
      <c r="CD356" s="142" t="str">
        <f t="shared" ca="1" si="2811"/>
        <v/>
      </c>
      <c r="CE356" s="142" t="str">
        <f t="shared" ca="1" si="2812"/>
        <v/>
      </c>
      <c r="CF356" s="142" t="str">
        <f t="shared" ca="1" si="2813"/>
        <v/>
      </c>
      <c r="CG356" s="142" t="str">
        <f t="shared" ca="1" si="2814"/>
        <v/>
      </c>
      <c r="CH356" s="142" t="str">
        <f ca="1">IFERROR(TRIM(IFERROR(IF(ISNUMBER(MATCH(IF($CF355="Radius",LEFT($CF356,FIND(" (",$CF356,1)),IF(LEFT($CF356,FIND(" (",$CF356,1))=LEFT($CF355,FIND(" (",$CF355,1)),"",LEFT($CF356,FIND(" (",$CF356,1)))),$CH$8:$CH355,0))=FALSE,IF($CF355="Radius",LEFT($CF356,FIND(" (",$CF356,1)),IF(LEFT($CF356,FIND(" (",$CF356,1))=LEFT($CF355,FIND(" (",$CF355,1)),"",LEFT($CF356,FIND(" (",$CF356,1)))),""),"")),"")</f>
        <v/>
      </c>
      <c r="CI356" s="142" t="str">
        <f t="array" aca="1" ref="CI356" ca="1">IFERROR(IF($CH356="","",IF(MAX((Selection_Radius=$CH356)*Selection_Resultant)=0,"",MAX((Selection_Radius=$CH356)*Selection_Resultant))),"")</f>
        <v/>
      </c>
      <c r="CJ356" s="142" t="str">
        <f t="shared" ca="1" si="2815"/>
        <v/>
      </c>
      <c r="CK356" s="142" t="str">
        <f t="array" aca="1" ref="CK356" ca="1">IFERROR(INDEX($CJ$1:$CJ$502,SMALL(IF($CJ$1:$CJ$502&lt;&gt;"",ROW($CJ$1:$CJ$502)),ROW(349:349))),"")</f>
        <v/>
      </c>
      <c r="CL356" s="142" t="str">
        <f t="shared" ca="1" si="2816"/>
        <v/>
      </c>
      <c r="CM356" s="142" t="str">
        <f t="shared" ca="1" si="2817"/>
        <v/>
      </c>
      <c r="CN356" s="142" t="str" cm="1">
        <f t="array" aca="1" ref="CN356" ca="1">IF(CM356="","",INDEX(INDIRECT("$CM$9:$CM$" &amp; ROW(GuyAnchorReactionCount) + GuyAnchorReactionCount),ROWS($CM356:INDIRECT("$CM$" &amp; ROW(GuyAnchorReactionCount) + GuyAnchorReactionCount))))</f>
        <v/>
      </c>
      <c r="CP356" s="145" t="str">
        <f t="shared" ca="1" si="2818"/>
        <v/>
      </c>
      <c r="CQ356" s="145" t="str">
        <f t="shared" ca="1" si="2819"/>
        <v/>
      </c>
      <c r="CR356" s="145" t="str">
        <f t="shared" ca="1" si="2820"/>
        <v/>
      </c>
      <c r="CS356" s="145" t="str">
        <f t="shared" ca="1" si="2821"/>
        <v/>
      </c>
    </row>
    <row r="357" spans="3:97" ht="15" customHeight="1" x14ac:dyDescent="0.2">
      <c r="C357" s="142">
        <f t="shared" si="2745"/>
        <v>355</v>
      </c>
      <c r="D357" s="142" t="e">
        <f t="shared" ca="1" si="3016"/>
        <v>#N/A</v>
      </c>
      <c r="E357" s="142" t="e">
        <f t="shared" ca="1" si="3016"/>
        <v>#N/A</v>
      </c>
      <c r="F357" s="142" t="e">
        <f t="shared" ca="1" si="3016"/>
        <v>#N/A</v>
      </c>
      <c r="G357" s="142" t="e">
        <f t="shared" ca="1" si="3016"/>
        <v>#N/A</v>
      </c>
      <c r="H357" s="142" t="e">
        <f t="shared" ca="1" si="3016"/>
        <v>#N/A</v>
      </c>
      <c r="I357" s="142" t="e">
        <f t="shared" ca="1" si="3016"/>
        <v>#N/A</v>
      </c>
      <c r="J357" s="142" t="e">
        <f t="shared" ca="1" si="3016"/>
        <v>#N/A</v>
      </c>
      <c r="K357" s="142" t="e">
        <f t="shared" ca="1" si="3016"/>
        <v>#N/A</v>
      </c>
      <c r="L357" s="142" t="e">
        <f t="shared" ca="1" si="3016"/>
        <v>#N/A</v>
      </c>
      <c r="M357" s="142" t="e">
        <f t="shared" ca="1" si="3016"/>
        <v>#N/A</v>
      </c>
      <c r="N357" s="142" t="e">
        <f t="shared" ca="1" si="3016"/>
        <v>#N/A</v>
      </c>
      <c r="O357" s="142" t="e">
        <f t="shared" ca="1" si="3016"/>
        <v>#N/A</v>
      </c>
      <c r="P357" s="142" t="e">
        <f t="shared" ca="1" si="3016"/>
        <v>#N/A</v>
      </c>
      <c r="Q357" s="142" t="e">
        <f t="shared" ca="1" si="3016"/>
        <v>#N/A</v>
      </c>
      <c r="R357" s="142" t="e">
        <f t="shared" ca="1" si="3016"/>
        <v>#N/A</v>
      </c>
      <c r="S357" s="142" t="e">
        <f t="shared" ca="1" si="3016"/>
        <v>#N/A</v>
      </c>
      <c r="T357" s="142" t="e">
        <f t="shared" ca="1" si="3006"/>
        <v>#N/A</v>
      </c>
      <c r="U357" s="142" t="e">
        <f t="shared" ca="1" si="3006"/>
        <v>#N/A</v>
      </c>
      <c r="V357" s="142" t="e">
        <f t="shared" ca="1" si="3006"/>
        <v>#N/A</v>
      </c>
      <c r="W357" s="142" t="e">
        <f t="shared" ca="1" si="3006"/>
        <v>#N/A</v>
      </c>
      <c r="X357" s="142" t="e">
        <f t="shared" ca="1" si="3006"/>
        <v>#N/A</v>
      </c>
      <c r="Y357" s="142" t="e">
        <f t="shared" ca="1" si="3006"/>
        <v>#N/A</v>
      </c>
      <c r="Z357" s="142" t="e">
        <f t="shared" ca="1" si="3006"/>
        <v>#N/A</v>
      </c>
      <c r="AA357" s="142" t="e">
        <f t="shared" ca="1" si="3006"/>
        <v>#N/A</v>
      </c>
      <c r="AB357" s="142" t="e">
        <f t="shared" ca="1" si="3006"/>
        <v>#N/A</v>
      </c>
      <c r="AC357" s="142" t="e">
        <f t="shared" ca="1" si="3006"/>
        <v>#N/A</v>
      </c>
      <c r="AD357" s="142" t="e">
        <f t="shared" ca="1" si="3006"/>
        <v>#N/A</v>
      </c>
      <c r="AE357" s="142" t="e">
        <f t="shared" ca="1" si="3006"/>
        <v>#N/A</v>
      </c>
      <c r="AF357" s="142" t="e">
        <f t="shared" ca="1" si="3006"/>
        <v>#N/A</v>
      </c>
      <c r="AG357" s="142" t="e">
        <f t="shared" ca="1" si="3006"/>
        <v>#N/A</v>
      </c>
      <c r="AH357" s="142" t="e">
        <f t="shared" ca="1" si="3006"/>
        <v>#N/A</v>
      </c>
      <c r="AI357" s="142" t="e">
        <f t="shared" ca="1" si="3017"/>
        <v>#N/A</v>
      </c>
      <c r="AJ357" s="142" t="e">
        <f t="shared" ca="1" si="3017"/>
        <v>#N/A</v>
      </c>
      <c r="AK357" s="142" t="e">
        <f t="shared" ca="1" si="3017"/>
        <v>#N/A</v>
      </c>
      <c r="AL357" s="142" t="e">
        <f t="shared" ca="1" si="3017"/>
        <v>#N/A</v>
      </c>
      <c r="AM357" s="142" t="e">
        <f t="shared" ca="1" si="3017"/>
        <v>#N/A</v>
      </c>
      <c r="AN357" s="142" t="e">
        <f t="shared" ca="1" si="3017"/>
        <v>#N/A</v>
      </c>
      <c r="AO357" s="142" t="e">
        <f t="shared" ca="1" si="3017"/>
        <v>#N/A</v>
      </c>
      <c r="AP357" s="142" t="e">
        <f t="shared" ca="1" si="3017"/>
        <v>#N/A</v>
      </c>
      <c r="AQ357" s="142" t="e">
        <f t="shared" ca="1" si="3017"/>
        <v>#N/A</v>
      </c>
      <c r="AR357" s="142" t="e">
        <f t="shared" ca="1" si="3017"/>
        <v>#N/A</v>
      </c>
      <c r="AS357" s="142" t="e">
        <f t="shared" ca="1" si="3017"/>
        <v>#N/A</v>
      </c>
      <c r="AT357" s="142" t="e">
        <f t="shared" ca="1" si="3017"/>
        <v>#N/A</v>
      </c>
      <c r="AU357" s="142" t="e">
        <f t="shared" ca="1" si="3017"/>
        <v>#N/A</v>
      </c>
      <c r="AV357" s="142" t="e">
        <f t="shared" ca="1" si="3017"/>
        <v>#N/A</v>
      </c>
      <c r="AW357" s="142" t="e">
        <f t="shared" ca="1" si="3017"/>
        <v>#N/A</v>
      </c>
      <c r="AX357" s="142" t="e">
        <f t="shared" ca="1" si="3017"/>
        <v>#N/A</v>
      </c>
      <c r="AY357" s="142" t="e">
        <f t="shared" ca="1" si="3007"/>
        <v>#N/A</v>
      </c>
      <c r="AZ357" s="142" t="e">
        <f t="shared" ca="1" si="3007"/>
        <v>#N/A</v>
      </c>
      <c r="BA357" s="142" t="e">
        <f t="shared" ca="1" si="3007"/>
        <v>#N/A</v>
      </c>
      <c r="BB357" s="142" t="str">
        <f t="shared" ca="1" si="2735"/>
        <v/>
      </c>
      <c r="BC357" s="142" t="str">
        <f t="shared" ref="BC357" ca="1" si="3042">IFERROR(VALUE(G357)*IF(RTF_unit="K",1,IF(RTF_unit="lb",1/1000,IF(RTF_unit="T",2,1))),"")</f>
        <v/>
      </c>
      <c r="BD357" s="142" t="str">
        <f t="shared" ref="BD357" ca="1" si="3043">IFERROR(VALUE(H357)*IF(RTF_unit="K",1,IF(RTF_unit="lb",1/1000,IF(RTF_unit="T",2,1))),"")</f>
        <v/>
      </c>
      <c r="BE357" s="142" t="str">
        <f t="shared" ref="BE357" ca="1" si="3044">IFERROR(VALUE(I357)*IF(RTF_unit="K",1,IF(RTF_unit="lb",1/1000,IF(RTF_unit="T",2,1))),"")</f>
        <v/>
      </c>
      <c r="BF357" s="20" t="str">
        <f t="shared" ca="1" si="2739"/>
        <v/>
      </c>
      <c r="BG357" s="142" t="str">
        <f t="shared" ca="1" si="2781"/>
        <v/>
      </c>
      <c r="BH357" s="20"/>
      <c r="BI357" s="158" t="str">
        <f t="shared" ca="1" si="2825"/>
        <v/>
      </c>
      <c r="BJ357" s="142" t="str">
        <f t="shared" ca="1" si="2800"/>
        <v/>
      </c>
      <c r="BK357" s="142" t="str">
        <f t="shared" ca="1" si="2826"/>
        <v/>
      </c>
      <c r="BL357" s="142" t="str">
        <f t="shared" ref="BL357" ca="1" si="3045">IFERROR(INDEX($D$2:$BA$203,$A$41-1+$BI357,$A$27-3)*IF(RTF_unit="K",1,IF(RTF_unit="lb",1/1000,IF(RTF_unit="T",2,1))),"")</f>
        <v/>
      </c>
      <c r="BM357" s="142" t="str">
        <f t="shared" ref="BM357" ca="1" si="3046">IFERROR(INDEX($D$2:$BA$203,$A$41-1+$BI357,$A$27-1)*IF(RTF_unit="K",1,IF(RTF_unit="lb",1/1000,IF(RTF_unit="T",2,1))),"")</f>
        <v/>
      </c>
      <c r="BN357" s="142" t="str">
        <f t="shared" ref="BN357" ca="1" si="3047">IFERROR(INDEX($D$2:$BA$203,$A$41-1+$BI357,$A$27-2)*IF(RTF_unit="K",1,IF(RTF_unit="lb",1/1000,IF(RTF_unit="T",2,1))),"")</f>
        <v/>
      </c>
      <c r="BO357" s="142" t="str">
        <f t="shared" ref="BO357" ca="1" si="3048">IFERROR(INDEX($D$2:$BA$203,$A$41-1+$BI357,$A$27)*IF(RTF_unit_Moment="kip-ft",1,IF(RTF_unit_Moment="kip-in",1/12,IF(RTF_unit_Moment="lb-ft",1/1000,IF(RTF_unit_Moment="lb-in",1/12000,1)))),"")</f>
        <v/>
      </c>
      <c r="BP357" s="142" t="str">
        <f t="shared" ref="BP357" ca="1" si="3049">IFERROR(INDEX($D$2:$BA$203,$A$41-1+$BI357,$A$30)*IF(RTF_unit_Moment="kip-ft",1,IF(RTF_unit_Moment="kip-in",1/12,IF(RTF_unit_Moment="lb-ft",1/1000,IF(RTF_unit_Moment="lb-in",1/12000,1)))),"")</f>
        <v/>
      </c>
      <c r="BQ357" s="142" t="str">
        <f t="shared" ca="1" si="2832"/>
        <v/>
      </c>
      <c r="BR357" s="142" t="str">
        <f t="shared" ca="1" si="2833"/>
        <v/>
      </c>
      <c r="BT357" s="142" t="str">
        <f t="array" aca="1" ref="BT357" ca="1">IFERROR(INDEX($BB$1:$BB$502,SMALL(IF($BB$1:$BB$502&lt;&gt;"",ROW($BB$1:$BB$502)),ROW(350:350))),"")</f>
        <v/>
      </c>
      <c r="BU357" s="156" t="str">
        <f t="shared" ca="1" si="2795"/>
        <v/>
      </c>
      <c r="BV357" s="142" t="str">
        <f t="shared" ca="1" si="2806"/>
        <v/>
      </c>
      <c r="BW357" s="142" t="str">
        <f t="shared" ca="1" si="2806"/>
        <v/>
      </c>
      <c r="BX357" s="142" t="str">
        <f t="shared" ca="1" si="2806"/>
        <v/>
      </c>
      <c r="BY357" s="142" t="str">
        <f t="shared" ca="1" si="2807"/>
        <v/>
      </c>
      <c r="BZ357" s="142" t="str">
        <f t="shared" ca="1" si="2796"/>
        <v/>
      </c>
      <c r="CA357" s="142" t="str">
        <f t="shared" ca="1" si="2808"/>
        <v/>
      </c>
      <c r="CB357" s="142" t="str">
        <f t="shared" ca="1" si="2809"/>
        <v/>
      </c>
      <c r="CC357" s="142" t="str">
        <f t="shared" ca="1" si="2810"/>
        <v/>
      </c>
      <c r="CD357" s="142" t="str">
        <f t="shared" ca="1" si="2811"/>
        <v/>
      </c>
      <c r="CE357" s="142" t="str">
        <f t="shared" ca="1" si="2812"/>
        <v/>
      </c>
      <c r="CF357" s="142" t="str">
        <f t="shared" ca="1" si="2813"/>
        <v/>
      </c>
      <c r="CG357" s="142" t="str">
        <f t="shared" ca="1" si="2814"/>
        <v/>
      </c>
      <c r="CH357" s="142" t="str">
        <f ca="1">IFERROR(TRIM(IFERROR(IF(ISNUMBER(MATCH(IF($CF356="Radius",LEFT($CF357,FIND(" (",$CF357,1)),IF(LEFT($CF357,FIND(" (",$CF357,1))=LEFT($CF356,FIND(" (",$CF356,1)),"",LEFT($CF357,FIND(" (",$CF357,1)))),$CH$8:$CH356,0))=FALSE,IF($CF356="Radius",LEFT($CF357,FIND(" (",$CF357,1)),IF(LEFT($CF357,FIND(" (",$CF357,1))=LEFT($CF356,FIND(" (",$CF356,1)),"",LEFT($CF357,FIND(" (",$CF357,1)))),""),"")),"")</f>
        <v/>
      </c>
      <c r="CI357" s="142" t="str">
        <f t="array" aca="1" ref="CI357" ca="1">IFERROR(IF($CH357="","",IF(MAX((Selection_Radius=$CH357)*Selection_Resultant)=0,"",MAX((Selection_Radius=$CH357)*Selection_Resultant))),"")</f>
        <v/>
      </c>
      <c r="CJ357" s="142" t="str">
        <f t="shared" ca="1" si="2815"/>
        <v/>
      </c>
      <c r="CK357" s="142" t="str">
        <f t="array" aca="1" ref="CK357" ca="1">IFERROR(INDEX($CJ$1:$CJ$502,SMALL(IF($CJ$1:$CJ$502&lt;&gt;"",ROW($CJ$1:$CJ$502)),ROW(350:350))),"")</f>
        <v/>
      </c>
      <c r="CL357" s="142" t="str">
        <f t="shared" ca="1" si="2816"/>
        <v/>
      </c>
      <c r="CM357" s="142" t="str">
        <f t="shared" ca="1" si="2817"/>
        <v/>
      </c>
      <c r="CN357" s="142" t="str" cm="1">
        <f t="array" aca="1" ref="CN357" ca="1">IF(CM357="","",INDEX(INDIRECT("$CM$9:$CM$" &amp; ROW(GuyAnchorReactionCount) + GuyAnchorReactionCount),ROWS($CM357:INDIRECT("$CM$" &amp; ROW(GuyAnchorReactionCount) + GuyAnchorReactionCount))))</f>
        <v/>
      </c>
      <c r="CP357" s="145" t="str">
        <f t="shared" ca="1" si="2818"/>
        <v/>
      </c>
      <c r="CQ357" s="145" t="str">
        <f t="shared" ca="1" si="2819"/>
        <v/>
      </c>
      <c r="CR357" s="145" t="str">
        <f t="shared" ca="1" si="2820"/>
        <v/>
      </c>
      <c r="CS357" s="145" t="str">
        <f t="shared" ca="1" si="2821"/>
        <v/>
      </c>
    </row>
    <row r="358" spans="3:97" x14ac:dyDescent="0.2">
      <c r="C358" s="142">
        <f t="shared" si="2745"/>
        <v>356</v>
      </c>
      <c r="D358" s="142" t="e">
        <f t="shared" ca="1" si="3016"/>
        <v>#N/A</v>
      </c>
      <c r="E358" s="142" t="e">
        <f t="shared" ca="1" si="3016"/>
        <v>#N/A</v>
      </c>
      <c r="F358" s="142" t="e">
        <f t="shared" ca="1" si="3016"/>
        <v>#N/A</v>
      </c>
      <c r="G358" s="142" t="e">
        <f t="shared" ca="1" si="3016"/>
        <v>#N/A</v>
      </c>
      <c r="H358" s="142" t="e">
        <f t="shared" ca="1" si="3016"/>
        <v>#N/A</v>
      </c>
      <c r="I358" s="142" t="e">
        <f t="shared" ca="1" si="3016"/>
        <v>#N/A</v>
      </c>
      <c r="J358" s="142" t="e">
        <f t="shared" ca="1" si="3016"/>
        <v>#N/A</v>
      </c>
      <c r="K358" s="142" t="e">
        <f t="shared" ca="1" si="3016"/>
        <v>#N/A</v>
      </c>
      <c r="L358" s="142" t="e">
        <f t="shared" ca="1" si="3016"/>
        <v>#N/A</v>
      </c>
      <c r="M358" s="142" t="e">
        <f t="shared" ca="1" si="3016"/>
        <v>#N/A</v>
      </c>
      <c r="N358" s="142" t="e">
        <f t="shared" ca="1" si="3016"/>
        <v>#N/A</v>
      </c>
      <c r="O358" s="142" t="e">
        <f t="shared" ca="1" si="3016"/>
        <v>#N/A</v>
      </c>
      <c r="P358" s="142" t="e">
        <f t="shared" ca="1" si="3016"/>
        <v>#N/A</v>
      </c>
      <c r="Q358" s="142" t="e">
        <f t="shared" ca="1" si="3016"/>
        <v>#N/A</v>
      </c>
      <c r="R358" s="142" t="e">
        <f t="shared" ca="1" si="3016"/>
        <v>#N/A</v>
      </c>
      <c r="S358" s="142" t="e">
        <f t="shared" ca="1" si="3016"/>
        <v>#N/A</v>
      </c>
      <c r="T358" s="142" t="e">
        <f t="shared" ca="1" si="3006"/>
        <v>#N/A</v>
      </c>
      <c r="U358" s="142" t="e">
        <f t="shared" ca="1" si="3006"/>
        <v>#N/A</v>
      </c>
      <c r="V358" s="142" t="e">
        <f t="shared" ca="1" si="3006"/>
        <v>#N/A</v>
      </c>
      <c r="W358" s="142" t="e">
        <f t="shared" ca="1" si="3006"/>
        <v>#N/A</v>
      </c>
      <c r="X358" s="142" t="e">
        <f t="shared" ca="1" si="3006"/>
        <v>#N/A</v>
      </c>
      <c r="Y358" s="142" t="e">
        <f t="shared" ca="1" si="3006"/>
        <v>#N/A</v>
      </c>
      <c r="Z358" s="142" t="e">
        <f t="shared" ca="1" si="3006"/>
        <v>#N/A</v>
      </c>
      <c r="AA358" s="142" t="e">
        <f t="shared" ca="1" si="3006"/>
        <v>#N/A</v>
      </c>
      <c r="AB358" s="142" t="e">
        <f t="shared" ca="1" si="3006"/>
        <v>#N/A</v>
      </c>
      <c r="AC358" s="142" t="e">
        <f t="shared" ca="1" si="3006"/>
        <v>#N/A</v>
      </c>
      <c r="AD358" s="142" t="e">
        <f t="shared" ca="1" si="3006"/>
        <v>#N/A</v>
      </c>
      <c r="AE358" s="142" t="e">
        <f t="shared" ca="1" si="3006"/>
        <v>#N/A</v>
      </c>
      <c r="AF358" s="142" t="e">
        <f t="shared" ca="1" si="3006"/>
        <v>#N/A</v>
      </c>
      <c r="AG358" s="142" t="e">
        <f t="shared" ca="1" si="3006"/>
        <v>#N/A</v>
      </c>
      <c r="AH358" s="142" t="e">
        <f t="shared" ca="1" si="3006"/>
        <v>#N/A</v>
      </c>
      <c r="AI358" s="142" t="e">
        <f t="shared" ca="1" si="3017"/>
        <v>#N/A</v>
      </c>
      <c r="AJ358" s="142" t="e">
        <f t="shared" ca="1" si="3017"/>
        <v>#N/A</v>
      </c>
      <c r="AK358" s="142" t="e">
        <f t="shared" ca="1" si="3017"/>
        <v>#N/A</v>
      </c>
      <c r="AL358" s="142" t="e">
        <f t="shared" ca="1" si="3017"/>
        <v>#N/A</v>
      </c>
      <c r="AM358" s="142" t="e">
        <f t="shared" ca="1" si="3017"/>
        <v>#N/A</v>
      </c>
      <c r="AN358" s="142" t="e">
        <f t="shared" ca="1" si="3017"/>
        <v>#N/A</v>
      </c>
      <c r="AO358" s="142" t="e">
        <f t="shared" ca="1" si="3017"/>
        <v>#N/A</v>
      </c>
      <c r="AP358" s="142" t="e">
        <f t="shared" ca="1" si="3017"/>
        <v>#N/A</v>
      </c>
      <c r="AQ358" s="142" t="e">
        <f t="shared" ca="1" si="3017"/>
        <v>#N/A</v>
      </c>
      <c r="AR358" s="142" t="e">
        <f t="shared" ca="1" si="3017"/>
        <v>#N/A</v>
      </c>
      <c r="AS358" s="142" t="e">
        <f t="shared" ca="1" si="3017"/>
        <v>#N/A</v>
      </c>
      <c r="AT358" s="142" t="e">
        <f t="shared" ca="1" si="3017"/>
        <v>#N/A</v>
      </c>
      <c r="AU358" s="142" t="e">
        <f t="shared" ca="1" si="3017"/>
        <v>#N/A</v>
      </c>
      <c r="AV358" s="142" t="e">
        <f t="shared" ca="1" si="3017"/>
        <v>#N/A</v>
      </c>
      <c r="AW358" s="142" t="e">
        <f t="shared" ca="1" si="3017"/>
        <v>#N/A</v>
      </c>
      <c r="AX358" s="142" t="e">
        <f t="shared" ca="1" si="3017"/>
        <v>#N/A</v>
      </c>
      <c r="AY358" s="142" t="e">
        <f t="shared" ca="1" si="3007"/>
        <v>#N/A</v>
      </c>
      <c r="AZ358" s="142" t="e">
        <f t="shared" ca="1" si="3007"/>
        <v>#N/A</v>
      </c>
      <c r="BA358" s="142" t="e">
        <f t="shared" ca="1" si="3007"/>
        <v>#N/A</v>
      </c>
      <c r="BB358" s="142" t="str">
        <f t="shared" ca="1" si="2735"/>
        <v/>
      </c>
      <c r="BC358" s="142" t="str">
        <f t="shared" ref="BC358" ca="1" si="3050">IFERROR(VALUE(G358)*IF(RTF_unit="K",1,IF(RTF_unit="lb",1/1000,IF(RTF_unit="T",2,1))),"")</f>
        <v/>
      </c>
      <c r="BD358" s="142" t="str">
        <f t="shared" ref="BD358" ca="1" si="3051">IFERROR(VALUE(H358)*IF(RTF_unit="K",1,IF(RTF_unit="lb",1/1000,IF(RTF_unit="T",2,1))),"")</f>
        <v/>
      </c>
      <c r="BE358" s="142" t="str">
        <f t="shared" ref="BE358" ca="1" si="3052">IFERROR(VALUE(I358)*IF(RTF_unit="K",1,IF(RTF_unit="lb",1/1000,IF(RTF_unit="T",2,1))),"")</f>
        <v/>
      </c>
      <c r="BF358" s="20" t="str">
        <f t="shared" ca="1" si="2739"/>
        <v/>
      </c>
      <c r="BG358" s="142" t="str">
        <f t="shared" ca="1" si="2781"/>
        <v/>
      </c>
      <c r="BH358" s="20"/>
      <c r="BI358" s="158" t="str">
        <f t="shared" ca="1" si="2825"/>
        <v/>
      </c>
      <c r="BJ358" s="142" t="str">
        <f t="shared" ca="1" si="2800"/>
        <v/>
      </c>
      <c r="BK358" s="142" t="str">
        <f t="shared" ca="1" si="2826"/>
        <v/>
      </c>
      <c r="BL358" s="142" t="str">
        <f t="shared" ref="BL358" ca="1" si="3053">IFERROR(INDEX($D$2:$BA$203,$A$41-1+$BI358,$A$27-3)*IF(RTF_unit="K",1,IF(RTF_unit="lb",1/1000,IF(RTF_unit="T",2,1))),"")</f>
        <v/>
      </c>
      <c r="BM358" s="142" t="str">
        <f t="shared" ref="BM358" ca="1" si="3054">IFERROR(INDEX($D$2:$BA$203,$A$41-1+$BI358,$A$27-1)*IF(RTF_unit="K",1,IF(RTF_unit="lb",1/1000,IF(RTF_unit="T",2,1))),"")</f>
        <v/>
      </c>
      <c r="BN358" s="142" t="str">
        <f t="shared" ref="BN358" ca="1" si="3055">IFERROR(INDEX($D$2:$BA$203,$A$41-1+$BI358,$A$27-2)*IF(RTF_unit="K",1,IF(RTF_unit="lb",1/1000,IF(RTF_unit="T",2,1))),"")</f>
        <v/>
      </c>
      <c r="BO358" s="142" t="str">
        <f t="shared" ref="BO358" ca="1" si="3056">IFERROR(INDEX($D$2:$BA$203,$A$41-1+$BI358,$A$27)*IF(RTF_unit_Moment="kip-ft",1,IF(RTF_unit_Moment="kip-in",1/12,IF(RTF_unit_Moment="lb-ft",1/1000,IF(RTF_unit_Moment="lb-in",1/12000,1)))),"")</f>
        <v/>
      </c>
      <c r="BP358" s="142" t="str">
        <f t="shared" ref="BP358" ca="1" si="3057">IFERROR(INDEX($D$2:$BA$203,$A$41-1+$BI358,$A$30)*IF(RTF_unit_Moment="kip-ft",1,IF(RTF_unit_Moment="kip-in",1/12,IF(RTF_unit_Moment="lb-ft",1/1000,IF(RTF_unit_Moment="lb-in",1/12000,1)))),"")</f>
        <v/>
      </c>
      <c r="BQ358" s="142" t="str">
        <f t="shared" ca="1" si="2832"/>
        <v/>
      </c>
      <c r="BR358" s="142" t="str">
        <f t="shared" ca="1" si="2833"/>
        <v/>
      </c>
      <c r="BT358" s="142" t="str">
        <f t="array" aca="1" ref="BT358" ca="1">IFERROR(INDEX($BB$1:$BB$502,SMALL(IF($BB$1:$BB$502&lt;&gt;"",ROW($BB$1:$BB$502)),ROW(351:351))),"")</f>
        <v/>
      </c>
      <c r="BU358" s="156" t="str">
        <f t="shared" ca="1" si="2795"/>
        <v/>
      </c>
      <c r="BV358" s="142" t="str">
        <f t="shared" ca="1" si="2806"/>
        <v/>
      </c>
      <c r="BW358" s="142" t="str">
        <f t="shared" ca="1" si="2806"/>
        <v/>
      </c>
      <c r="BX358" s="142" t="str">
        <f t="shared" ca="1" si="2806"/>
        <v/>
      </c>
      <c r="BY358" s="142" t="str">
        <f t="shared" ca="1" si="2807"/>
        <v/>
      </c>
      <c r="BZ358" s="142" t="str">
        <f t="shared" ca="1" si="2796"/>
        <v/>
      </c>
      <c r="CA358" s="142" t="str">
        <f t="shared" ca="1" si="2808"/>
        <v/>
      </c>
      <c r="CB358" s="142" t="str">
        <f t="shared" ca="1" si="2809"/>
        <v/>
      </c>
      <c r="CC358" s="142" t="str">
        <f t="shared" ca="1" si="2810"/>
        <v/>
      </c>
      <c r="CD358" s="142" t="str">
        <f t="shared" ca="1" si="2811"/>
        <v/>
      </c>
      <c r="CE358" s="142" t="str">
        <f t="shared" ca="1" si="2812"/>
        <v/>
      </c>
      <c r="CF358" s="142" t="str">
        <f t="shared" ca="1" si="2813"/>
        <v/>
      </c>
      <c r="CG358" s="142" t="str">
        <f t="shared" ca="1" si="2814"/>
        <v/>
      </c>
      <c r="CH358" s="142" t="str">
        <f ca="1">IFERROR(TRIM(IFERROR(IF(ISNUMBER(MATCH(IF($CF357="Radius",LEFT($CF358,FIND(" (",$CF358,1)),IF(LEFT($CF358,FIND(" (",$CF358,1))=LEFT($CF357,FIND(" (",$CF357,1)),"",LEFT($CF358,FIND(" (",$CF358,1)))),$CH$8:$CH357,0))=FALSE,IF($CF357="Radius",LEFT($CF358,FIND(" (",$CF358,1)),IF(LEFT($CF358,FIND(" (",$CF358,1))=LEFT($CF357,FIND(" (",$CF357,1)),"",LEFT($CF358,FIND(" (",$CF358,1)))),""),"")),"")</f>
        <v/>
      </c>
      <c r="CI358" s="142" t="str">
        <f t="array" aca="1" ref="CI358" ca="1">IFERROR(IF($CH358="","",IF(MAX((Selection_Radius=$CH358)*Selection_Resultant)=0,"",MAX((Selection_Radius=$CH358)*Selection_Resultant))),"")</f>
        <v/>
      </c>
      <c r="CJ358" s="142" t="str">
        <f t="shared" ca="1" si="2815"/>
        <v/>
      </c>
      <c r="CK358" s="142" t="str">
        <f t="array" aca="1" ref="CK358" ca="1">IFERROR(INDEX($CJ$1:$CJ$502,SMALL(IF($CJ$1:$CJ$502&lt;&gt;"",ROW($CJ$1:$CJ$502)),ROW(351:351))),"")</f>
        <v/>
      </c>
      <c r="CL358" s="142" t="str">
        <f t="shared" ca="1" si="2816"/>
        <v/>
      </c>
      <c r="CM358" s="142" t="str">
        <f t="shared" ca="1" si="2817"/>
        <v/>
      </c>
      <c r="CN358" s="142" t="str" cm="1">
        <f t="array" aca="1" ref="CN358" ca="1">IF(CM358="","",INDEX(INDIRECT("$CM$9:$CM$" &amp; ROW(GuyAnchorReactionCount) + GuyAnchorReactionCount),ROWS($CM358:INDIRECT("$CM$" &amp; ROW(GuyAnchorReactionCount) + GuyAnchorReactionCount))))</f>
        <v/>
      </c>
      <c r="CP358" s="145" t="str">
        <f t="shared" ca="1" si="2818"/>
        <v/>
      </c>
      <c r="CQ358" s="145" t="str">
        <f t="shared" ca="1" si="2819"/>
        <v/>
      </c>
      <c r="CR358" s="145" t="str">
        <f t="shared" ca="1" si="2820"/>
        <v/>
      </c>
      <c r="CS358" s="145" t="str">
        <f t="shared" ca="1" si="2821"/>
        <v/>
      </c>
    </row>
    <row r="359" spans="3:97" x14ac:dyDescent="0.2">
      <c r="C359" s="142">
        <f t="shared" si="2745"/>
        <v>357</v>
      </c>
      <c r="D359" s="142" t="e">
        <f t="shared" ca="1" si="3016"/>
        <v>#N/A</v>
      </c>
      <c r="E359" s="142" t="e">
        <f t="shared" ca="1" si="3016"/>
        <v>#N/A</v>
      </c>
      <c r="F359" s="142" t="e">
        <f t="shared" ca="1" si="3016"/>
        <v>#N/A</v>
      </c>
      <c r="G359" s="142" t="e">
        <f t="shared" ca="1" si="3016"/>
        <v>#N/A</v>
      </c>
      <c r="H359" s="142" t="e">
        <f t="shared" ca="1" si="3016"/>
        <v>#N/A</v>
      </c>
      <c r="I359" s="142" t="e">
        <f t="shared" ca="1" si="3016"/>
        <v>#N/A</v>
      </c>
      <c r="J359" s="142" t="e">
        <f t="shared" ca="1" si="3016"/>
        <v>#N/A</v>
      </c>
      <c r="K359" s="142" t="e">
        <f t="shared" ca="1" si="3016"/>
        <v>#N/A</v>
      </c>
      <c r="L359" s="142" t="e">
        <f t="shared" ca="1" si="3016"/>
        <v>#N/A</v>
      </c>
      <c r="M359" s="142" t="e">
        <f t="shared" ca="1" si="3016"/>
        <v>#N/A</v>
      </c>
      <c r="N359" s="142" t="e">
        <f t="shared" ca="1" si="3016"/>
        <v>#N/A</v>
      </c>
      <c r="O359" s="142" t="e">
        <f t="shared" ca="1" si="3016"/>
        <v>#N/A</v>
      </c>
      <c r="P359" s="142" t="e">
        <f t="shared" ca="1" si="3016"/>
        <v>#N/A</v>
      </c>
      <c r="Q359" s="142" t="e">
        <f t="shared" ca="1" si="3016"/>
        <v>#N/A</v>
      </c>
      <c r="R359" s="142" t="e">
        <f t="shared" ca="1" si="3016"/>
        <v>#N/A</v>
      </c>
      <c r="S359" s="142" t="e">
        <f t="shared" ca="1" si="3016"/>
        <v>#N/A</v>
      </c>
      <c r="T359" s="142" t="e">
        <f t="shared" ca="1" si="3006"/>
        <v>#N/A</v>
      </c>
      <c r="U359" s="142" t="e">
        <f t="shared" ca="1" si="3006"/>
        <v>#N/A</v>
      </c>
      <c r="V359" s="142" t="e">
        <f t="shared" ca="1" si="3006"/>
        <v>#N/A</v>
      </c>
      <c r="W359" s="142" t="e">
        <f t="shared" ca="1" si="3006"/>
        <v>#N/A</v>
      </c>
      <c r="X359" s="142" t="e">
        <f t="shared" ca="1" si="3006"/>
        <v>#N/A</v>
      </c>
      <c r="Y359" s="142" t="e">
        <f t="shared" ca="1" si="3006"/>
        <v>#N/A</v>
      </c>
      <c r="Z359" s="142" t="e">
        <f t="shared" ca="1" si="3006"/>
        <v>#N/A</v>
      </c>
      <c r="AA359" s="142" t="e">
        <f t="shared" ca="1" si="3006"/>
        <v>#N/A</v>
      </c>
      <c r="AB359" s="142" t="e">
        <f t="shared" ca="1" si="3006"/>
        <v>#N/A</v>
      </c>
      <c r="AC359" s="142" t="e">
        <f t="shared" ca="1" si="3006"/>
        <v>#N/A</v>
      </c>
      <c r="AD359" s="142" t="e">
        <f t="shared" ca="1" si="3006"/>
        <v>#N/A</v>
      </c>
      <c r="AE359" s="142" t="e">
        <f t="shared" ca="1" si="3006"/>
        <v>#N/A</v>
      </c>
      <c r="AF359" s="142" t="e">
        <f t="shared" ca="1" si="3006"/>
        <v>#N/A</v>
      </c>
      <c r="AG359" s="142" t="e">
        <f t="shared" ca="1" si="3006"/>
        <v>#N/A</v>
      </c>
      <c r="AH359" s="142" t="e">
        <f t="shared" ca="1" si="3006"/>
        <v>#N/A</v>
      </c>
      <c r="AI359" s="142" t="e">
        <f t="shared" ca="1" si="3017"/>
        <v>#N/A</v>
      </c>
      <c r="AJ359" s="142" t="e">
        <f t="shared" ca="1" si="3017"/>
        <v>#N/A</v>
      </c>
      <c r="AK359" s="142" t="e">
        <f t="shared" ca="1" si="3017"/>
        <v>#N/A</v>
      </c>
      <c r="AL359" s="142" t="e">
        <f t="shared" ca="1" si="3017"/>
        <v>#N/A</v>
      </c>
      <c r="AM359" s="142" t="e">
        <f t="shared" ca="1" si="3017"/>
        <v>#N/A</v>
      </c>
      <c r="AN359" s="142" t="e">
        <f t="shared" ca="1" si="3017"/>
        <v>#N/A</v>
      </c>
      <c r="AO359" s="142" t="e">
        <f t="shared" ca="1" si="3017"/>
        <v>#N/A</v>
      </c>
      <c r="AP359" s="142" t="e">
        <f t="shared" ca="1" si="3017"/>
        <v>#N/A</v>
      </c>
      <c r="AQ359" s="142" t="e">
        <f t="shared" ca="1" si="3017"/>
        <v>#N/A</v>
      </c>
      <c r="AR359" s="142" t="e">
        <f t="shared" ca="1" si="3017"/>
        <v>#N/A</v>
      </c>
      <c r="AS359" s="142" t="e">
        <f t="shared" ca="1" si="3017"/>
        <v>#N/A</v>
      </c>
      <c r="AT359" s="142" t="e">
        <f t="shared" ca="1" si="3017"/>
        <v>#N/A</v>
      </c>
      <c r="AU359" s="142" t="e">
        <f t="shared" ca="1" si="3017"/>
        <v>#N/A</v>
      </c>
      <c r="AV359" s="142" t="e">
        <f t="shared" ca="1" si="3017"/>
        <v>#N/A</v>
      </c>
      <c r="AW359" s="142" t="e">
        <f t="shared" ca="1" si="3017"/>
        <v>#N/A</v>
      </c>
      <c r="AX359" s="142" t="e">
        <f t="shared" ca="1" si="3017"/>
        <v>#N/A</v>
      </c>
      <c r="AY359" s="142" t="e">
        <f t="shared" ca="1" si="3007"/>
        <v>#N/A</v>
      </c>
      <c r="AZ359" s="142" t="e">
        <f t="shared" ca="1" si="3007"/>
        <v>#N/A</v>
      </c>
      <c r="BA359" s="142" t="e">
        <f t="shared" ca="1" si="3007"/>
        <v>#N/A</v>
      </c>
      <c r="BB359" s="142" t="str">
        <f t="shared" ca="1" si="2735"/>
        <v/>
      </c>
      <c r="BC359" s="142" t="str">
        <f t="shared" ref="BC359" ca="1" si="3058">IFERROR(VALUE(G359)*IF(RTF_unit="K",1,IF(RTF_unit="lb",1/1000,IF(RTF_unit="T",2,1))),"")</f>
        <v/>
      </c>
      <c r="BD359" s="142" t="str">
        <f t="shared" ref="BD359" ca="1" si="3059">IFERROR(VALUE(H359)*IF(RTF_unit="K",1,IF(RTF_unit="lb",1/1000,IF(RTF_unit="T",2,1))),"")</f>
        <v/>
      </c>
      <c r="BE359" s="142" t="str">
        <f t="shared" ref="BE359" ca="1" si="3060">IFERROR(VALUE(I359)*IF(RTF_unit="K",1,IF(RTF_unit="lb",1/1000,IF(RTF_unit="T",2,1))),"")</f>
        <v/>
      </c>
      <c r="BF359" s="20" t="str">
        <f t="shared" ca="1" si="2739"/>
        <v/>
      </c>
      <c r="BG359" s="142" t="str">
        <f t="shared" ca="1" si="2781"/>
        <v/>
      </c>
      <c r="BH359" s="20"/>
      <c r="BI359" s="158" t="str">
        <f t="shared" ca="1" si="2825"/>
        <v/>
      </c>
      <c r="BJ359" s="142" t="str">
        <f t="shared" ca="1" si="2800"/>
        <v/>
      </c>
      <c r="BK359" s="142" t="str">
        <f t="shared" ca="1" si="2826"/>
        <v/>
      </c>
      <c r="BL359" s="142" t="str">
        <f t="shared" ref="BL359" ca="1" si="3061">IFERROR(INDEX($D$2:$BA$203,$A$41-1+$BI359,$A$27-3)*IF(RTF_unit="K",1,IF(RTF_unit="lb",1/1000,IF(RTF_unit="T",2,1))),"")</f>
        <v/>
      </c>
      <c r="BM359" s="142" t="str">
        <f t="shared" ref="BM359" ca="1" si="3062">IFERROR(INDEX($D$2:$BA$203,$A$41-1+$BI359,$A$27-1)*IF(RTF_unit="K",1,IF(RTF_unit="lb",1/1000,IF(RTF_unit="T",2,1))),"")</f>
        <v/>
      </c>
      <c r="BN359" s="142" t="str">
        <f t="shared" ref="BN359" ca="1" si="3063">IFERROR(INDEX($D$2:$BA$203,$A$41-1+$BI359,$A$27-2)*IF(RTF_unit="K",1,IF(RTF_unit="lb",1/1000,IF(RTF_unit="T",2,1))),"")</f>
        <v/>
      </c>
      <c r="BO359" s="142" t="str">
        <f t="shared" ref="BO359" ca="1" si="3064">IFERROR(INDEX($D$2:$BA$203,$A$41-1+$BI359,$A$27)*IF(RTF_unit_Moment="kip-ft",1,IF(RTF_unit_Moment="kip-in",1/12,IF(RTF_unit_Moment="lb-ft",1/1000,IF(RTF_unit_Moment="lb-in",1/12000,1)))),"")</f>
        <v/>
      </c>
      <c r="BP359" s="142" t="str">
        <f t="shared" ref="BP359" ca="1" si="3065">IFERROR(INDEX($D$2:$BA$203,$A$41-1+$BI359,$A$30)*IF(RTF_unit_Moment="kip-ft",1,IF(RTF_unit_Moment="kip-in",1/12,IF(RTF_unit_Moment="lb-ft",1/1000,IF(RTF_unit_Moment="lb-in",1/12000,1)))),"")</f>
        <v/>
      </c>
      <c r="BQ359" s="142" t="str">
        <f t="shared" ca="1" si="2832"/>
        <v/>
      </c>
      <c r="BR359" s="142" t="str">
        <f t="shared" ca="1" si="2833"/>
        <v/>
      </c>
      <c r="BT359" s="142" t="str">
        <f t="array" aca="1" ref="BT359" ca="1">IFERROR(INDEX($BB$1:$BB$502,SMALL(IF($BB$1:$BB$502&lt;&gt;"",ROW($BB$1:$BB$502)),ROW(352:352))),"")</f>
        <v/>
      </c>
      <c r="BU359" s="156" t="str">
        <f t="shared" ca="1" si="2795"/>
        <v/>
      </c>
      <c r="BV359" s="142" t="str">
        <f t="shared" ca="1" si="2806"/>
        <v/>
      </c>
      <c r="BW359" s="142" t="str">
        <f t="shared" ca="1" si="2806"/>
        <v/>
      </c>
      <c r="BX359" s="142" t="str">
        <f t="shared" ca="1" si="2806"/>
        <v/>
      </c>
      <c r="BY359" s="142" t="str">
        <f t="shared" ca="1" si="2807"/>
        <v/>
      </c>
      <c r="BZ359" s="142" t="str">
        <f t="shared" ca="1" si="2796"/>
        <v/>
      </c>
      <c r="CA359" s="142" t="str">
        <f t="shared" ca="1" si="2808"/>
        <v/>
      </c>
      <c r="CB359" s="142" t="str">
        <f t="shared" ca="1" si="2809"/>
        <v/>
      </c>
      <c r="CC359" s="142" t="str">
        <f t="shared" ca="1" si="2810"/>
        <v/>
      </c>
      <c r="CD359" s="142" t="str">
        <f t="shared" ca="1" si="2811"/>
        <v/>
      </c>
      <c r="CE359" s="142" t="str">
        <f t="shared" ca="1" si="2812"/>
        <v/>
      </c>
      <c r="CF359" s="142" t="str">
        <f t="shared" ca="1" si="2813"/>
        <v/>
      </c>
      <c r="CG359" s="142" t="str">
        <f t="shared" ca="1" si="2814"/>
        <v/>
      </c>
      <c r="CH359" s="142" t="str">
        <f ca="1">IFERROR(TRIM(IFERROR(IF(ISNUMBER(MATCH(IF($CF358="Radius",LEFT($CF359,FIND(" (",$CF359,1)),IF(LEFT($CF359,FIND(" (",$CF359,1))=LEFT($CF358,FIND(" (",$CF358,1)),"",LEFT($CF359,FIND(" (",$CF359,1)))),$CH$8:$CH358,0))=FALSE,IF($CF358="Radius",LEFT($CF359,FIND(" (",$CF359,1)),IF(LEFT($CF359,FIND(" (",$CF359,1))=LEFT($CF358,FIND(" (",$CF358,1)),"",LEFT($CF359,FIND(" (",$CF359,1)))),""),"")),"")</f>
        <v/>
      </c>
      <c r="CI359" s="142" t="str">
        <f t="array" aca="1" ref="CI359" ca="1">IFERROR(IF($CH359="","",IF(MAX((Selection_Radius=$CH359)*Selection_Resultant)=0,"",MAX((Selection_Radius=$CH359)*Selection_Resultant))),"")</f>
        <v/>
      </c>
      <c r="CJ359" s="142" t="str">
        <f t="shared" ca="1" si="2815"/>
        <v/>
      </c>
      <c r="CK359" s="142" t="str">
        <f t="array" aca="1" ref="CK359" ca="1">IFERROR(INDEX($CJ$1:$CJ$502,SMALL(IF($CJ$1:$CJ$502&lt;&gt;"",ROW($CJ$1:$CJ$502)),ROW(352:352))),"")</f>
        <v/>
      </c>
      <c r="CL359" s="142" t="str">
        <f t="shared" ca="1" si="2816"/>
        <v/>
      </c>
      <c r="CM359" s="142" t="str">
        <f t="shared" ca="1" si="2817"/>
        <v/>
      </c>
      <c r="CN359" s="142" t="str" cm="1">
        <f t="array" aca="1" ref="CN359" ca="1">IF(CM359="","",INDEX(INDIRECT("$CM$9:$CM$" &amp; ROW(GuyAnchorReactionCount) + GuyAnchorReactionCount),ROWS($CM359:INDIRECT("$CM$" &amp; ROW(GuyAnchorReactionCount) + GuyAnchorReactionCount))))</f>
        <v/>
      </c>
      <c r="CP359" s="145" t="str">
        <f t="shared" ca="1" si="2818"/>
        <v/>
      </c>
      <c r="CQ359" s="145" t="str">
        <f t="shared" ca="1" si="2819"/>
        <v/>
      </c>
      <c r="CR359" s="145" t="str">
        <f t="shared" ca="1" si="2820"/>
        <v/>
      </c>
      <c r="CS359" s="145" t="str">
        <f t="shared" ca="1" si="2821"/>
        <v/>
      </c>
    </row>
    <row r="360" spans="3:97" ht="15" customHeight="1" x14ac:dyDescent="0.2">
      <c r="C360" s="142">
        <f t="shared" si="2745"/>
        <v>358</v>
      </c>
      <c r="D360" s="142" t="e">
        <f t="shared" ca="1" si="3016"/>
        <v>#N/A</v>
      </c>
      <c r="E360" s="142" t="e">
        <f t="shared" ca="1" si="3016"/>
        <v>#N/A</v>
      </c>
      <c r="F360" s="142" t="e">
        <f t="shared" ca="1" si="3016"/>
        <v>#N/A</v>
      </c>
      <c r="G360" s="142" t="e">
        <f t="shared" ca="1" si="3016"/>
        <v>#N/A</v>
      </c>
      <c r="H360" s="142" t="e">
        <f t="shared" ca="1" si="3016"/>
        <v>#N/A</v>
      </c>
      <c r="I360" s="142" t="e">
        <f t="shared" ca="1" si="3016"/>
        <v>#N/A</v>
      </c>
      <c r="J360" s="142" t="e">
        <f t="shared" ca="1" si="3016"/>
        <v>#N/A</v>
      </c>
      <c r="K360" s="142" t="e">
        <f t="shared" ca="1" si="3016"/>
        <v>#N/A</v>
      </c>
      <c r="L360" s="142" t="e">
        <f t="shared" ca="1" si="3016"/>
        <v>#N/A</v>
      </c>
      <c r="M360" s="142" t="e">
        <f t="shared" ca="1" si="3016"/>
        <v>#N/A</v>
      </c>
      <c r="N360" s="142" t="e">
        <f t="shared" ca="1" si="3016"/>
        <v>#N/A</v>
      </c>
      <c r="O360" s="142" t="e">
        <f t="shared" ca="1" si="3016"/>
        <v>#N/A</v>
      </c>
      <c r="P360" s="142" t="e">
        <f t="shared" ca="1" si="3016"/>
        <v>#N/A</v>
      </c>
      <c r="Q360" s="142" t="e">
        <f t="shared" ca="1" si="3016"/>
        <v>#N/A</v>
      </c>
      <c r="R360" s="142" t="e">
        <f t="shared" ca="1" si="3016"/>
        <v>#N/A</v>
      </c>
      <c r="S360" s="142" t="e">
        <f t="shared" ca="1" si="3016"/>
        <v>#N/A</v>
      </c>
      <c r="T360" s="142" t="e">
        <f t="shared" ca="1" si="3006"/>
        <v>#N/A</v>
      </c>
      <c r="U360" s="142" t="e">
        <f t="shared" ca="1" si="3006"/>
        <v>#N/A</v>
      </c>
      <c r="V360" s="142" t="e">
        <f t="shared" ca="1" si="3006"/>
        <v>#N/A</v>
      </c>
      <c r="W360" s="142" t="e">
        <f t="shared" ca="1" si="3006"/>
        <v>#N/A</v>
      </c>
      <c r="X360" s="142" t="e">
        <f t="shared" ca="1" si="3006"/>
        <v>#N/A</v>
      </c>
      <c r="Y360" s="142" t="e">
        <f t="shared" ca="1" si="3006"/>
        <v>#N/A</v>
      </c>
      <c r="Z360" s="142" t="e">
        <f t="shared" ca="1" si="3006"/>
        <v>#N/A</v>
      </c>
      <c r="AA360" s="142" t="e">
        <f t="shared" ca="1" si="3006"/>
        <v>#N/A</v>
      </c>
      <c r="AB360" s="142" t="e">
        <f t="shared" ca="1" si="3006"/>
        <v>#N/A</v>
      </c>
      <c r="AC360" s="142" t="e">
        <f t="shared" ca="1" si="3006"/>
        <v>#N/A</v>
      </c>
      <c r="AD360" s="142" t="e">
        <f t="shared" ca="1" si="3006"/>
        <v>#N/A</v>
      </c>
      <c r="AE360" s="142" t="e">
        <f t="shared" ca="1" si="3006"/>
        <v>#N/A</v>
      </c>
      <c r="AF360" s="142" t="e">
        <f t="shared" ca="1" si="3006"/>
        <v>#N/A</v>
      </c>
      <c r="AG360" s="142" t="e">
        <f t="shared" ca="1" si="3006"/>
        <v>#N/A</v>
      </c>
      <c r="AH360" s="142" t="e">
        <f t="shared" ca="1" si="3006"/>
        <v>#N/A</v>
      </c>
      <c r="AI360" s="142" t="e">
        <f t="shared" ca="1" si="3017"/>
        <v>#N/A</v>
      </c>
      <c r="AJ360" s="142" t="e">
        <f t="shared" ca="1" si="3017"/>
        <v>#N/A</v>
      </c>
      <c r="AK360" s="142" t="e">
        <f t="shared" ca="1" si="3017"/>
        <v>#N/A</v>
      </c>
      <c r="AL360" s="142" t="e">
        <f t="shared" ca="1" si="3017"/>
        <v>#N/A</v>
      </c>
      <c r="AM360" s="142" t="e">
        <f t="shared" ca="1" si="3017"/>
        <v>#N/A</v>
      </c>
      <c r="AN360" s="142" t="e">
        <f t="shared" ca="1" si="3017"/>
        <v>#N/A</v>
      </c>
      <c r="AO360" s="142" t="e">
        <f t="shared" ca="1" si="3017"/>
        <v>#N/A</v>
      </c>
      <c r="AP360" s="142" t="e">
        <f t="shared" ca="1" si="3017"/>
        <v>#N/A</v>
      </c>
      <c r="AQ360" s="142" t="e">
        <f t="shared" ca="1" si="3017"/>
        <v>#N/A</v>
      </c>
      <c r="AR360" s="142" t="e">
        <f t="shared" ca="1" si="3017"/>
        <v>#N/A</v>
      </c>
      <c r="AS360" s="142" t="e">
        <f t="shared" ca="1" si="3017"/>
        <v>#N/A</v>
      </c>
      <c r="AT360" s="142" t="e">
        <f t="shared" ca="1" si="3017"/>
        <v>#N/A</v>
      </c>
      <c r="AU360" s="142" t="e">
        <f t="shared" ca="1" si="3017"/>
        <v>#N/A</v>
      </c>
      <c r="AV360" s="142" t="e">
        <f t="shared" ca="1" si="3017"/>
        <v>#N/A</v>
      </c>
      <c r="AW360" s="142" t="e">
        <f t="shared" ca="1" si="3017"/>
        <v>#N/A</v>
      </c>
      <c r="AX360" s="142" t="e">
        <f t="shared" ca="1" si="3017"/>
        <v>#N/A</v>
      </c>
      <c r="AY360" s="142" t="e">
        <f t="shared" ca="1" si="3007"/>
        <v>#N/A</v>
      </c>
      <c r="AZ360" s="142" t="e">
        <f t="shared" ca="1" si="3007"/>
        <v>#N/A</v>
      </c>
      <c r="BA360" s="142" t="e">
        <f t="shared" ca="1" si="3007"/>
        <v>#N/A</v>
      </c>
      <c r="BB360" s="142" t="str">
        <f t="shared" ca="1" si="2735"/>
        <v/>
      </c>
      <c r="BC360" s="142" t="str">
        <f t="shared" ref="BC360" ca="1" si="3066">IFERROR(VALUE(G360)*IF(RTF_unit="K",1,IF(RTF_unit="lb",1/1000,IF(RTF_unit="T",2,1))),"")</f>
        <v/>
      </c>
      <c r="BD360" s="142" t="str">
        <f t="shared" ref="BD360" ca="1" si="3067">IFERROR(VALUE(H360)*IF(RTF_unit="K",1,IF(RTF_unit="lb",1/1000,IF(RTF_unit="T",2,1))),"")</f>
        <v/>
      </c>
      <c r="BE360" s="142" t="str">
        <f t="shared" ref="BE360" ca="1" si="3068">IFERROR(VALUE(I360)*IF(RTF_unit="K",1,IF(RTF_unit="lb",1/1000,IF(RTF_unit="T",2,1))),"")</f>
        <v/>
      </c>
      <c r="BF360" s="20" t="str">
        <f t="shared" ca="1" si="2739"/>
        <v/>
      </c>
      <c r="BG360" s="142" t="str">
        <f t="shared" ca="1" si="2781"/>
        <v/>
      </c>
      <c r="BH360" s="20"/>
      <c r="BI360" s="158" t="str">
        <f t="shared" ca="1" si="2825"/>
        <v/>
      </c>
      <c r="BJ360" s="142" t="str">
        <f t="shared" ca="1" si="2800"/>
        <v/>
      </c>
      <c r="BK360" s="142" t="str">
        <f t="shared" ca="1" si="2826"/>
        <v/>
      </c>
      <c r="BL360" s="142" t="str">
        <f t="shared" ref="BL360" ca="1" si="3069">IFERROR(INDEX($D$2:$BA$203,$A$41-1+$BI360,$A$27-3)*IF(RTF_unit="K",1,IF(RTF_unit="lb",1/1000,IF(RTF_unit="T",2,1))),"")</f>
        <v/>
      </c>
      <c r="BM360" s="142" t="str">
        <f t="shared" ref="BM360" ca="1" si="3070">IFERROR(INDEX($D$2:$BA$203,$A$41-1+$BI360,$A$27-1)*IF(RTF_unit="K",1,IF(RTF_unit="lb",1/1000,IF(RTF_unit="T",2,1))),"")</f>
        <v/>
      </c>
      <c r="BN360" s="142" t="str">
        <f t="shared" ref="BN360" ca="1" si="3071">IFERROR(INDEX($D$2:$BA$203,$A$41-1+$BI360,$A$27-2)*IF(RTF_unit="K",1,IF(RTF_unit="lb",1/1000,IF(RTF_unit="T",2,1))),"")</f>
        <v/>
      </c>
      <c r="BO360" s="142" t="str">
        <f t="shared" ref="BO360" ca="1" si="3072">IFERROR(INDEX($D$2:$BA$203,$A$41-1+$BI360,$A$27)*IF(RTF_unit_Moment="kip-ft",1,IF(RTF_unit_Moment="kip-in",1/12,IF(RTF_unit_Moment="lb-ft",1/1000,IF(RTF_unit_Moment="lb-in",1/12000,1)))),"")</f>
        <v/>
      </c>
      <c r="BP360" s="142" t="str">
        <f t="shared" ref="BP360" ca="1" si="3073">IFERROR(INDEX($D$2:$BA$203,$A$41-1+$BI360,$A$30)*IF(RTF_unit_Moment="kip-ft",1,IF(RTF_unit_Moment="kip-in",1/12,IF(RTF_unit_Moment="lb-ft",1/1000,IF(RTF_unit_Moment="lb-in",1/12000,1)))),"")</f>
        <v/>
      </c>
      <c r="BQ360" s="142" t="str">
        <f t="shared" ca="1" si="2832"/>
        <v/>
      </c>
      <c r="BR360" s="142" t="str">
        <f t="shared" ca="1" si="2833"/>
        <v/>
      </c>
      <c r="BT360" s="142" t="str">
        <f t="array" aca="1" ref="BT360" ca="1">IFERROR(INDEX($BB$1:$BB$502,SMALL(IF($BB$1:$BB$502&lt;&gt;"",ROW($BB$1:$BB$502)),ROW(353:353))),"")</f>
        <v/>
      </c>
      <c r="BU360" s="156" t="str">
        <f t="shared" ca="1" si="2795"/>
        <v/>
      </c>
      <c r="BV360" s="142" t="str">
        <f t="shared" ca="1" si="2806"/>
        <v/>
      </c>
      <c r="BW360" s="142" t="str">
        <f t="shared" ca="1" si="2806"/>
        <v/>
      </c>
      <c r="BX360" s="142" t="str">
        <f t="shared" ca="1" si="2806"/>
        <v/>
      </c>
      <c r="BY360" s="142" t="str">
        <f t="shared" ca="1" si="2807"/>
        <v/>
      </c>
      <c r="BZ360" s="142" t="str">
        <f t="shared" ca="1" si="2796"/>
        <v/>
      </c>
      <c r="CA360" s="142" t="str">
        <f t="shared" ca="1" si="2808"/>
        <v/>
      </c>
      <c r="CB360" s="142" t="str">
        <f t="shared" ca="1" si="2809"/>
        <v/>
      </c>
      <c r="CC360" s="142" t="str">
        <f t="shared" ca="1" si="2810"/>
        <v/>
      </c>
      <c r="CD360" s="142" t="str">
        <f t="shared" ca="1" si="2811"/>
        <v/>
      </c>
      <c r="CE360" s="142" t="str">
        <f t="shared" ca="1" si="2812"/>
        <v/>
      </c>
      <c r="CF360" s="142" t="str">
        <f t="shared" ca="1" si="2813"/>
        <v/>
      </c>
      <c r="CG360" s="142" t="str">
        <f t="shared" ca="1" si="2814"/>
        <v/>
      </c>
      <c r="CH360" s="142" t="str">
        <f ca="1">IFERROR(TRIM(IFERROR(IF(ISNUMBER(MATCH(IF($CF359="Radius",LEFT($CF360,FIND(" (",$CF360,1)),IF(LEFT($CF360,FIND(" (",$CF360,1))=LEFT($CF359,FIND(" (",$CF359,1)),"",LEFT($CF360,FIND(" (",$CF360,1)))),$CH$8:$CH359,0))=FALSE,IF($CF359="Radius",LEFT($CF360,FIND(" (",$CF360,1)),IF(LEFT($CF360,FIND(" (",$CF360,1))=LEFT($CF359,FIND(" (",$CF359,1)),"",LEFT($CF360,FIND(" (",$CF360,1)))),""),"")),"")</f>
        <v/>
      </c>
      <c r="CI360" s="142" t="str">
        <f t="array" aca="1" ref="CI360" ca="1">IFERROR(IF($CH360="","",IF(MAX((Selection_Radius=$CH360)*Selection_Resultant)=0,"",MAX((Selection_Radius=$CH360)*Selection_Resultant))),"")</f>
        <v/>
      </c>
      <c r="CJ360" s="142" t="str">
        <f t="shared" ca="1" si="2815"/>
        <v/>
      </c>
      <c r="CK360" s="142" t="str">
        <f t="array" aca="1" ref="CK360" ca="1">IFERROR(INDEX($CJ$1:$CJ$502,SMALL(IF($CJ$1:$CJ$502&lt;&gt;"",ROW($CJ$1:$CJ$502)),ROW(353:353))),"")</f>
        <v/>
      </c>
      <c r="CL360" s="142" t="str">
        <f t="shared" ca="1" si="2816"/>
        <v/>
      </c>
      <c r="CM360" s="142" t="str">
        <f t="shared" ca="1" si="2817"/>
        <v/>
      </c>
      <c r="CN360" s="142" t="str" cm="1">
        <f t="array" aca="1" ref="CN360" ca="1">IF(CM360="","",INDEX(INDIRECT("$CM$9:$CM$" &amp; ROW(GuyAnchorReactionCount) + GuyAnchorReactionCount),ROWS($CM360:INDIRECT("$CM$" &amp; ROW(GuyAnchorReactionCount) + GuyAnchorReactionCount))))</f>
        <v/>
      </c>
      <c r="CP360" s="145" t="str">
        <f t="shared" ca="1" si="2818"/>
        <v/>
      </c>
      <c r="CQ360" s="145" t="str">
        <f t="shared" ca="1" si="2819"/>
        <v/>
      </c>
      <c r="CR360" s="145" t="str">
        <f t="shared" ca="1" si="2820"/>
        <v/>
      </c>
      <c r="CS360" s="145" t="str">
        <f t="shared" ca="1" si="2821"/>
        <v/>
      </c>
    </row>
    <row r="361" spans="3:97" x14ac:dyDescent="0.2">
      <c r="C361" s="142">
        <f t="shared" si="2745"/>
        <v>359</v>
      </c>
      <c r="D361" s="142" t="e">
        <f t="shared" ca="1" si="3016"/>
        <v>#N/A</v>
      </c>
      <c r="E361" s="142" t="e">
        <f t="shared" ca="1" si="3016"/>
        <v>#N/A</v>
      </c>
      <c r="F361" s="142" t="e">
        <f t="shared" ca="1" si="3016"/>
        <v>#N/A</v>
      </c>
      <c r="G361" s="142" t="e">
        <f t="shared" ca="1" si="3016"/>
        <v>#N/A</v>
      </c>
      <c r="H361" s="142" t="e">
        <f t="shared" ca="1" si="3016"/>
        <v>#N/A</v>
      </c>
      <c r="I361" s="142" t="e">
        <f t="shared" ca="1" si="3016"/>
        <v>#N/A</v>
      </c>
      <c r="J361" s="142" t="e">
        <f t="shared" ca="1" si="3016"/>
        <v>#N/A</v>
      </c>
      <c r="K361" s="142" t="e">
        <f t="shared" ca="1" si="3016"/>
        <v>#N/A</v>
      </c>
      <c r="L361" s="142" t="e">
        <f t="shared" ca="1" si="3016"/>
        <v>#N/A</v>
      </c>
      <c r="M361" s="142" t="e">
        <f t="shared" ca="1" si="3016"/>
        <v>#N/A</v>
      </c>
      <c r="N361" s="142" t="e">
        <f t="shared" ca="1" si="3016"/>
        <v>#N/A</v>
      </c>
      <c r="O361" s="142" t="e">
        <f t="shared" ca="1" si="3016"/>
        <v>#N/A</v>
      </c>
      <c r="P361" s="142" t="e">
        <f t="shared" ca="1" si="3016"/>
        <v>#N/A</v>
      </c>
      <c r="Q361" s="142" t="e">
        <f t="shared" ca="1" si="3016"/>
        <v>#N/A</v>
      </c>
      <c r="R361" s="142" t="e">
        <f t="shared" ca="1" si="3016"/>
        <v>#N/A</v>
      </c>
      <c r="S361" s="142" t="e">
        <f t="shared" ca="1" si="3016"/>
        <v>#N/A</v>
      </c>
      <c r="T361" s="142" t="e">
        <f t="shared" ca="1" si="3006"/>
        <v>#N/A</v>
      </c>
      <c r="U361" s="142" t="e">
        <f t="shared" ca="1" si="3006"/>
        <v>#N/A</v>
      </c>
      <c r="V361" s="142" t="e">
        <f t="shared" ca="1" si="3006"/>
        <v>#N/A</v>
      </c>
      <c r="W361" s="142" t="e">
        <f t="shared" ca="1" si="3006"/>
        <v>#N/A</v>
      </c>
      <c r="X361" s="142" t="e">
        <f t="shared" ca="1" si="3006"/>
        <v>#N/A</v>
      </c>
      <c r="Y361" s="142" t="e">
        <f t="shared" ca="1" si="3006"/>
        <v>#N/A</v>
      </c>
      <c r="Z361" s="142" t="e">
        <f t="shared" ca="1" si="3006"/>
        <v>#N/A</v>
      </c>
      <c r="AA361" s="142" t="e">
        <f t="shared" ca="1" si="3006"/>
        <v>#N/A</v>
      </c>
      <c r="AB361" s="142" t="e">
        <f t="shared" ca="1" si="3006"/>
        <v>#N/A</v>
      </c>
      <c r="AC361" s="142" t="e">
        <f t="shared" ca="1" si="3006"/>
        <v>#N/A</v>
      </c>
      <c r="AD361" s="142" t="e">
        <f t="shared" ca="1" si="3006"/>
        <v>#N/A</v>
      </c>
      <c r="AE361" s="142" t="e">
        <f t="shared" ca="1" si="3006"/>
        <v>#N/A</v>
      </c>
      <c r="AF361" s="142" t="e">
        <f t="shared" ca="1" si="3006"/>
        <v>#N/A</v>
      </c>
      <c r="AG361" s="142" t="e">
        <f t="shared" ca="1" si="3006"/>
        <v>#N/A</v>
      </c>
      <c r="AH361" s="142" t="e">
        <f t="shared" ca="1" si="3006"/>
        <v>#N/A</v>
      </c>
      <c r="AI361" s="142" t="e">
        <f t="shared" ca="1" si="3017"/>
        <v>#N/A</v>
      </c>
      <c r="AJ361" s="142" t="e">
        <f t="shared" ca="1" si="3017"/>
        <v>#N/A</v>
      </c>
      <c r="AK361" s="142" t="e">
        <f t="shared" ca="1" si="3017"/>
        <v>#N/A</v>
      </c>
      <c r="AL361" s="142" t="e">
        <f t="shared" ca="1" si="3017"/>
        <v>#N/A</v>
      </c>
      <c r="AM361" s="142" t="e">
        <f t="shared" ca="1" si="3017"/>
        <v>#N/A</v>
      </c>
      <c r="AN361" s="142" t="e">
        <f t="shared" ca="1" si="3017"/>
        <v>#N/A</v>
      </c>
      <c r="AO361" s="142" t="e">
        <f t="shared" ca="1" si="3017"/>
        <v>#N/A</v>
      </c>
      <c r="AP361" s="142" t="e">
        <f t="shared" ca="1" si="3017"/>
        <v>#N/A</v>
      </c>
      <c r="AQ361" s="142" t="e">
        <f t="shared" ca="1" si="3017"/>
        <v>#N/A</v>
      </c>
      <c r="AR361" s="142" t="e">
        <f t="shared" ca="1" si="3017"/>
        <v>#N/A</v>
      </c>
      <c r="AS361" s="142" t="e">
        <f t="shared" ca="1" si="3017"/>
        <v>#N/A</v>
      </c>
      <c r="AT361" s="142" t="e">
        <f t="shared" ca="1" si="3017"/>
        <v>#N/A</v>
      </c>
      <c r="AU361" s="142" t="e">
        <f t="shared" ca="1" si="3017"/>
        <v>#N/A</v>
      </c>
      <c r="AV361" s="142" t="e">
        <f t="shared" ca="1" si="3017"/>
        <v>#N/A</v>
      </c>
      <c r="AW361" s="142" t="e">
        <f t="shared" ca="1" si="3017"/>
        <v>#N/A</v>
      </c>
      <c r="AX361" s="142" t="e">
        <f t="shared" ca="1" si="3017"/>
        <v>#N/A</v>
      </c>
      <c r="AY361" s="142" t="e">
        <f t="shared" ca="1" si="3007"/>
        <v>#N/A</v>
      </c>
      <c r="AZ361" s="142" t="e">
        <f t="shared" ca="1" si="3007"/>
        <v>#N/A</v>
      </c>
      <c r="BA361" s="142" t="e">
        <f t="shared" ca="1" si="3007"/>
        <v>#N/A</v>
      </c>
      <c r="BB361" s="142" t="str">
        <f t="shared" ca="1" si="2735"/>
        <v/>
      </c>
      <c r="BC361" s="142" t="str">
        <f t="shared" ref="BC361" ca="1" si="3074">IFERROR(VALUE(G361)*IF(RTF_unit="K",1,IF(RTF_unit="lb",1/1000,IF(RTF_unit="T",2,1))),"")</f>
        <v/>
      </c>
      <c r="BD361" s="142" t="str">
        <f t="shared" ref="BD361" ca="1" si="3075">IFERROR(VALUE(H361)*IF(RTF_unit="K",1,IF(RTF_unit="lb",1/1000,IF(RTF_unit="T",2,1))),"")</f>
        <v/>
      </c>
      <c r="BE361" s="142" t="str">
        <f t="shared" ref="BE361" ca="1" si="3076">IFERROR(VALUE(I361)*IF(RTF_unit="K",1,IF(RTF_unit="lb",1/1000,IF(RTF_unit="T",2,1))),"")</f>
        <v/>
      </c>
      <c r="BF361" s="20" t="str">
        <f t="shared" ca="1" si="2739"/>
        <v/>
      </c>
      <c r="BG361" s="142" t="str">
        <f t="shared" ca="1" si="2781"/>
        <v/>
      </c>
      <c r="BH361" s="20"/>
      <c r="BI361" s="158" t="str">
        <f t="shared" ca="1" si="2825"/>
        <v/>
      </c>
      <c r="BJ361" s="142" t="str">
        <f t="shared" ca="1" si="2800"/>
        <v/>
      </c>
      <c r="BK361" s="142" t="str">
        <f t="shared" ca="1" si="2826"/>
        <v/>
      </c>
      <c r="BL361" s="142" t="str">
        <f t="shared" ref="BL361" ca="1" si="3077">IFERROR(INDEX($D$2:$BA$203,$A$41-1+$BI361,$A$27-3)*IF(RTF_unit="K",1,IF(RTF_unit="lb",1/1000,IF(RTF_unit="T",2,1))),"")</f>
        <v/>
      </c>
      <c r="BM361" s="142" t="str">
        <f t="shared" ref="BM361" ca="1" si="3078">IFERROR(INDEX($D$2:$BA$203,$A$41-1+$BI361,$A$27-1)*IF(RTF_unit="K",1,IF(RTF_unit="lb",1/1000,IF(RTF_unit="T",2,1))),"")</f>
        <v/>
      </c>
      <c r="BN361" s="142" t="str">
        <f t="shared" ref="BN361" ca="1" si="3079">IFERROR(INDEX($D$2:$BA$203,$A$41-1+$BI361,$A$27-2)*IF(RTF_unit="K",1,IF(RTF_unit="lb",1/1000,IF(RTF_unit="T",2,1))),"")</f>
        <v/>
      </c>
      <c r="BO361" s="142" t="str">
        <f t="shared" ref="BO361" ca="1" si="3080">IFERROR(INDEX($D$2:$BA$203,$A$41-1+$BI361,$A$27)*IF(RTF_unit_Moment="kip-ft",1,IF(RTF_unit_Moment="kip-in",1/12,IF(RTF_unit_Moment="lb-ft",1/1000,IF(RTF_unit_Moment="lb-in",1/12000,1)))),"")</f>
        <v/>
      </c>
      <c r="BP361" s="142" t="str">
        <f t="shared" ref="BP361" ca="1" si="3081">IFERROR(INDEX($D$2:$BA$203,$A$41-1+$BI361,$A$30)*IF(RTF_unit_Moment="kip-ft",1,IF(RTF_unit_Moment="kip-in",1/12,IF(RTF_unit_Moment="lb-ft",1/1000,IF(RTF_unit_Moment="lb-in",1/12000,1)))),"")</f>
        <v/>
      </c>
      <c r="BQ361" s="142" t="str">
        <f t="shared" ca="1" si="2832"/>
        <v/>
      </c>
      <c r="BR361" s="142" t="str">
        <f t="shared" ca="1" si="2833"/>
        <v/>
      </c>
      <c r="BT361" s="142" t="str">
        <f t="array" aca="1" ref="BT361" ca="1">IFERROR(INDEX($BB$1:$BB$502,SMALL(IF($BB$1:$BB$502&lt;&gt;"",ROW($BB$1:$BB$502)),ROW(354:354))),"")</f>
        <v/>
      </c>
      <c r="BU361" s="156" t="str">
        <f t="shared" ca="1" si="2795"/>
        <v/>
      </c>
      <c r="BV361" s="142" t="str">
        <f t="shared" ca="1" si="2806"/>
        <v/>
      </c>
      <c r="BW361" s="142" t="str">
        <f t="shared" ca="1" si="2806"/>
        <v/>
      </c>
      <c r="BX361" s="142" t="str">
        <f t="shared" ca="1" si="2806"/>
        <v/>
      </c>
      <c r="BY361" s="142" t="str">
        <f t="shared" ca="1" si="2807"/>
        <v/>
      </c>
      <c r="BZ361" s="142" t="str">
        <f t="shared" ca="1" si="2796"/>
        <v/>
      </c>
      <c r="CA361" s="142" t="str">
        <f t="shared" ca="1" si="2808"/>
        <v/>
      </c>
      <c r="CB361" s="142" t="str">
        <f t="shared" ca="1" si="2809"/>
        <v/>
      </c>
      <c r="CC361" s="142" t="str">
        <f t="shared" ca="1" si="2810"/>
        <v/>
      </c>
      <c r="CD361" s="142" t="str">
        <f t="shared" ca="1" si="2811"/>
        <v/>
      </c>
      <c r="CE361" s="142" t="str">
        <f t="shared" ca="1" si="2812"/>
        <v/>
      </c>
      <c r="CF361" s="142" t="str">
        <f t="shared" ca="1" si="2813"/>
        <v/>
      </c>
      <c r="CG361" s="142" t="str">
        <f t="shared" ca="1" si="2814"/>
        <v/>
      </c>
      <c r="CH361" s="142" t="str">
        <f ca="1">IFERROR(TRIM(IFERROR(IF(ISNUMBER(MATCH(IF($CF360="Radius",LEFT($CF361,FIND(" (",$CF361,1)),IF(LEFT($CF361,FIND(" (",$CF361,1))=LEFT($CF360,FIND(" (",$CF360,1)),"",LEFT($CF361,FIND(" (",$CF361,1)))),$CH$8:$CH360,0))=FALSE,IF($CF360="Radius",LEFT($CF361,FIND(" (",$CF361,1)),IF(LEFT($CF361,FIND(" (",$CF361,1))=LEFT($CF360,FIND(" (",$CF360,1)),"",LEFT($CF361,FIND(" (",$CF361,1)))),""),"")),"")</f>
        <v/>
      </c>
      <c r="CI361" s="142" t="str">
        <f t="array" aca="1" ref="CI361" ca="1">IFERROR(IF($CH361="","",IF(MAX((Selection_Radius=$CH361)*Selection_Resultant)=0,"",MAX((Selection_Radius=$CH361)*Selection_Resultant))),"")</f>
        <v/>
      </c>
      <c r="CJ361" s="142" t="str">
        <f t="shared" ca="1" si="2815"/>
        <v/>
      </c>
      <c r="CK361" s="142" t="str">
        <f t="array" aca="1" ref="CK361" ca="1">IFERROR(INDEX($CJ$1:$CJ$502,SMALL(IF($CJ$1:$CJ$502&lt;&gt;"",ROW($CJ$1:$CJ$502)),ROW(354:354))),"")</f>
        <v/>
      </c>
      <c r="CL361" s="142" t="str">
        <f t="shared" ca="1" si="2816"/>
        <v/>
      </c>
      <c r="CM361" s="142" t="str">
        <f t="shared" ca="1" si="2817"/>
        <v/>
      </c>
      <c r="CN361" s="142" t="str" cm="1">
        <f t="array" aca="1" ref="CN361" ca="1">IF(CM361="","",INDEX(INDIRECT("$CM$9:$CM$" &amp; ROW(GuyAnchorReactionCount) + GuyAnchorReactionCount),ROWS($CM361:INDIRECT("$CM$" &amp; ROW(GuyAnchorReactionCount) + GuyAnchorReactionCount))))</f>
        <v/>
      </c>
      <c r="CP361" s="145" t="str">
        <f t="shared" ca="1" si="2818"/>
        <v/>
      </c>
      <c r="CQ361" s="145" t="str">
        <f t="shared" ca="1" si="2819"/>
        <v/>
      </c>
      <c r="CR361" s="145" t="str">
        <f t="shared" ca="1" si="2820"/>
        <v/>
      </c>
      <c r="CS361" s="145" t="str">
        <f t="shared" ca="1" si="2821"/>
        <v/>
      </c>
    </row>
    <row r="362" spans="3:97" x14ac:dyDescent="0.2">
      <c r="C362" s="142">
        <f t="shared" si="2745"/>
        <v>360</v>
      </c>
      <c r="D362" s="142" t="e">
        <f t="shared" ca="1" si="3016"/>
        <v>#N/A</v>
      </c>
      <c r="E362" s="142" t="e">
        <f t="shared" ca="1" si="3016"/>
        <v>#N/A</v>
      </c>
      <c r="F362" s="142" t="e">
        <f t="shared" ca="1" si="3016"/>
        <v>#N/A</v>
      </c>
      <c r="G362" s="142" t="e">
        <f t="shared" ca="1" si="3016"/>
        <v>#N/A</v>
      </c>
      <c r="H362" s="142" t="e">
        <f t="shared" ca="1" si="3016"/>
        <v>#N/A</v>
      </c>
      <c r="I362" s="142" t="e">
        <f t="shared" ca="1" si="3016"/>
        <v>#N/A</v>
      </c>
      <c r="J362" s="142" t="e">
        <f t="shared" ca="1" si="3016"/>
        <v>#N/A</v>
      </c>
      <c r="K362" s="142" t="e">
        <f t="shared" ca="1" si="3016"/>
        <v>#N/A</v>
      </c>
      <c r="L362" s="142" t="e">
        <f t="shared" ca="1" si="3016"/>
        <v>#N/A</v>
      </c>
      <c r="M362" s="142" t="e">
        <f t="shared" ca="1" si="3016"/>
        <v>#N/A</v>
      </c>
      <c r="N362" s="142" t="e">
        <f t="shared" ca="1" si="3016"/>
        <v>#N/A</v>
      </c>
      <c r="O362" s="142" t="e">
        <f t="shared" ca="1" si="3016"/>
        <v>#N/A</v>
      </c>
      <c r="P362" s="142" t="e">
        <f t="shared" ca="1" si="3016"/>
        <v>#N/A</v>
      </c>
      <c r="Q362" s="142" t="e">
        <f t="shared" ca="1" si="3016"/>
        <v>#N/A</v>
      </c>
      <c r="R362" s="142" t="e">
        <f t="shared" ca="1" si="3016"/>
        <v>#N/A</v>
      </c>
      <c r="S362" s="142" t="e">
        <f t="shared" ca="1" si="3016"/>
        <v>#N/A</v>
      </c>
      <c r="T362" s="142" t="e">
        <f t="shared" ca="1" si="3006"/>
        <v>#N/A</v>
      </c>
      <c r="U362" s="142" t="e">
        <f t="shared" ca="1" si="3006"/>
        <v>#N/A</v>
      </c>
      <c r="V362" s="142" t="e">
        <f t="shared" ca="1" si="3006"/>
        <v>#N/A</v>
      </c>
      <c r="W362" s="142" t="e">
        <f t="shared" ca="1" si="3006"/>
        <v>#N/A</v>
      </c>
      <c r="X362" s="142" t="e">
        <f t="shared" ca="1" si="3006"/>
        <v>#N/A</v>
      </c>
      <c r="Y362" s="142" t="e">
        <f t="shared" ca="1" si="3006"/>
        <v>#N/A</v>
      </c>
      <c r="Z362" s="142" t="e">
        <f t="shared" ca="1" si="3006"/>
        <v>#N/A</v>
      </c>
      <c r="AA362" s="142" t="e">
        <f t="shared" ca="1" si="3006"/>
        <v>#N/A</v>
      </c>
      <c r="AB362" s="142" t="e">
        <f t="shared" ca="1" si="3006"/>
        <v>#N/A</v>
      </c>
      <c r="AC362" s="142" t="e">
        <f t="shared" ca="1" si="3006"/>
        <v>#N/A</v>
      </c>
      <c r="AD362" s="142" t="e">
        <f t="shared" ca="1" si="3006"/>
        <v>#N/A</v>
      </c>
      <c r="AE362" s="142" t="e">
        <f t="shared" ca="1" si="3006"/>
        <v>#N/A</v>
      </c>
      <c r="AF362" s="142" t="e">
        <f t="shared" ca="1" si="3006"/>
        <v>#N/A</v>
      </c>
      <c r="AG362" s="142" t="e">
        <f t="shared" ca="1" si="3006"/>
        <v>#N/A</v>
      </c>
      <c r="AH362" s="142" t="e">
        <f t="shared" ca="1" si="3006"/>
        <v>#N/A</v>
      </c>
      <c r="AI362" s="142" t="e">
        <f t="shared" ca="1" si="3017"/>
        <v>#N/A</v>
      </c>
      <c r="AJ362" s="142" t="e">
        <f t="shared" ca="1" si="3017"/>
        <v>#N/A</v>
      </c>
      <c r="AK362" s="142" t="e">
        <f t="shared" ca="1" si="3017"/>
        <v>#N/A</v>
      </c>
      <c r="AL362" s="142" t="e">
        <f t="shared" ca="1" si="3017"/>
        <v>#N/A</v>
      </c>
      <c r="AM362" s="142" t="e">
        <f t="shared" ca="1" si="3017"/>
        <v>#N/A</v>
      </c>
      <c r="AN362" s="142" t="e">
        <f t="shared" ca="1" si="3017"/>
        <v>#N/A</v>
      </c>
      <c r="AO362" s="142" t="e">
        <f t="shared" ca="1" si="3017"/>
        <v>#N/A</v>
      </c>
      <c r="AP362" s="142" t="e">
        <f t="shared" ca="1" si="3017"/>
        <v>#N/A</v>
      </c>
      <c r="AQ362" s="142" t="e">
        <f t="shared" ca="1" si="3017"/>
        <v>#N/A</v>
      </c>
      <c r="AR362" s="142" t="e">
        <f t="shared" ca="1" si="3017"/>
        <v>#N/A</v>
      </c>
      <c r="AS362" s="142" t="e">
        <f t="shared" ca="1" si="3017"/>
        <v>#N/A</v>
      </c>
      <c r="AT362" s="142" t="e">
        <f t="shared" ca="1" si="3017"/>
        <v>#N/A</v>
      </c>
      <c r="AU362" s="142" t="e">
        <f t="shared" ca="1" si="3017"/>
        <v>#N/A</v>
      </c>
      <c r="AV362" s="142" t="e">
        <f t="shared" ca="1" si="3017"/>
        <v>#N/A</v>
      </c>
      <c r="AW362" s="142" t="e">
        <f t="shared" ca="1" si="3017"/>
        <v>#N/A</v>
      </c>
      <c r="AX362" s="142" t="e">
        <f t="shared" ca="1" si="3017"/>
        <v>#N/A</v>
      </c>
      <c r="AY362" s="142" t="e">
        <f t="shared" ca="1" si="3007"/>
        <v>#N/A</v>
      </c>
      <c r="AZ362" s="142" t="e">
        <f t="shared" ca="1" si="3007"/>
        <v>#N/A</v>
      </c>
      <c r="BA362" s="142" t="e">
        <f t="shared" ca="1" si="3007"/>
        <v>#N/A</v>
      </c>
      <c r="BB362" s="142" t="str">
        <f t="shared" ca="1" si="2735"/>
        <v/>
      </c>
      <c r="BC362" s="142" t="str">
        <f t="shared" ref="BC362" ca="1" si="3082">IFERROR(VALUE(G362)*IF(RTF_unit="K",1,IF(RTF_unit="lb",1/1000,IF(RTF_unit="T",2,1))),"")</f>
        <v/>
      </c>
      <c r="BD362" s="142" t="str">
        <f t="shared" ref="BD362" ca="1" si="3083">IFERROR(VALUE(H362)*IF(RTF_unit="K",1,IF(RTF_unit="lb",1/1000,IF(RTF_unit="T",2,1))),"")</f>
        <v/>
      </c>
      <c r="BE362" s="142" t="str">
        <f t="shared" ref="BE362" ca="1" si="3084">IFERROR(VALUE(I362)*IF(RTF_unit="K",1,IF(RTF_unit="lb",1/1000,IF(RTF_unit="T",2,1))),"")</f>
        <v/>
      </c>
      <c r="BF362" s="20" t="str">
        <f t="shared" ca="1" si="2739"/>
        <v/>
      </c>
      <c r="BG362" s="142" t="str">
        <f t="shared" ca="1" si="2781"/>
        <v/>
      </c>
      <c r="BH362" s="20"/>
      <c r="BI362" s="158" t="str">
        <f t="shared" ca="1" si="2825"/>
        <v/>
      </c>
      <c r="BJ362" s="142" t="str">
        <f t="shared" ca="1" si="2800"/>
        <v/>
      </c>
      <c r="BK362" s="142" t="str">
        <f t="shared" ca="1" si="2826"/>
        <v/>
      </c>
      <c r="BL362" s="142" t="str">
        <f t="shared" ref="BL362" ca="1" si="3085">IFERROR(INDEX($D$2:$BA$203,$A$41-1+$BI362,$A$27-3)*IF(RTF_unit="K",1,IF(RTF_unit="lb",1/1000,IF(RTF_unit="T",2,1))),"")</f>
        <v/>
      </c>
      <c r="BM362" s="142" t="str">
        <f t="shared" ref="BM362" ca="1" si="3086">IFERROR(INDEX($D$2:$BA$203,$A$41-1+$BI362,$A$27-1)*IF(RTF_unit="K",1,IF(RTF_unit="lb",1/1000,IF(RTF_unit="T",2,1))),"")</f>
        <v/>
      </c>
      <c r="BN362" s="142" t="str">
        <f t="shared" ref="BN362" ca="1" si="3087">IFERROR(INDEX($D$2:$BA$203,$A$41-1+$BI362,$A$27-2)*IF(RTF_unit="K",1,IF(RTF_unit="lb",1/1000,IF(RTF_unit="T",2,1))),"")</f>
        <v/>
      </c>
      <c r="BO362" s="142" t="str">
        <f t="shared" ref="BO362" ca="1" si="3088">IFERROR(INDEX($D$2:$BA$203,$A$41-1+$BI362,$A$27)*IF(RTF_unit_Moment="kip-ft",1,IF(RTF_unit_Moment="kip-in",1/12,IF(RTF_unit_Moment="lb-ft",1/1000,IF(RTF_unit_Moment="lb-in",1/12000,1)))),"")</f>
        <v/>
      </c>
      <c r="BP362" s="142" t="str">
        <f t="shared" ref="BP362" ca="1" si="3089">IFERROR(INDEX($D$2:$BA$203,$A$41-1+$BI362,$A$30)*IF(RTF_unit_Moment="kip-ft",1,IF(RTF_unit_Moment="kip-in",1/12,IF(RTF_unit_Moment="lb-ft",1/1000,IF(RTF_unit_Moment="lb-in",1/12000,1)))),"")</f>
        <v/>
      </c>
      <c r="BQ362" s="142" t="str">
        <f t="shared" ca="1" si="2832"/>
        <v/>
      </c>
      <c r="BR362" s="142" t="str">
        <f t="shared" ca="1" si="2833"/>
        <v/>
      </c>
      <c r="BT362" s="142" t="str">
        <f t="array" aca="1" ref="BT362" ca="1">IFERROR(INDEX($BB$1:$BB$502,SMALL(IF($BB$1:$BB$502&lt;&gt;"",ROW($BB$1:$BB$502)),ROW(355:355))),"")</f>
        <v/>
      </c>
      <c r="BU362" s="156" t="str">
        <f t="shared" ca="1" si="2795"/>
        <v/>
      </c>
      <c r="BV362" s="142" t="str">
        <f t="shared" ref="BV362:BX393" ca="1" si="3090">IFERROR(INDEX(INDIRECT(BV$7 &amp; ":" &amp; BV$7),$BU362 + MATCH($BZ362,INDIRECT($BZ$7 &amp; $BU362 &amp; ":" &amp; $BZ$7 &amp; $BU362+7),0) - 1,1),"")</f>
        <v/>
      </c>
      <c r="BW362" s="142" t="str">
        <f t="shared" ca="1" si="3090"/>
        <v/>
      </c>
      <c r="BX362" s="142" t="str">
        <f t="shared" ca="1" si="3090"/>
        <v/>
      </c>
      <c r="BY362" s="142" t="str">
        <f t="shared" ca="1" si="2807"/>
        <v/>
      </c>
      <c r="BZ362" s="142" t="str">
        <f t="shared" ca="1" si="2796"/>
        <v/>
      </c>
      <c r="CA362" s="142" t="str">
        <f t="shared" ca="1" si="2808"/>
        <v/>
      </c>
      <c r="CB362" s="142" t="str">
        <f t="shared" ca="1" si="2809"/>
        <v/>
      </c>
      <c r="CC362" s="142" t="str">
        <f t="shared" ca="1" si="2810"/>
        <v/>
      </c>
      <c r="CD362" s="142" t="str">
        <f t="shared" ca="1" si="2811"/>
        <v/>
      </c>
      <c r="CE362" s="142" t="str">
        <f t="shared" ca="1" si="2812"/>
        <v/>
      </c>
      <c r="CF362" s="142" t="str">
        <f t="shared" ca="1" si="2813"/>
        <v/>
      </c>
      <c r="CG362" s="142" t="str">
        <f t="shared" ca="1" si="2814"/>
        <v/>
      </c>
      <c r="CH362" s="142" t="str">
        <f ca="1">IFERROR(TRIM(IFERROR(IF(ISNUMBER(MATCH(IF($CF361="Radius",LEFT($CF362,FIND(" (",$CF362,1)),IF(LEFT($CF362,FIND(" (",$CF362,1))=LEFT($CF361,FIND(" (",$CF361,1)),"",LEFT($CF362,FIND(" (",$CF362,1)))),$CH$8:$CH361,0))=FALSE,IF($CF361="Radius",LEFT($CF362,FIND(" (",$CF362,1)),IF(LEFT($CF362,FIND(" (",$CF362,1))=LEFT($CF361,FIND(" (",$CF361,1)),"",LEFT($CF362,FIND(" (",$CF362,1)))),""),"")),"")</f>
        <v/>
      </c>
      <c r="CI362" s="142" t="str">
        <f t="array" aca="1" ref="CI362" ca="1">IFERROR(IF($CH362="","",IF(MAX((Selection_Radius=$CH362)*Selection_Resultant)=0,"",MAX((Selection_Radius=$CH362)*Selection_Resultant))),"")</f>
        <v/>
      </c>
      <c r="CJ362" s="142" t="str">
        <f t="shared" ca="1" si="2815"/>
        <v/>
      </c>
      <c r="CK362" s="142" t="str">
        <f t="array" aca="1" ref="CK362" ca="1">IFERROR(INDEX($CJ$1:$CJ$502,SMALL(IF($CJ$1:$CJ$502&lt;&gt;"",ROW($CJ$1:$CJ$502)),ROW(355:355))),"")</f>
        <v/>
      </c>
      <c r="CL362" s="142" t="str">
        <f t="shared" ca="1" si="2816"/>
        <v/>
      </c>
      <c r="CM362" s="142" t="str">
        <f t="shared" ca="1" si="2817"/>
        <v/>
      </c>
      <c r="CN362" s="142" t="str" cm="1">
        <f t="array" aca="1" ref="CN362" ca="1">IF(CM362="","",INDEX(INDIRECT("$CM$9:$CM$" &amp; ROW(GuyAnchorReactionCount) + GuyAnchorReactionCount),ROWS($CM362:INDIRECT("$CM$" &amp; ROW(GuyAnchorReactionCount) + GuyAnchorReactionCount))))</f>
        <v/>
      </c>
      <c r="CP362" s="145" t="str">
        <f t="shared" ca="1" si="2818"/>
        <v/>
      </c>
      <c r="CQ362" s="145" t="str">
        <f t="shared" ca="1" si="2819"/>
        <v/>
      </c>
      <c r="CR362" s="145" t="str">
        <f t="shared" ca="1" si="2820"/>
        <v/>
      </c>
      <c r="CS362" s="145" t="str">
        <f t="shared" ca="1" si="2821"/>
        <v/>
      </c>
    </row>
    <row r="363" spans="3:97" x14ac:dyDescent="0.2">
      <c r="C363" s="142">
        <f t="shared" si="2745"/>
        <v>361</v>
      </c>
      <c r="D363" s="142" t="e">
        <f t="shared" ca="1" si="3016"/>
        <v>#N/A</v>
      </c>
      <c r="E363" s="142" t="e">
        <f t="shared" ca="1" si="3016"/>
        <v>#N/A</v>
      </c>
      <c r="F363" s="142" t="e">
        <f t="shared" ca="1" si="3016"/>
        <v>#N/A</v>
      </c>
      <c r="G363" s="142" t="e">
        <f t="shared" ca="1" si="3016"/>
        <v>#N/A</v>
      </c>
      <c r="H363" s="142" t="e">
        <f t="shared" ca="1" si="3016"/>
        <v>#N/A</v>
      </c>
      <c r="I363" s="142" t="e">
        <f t="shared" ca="1" si="3016"/>
        <v>#N/A</v>
      </c>
      <c r="J363" s="142" t="e">
        <f t="shared" ca="1" si="3016"/>
        <v>#N/A</v>
      </c>
      <c r="K363" s="142" t="e">
        <f t="shared" ca="1" si="3016"/>
        <v>#N/A</v>
      </c>
      <c r="L363" s="142" t="e">
        <f t="shared" ca="1" si="3016"/>
        <v>#N/A</v>
      </c>
      <c r="M363" s="142" t="e">
        <f t="shared" ca="1" si="3016"/>
        <v>#N/A</v>
      </c>
      <c r="N363" s="142" t="e">
        <f t="shared" ca="1" si="3016"/>
        <v>#N/A</v>
      </c>
      <c r="O363" s="142" t="e">
        <f t="shared" ca="1" si="3016"/>
        <v>#N/A</v>
      </c>
      <c r="P363" s="142" t="e">
        <f t="shared" ca="1" si="3016"/>
        <v>#N/A</v>
      </c>
      <c r="Q363" s="142" t="e">
        <f t="shared" ca="1" si="3016"/>
        <v>#N/A</v>
      </c>
      <c r="R363" s="142" t="e">
        <f t="shared" ca="1" si="3016"/>
        <v>#N/A</v>
      </c>
      <c r="S363" s="142" t="e">
        <f t="shared" ca="1" si="3016"/>
        <v>#N/A</v>
      </c>
      <c r="T363" s="142" t="e">
        <f t="shared" ca="1" si="3006"/>
        <v>#N/A</v>
      </c>
      <c r="U363" s="142" t="e">
        <f t="shared" ca="1" si="3006"/>
        <v>#N/A</v>
      </c>
      <c r="V363" s="142" t="e">
        <f t="shared" ca="1" si="3006"/>
        <v>#N/A</v>
      </c>
      <c r="W363" s="142" t="e">
        <f t="shared" ca="1" si="3006"/>
        <v>#N/A</v>
      </c>
      <c r="X363" s="142" t="e">
        <f t="shared" ca="1" si="3006"/>
        <v>#N/A</v>
      </c>
      <c r="Y363" s="142" t="e">
        <f t="shared" ca="1" si="3006"/>
        <v>#N/A</v>
      </c>
      <c r="Z363" s="142" t="e">
        <f t="shared" ca="1" si="3006"/>
        <v>#N/A</v>
      </c>
      <c r="AA363" s="142" t="e">
        <f t="shared" ca="1" si="3006"/>
        <v>#N/A</v>
      </c>
      <c r="AB363" s="142" t="e">
        <f t="shared" ca="1" si="3006"/>
        <v>#N/A</v>
      </c>
      <c r="AC363" s="142" t="e">
        <f t="shared" ca="1" si="3006"/>
        <v>#N/A</v>
      </c>
      <c r="AD363" s="142" t="e">
        <f t="shared" ca="1" si="3006"/>
        <v>#N/A</v>
      </c>
      <c r="AE363" s="142" t="e">
        <f t="shared" ca="1" si="3006"/>
        <v>#N/A</v>
      </c>
      <c r="AF363" s="142" t="e">
        <f t="shared" ca="1" si="3006"/>
        <v>#N/A</v>
      </c>
      <c r="AG363" s="142" t="e">
        <f t="shared" ca="1" si="3006"/>
        <v>#N/A</v>
      </c>
      <c r="AH363" s="142" t="e">
        <f t="shared" ca="1" si="3006"/>
        <v>#N/A</v>
      </c>
      <c r="AI363" s="142" t="e">
        <f t="shared" ca="1" si="3017"/>
        <v>#N/A</v>
      </c>
      <c r="AJ363" s="142" t="e">
        <f t="shared" ca="1" si="3017"/>
        <v>#N/A</v>
      </c>
      <c r="AK363" s="142" t="e">
        <f t="shared" ca="1" si="3017"/>
        <v>#N/A</v>
      </c>
      <c r="AL363" s="142" t="e">
        <f t="shared" ca="1" si="3017"/>
        <v>#N/A</v>
      </c>
      <c r="AM363" s="142" t="e">
        <f t="shared" ca="1" si="3017"/>
        <v>#N/A</v>
      </c>
      <c r="AN363" s="142" t="e">
        <f t="shared" ca="1" si="3017"/>
        <v>#N/A</v>
      </c>
      <c r="AO363" s="142" t="e">
        <f t="shared" ca="1" si="3017"/>
        <v>#N/A</v>
      </c>
      <c r="AP363" s="142" t="e">
        <f t="shared" ca="1" si="3017"/>
        <v>#N/A</v>
      </c>
      <c r="AQ363" s="142" t="e">
        <f t="shared" ca="1" si="3017"/>
        <v>#N/A</v>
      </c>
      <c r="AR363" s="142" t="e">
        <f t="shared" ca="1" si="3017"/>
        <v>#N/A</v>
      </c>
      <c r="AS363" s="142" t="e">
        <f t="shared" ca="1" si="3017"/>
        <v>#N/A</v>
      </c>
      <c r="AT363" s="142" t="e">
        <f t="shared" ca="1" si="3017"/>
        <v>#N/A</v>
      </c>
      <c r="AU363" s="142" t="e">
        <f t="shared" ca="1" si="3017"/>
        <v>#N/A</v>
      </c>
      <c r="AV363" s="142" t="e">
        <f t="shared" ca="1" si="3017"/>
        <v>#N/A</v>
      </c>
      <c r="AW363" s="142" t="e">
        <f t="shared" ca="1" si="3017"/>
        <v>#N/A</v>
      </c>
      <c r="AX363" s="142" t="e">
        <f t="shared" ca="1" si="3017"/>
        <v>#N/A</v>
      </c>
      <c r="AY363" s="142" t="e">
        <f t="shared" ca="1" si="3007"/>
        <v>#N/A</v>
      </c>
      <c r="AZ363" s="142" t="e">
        <f t="shared" ca="1" si="3007"/>
        <v>#N/A</v>
      </c>
      <c r="BA363" s="142" t="e">
        <f t="shared" ca="1" si="3007"/>
        <v>#N/A</v>
      </c>
      <c r="BB363" s="142" t="str">
        <f t="shared" ca="1" si="2735"/>
        <v/>
      </c>
      <c r="BC363" s="142" t="str">
        <f t="shared" ref="BC363" ca="1" si="3091">IFERROR(VALUE(G363)*IF(RTF_unit="K",1,IF(RTF_unit="lb",1/1000,IF(RTF_unit="T",2,1))),"")</f>
        <v/>
      </c>
      <c r="BD363" s="142" t="str">
        <f t="shared" ref="BD363" ca="1" si="3092">IFERROR(VALUE(H363)*IF(RTF_unit="K",1,IF(RTF_unit="lb",1/1000,IF(RTF_unit="T",2,1))),"")</f>
        <v/>
      </c>
      <c r="BE363" s="142" t="str">
        <f t="shared" ref="BE363" ca="1" si="3093">IFERROR(VALUE(I363)*IF(RTF_unit="K",1,IF(RTF_unit="lb",1/1000,IF(RTF_unit="T",2,1))),"")</f>
        <v/>
      </c>
      <c r="BF363" s="20" t="str">
        <f t="shared" ca="1" si="2739"/>
        <v/>
      </c>
      <c r="BG363" s="142" t="str">
        <f t="shared" ca="1" si="2781"/>
        <v/>
      </c>
      <c r="BH363" s="20"/>
      <c r="BI363" s="158" t="str">
        <f t="shared" ca="1" si="2825"/>
        <v/>
      </c>
      <c r="BJ363" s="142" t="str">
        <f t="shared" ca="1" si="2800"/>
        <v/>
      </c>
      <c r="BK363" s="142" t="str">
        <f t="shared" ca="1" si="2826"/>
        <v/>
      </c>
      <c r="BL363" s="142" t="str">
        <f t="shared" ref="BL363" ca="1" si="3094">IFERROR(INDEX($D$2:$BA$203,$A$41-1+$BI363,$A$27-3)*IF(RTF_unit="K",1,IF(RTF_unit="lb",1/1000,IF(RTF_unit="T",2,1))),"")</f>
        <v/>
      </c>
      <c r="BM363" s="142" t="str">
        <f t="shared" ref="BM363" ca="1" si="3095">IFERROR(INDEX($D$2:$BA$203,$A$41-1+$BI363,$A$27-1)*IF(RTF_unit="K",1,IF(RTF_unit="lb",1/1000,IF(RTF_unit="T",2,1))),"")</f>
        <v/>
      </c>
      <c r="BN363" s="142" t="str">
        <f t="shared" ref="BN363" ca="1" si="3096">IFERROR(INDEX($D$2:$BA$203,$A$41-1+$BI363,$A$27-2)*IF(RTF_unit="K",1,IF(RTF_unit="lb",1/1000,IF(RTF_unit="T",2,1))),"")</f>
        <v/>
      </c>
      <c r="BO363" s="142" t="str">
        <f t="shared" ref="BO363" ca="1" si="3097">IFERROR(INDEX($D$2:$BA$203,$A$41-1+$BI363,$A$27)*IF(RTF_unit_Moment="kip-ft",1,IF(RTF_unit_Moment="kip-in",1/12,IF(RTF_unit_Moment="lb-ft",1/1000,IF(RTF_unit_Moment="lb-in",1/12000,1)))),"")</f>
        <v/>
      </c>
      <c r="BP363" s="142" t="str">
        <f t="shared" ref="BP363" ca="1" si="3098">IFERROR(INDEX($D$2:$BA$203,$A$41-1+$BI363,$A$30)*IF(RTF_unit_Moment="kip-ft",1,IF(RTF_unit_Moment="kip-in",1/12,IF(RTF_unit_Moment="lb-ft",1/1000,IF(RTF_unit_Moment="lb-in",1/12000,1)))),"")</f>
        <v/>
      </c>
      <c r="BQ363" s="142" t="str">
        <f t="shared" ca="1" si="2832"/>
        <v/>
      </c>
      <c r="BR363" s="142" t="str">
        <f t="shared" ca="1" si="2833"/>
        <v/>
      </c>
      <c r="BT363" s="142" t="str">
        <f t="array" aca="1" ref="BT363" ca="1">IFERROR(INDEX($BB$1:$BB$502,SMALL(IF($BB$1:$BB$502&lt;&gt;"",ROW($BB$1:$BB$502)),ROW(356:356))),"")</f>
        <v/>
      </c>
      <c r="BU363" s="156" t="str">
        <f t="shared" ca="1" si="2795"/>
        <v/>
      </c>
      <c r="BV363" s="142" t="str">
        <f t="shared" ca="1" si="3090"/>
        <v/>
      </c>
      <c r="BW363" s="142" t="str">
        <f t="shared" ca="1" si="3090"/>
        <v/>
      </c>
      <c r="BX363" s="142" t="str">
        <f t="shared" ca="1" si="3090"/>
        <v/>
      </c>
      <c r="BY363" s="142" t="str">
        <f t="shared" ca="1" si="2807"/>
        <v/>
      </c>
      <c r="BZ363" s="142" t="str">
        <f t="shared" ca="1" si="2796"/>
        <v/>
      </c>
      <c r="CA363" s="142" t="str">
        <f t="shared" ca="1" si="2808"/>
        <v/>
      </c>
      <c r="CB363" s="142" t="str">
        <f t="shared" ca="1" si="2809"/>
        <v/>
      </c>
      <c r="CC363" s="142" t="str">
        <f t="shared" ca="1" si="2810"/>
        <v/>
      </c>
      <c r="CD363" s="142" t="str">
        <f t="shared" ca="1" si="2811"/>
        <v/>
      </c>
      <c r="CE363" s="142" t="str">
        <f t="shared" ca="1" si="2812"/>
        <v/>
      </c>
      <c r="CF363" s="142" t="str">
        <f t="shared" ca="1" si="2813"/>
        <v/>
      </c>
      <c r="CG363" s="142" t="str">
        <f t="shared" ca="1" si="2814"/>
        <v/>
      </c>
      <c r="CH363" s="142" t="str">
        <f ca="1">IFERROR(TRIM(IFERROR(IF(ISNUMBER(MATCH(IF($CF362="Radius",LEFT($CF363,FIND(" (",$CF363,1)),IF(LEFT($CF363,FIND(" (",$CF363,1))=LEFT($CF362,FIND(" (",$CF362,1)),"",LEFT($CF363,FIND(" (",$CF363,1)))),$CH$8:$CH362,0))=FALSE,IF($CF362="Radius",LEFT($CF363,FIND(" (",$CF363,1)),IF(LEFT($CF363,FIND(" (",$CF363,1))=LEFT($CF362,FIND(" (",$CF362,1)),"",LEFT($CF363,FIND(" (",$CF363,1)))),""),"")),"")</f>
        <v/>
      </c>
      <c r="CI363" s="142" t="str">
        <f t="array" aca="1" ref="CI363" ca="1">IFERROR(IF($CH363="","",IF(MAX((Selection_Radius=$CH363)*Selection_Resultant)=0,"",MAX((Selection_Radius=$CH363)*Selection_Resultant))),"")</f>
        <v/>
      </c>
      <c r="CJ363" s="142" t="str">
        <f t="shared" ca="1" si="2815"/>
        <v/>
      </c>
      <c r="CK363" s="142" t="str">
        <f t="array" aca="1" ref="CK363" ca="1">IFERROR(INDEX($CJ$1:$CJ$502,SMALL(IF($CJ$1:$CJ$502&lt;&gt;"",ROW($CJ$1:$CJ$502)),ROW(356:356))),"")</f>
        <v/>
      </c>
      <c r="CL363" s="142" t="str">
        <f t="shared" ca="1" si="2816"/>
        <v/>
      </c>
      <c r="CM363" s="142" t="str">
        <f t="shared" ca="1" si="2817"/>
        <v/>
      </c>
      <c r="CN363" s="142" t="str" cm="1">
        <f t="array" aca="1" ref="CN363" ca="1">IF(CM363="","",INDEX(INDIRECT("$CM$9:$CM$" &amp; ROW(GuyAnchorReactionCount) + GuyAnchorReactionCount),ROWS($CM363:INDIRECT("$CM$" &amp; ROW(GuyAnchorReactionCount) + GuyAnchorReactionCount))))</f>
        <v/>
      </c>
      <c r="CP363" s="145" t="str">
        <f t="shared" ca="1" si="2818"/>
        <v/>
      </c>
      <c r="CQ363" s="145" t="str">
        <f t="shared" ca="1" si="2819"/>
        <v/>
      </c>
      <c r="CR363" s="145" t="str">
        <f t="shared" ca="1" si="2820"/>
        <v/>
      </c>
      <c r="CS363" s="145" t="str">
        <f t="shared" ca="1" si="2821"/>
        <v/>
      </c>
    </row>
    <row r="364" spans="3:97" x14ac:dyDescent="0.2">
      <c r="C364" s="142">
        <f t="shared" si="2745"/>
        <v>362</v>
      </c>
      <c r="D364" s="142" t="e">
        <f t="shared" ca="1" si="3016"/>
        <v>#N/A</v>
      </c>
      <c r="E364" s="142" t="e">
        <f t="shared" ca="1" si="3016"/>
        <v>#N/A</v>
      </c>
      <c r="F364" s="142" t="e">
        <f t="shared" ca="1" si="3016"/>
        <v>#N/A</v>
      </c>
      <c r="G364" s="142" t="e">
        <f t="shared" ca="1" si="3016"/>
        <v>#N/A</v>
      </c>
      <c r="H364" s="142" t="e">
        <f t="shared" ca="1" si="3016"/>
        <v>#N/A</v>
      </c>
      <c r="I364" s="142" t="e">
        <f t="shared" ca="1" si="3016"/>
        <v>#N/A</v>
      </c>
      <c r="J364" s="142" t="e">
        <f t="shared" ca="1" si="3016"/>
        <v>#N/A</v>
      </c>
      <c r="K364" s="142" t="e">
        <f t="shared" ca="1" si="3016"/>
        <v>#N/A</v>
      </c>
      <c r="L364" s="142" t="e">
        <f t="shared" ca="1" si="3016"/>
        <v>#N/A</v>
      </c>
      <c r="M364" s="142" t="e">
        <f t="shared" ca="1" si="3016"/>
        <v>#N/A</v>
      </c>
      <c r="N364" s="142" t="e">
        <f t="shared" ca="1" si="3016"/>
        <v>#N/A</v>
      </c>
      <c r="O364" s="142" t="e">
        <f t="shared" ca="1" si="3016"/>
        <v>#N/A</v>
      </c>
      <c r="P364" s="142" t="e">
        <f t="shared" ca="1" si="3016"/>
        <v>#N/A</v>
      </c>
      <c r="Q364" s="142" t="e">
        <f t="shared" ca="1" si="3016"/>
        <v>#N/A</v>
      </c>
      <c r="R364" s="142" t="e">
        <f t="shared" ca="1" si="3016"/>
        <v>#N/A</v>
      </c>
      <c r="S364" s="142" t="e">
        <f t="shared" ca="1" si="3016"/>
        <v>#N/A</v>
      </c>
      <c r="T364" s="142" t="e">
        <f t="shared" ca="1" si="3006"/>
        <v>#N/A</v>
      </c>
      <c r="U364" s="142" t="e">
        <f t="shared" ca="1" si="3006"/>
        <v>#N/A</v>
      </c>
      <c r="V364" s="142" t="e">
        <f t="shared" ca="1" si="3006"/>
        <v>#N/A</v>
      </c>
      <c r="W364" s="142" t="e">
        <f t="shared" ca="1" si="3006"/>
        <v>#N/A</v>
      </c>
      <c r="X364" s="142" t="e">
        <f t="shared" ca="1" si="3006"/>
        <v>#N/A</v>
      </c>
      <c r="Y364" s="142" t="e">
        <f t="shared" ca="1" si="3006"/>
        <v>#N/A</v>
      </c>
      <c r="Z364" s="142" t="e">
        <f t="shared" ca="1" si="3006"/>
        <v>#N/A</v>
      </c>
      <c r="AA364" s="142" t="e">
        <f t="shared" ca="1" si="3006"/>
        <v>#N/A</v>
      </c>
      <c r="AB364" s="142" t="e">
        <f t="shared" ca="1" si="3006"/>
        <v>#N/A</v>
      </c>
      <c r="AC364" s="142" t="e">
        <f t="shared" ca="1" si="3006"/>
        <v>#N/A</v>
      </c>
      <c r="AD364" s="142" t="e">
        <f t="shared" ca="1" si="3006"/>
        <v>#N/A</v>
      </c>
      <c r="AE364" s="142" t="e">
        <f t="shared" ca="1" si="3006"/>
        <v>#N/A</v>
      </c>
      <c r="AF364" s="142" t="e">
        <f t="shared" ca="1" si="3006"/>
        <v>#N/A</v>
      </c>
      <c r="AG364" s="142" t="e">
        <f t="shared" ca="1" si="3006"/>
        <v>#N/A</v>
      </c>
      <c r="AH364" s="142" t="e">
        <f t="shared" ca="1" si="3006"/>
        <v>#N/A</v>
      </c>
      <c r="AI364" s="142" t="e">
        <f t="shared" ca="1" si="3017"/>
        <v>#N/A</v>
      </c>
      <c r="AJ364" s="142" t="e">
        <f t="shared" ca="1" si="3017"/>
        <v>#N/A</v>
      </c>
      <c r="AK364" s="142" t="e">
        <f t="shared" ca="1" si="3017"/>
        <v>#N/A</v>
      </c>
      <c r="AL364" s="142" t="e">
        <f t="shared" ca="1" si="3017"/>
        <v>#N/A</v>
      </c>
      <c r="AM364" s="142" t="e">
        <f t="shared" ca="1" si="3017"/>
        <v>#N/A</v>
      </c>
      <c r="AN364" s="142" t="e">
        <f t="shared" ca="1" si="3017"/>
        <v>#N/A</v>
      </c>
      <c r="AO364" s="142" t="e">
        <f t="shared" ca="1" si="3017"/>
        <v>#N/A</v>
      </c>
      <c r="AP364" s="142" t="e">
        <f t="shared" ca="1" si="3017"/>
        <v>#N/A</v>
      </c>
      <c r="AQ364" s="142" t="e">
        <f t="shared" ca="1" si="3017"/>
        <v>#N/A</v>
      </c>
      <c r="AR364" s="142" t="e">
        <f t="shared" ca="1" si="3017"/>
        <v>#N/A</v>
      </c>
      <c r="AS364" s="142" t="e">
        <f t="shared" ca="1" si="3017"/>
        <v>#N/A</v>
      </c>
      <c r="AT364" s="142" t="e">
        <f t="shared" ca="1" si="3017"/>
        <v>#N/A</v>
      </c>
      <c r="AU364" s="142" t="e">
        <f t="shared" ca="1" si="3017"/>
        <v>#N/A</v>
      </c>
      <c r="AV364" s="142" t="e">
        <f t="shared" ca="1" si="3017"/>
        <v>#N/A</v>
      </c>
      <c r="AW364" s="142" t="e">
        <f t="shared" ca="1" si="3017"/>
        <v>#N/A</v>
      </c>
      <c r="AX364" s="142" t="e">
        <f t="shared" ca="1" si="3017"/>
        <v>#N/A</v>
      </c>
      <c r="AY364" s="142" t="e">
        <f t="shared" ca="1" si="3007"/>
        <v>#N/A</v>
      </c>
      <c r="AZ364" s="142" t="e">
        <f t="shared" ca="1" si="3007"/>
        <v>#N/A</v>
      </c>
      <c r="BA364" s="142" t="e">
        <f t="shared" ca="1" si="3007"/>
        <v>#N/A</v>
      </c>
      <c r="BB364" s="142" t="str">
        <f t="shared" ca="1" si="2735"/>
        <v/>
      </c>
      <c r="BC364" s="142" t="str">
        <f t="shared" ref="BC364" ca="1" si="3099">IFERROR(VALUE(G364)*IF(RTF_unit="K",1,IF(RTF_unit="lb",1/1000,IF(RTF_unit="T",2,1))),"")</f>
        <v/>
      </c>
      <c r="BD364" s="142" t="str">
        <f t="shared" ref="BD364" ca="1" si="3100">IFERROR(VALUE(H364)*IF(RTF_unit="K",1,IF(RTF_unit="lb",1/1000,IF(RTF_unit="T",2,1))),"")</f>
        <v/>
      </c>
      <c r="BE364" s="142" t="str">
        <f t="shared" ref="BE364" ca="1" si="3101">IFERROR(VALUE(I364)*IF(RTF_unit="K",1,IF(RTF_unit="lb",1/1000,IF(RTF_unit="T",2,1))),"")</f>
        <v/>
      </c>
      <c r="BF364" s="20" t="str">
        <f t="shared" ca="1" si="2739"/>
        <v/>
      </c>
      <c r="BG364" s="142" t="str">
        <f t="shared" ca="1" si="2781"/>
        <v/>
      </c>
      <c r="BH364" s="20"/>
      <c r="BI364" s="158" t="str">
        <f t="shared" ca="1" si="2825"/>
        <v/>
      </c>
      <c r="BJ364" s="142" t="str">
        <f t="shared" ca="1" si="2800"/>
        <v/>
      </c>
      <c r="BK364" s="142" t="str">
        <f t="shared" ca="1" si="2826"/>
        <v/>
      </c>
      <c r="BL364" s="142" t="str">
        <f t="shared" ref="BL364" ca="1" si="3102">IFERROR(INDEX($D$2:$BA$203,$A$41-1+$BI364,$A$27-3)*IF(RTF_unit="K",1,IF(RTF_unit="lb",1/1000,IF(RTF_unit="T",2,1))),"")</f>
        <v/>
      </c>
      <c r="BM364" s="142" t="str">
        <f t="shared" ref="BM364" ca="1" si="3103">IFERROR(INDEX($D$2:$BA$203,$A$41-1+$BI364,$A$27-1)*IF(RTF_unit="K",1,IF(RTF_unit="lb",1/1000,IF(RTF_unit="T",2,1))),"")</f>
        <v/>
      </c>
      <c r="BN364" s="142" t="str">
        <f t="shared" ref="BN364" ca="1" si="3104">IFERROR(INDEX($D$2:$BA$203,$A$41-1+$BI364,$A$27-2)*IF(RTF_unit="K",1,IF(RTF_unit="lb",1/1000,IF(RTF_unit="T",2,1))),"")</f>
        <v/>
      </c>
      <c r="BO364" s="142" t="str">
        <f t="shared" ref="BO364" ca="1" si="3105">IFERROR(INDEX($D$2:$BA$203,$A$41-1+$BI364,$A$27)*IF(RTF_unit_Moment="kip-ft",1,IF(RTF_unit_Moment="kip-in",1/12,IF(RTF_unit_Moment="lb-ft",1/1000,IF(RTF_unit_Moment="lb-in",1/12000,1)))),"")</f>
        <v/>
      </c>
      <c r="BP364" s="142" t="str">
        <f t="shared" ref="BP364" ca="1" si="3106">IFERROR(INDEX($D$2:$BA$203,$A$41-1+$BI364,$A$30)*IF(RTF_unit_Moment="kip-ft",1,IF(RTF_unit_Moment="kip-in",1/12,IF(RTF_unit_Moment="lb-ft",1/1000,IF(RTF_unit_Moment="lb-in",1/12000,1)))),"")</f>
        <v/>
      </c>
      <c r="BQ364" s="142" t="str">
        <f t="shared" ca="1" si="2832"/>
        <v/>
      </c>
      <c r="BR364" s="142" t="str">
        <f t="shared" ca="1" si="2833"/>
        <v/>
      </c>
      <c r="BT364" s="142" t="str">
        <f t="array" aca="1" ref="BT364" ca="1">IFERROR(INDEX($BB$1:$BB$502,SMALL(IF($BB$1:$BB$502&lt;&gt;"",ROW($BB$1:$BB$502)),ROW(357:357))),"")</f>
        <v/>
      </c>
      <c r="BU364" s="156" t="str">
        <f t="shared" ca="1" si="2795"/>
        <v/>
      </c>
      <c r="BV364" s="142" t="str">
        <f t="shared" ca="1" si="3090"/>
        <v/>
      </c>
      <c r="BW364" s="142" t="str">
        <f t="shared" ca="1" si="3090"/>
        <v/>
      </c>
      <c r="BX364" s="142" t="str">
        <f t="shared" ca="1" si="3090"/>
        <v/>
      </c>
      <c r="BY364" s="142" t="str">
        <f t="shared" ca="1" si="2807"/>
        <v/>
      </c>
      <c r="BZ364" s="142" t="str">
        <f t="shared" ca="1" si="2796"/>
        <v/>
      </c>
      <c r="CA364" s="142" t="str">
        <f t="shared" ca="1" si="2808"/>
        <v/>
      </c>
      <c r="CB364" s="142" t="str">
        <f t="shared" ca="1" si="2809"/>
        <v/>
      </c>
      <c r="CC364" s="142" t="str">
        <f t="shared" ca="1" si="2810"/>
        <v/>
      </c>
      <c r="CD364" s="142" t="str">
        <f t="shared" ca="1" si="2811"/>
        <v/>
      </c>
      <c r="CE364" s="142" t="str">
        <f t="shared" ca="1" si="2812"/>
        <v/>
      </c>
      <c r="CF364" s="142" t="str">
        <f t="shared" ca="1" si="2813"/>
        <v/>
      </c>
      <c r="CG364" s="142" t="str">
        <f t="shared" ca="1" si="2814"/>
        <v/>
      </c>
      <c r="CH364" s="142" t="str">
        <f ca="1">IFERROR(TRIM(IFERROR(IF(ISNUMBER(MATCH(IF($CF363="Radius",LEFT($CF364,FIND(" (",$CF364,1)),IF(LEFT($CF364,FIND(" (",$CF364,1))=LEFT($CF363,FIND(" (",$CF363,1)),"",LEFT($CF364,FIND(" (",$CF364,1)))),$CH$8:$CH363,0))=FALSE,IF($CF363="Radius",LEFT($CF364,FIND(" (",$CF364,1)),IF(LEFT($CF364,FIND(" (",$CF364,1))=LEFT($CF363,FIND(" (",$CF363,1)),"",LEFT($CF364,FIND(" (",$CF364,1)))),""),"")),"")</f>
        <v/>
      </c>
      <c r="CI364" s="142" t="str">
        <f t="array" aca="1" ref="CI364" ca="1">IFERROR(IF($CH364="","",IF(MAX((Selection_Radius=$CH364)*Selection_Resultant)=0,"",MAX((Selection_Radius=$CH364)*Selection_Resultant))),"")</f>
        <v/>
      </c>
      <c r="CJ364" s="142" t="str">
        <f t="shared" ca="1" si="2815"/>
        <v/>
      </c>
      <c r="CK364" s="142" t="str">
        <f t="array" aca="1" ref="CK364" ca="1">IFERROR(INDEX($CJ$1:$CJ$502,SMALL(IF($CJ$1:$CJ$502&lt;&gt;"",ROW($CJ$1:$CJ$502)),ROW(357:357))),"")</f>
        <v/>
      </c>
      <c r="CL364" s="142" t="str">
        <f t="shared" ca="1" si="2816"/>
        <v/>
      </c>
      <c r="CM364" s="142" t="str">
        <f t="shared" ca="1" si="2817"/>
        <v/>
      </c>
      <c r="CN364" s="142" t="str" cm="1">
        <f t="array" aca="1" ref="CN364" ca="1">IF(CM364="","",INDEX(INDIRECT("$CM$9:$CM$" &amp; ROW(GuyAnchorReactionCount) + GuyAnchorReactionCount),ROWS($CM364:INDIRECT("$CM$" &amp; ROW(GuyAnchorReactionCount) + GuyAnchorReactionCount))))</f>
        <v/>
      </c>
      <c r="CP364" s="145" t="str">
        <f t="shared" ca="1" si="2818"/>
        <v/>
      </c>
      <c r="CQ364" s="145" t="str">
        <f t="shared" ca="1" si="2819"/>
        <v/>
      </c>
      <c r="CR364" s="145" t="str">
        <f t="shared" ca="1" si="2820"/>
        <v/>
      </c>
      <c r="CS364" s="145" t="str">
        <f t="shared" ca="1" si="2821"/>
        <v/>
      </c>
    </row>
    <row r="365" spans="3:97" x14ac:dyDescent="0.2">
      <c r="C365" s="142">
        <f t="shared" si="2745"/>
        <v>363</v>
      </c>
      <c r="D365" s="142" t="e">
        <f t="shared" ca="1" si="3016"/>
        <v>#N/A</v>
      </c>
      <c r="E365" s="142" t="e">
        <f t="shared" ca="1" si="3016"/>
        <v>#N/A</v>
      </c>
      <c r="F365" s="142" t="e">
        <f t="shared" ca="1" si="3016"/>
        <v>#N/A</v>
      </c>
      <c r="G365" s="142" t="e">
        <f t="shared" ca="1" si="3016"/>
        <v>#N/A</v>
      </c>
      <c r="H365" s="142" t="e">
        <f t="shared" ca="1" si="3016"/>
        <v>#N/A</v>
      </c>
      <c r="I365" s="142" t="e">
        <f t="shared" ca="1" si="3016"/>
        <v>#N/A</v>
      </c>
      <c r="J365" s="142" t="e">
        <f t="shared" ca="1" si="3016"/>
        <v>#N/A</v>
      </c>
      <c r="K365" s="142" t="e">
        <f t="shared" ca="1" si="3016"/>
        <v>#N/A</v>
      </c>
      <c r="L365" s="142" t="e">
        <f t="shared" ca="1" si="3016"/>
        <v>#N/A</v>
      </c>
      <c r="M365" s="142" t="e">
        <f t="shared" ca="1" si="3016"/>
        <v>#N/A</v>
      </c>
      <c r="N365" s="142" t="e">
        <f t="shared" ca="1" si="3016"/>
        <v>#N/A</v>
      </c>
      <c r="O365" s="142" t="e">
        <f t="shared" ca="1" si="3016"/>
        <v>#N/A</v>
      </c>
      <c r="P365" s="142" t="e">
        <f t="shared" ca="1" si="3016"/>
        <v>#N/A</v>
      </c>
      <c r="Q365" s="142" t="e">
        <f t="shared" ca="1" si="3016"/>
        <v>#N/A</v>
      </c>
      <c r="R365" s="142" t="e">
        <f t="shared" ca="1" si="3016"/>
        <v>#N/A</v>
      </c>
      <c r="S365" s="142" t="e">
        <f t="shared" ca="1" si="3016"/>
        <v>#N/A</v>
      </c>
      <c r="T365" s="142" t="e">
        <f t="shared" ca="1" si="3006"/>
        <v>#N/A</v>
      </c>
      <c r="U365" s="142" t="e">
        <f t="shared" ca="1" si="3006"/>
        <v>#N/A</v>
      </c>
      <c r="V365" s="142" t="e">
        <f t="shared" ca="1" si="3006"/>
        <v>#N/A</v>
      </c>
      <c r="W365" s="142" t="e">
        <f t="shared" ca="1" si="3006"/>
        <v>#N/A</v>
      </c>
      <c r="X365" s="142" t="e">
        <f t="shared" ca="1" si="3006"/>
        <v>#N/A</v>
      </c>
      <c r="Y365" s="142" t="e">
        <f t="shared" ca="1" si="3006"/>
        <v>#N/A</v>
      </c>
      <c r="Z365" s="142" t="e">
        <f t="shared" ca="1" si="3006"/>
        <v>#N/A</v>
      </c>
      <c r="AA365" s="142" t="e">
        <f t="shared" ca="1" si="3006"/>
        <v>#N/A</v>
      </c>
      <c r="AB365" s="142" t="e">
        <f t="shared" ca="1" si="3006"/>
        <v>#N/A</v>
      </c>
      <c r="AC365" s="142" t="e">
        <f t="shared" ca="1" si="3006"/>
        <v>#N/A</v>
      </c>
      <c r="AD365" s="142" t="e">
        <f t="shared" ca="1" si="3006"/>
        <v>#N/A</v>
      </c>
      <c r="AE365" s="142" t="e">
        <f t="shared" ca="1" si="3006"/>
        <v>#N/A</v>
      </c>
      <c r="AF365" s="142" t="e">
        <f t="shared" ca="1" si="3006"/>
        <v>#N/A</v>
      </c>
      <c r="AG365" s="142" t="e">
        <f t="shared" ca="1" si="3006"/>
        <v>#N/A</v>
      </c>
      <c r="AH365" s="142" t="e">
        <f t="shared" ca="1" si="3006"/>
        <v>#N/A</v>
      </c>
      <c r="AI365" s="142" t="e">
        <f t="shared" ca="1" si="3017"/>
        <v>#N/A</v>
      </c>
      <c r="AJ365" s="142" t="e">
        <f t="shared" ca="1" si="3017"/>
        <v>#N/A</v>
      </c>
      <c r="AK365" s="142" t="e">
        <f t="shared" ca="1" si="3017"/>
        <v>#N/A</v>
      </c>
      <c r="AL365" s="142" t="e">
        <f t="shared" ca="1" si="3017"/>
        <v>#N/A</v>
      </c>
      <c r="AM365" s="142" t="e">
        <f t="shared" ca="1" si="3017"/>
        <v>#N/A</v>
      </c>
      <c r="AN365" s="142" t="e">
        <f t="shared" ca="1" si="3017"/>
        <v>#N/A</v>
      </c>
      <c r="AO365" s="142" t="e">
        <f t="shared" ca="1" si="3017"/>
        <v>#N/A</v>
      </c>
      <c r="AP365" s="142" t="e">
        <f t="shared" ca="1" si="3017"/>
        <v>#N/A</v>
      </c>
      <c r="AQ365" s="142" t="e">
        <f t="shared" ca="1" si="3017"/>
        <v>#N/A</v>
      </c>
      <c r="AR365" s="142" t="e">
        <f t="shared" ca="1" si="3017"/>
        <v>#N/A</v>
      </c>
      <c r="AS365" s="142" t="e">
        <f t="shared" ca="1" si="3017"/>
        <v>#N/A</v>
      </c>
      <c r="AT365" s="142" t="e">
        <f t="shared" ca="1" si="3017"/>
        <v>#N/A</v>
      </c>
      <c r="AU365" s="142" t="e">
        <f t="shared" ca="1" si="3017"/>
        <v>#N/A</v>
      </c>
      <c r="AV365" s="142" t="e">
        <f t="shared" ca="1" si="3017"/>
        <v>#N/A</v>
      </c>
      <c r="AW365" s="142" t="e">
        <f t="shared" ca="1" si="3017"/>
        <v>#N/A</v>
      </c>
      <c r="AX365" s="142" t="e">
        <f t="shared" ca="1" si="3017"/>
        <v>#N/A</v>
      </c>
      <c r="AY365" s="142" t="e">
        <f t="shared" ca="1" si="3007"/>
        <v>#N/A</v>
      </c>
      <c r="AZ365" s="142" t="e">
        <f t="shared" ca="1" si="3007"/>
        <v>#N/A</v>
      </c>
      <c r="BA365" s="142" t="e">
        <f t="shared" ca="1" si="3007"/>
        <v>#N/A</v>
      </c>
      <c r="BB365" s="142" t="str">
        <f t="shared" ca="1" si="2735"/>
        <v/>
      </c>
      <c r="BC365" s="142" t="str">
        <f t="shared" ref="BC365" ca="1" si="3107">IFERROR(VALUE(G365)*IF(RTF_unit="K",1,IF(RTF_unit="lb",1/1000,IF(RTF_unit="T",2,1))),"")</f>
        <v/>
      </c>
      <c r="BD365" s="142" t="str">
        <f t="shared" ref="BD365" ca="1" si="3108">IFERROR(VALUE(H365)*IF(RTF_unit="K",1,IF(RTF_unit="lb",1/1000,IF(RTF_unit="T",2,1))),"")</f>
        <v/>
      </c>
      <c r="BE365" s="142" t="str">
        <f t="shared" ref="BE365" ca="1" si="3109">IFERROR(VALUE(I365)*IF(RTF_unit="K",1,IF(RTF_unit="lb",1/1000,IF(RTF_unit="T",2,1))),"")</f>
        <v/>
      </c>
      <c r="BF365" s="20" t="str">
        <f t="shared" ca="1" si="2739"/>
        <v/>
      </c>
      <c r="BG365" s="142" t="str">
        <f t="shared" ca="1" si="2781"/>
        <v/>
      </c>
      <c r="BH365" s="20"/>
      <c r="BI365" s="158" t="str">
        <f t="shared" ca="1" si="2825"/>
        <v/>
      </c>
      <c r="BJ365" s="142" t="str">
        <f t="shared" ca="1" si="2800"/>
        <v/>
      </c>
      <c r="BK365" s="142" t="str">
        <f t="shared" ca="1" si="2826"/>
        <v/>
      </c>
      <c r="BL365" s="142" t="str">
        <f t="shared" ref="BL365" ca="1" si="3110">IFERROR(INDEX($D$2:$BA$203,$A$41-1+$BI365,$A$27-3)*IF(RTF_unit="K",1,IF(RTF_unit="lb",1/1000,IF(RTF_unit="T",2,1))),"")</f>
        <v/>
      </c>
      <c r="BM365" s="142" t="str">
        <f t="shared" ref="BM365" ca="1" si="3111">IFERROR(INDEX($D$2:$BA$203,$A$41-1+$BI365,$A$27-1)*IF(RTF_unit="K",1,IF(RTF_unit="lb",1/1000,IF(RTF_unit="T",2,1))),"")</f>
        <v/>
      </c>
      <c r="BN365" s="142" t="str">
        <f t="shared" ref="BN365" ca="1" si="3112">IFERROR(INDEX($D$2:$BA$203,$A$41-1+$BI365,$A$27-2)*IF(RTF_unit="K",1,IF(RTF_unit="lb",1/1000,IF(RTF_unit="T",2,1))),"")</f>
        <v/>
      </c>
      <c r="BO365" s="142" t="str">
        <f t="shared" ref="BO365" ca="1" si="3113">IFERROR(INDEX($D$2:$BA$203,$A$41-1+$BI365,$A$27)*IF(RTF_unit_Moment="kip-ft",1,IF(RTF_unit_Moment="kip-in",1/12,IF(RTF_unit_Moment="lb-ft",1/1000,IF(RTF_unit_Moment="lb-in",1/12000,1)))),"")</f>
        <v/>
      </c>
      <c r="BP365" s="142" t="str">
        <f t="shared" ref="BP365" ca="1" si="3114">IFERROR(INDEX($D$2:$BA$203,$A$41-1+$BI365,$A$30)*IF(RTF_unit_Moment="kip-ft",1,IF(RTF_unit_Moment="kip-in",1/12,IF(RTF_unit_Moment="lb-ft",1/1000,IF(RTF_unit_Moment="lb-in",1/12000,1)))),"")</f>
        <v/>
      </c>
      <c r="BQ365" s="142" t="str">
        <f t="shared" ca="1" si="2832"/>
        <v/>
      </c>
      <c r="BR365" s="142" t="str">
        <f t="shared" ca="1" si="2833"/>
        <v/>
      </c>
      <c r="BT365" s="142" t="str">
        <f t="array" aca="1" ref="BT365" ca="1">IFERROR(INDEX($BB$1:$BB$502,SMALL(IF($BB$1:$BB$502&lt;&gt;"",ROW($BB$1:$BB$502)),ROW(358:358))),"")</f>
        <v/>
      </c>
      <c r="BU365" s="156" t="str">
        <f t="shared" ca="1" si="2795"/>
        <v/>
      </c>
      <c r="BV365" s="142" t="str">
        <f t="shared" ca="1" si="3090"/>
        <v/>
      </c>
      <c r="BW365" s="142" t="str">
        <f t="shared" ca="1" si="3090"/>
        <v/>
      </c>
      <c r="BX365" s="142" t="str">
        <f t="shared" ca="1" si="3090"/>
        <v/>
      </c>
      <c r="BY365" s="142" t="str">
        <f t="shared" ca="1" si="2807"/>
        <v/>
      </c>
      <c r="BZ365" s="142" t="str">
        <f t="shared" ca="1" si="2796"/>
        <v/>
      </c>
      <c r="CA365" s="142" t="str">
        <f t="shared" ca="1" si="2808"/>
        <v/>
      </c>
      <c r="CB365" s="142" t="str">
        <f t="shared" ca="1" si="2809"/>
        <v/>
      </c>
      <c r="CC365" s="142" t="str">
        <f t="shared" ca="1" si="2810"/>
        <v/>
      </c>
      <c r="CD365" s="142" t="str">
        <f t="shared" ca="1" si="2811"/>
        <v/>
      </c>
      <c r="CE365" s="142" t="str">
        <f t="shared" ca="1" si="2812"/>
        <v/>
      </c>
      <c r="CF365" s="142" t="str">
        <f t="shared" ca="1" si="2813"/>
        <v/>
      </c>
      <c r="CG365" s="142" t="str">
        <f t="shared" ca="1" si="2814"/>
        <v/>
      </c>
      <c r="CH365" s="142" t="str">
        <f ca="1">IFERROR(TRIM(IFERROR(IF(ISNUMBER(MATCH(IF($CF364="Radius",LEFT($CF365,FIND(" (",$CF365,1)),IF(LEFT($CF365,FIND(" (",$CF365,1))=LEFT($CF364,FIND(" (",$CF364,1)),"",LEFT($CF365,FIND(" (",$CF365,1)))),$CH$8:$CH364,0))=FALSE,IF($CF364="Radius",LEFT($CF365,FIND(" (",$CF365,1)),IF(LEFT($CF365,FIND(" (",$CF365,1))=LEFT($CF364,FIND(" (",$CF364,1)),"",LEFT($CF365,FIND(" (",$CF365,1)))),""),"")),"")</f>
        <v/>
      </c>
      <c r="CI365" s="142" t="str">
        <f t="array" aca="1" ref="CI365" ca="1">IFERROR(IF($CH365="","",IF(MAX((Selection_Radius=$CH365)*Selection_Resultant)=0,"",MAX((Selection_Radius=$CH365)*Selection_Resultant))),"")</f>
        <v/>
      </c>
      <c r="CJ365" s="142" t="str">
        <f t="shared" ca="1" si="2815"/>
        <v/>
      </c>
      <c r="CK365" s="142" t="str">
        <f t="array" aca="1" ref="CK365" ca="1">IFERROR(INDEX($CJ$1:$CJ$502,SMALL(IF($CJ$1:$CJ$502&lt;&gt;"",ROW($CJ$1:$CJ$502)),ROW(358:358))),"")</f>
        <v/>
      </c>
      <c r="CL365" s="142" t="str">
        <f t="shared" ca="1" si="2816"/>
        <v/>
      </c>
      <c r="CM365" s="142" t="str">
        <f t="shared" ca="1" si="2817"/>
        <v/>
      </c>
      <c r="CN365" s="142" t="str" cm="1">
        <f t="array" aca="1" ref="CN365" ca="1">IF(CM365="","",INDEX(INDIRECT("$CM$9:$CM$" &amp; ROW(GuyAnchorReactionCount) + GuyAnchorReactionCount),ROWS($CM365:INDIRECT("$CM$" &amp; ROW(GuyAnchorReactionCount) + GuyAnchorReactionCount))))</f>
        <v/>
      </c>
      <c r="CP365" s="145" t="str">
        <f t="shared" ca="1" si="2818"/>
        <v/>
      </c>
      <c r="CQ365" s="145" t="str">
        <f t="shared" ca="1" si="2819"/>
        <v/>
      </c>
      <c r="CR365" s="145" t="str">
        <f t="shared" ca="1" si="2820"/>
        <v/>
      </c>
      <c r="CS365" s="145" t="str">
        <f t="shared" ca="1" si="2821"/>
        <v/>
      </c>
    </row>
    <row r="366" spans="3:97" x14ac:dyDescent="0.2">
      <c r="C366" s="142">
        <f t="shared" si="2745"/>
        <v>364</v>
      </c>
      <c r="D366" s="142" t="e">
        <f t="shared" ca="1" si="3016"/>
        <v>#N/A</v>
      </c>
      <c r="E366" s="142" t="e">
        <f t="shared" ca="1" si="3016"/>
        <v>#N/A</v>
      </c>
      <c r="F366" s="142" t="e">
        <f t="shared" ca="1" si="3016"/>
        <v>#N/A</v>
      </c>
      <c r="G366" s="142" t="e">
        <f t="shared" ca="1" si="3016"/>
        <v>#N/A</v>
      </c>
      <c r="H366" s="142" t="e">
        <f t="shared" ca="1" si="3016"/>
        <v>#N/A</v>
      </c>
      <c r="I366" s="142" t="e">
        <f t="shared" ca="1" si="3016"/>
        <v>#N/A</v>
      </c>
      <c r="J366" s="142" t="e">
        <f t="shared" ca="1" si="3016"/>
        <v>#N/A</v>
      </c>
      <c r="K366" s="142" t="e">
        <f t="shared" ca="1" si="3016"/>
        <v>#N/A</v>
      </c>
      <c r="L366" s="142" t="e">
        <f t="shared" ca="1" si="3016"/>
        <v>#N/A</v>
      </c>
      <c r="M366" s="142" t="e">
        <f t="shared" ca="1" si="3016"/>
        <v>#N/A</v>
      </c>
      <c r="N366" s="142" t="e">
        <f t="shared" ca="1" si="3016"/>
        <v>#N/A</v>
      </c>
      <c r="O366" s="142" t="e">
        <f t="shared" ca="1" si="3016"/>
        <v>#N/A</v>
      </c>
      <c r="P366" s="142" t="e">
        <f t="shared" ca="1" si="3016"/>
        <v>#N/A</v>
      </c>
      <c r="Q366" s="142" t="e">
        <f t="shared" ca="1" si="3016"/>
        <v>#N/A</v>
      </c>
      <c r="R366" s="142" t="e">
        <f t="shared" ca="1" si="3016"/>
        <v>#N/A</v>
      </c>
      <c r="S366" s="142" t="e">
        <f t="shared" ca="1" si="3016"/>
        <v>#N/A</v>
      </c>
      <c r="T366" s="142" t="e">
        <f t="shared" ca="1" si="3006"/>
        <v>#N/A</v>
      </c>
      <c r="U366" s="142" t="e">
        <f t="shared" ca="1" si="3006"/>
        <v>#N/A</v>
      </c>
      <c r="V366" s="142" t="e">
        <f t="shared" ca="1" si="3006"/>
        <v>#N/A</v>
      </c>
      <c r="W366" s="142" t="e">
        <f t="shared" ca="1" si="3006"/>
        <v>#N/A</v>
      </c>
      <c r="X366" s="142" t="e">
        <f t="shared" ca="1" si="3006"/>
        <v>#N/A</v>
      </c>
      <c r="Y366" s="142" t="e">
        <f t="shared" ca="1" si="3006"/>
        <v>#N/A</v>
      </c>
      <c r="Z366" s="142" t="e">
        <f t="shared" ca="1" si="3006"/>
        <v>#N/A</v>
      </c>
      <c r="AA366" s="142" t="e">
        <f t="shared" ca="1" si="3006"/>
        <v>#N/A</v>
      </c>
      <c r="AB366" s="142" t="e">
        <f t="shared" ca="1" si="3006"/>
        <v>#N/A</v>
      </c>
      <c r="AC366" s="142" t="e">
        <f t="shared" ca="1" si="3006"/>
        <v>#N/A</v>
      </c>
      <c r="AD366" s="142" t="e">
        <f t="shared" ca="1" si="3006"/>
        <v>#N/A</v>
      </c>
      <c r="AE366" s="142" t="e">
        <f t="shared" ca="1" si="3006"/>
        <v>#N/A</v>
      </c>
      <c r="AF366" s="142" t="e">
        <f t="shared" ca="1" si="3006"/>
        <v>#N/A</v>
      </c>
      <c r="AG366" s="142" t="e">
        <f t="shared" ca="1" si="3006"/>
        <v>#N/A</v>
      </c>
      <c r="AH366" s="142" t="e">
        <f t="shared" ca="1" si="3006"/>
        <v>#N/A</v>
      </c>
      <c r="AI366" s="142" t="e">
        <f t="shared" ca="1" si="3017"/>
        <v>#N/A</v>
      </c>
      <c r="AJ366" s="142" t="e">
        <f t="shared" ca="1" si="3017"/>
        <v>#N/A</v>
      </c>
      <c r="AK366" s="142" t="e">
        <f t="shared" ca="1" si="3017"/>
        <v>#N/A</v>
      </c>
      <c r="AL366" s="142" t="e">
        <f t="shared" ca="1" si="3017"/>
        <v>#N/A</v>
      </c>
      <c r="AM366" s="142" t="e">
        <f t="shared" ca="1" si="3017"/>
        <v>#N/A</v>
      </c>
      <c r="AN366" s="142" t="e">
        <f t="shared" ca="1" si="3017"/>
        <v>#N/A</v>
      </c>
      <c r="AO366" s="142" t="e">
        <f t="shared" ca="1" si="3017"/>
        <v>#N/A</v>
      </c>
      <c r="AP366" s="142" t="e">
        <f t="shared" ca="1" si="3017"/>
        <v>#N/A</v>
      </c>
      <c r="AQ366" s="142" t="e">
        <f t="shared" ca="1" si="3017"/>
        <v>#N/A</v>
      </c>
      <c r="AR366" s="142" t="e">
        <f t="shared" ca="1" si="3017"/>
        <v>#N/A</v>
      </c>
      <c r="AS366" s="142" t="e">
        <f t="shared" ca="1" si="3017"/>
        <v>#N/A</v>
      </c>
      <c r="AT366" s="142" t="e">
        <f t="shared" ca="1" si="3017"/>
        <v>#N/A</v>
      </c>
      <c r="AU366" s="142" t="e">
        <f t="shared" ca="1" si="3017"/>
        <v>#N/A</v>
      </c>
      <c r="AV366" s="142" t="e">
        <f t="shared" ca="1" si="3017"/>
        <v>#N/A</v>
      </c>
      <c r="AW366" s="142" t="e">
        <f t="shared" ca="1" si="3017"/>
        <v>#N/A</v>
      </c>
      <c r="AX366" s="142" t="e">
        <f t="shared" ca="1" si="3017"/>
        <v>#N/A</v>
      </c>
      <c r="AY366" s="142" t="e">
        <f t="shared" ca="1" si="3007"/>
        <v>#N/A</v>
      </c>
      <c r="AZ366" s="142" t="e">
        <f t="shared" ca="1" si="3007"/>
        <v>#N/A</v>
      </c>
      <c r="BA366" s="142" t="e">
        <f t="shared" ca="1" si="3007"/>
        <v>#N/A</v>
      </c>
      <c r="BB366" s="142" t="str">
        <f t="shared" ca="1" si="2735"/>
        <v/>
      </c>
      <c r="BC366" s="142" t="str">
        <f t="shared" ref="BC366" ca="1" si="3115">IFERROR(VALUE(G366)*IF(RTF_unit="K",1,IF(RTF_unit="lb",1/1000,IF(RTF_unit="T",2,1))),"")</f>
        <v/>
      </c>
      <c r="BD366" s="142" t="str">
        <f t="shared" ref="BD366" ca="1" si="3116">IFERROR(VALUE(H366)*IF(RTF_unit="K",1,IF(RTF_unit="lb",1/1000,IF(RTF_unit="T",2,1))),"")</f>
        <v/>
      </c>
      <c r="BE366" s="142" t="str">
        <f t="shared" ref="BE366" ca="1" si="3117">IFERROR(VALUE(I366)*IF(RTF_unit="K",1,IF(RTF_unit="lb",1/1000,IF(RTF_unit="T",2,1))),"")</f>
        <v/>
      </c>
      <c r="BF366" s="20" t="str">
        <f t="shared" ca="1" si="2739"/>
        <v/>
      </c>
      <c r="BG366" s="142" t="str">
        <f t="shared" ca="1" si="2781"/>
        <v/>
      </c>
      <c r="BH366" s="20"/>
      <c r="BI366" s="158" t="str">
        <f t="shared" ca="1" si="2825"/>
        <v/>
      </c>
      <c r="BJ366" s="142" t="str">
        <f t="shared" ca="1" si="2800"/>
        <v/>
      </c>
      <c r="BK366" s="142" t="str">
        <f t="shared" ca="1" si="2826"/>
        <v/>
      </c>
      <c r="BL366" s="142" t="str">
        <f t="shared" ref="BL366" ca="1" si="3118">IFERROR(INDEX($D$2:$BA$203,$A$41-1+$BI366,$A$27-3)*IF(RTF_unit="K",1,IF(RTF_unit="lb",1/1000,IF(RTF_unit="T",2,1))),"")</f>
        <v/>
      </c>
      <c r="BM366" s="142" t="str">
        <f t="shared" ref="BM366" ca="1" si="3119">IFERROR(INDEX($D$2:$BA$203,$A$41-1+$BI366,$A$27-1)*IF(RTF_unit="K",1,IF(RTF_unit="lb",1/1000,IF(RTF_unit="T",2,1))),"")</f>
        <v/>
      </c>
      <c r="BN366" s="142" t="str">
        <f t="shared" ref="BN366" ca="1" si="3120">IFERROR(INDEX($D$2:$BA$203,$A$41-1+$BI366,$A$27-2)*IF(RTF_unit="K",1,IF(RTF_unit="lb",1/1000,IF(RTF_unit="T",2,1))),"")</f>
        <v/>
      </c>
      <c r="BO366" s="142" t="str">
        <f t="shared" ref="BO366" ca="1" si="3121">IFERROR(INDEX($D$2:$BA$203,$A$41-1+$BI366,$A$27)*IF(RTF_unit_Moment="kip-ft",1,IF(RTF_unit_Moment="kip-in",1/12,IF(RTF_unit_Moment="lb-ft",1/1000,IF(RTF_unit_Moment="lb-in",1/12000,1)))),"")</f>
        <v/>
      </c>
      <c r="BP366" s="142" t="str">
        <f t="shared" ref="BP366" ca="1" si="3122">IFERROR(INDEX($D$2:$BA$203,$A$41-1+$BI366,$A$30)*IF(RTF_unit_Moment="kip-ft",1,IF(RTF_unit_Moment="kip-in",1/12,IF(RTF_unit_Moment="lb-ft",1/1000,IF(RTF_unit_Moment="lb-in",1/12000,1)))),"")</f>
        <v/>
      </c>
      <c r="BQ366" s="142" t="str">
        <f t="shared" ca="1" si="2832"/>
        <v/>
      </c>
      <c r="BR366" s="142" t="str">
        <f t="shared" ca="1" si="2833"/>
        <v/>
      </c>
      <c r="BT366" s="142" t="str">
        <f t="array" aca="1" ref="BT366" ca="1">IFERROR(INDEX($BB$1:$BB$502,SMALL(IF($BB$1:$BB$502&lt;&gt;"",ROW($BB$1:$BB$502)),ROW(359:359))),"")</f>
        <v/>
      </c>
      <c r="BU366" s="156" t="str">
        <f t="shared" ca="1" si="2795"/>
        <v/>
      </c>
      <c r="BV366" s="142" t="str">
        <f t="shared" ca="1" si="3090"/>
        <v/>
      </c>
      <c r="BW366" s="142" t="str">
        <f t="shared" ca="1" si="3090"/>
        <v/>
      </c>
      <c r="BX366" s="142" t="str">
        <f t="shared" ca="1" si="3090"/>
        <v/>
      </c>
      <c r="BY366" s="142" t="str">
        <f t="shared" ca="1" si="2807"/>
        <v/>
      </c>
      <c r="BZ366" s="142" t="str">
        <f t="shared" ca="1" si="2796"/>
        <v/>
      </c>
      <c r="CA366" s="142" t="str">
        <f t="shared" ca="1" si="2808"/>
        <v/>
      </c>
      <c r="CB366" s="142" t="str">
        <f t="shared" ca="1" si="2809"/>
        <v/>
      </c>
      <c r="CC366" s="142" t="str">
        <f t="shared" ca="1" si="2810"/>
        <v/>
      </c>
      <c r="CD366" s="142" t="str">
        <f t="shared" ca="1" si="2811"/>
        <v/>
      </c>
      <c r="CE366" s="142" t="str">
        <f t="shared" ca="1" si="2812"/>
        <v/>
      </c>
      <c r="CF366" s="142" t="str">
        <f t="shared" ca="1" si="2813"/>
        <v/>
      </c>
      <c r="CG366" s="142" t="str">
        <f t="shared" ca="1" si="2814"/>
        <v/>
      </c>
      <c r="CH366" s="142" t="str">
        <f ca="1">IFERROR(TRIM(IFERROR(IF(ISNUMBER(MATCH(IF($CF365="Radius",LEFT($CF366,FIND(" (",$CF366,1)),IF(LEFT($CF366,FIND(" (",$CF366,1))=LEFT($CF365,FIND(" (",$CF365,1)),"",LEFT($CF366,FIND(" (",$CF366,1)))),$CH$8:$CH365,0))=FALSE,IF($CF365="Radius",LEFT($CF366,FIND(" (",$CF366,1)),IF(LEFT($CF366,FIND(" (",$CF366,1))=LEFT($CF365,FIND(" (",$CF365,1)),"",LEFT($CF366,FIND(" (",$CF366,1)))),""),"")),"")</f>
        <v/>
      </c>
      <c r="CI366" s="142" t="str">
        <f t="array" aca="1" ref="CI366" ca="1">IFERROR(IF($CH366="","",IF(MAX((Selection_Radius=$CH366)*Selection_Resultant)=0,"",MAX((Selection_Radius=$CH366)*Selection_Resultant))),"")</f>
        <v/>
      </c>
      <c r="CJ366" s="142" t="str">
        <f t="shared" ca="1" si="2815"/>
        <v/>
      </c>
      <c r="CK366" s="142" t="str">
        <f t="array" aca="1" ref="CK366" ca="1">IFERROR(INDEX($CJ$1:$CJ$502,SMALL(IF($CJ$1:$CJ$502&lt;&gt;"",ROW($CJ$1:$CJ$502)),ROW(359:359))),"")</f>
        <v/>
      </c>
      <c r="CL366" s="142" t="str">
        <f t="shared" ca="1" si="2816"/>
        <v/>
      </c>
      <c r="CM366" s="142" t="str">
        <f t="shared" ca="1" si="2817"/>
        <v/>
      </c>
      <c r="CN366" s="142" t="str" cm="1">
        <f t="array" aca="1" ref="CN366" ca="1">IF(CM366="","",INDEX(INDIRECT("$CM$9:$CM$" &amp; ROW(GuyAnchorReactionCount) + GuyAnchorReactionCount),ROWS($CM366:INDIRECT("$CM$" &amp; ROW(GuyAnchorReactionCount) + GuyAnchorReactionCount))))</f>
        <v/>
      </c>
      <c r="CP366" s="145" t="str">
        <f t="shared" ca="1" si="2818"/>
        <v/>
      </c>
      <c r="CQ366" s="145" t="str">
        <f t="shared" ca="1" si="2819"/>
        <v/>
      </c>
      <c r="CR366" s="145" t="str">
        <f t="shared" ca="1" si="2820"/>
        <v/>
      </c>
      <c r="CS366" s="145" t="str">
        <f t="shared" ca="1" si="2821"/>
        <v/>
      </c>
    </row>
    <row r="367" spans="3:97" x14ac:dyDescent="0.2">
      <c r="C367" s="142">
        <f t="shared" si="2745"/>
        <v>365</v>
      </c>
      <c r="D367" s="142" t="e">
        <f t="shared" ca="1" si="3016"/>
        <v>#N/A</v>
      </c>
      <c r="E367" s="142" t="e">
        <f t="shared" ca="1" si="3016"/>
        <v>#N/A</v>
      </c>
      <c r="F367" s="142" t="e">
        <f t="shared" ca="1" si="3016"/>
        <v>#N/A</v>
      </c>
      <c r="G367" s="142" t="e">
        <f t="shared" ca="1" si="3016"/>
        <v>#N/A</v>
      </c>
      <c r="H367" s="142" t="e">
        <f t="shared" ca="1" si="3016"/>
        <v>#N/A</v>
      </c>
      <c r="I367" s="142" t="e">
        <f t="shared" ca="1" si="3016"/>
        <v>#N/A</v>
      </c>
      <c r="J367" s="142" t="e">
        <f t="shared" ca="1" si="3016"/>
        <v>#N/A</v>
      </c>
      <c r="K367" s="142" t="e">
        <f t="shared" ca="1" si="3016"/>
        <v>#N/A</v>
      </c>
      <c r="L367" s="142" t="e">
        <f t="shared" ca="1" si="3016"/>
        <v>#N/A</v>
      </c>
      <c r="M367" s="142" t="e">
        <f t="shared" ca="1" si="3016"/>
        <v>#N/A</v>
      </c>
      <c r="N367" s="142" t="e">
        <f t="shared" ca="1" si="3016"/>
        <v>#N/A</v>
      </c>
      <c r="O367" s="142" t="e">
        <f t="shared" ca="1" si="3016"/>
        <v>#N/A</v>
      </c>
      <c r="P367" s="142" t="e">
        <f t="shared" ca="1" si="3016"/>
        <v>#N/A</v>
      </c>
      <c r="Q367" s="142" t="e">
        <f t="shared" ca="1" si="3016"/>
        <v>#N/A</v>
      </c>
      <c r="R367" s="142" t="e">
        <f t="shared" ca="1" si="3016"/>
        <v>#N/A</v>
      </c>
      <c r="S367" s="142" t="e">
        <f t="shared" ca="1" si="3016"/>
        <v>#N/A</v>
      </c>
      <c r="T367" s="142" t="e">
        <f t="shared" ca="1" si="3006"/>
        <v>#N/A</v>
      </c>
      <c r="U367" s="142" t="e">
        <f t="shared" ca="1" si="3006"/>
        <v>#N/A</v>
      </c>
      <c r="V367" s="142" t="e">
        <f t="shared" ca="1" si="3006"/>
        <v>#N/A</v>
      </c>
      <c r="W367" s="142" t="e">
        <f t="shared" ca="1" si="3006"/>
        <v>#N/A</v>
      </c>
      <c r="X367" s="142" t="e">
        <f t="shared" ca="1" si="3006"/>
        <v>#N/A</v>
      </c>
      <c r="Y367" s="142" t="e">
        <f t="shared" ca="1" si="3006"/>
        <v>#N/A</v>
      </c>
      <c r="Z367" s="142" t="e">
        <f t="shared" ca="1" si="3006"/>
        <v>#N/A</v>
      </c>
      <c r="AA367" s="142" t="e">
        <f t="shared" ca="1" si="3006"/>
        <v>#N/A</v>
      </c>
      <c r="AB367" s="142" t="e">
        <f t="shared" ca="1" si="3006"/>
        <v>#N/A</v>
      </c>
      <c r="AC367" s="142" t="e">
        <f t="shared" ca="1" si="3006"/>
        <v>#N/A</v>
      </c>
      <c r="AD367" s="142" t="e">
        <f t="shared" ca="1" si="3006"/>
        <v>#N/A</v>
      </c>
      <c r="AE367" s="142" t="e">
        <f t="shared" ca="1" si="3006"/>
        <v>#N/A</v>
      </c>
      <c r="AF367" s="142" t="e">
        <f t="shared" ca="1" si="3006"/>
        <v>#N/A</v>
      </c>
      <c r="AG367" s="142" t="e">
        <f t="shared" ca="1" si="3006"/>
        <v>#N/A</v>
      </c>
      <c r="AH367" s="142" t="e">
        <f t="shared" ca="1" si="3006"/>
        <v>#N/A</v>
      </c>
      <c r="AI367" s="142" t="e">
        <f t="shared" ca="1" si="3017"/>
        <v>#N/A</v>
      </c>
      <c r="AJ367" s="142" t="e">
        <f t="shared" ca="1" si="3017"/>
        <v>#N/A</v>
      </c>
      <c r="AK367" s="142" t="e">
        <f t="shared" ca="1" si="3017"/>
        <v>#N/A</v>
      </c>
      <c r="AL367" s="142" t="e">
        <f t="shared" ca="1" si="3017"/>
        <v>#N/A</v>
      </c>
      <c r="AM367" s="142" t="e">
        <f t="shared" ca="1" si="3017"/>
        <v>#N/A</v>
      </c>
      <c r="AN367" s="142" t="e">
        <f t="shared" ca="1" si="3017"/>
        <v>#N/A</v>
      </c>
      <c r="AO367" s="142" t="e">
        <f t="shared" ca="1" si="3017"/>
        <v>#N/A</v>
      </c>
      <c r="AP367" s="142" t="e">
        <f t="shared" ca="1" si="3017"/>
        <v>#N/A</v>
      </c>
      <c r="AQ367" s="142" t="e">
        <f t="shared" ca="1" si="3017"/>
        <v>#N/A</v>
      </c>
      <c r="AR367" s="142" t="e">
        <f t="shared" ca="1" si="3017"/>
        <v>#N/A</v>
      </c>
      <c r="AS367" s="142" t="e">
        <f t="shared" ca="1" si="3017"/>
        <v>#N/A</v>
      </c>
      <c r="AT367" s="142" t="e">
        <f t="shared" ca="1" si="3017"/>
        <v>#N/A</v>
      </c>
      <c r="AU367" s="142" t="e">
        <f t="shared" ca="1" si="3017"/>
        <v>#N/A</v>
      </c>
      <c r="AV367" s="142" t="e">
        <f t="shared" ca="1" si="3017"/>
        <v>#N/A</v>
      </c>
      <c r="AW367" s="142" t="e">
        <f t="shared" ca="1" si="3017"/>
        <v>#N/A</v>
      </c>
      <c r="AX367" s="142" t="e">
        <f t="shared" ca="1" si="3017"/>
        <v>#N/A</v>
      </c>
      <c r="AY367" s="142" t="e">
        <f t="shared" ca="1" si="3007"/>
        <v>#N/A</v>
      </c>
      <c r="AZ367" s="142" t="e">
        <f t="shared" ca="1" si="3007"/>
        <v>#N/A</v>
      </c>
      <c r="BA367" s="142" t="e">
        <f t="shared" ca="1" si="3007"/>
        <v>#N/A</v>
      </c>
      <c r="BB367" s="142" t="str">
        <f t="shared" ca="1" si="2735"/>
        <v/>
      </c>
      <c r="BC367" s="142" t="str">
        <f t="shared" ref="BC367" ca="1" si="3123">IFERROR(VALUE(G367)*IF(RTF_unit="K",1,IF(RTF_unit="lb",1/1000,IF(RTF_unit="T",2,1))),"")</f>
        <v/>
      </c>
      <c r="BD367" s="142" t="str">
        <f t="shared" ref="BD367" ca="1" si="3124">IFERROR(VALUE(H367)*IF(RTF_unit="K",1,IF(RTF_unit="lb",1/1000,IF(RTF_unit="T",2,1))),"")</f>
        <v/>
      </c>
      <c r="BE367" s="142" t="str">
        <f t="shared" ref="BE367" ca="1" si="3125">IFERROR(VALUE(I367)*IF(RTF_unit="K",1,IF(RTF_unit="lb",1/1000,IF(RTF_unit="T",2,1))),"")</f>
        <v/>
      </c>
      <c r="BF367" s="20" t="str">
        <f t="shared" ca="1" si="2739"/>
        <v/>
      </c>
      <c r="BG367" s="142" t="str">
        <f t="shared" ca="1" si="2781"/>
        <v/>
      </c>
      <c r="BH367" s="20"/>
      <c r="BI367" s="158" t="str">
        <f t="shared" ca="1" si="2825"/>
        <v/>
      </c>
      <c r="BJ367" s="142" t="str">
        <f t="shared" ca="1" si="2800"/>
        <v/>
      </c>
      <c r="BK367" s="142" t="str">
        <f t="shared" ca="1" si="2826"/>
        <v/>
      </c>
      <c r="BL367" s="142" t="str">
        <f t="shared" ref="BL367" ca="1" si="3126">IFERROR(INDEX($D$2:$BA$203,$A$41-1+$BI367,$A$27-3)*IF(RTF_unit="K",1,IF(RTF_unit="lb",1/1000,IF(RTF_unit="T",2,1))),"")</f>
        <v/>
      </c>
      <c r="BM367" s="142" t="str">
        <f t="shared" ref="BM367" ca="1" si="3127">IFERROR(INDEX($D$2:$BA$203,$A$41-1+$BI367,$A$27-1)*IF(RTF_unit="K",1,IF(RTF_unit="lb",1/1000,IF(RTF_unit="T",2,1))),"")</f>
        <v/>
      </c>
      <c r="BN367" s="142" t="str">
        <f t="shared" ref="BN367" ca="1" si="3128">IFERROR(INDEX($D$2:$BA$203,$A$41-1+$BI367,$A$27-2)*IF(RTF_unit="K",1,IF(RTF_unit="lb",1/1000,IF(RTF_unit="T",2,1))),"")</f>
        <v/>
      </c>
      <c r="BO367" s="142" t="str">
        <f t="shared" ref="BO367" ca="1" si="3129">IFERROR(INDEX($D$2:$BA$203,$A$41-1+$BI367,$A$27)*IF(RTF_unit_Moment="kip-ft",1,IF(RTF_unit_Moment="kip-in",1/12,IF(RTF_unit_Moment="lb-ft",1/1000,IF(RTF_unit_Moment="lb-in",1/12000,1)))),"")</f>
        <v/>
      </c>
      <c r="BP367" s="142" t="str">
        <f t="shared" ref="BP367" ca="1" si="3130">IFERROR(INDEX($D$2:$BA$203,$A$41-1+$BI367,$A$30)*IF(RTF_unit_Moment="kip-ft",1,IF(RTF_unit_Moment="kip-in",1/12,IF(RTF_unit_Moment="lb-ft",1/1000,IF(RTF_unit_Moment="lb-in",1/12000,1)))),"")</f>
        <v/>
      </c>
      <c r="BQ367" s="142" t="str">
        <f t="shared" ca="1" si="2832"/>
        <v/>
      </c>
      <c r="BR367" s="142" t="str">
        <f t="shared" ca="1" si="2833"/>
        <v/>
      </c>
      <c r="BT367" s="142" t="str">
        <f t="array" aca="1" ref="BT367" ca="1">IFERROR(INDEX($BB$1:$BB$502,SMALL(IF($BB$1:$BB$502&lt;&gt;"",ROW($BB$1:$BB$502)),ROW(360:360))),"")</f>
        <v/>
      </c>
      <c r="BU367" s="156" t="str">
        <f t="shared" ca="1" si="2795"/>
        <v/>
      </c>
      <c r="BV367" s="142" t="str">
        <f t="shared" ca="1" si="3090"/>
        <v/>
      </c>
      <c r="BW367" s="142" t="str">
        <f t="shared" ca="1" si="3090"/>
        <v/>
      </c>
      <c r="BX367" s="142" t="str">
        <f t="shared" ca="1" si="3090"/>
        <v/>
      </c>
      <c r="BY367" s="142" t="str">
        <f t="shared" ca="1" si="2807"/>
        <v/>
      </c>
      <c r="BZ367" s="142" t="str">
        <f t="shared" ca="1" si="2796"/>
        <v/>
      </c>
      <c r="CA367" s="142" t="str">
        <f t="shared" ca="1" si="2808"/>
        <v/>
      </c>
      <c r="CB367" s="142" t="str">
        <f t="shared" ca="1" si="2809"/>
        <v/>
      </c>
      <c r="CC367" s="142" t="str">
        <f t="shared" ca="1" si="2810"/>
        <v/>
      </c>
      <c r="CD367" s="142" t="str">
        <f t="shared" ca="1" si="2811"/>
        <v/>
      </c>
      <c r="CE367" s="142" t="str">
        <f t="shared" ca="1" si="2812"/>
        <v/>
      </c>
      <c r="CF367" s="142" t="str">
        <f t="shared" ca="1" si="2813"/>
        <v/>
      </c>
      <c r="CG367" s="142" t="str">
        <f t="shared" ca="1" si="2814"/>
        <v/>
      </c>
      <c r="CH367" s="142" t="str">
        <f ca="1">IFERROR(TRIM(IFERROR(IF(ISNUMBER(MATCH(IF($CF366="Radius",LEFT($CF367,FIND(" (",$CF367,1)),IF(LEFT($CF367,FIND(" (",$CF367,1))=LEFT($CF366,FIND(" (",$CF366,1)),"",LEFT($CF367,FIND(" (",$CF367,1)))),$CH$8:$CH366,0))=FALSE,IF($CF366="Radius",LEFT($CF367,FIND(" (",$CF367,1)),IF(LEFT($CF367,FIND(" (",$CF367,1))=LEFT($CF366,FIND(" (",$CF366,1)),"",LEFT($CF367,FIND(" (",$CF367,1)))),""),"")),"")</f>
        <v/>
      </c>
      <c r="CI367" s="142" t="str">
        <f t="array" aca="1" ref="CI367" ca="1">IFERROR(IF($CH367="","",IF(MAX((Selection_Radius=$CH367)*Selection_Resultant)=0,"",MAX((Selection_Radius=$CH367)*Selection_Resultant))),"")</f>
        <v/>
      </c>
      <c r="CJ367" s="142" t="str">
        <f t="shared" ca="1" si="2815"/>
        <v/>
      </c>
      <c r="CK367" s="142" t="str">
        <f t="array" aca="1" ref="CK367" ca="1">IFERROR(INDEX($CJ$1:$CJ$502,SMALL(IF($CJ$1:$CJ$502&lt;&gt;"",ROW($CJ$1:$CJ$502)),ROW(360:360))),"")</f>
        <v/>
      </c>
      <c r="CL367" s="142" t="str">
        <f t="shared" ca="1" si="2816"/>
        <v/>
      </c>
      <c r="CM367" s="142" t="str">
        <f t="shared" ca="1" si="2817"/>
        <v/>
      </c>
      <c r="CN367" s="142" t="str" cm="1">
        <f t="array" aca="1" ref="CN367" ca="1">IF(CM367="","",INDEX(INDIRECT("$CM$9:$CM$" &amp; ROW(GuyAnchorReactionCount) + GuyAnchorReactionCount),ROWS($CM367:INDIRECT("$CM$" &amp; ROW(GuyAnchorReactionCount) + GuyAnchorReactionCount))))</f>
        <v/>
      </c>
      <c r="CP367" s="145" t="str">
        <f t="shared" ca="1" si="2818"/>
        <v/>
      </c>
      <c r="CQ367" s="145" t="str">
        <f t="shared" ca="1" si="2819"/>
        <v/>
      </c>
      <c r="CR367" s="145" t="str">
        <f t="shared" ca="1" si="2820"/>
        <v/>
      </c>
      <c r="CS367" s="145" t="str">
        <f t="shared" ca="1" si="2821"/>
        <v/>
      </c>
    </row>
    <row r="368" spans="3:97" x14ac:dyDescent="0.2">
      <c r="C368" s="142">
        <f t="shared" si="2745"/>
        <v>366</v>
      </c>
      <c r="D368" s="142" t="e">
        <f t="shared" ca="1" si="3016"/>
        <v>#N/A</v>
      </c>
      <c r="E368" s="142" t="e">
        <f t="shared" ca="1" si="3016"/>
        <v>#N/A</v>
      </c>
      <c r="F368" s="142" t="e">
        <f t="shared" ca="1" si="3016"/>
        <v>#N/A</v>
      </c>
      <c r="G368" s="142" t="e">
        <f t="shared" ca="1" si="3016"/>
        <v>#N/A</v>
      </c>
      <c r="H368" s="142" t="e">
        <f t="shared" ca="1" si="3016"/>
        <v>#N/A</v>
      </c>
      <c r="I368" s="142" t="e">
        <f t="shared" ca="1" si="3016"/>
        <v>#N/A</v>
      </c>
      <c r="J368" s="142" t="e">
        <f t="shared" ca="1" si="3016"/>
        <v>#N/A</v>
      </c>
      <c r="K368" s="142" t="e">
        <f t="shared" ca="1" si="3016"/>
        <v>#N/A</v>
      </c>
      <c r="L368" s="142" t="e">
        <f t="shared" ca="1" si="3016"/>
        <v>#N/A</v>
      </c>
      <c r="M368" s="142" t="e">
        <f t="shared" ca="1" si="3016"/>
        <v>#N/A</v>
      </c>
      <c r="N368" s="142" t="e">
        <f t="shared" ca="1" si="3016"/>
        <v>#N/A</v>
      </c>
      <c r="O368" s="142" t="e">
        <f t="shared" ca="1" si="3016"/>
        <v>#N/A</v>
      </c>
      <c r="P368" s="142" t="e">
        <f t="shared" ca="1" si="3016"/>
        <v>#N/A</v>
      </c>
      <c r="Q368" s="142" t="e">
        <f t="shared" ca="1" si="3016"/>
        <v>#N/A</v>
      </c>
      <c r="R368" s="142" t="e">
        <f t="shared" ca="1" si="3016"/>
        <v>#N/A</v>
      </c>
      <c r="S368" s="142" t="e">
        <f t="shared" ca="1" si="3016"/>
        <v>#N/A</v>
      </c>
      <c r="T368" s="142" t="e">
        <f t="shared" ca="1" si="3006"/>
        <v>#N/A</v>
      </c>
      <c r="U368" s="142" t="e">
        <f t="shared" ca="1" si="3006"/>
        <v>#N/A</v>
      </c>
      <c r="V368" s="142" t="e">
        <f t="shared" ca="1" si="3006"/>
        <v>#N/A</v>
      </c>
      <c r="W368" s="142" t="e">
        <f t="shared" ca="1" si="3006"/>
        <v>#N/A</v>
      </c>
      <c r="X368" s="142" t="e">
        <f t="shared" ca="1" si="3006"/>
        <v>#N/A</v>
      </c>
      <c r="Y368" s="142" t="e">
        <f t="shared" ca="1" si="3006"/>
        <v>#N/A</v>
      </c>
      <c r="Z368" s="142" t="e">
        <f t="shared" ca="1" si="3006"/>
        <v>#N/A</v>
      </c>
      <c r="AA368" s="142" t="e">
        <f t="shared" ca="1" si="3006"/>
        <v>#N/A</v>
      </c>
      <c r="AB368" s="142" t="e">
        <f t="shared" ca="1" si="3006"/>
        <v>#N/A</v>
      </c>
      <c r="AC368" s="142" t="e">
        <f t="shared" ca="1" si="3006"/>
        <v>#N/A</v>
      </c>
      <c r="AD368" s="142" t="e">
        <f t="shared" ca="1" si="3006"/>
        <v>#N/A</v>
      </c>
      <c r="AE368" s="142" t="e">
        <f t="shared" ca="1" si="3006"/>
        <v>#N/A</v>
      </c>
      <c r="AF368" s="142" t="e">
        <f t="shared" ca="1" si="3006"/>
        <v>#N/A</v>
      </c>
      <c r="AG368" s="142" t="e">
        <f t="shared" ca="1" si="3006"/>
        <v>#N/A</v>
      </c>
      <c r="AH368" s="142" t="e">
        <f t="shared" ca="1" si="3006"/>
        <v>#N/A</v>
      </c>
      <c r="AI368" s="142" t="e">
        <f t="shared" ca="1" si="3017"/>
        <v>#N/A</v>
      </c>
      <c r="AJ368" s="142" t="e">
        <f t="shared" ca="1" si="3017"/>
        <v>#N/A</v>
      </c>
      <c r="AK368" s="142" t="e">
        <f t="shared" ca="1" si="3017"/>
        <v>#N/A</v>
      </c>
      <c r="AL368" s="142" t="e">
        <f t="shared" ca="1" si="3017"/>
        <v>#N/A</v>
      </c>
      <c r="AM368" s="142" t="e">
        <f t="shared" ca="1" si="3017"/>
        <v>#N/A</v>
      </c>
      <c r="AN368" s="142" t="e">
        <f t="shared" ca="1" si="3017"/>
        <v>#N/A</v>
      </c>
      <c r="AO368" s="142" t="e">
        <f t="shared" ca="1" si="3017"/>
        <v>#N/A</v>
      </c>
      <c r="AP368" s="142" t="e">
        <f t="shared" ca="1" si="3017"/>
        <v>#N/A</v>
      </c>
      <c r="AQ368" s="142" t="e">
        <f t="shared" ca="1" si="3017"/>
        <v>#N/A</v>
      </c>
      <c r="AR368" s="142" t="e">
        <f t="shared" ca="1" si="3017"/>
        <v>#N/A</v>
      </c>
      <c r="AS368" s="142" t="e">
        <f t="shared" ca="1" si="3017"/>
        <v>#N/A</v>
      </c>
      <c r="AT368" s="142" t="e">
        <f t="shared" ca="1" si="3017"/>
        <v>#N/A</v>
      </c>
      <c r="AU368" s="142" t="e">
        <f t="shared" ca="1" si="3017"/>
        <v>#N/A</v>
      </c>
      <c r="AV368" s="142" t="e">
        <f t="shared" ca="1" si="3017"/>
        <v>#N/A</v>
      </c>
      <c r="AW368" s="142" t="e">
        <f t="shared" ca="1" si="3017"/>
        <v>#N/A</v>
      </c>
      <c r="AX368" s="142" t="e">
        <f t="shared" ca="1" si="3017"/>
        <v>#N/A</v>
      </c>
      <c r="AY368" s="142" t="e">
        <f t="shared" ca="1" si="3007"/>
        <v>#N/A</v>
      </c>
      <c r="AZ368" s="142" t="e">
        <f t="shared" ca="1" si="3007"/>
        <v>#N/A</v>
      </c>
      <c r="BA368" s="142" t="e">
        <f t="shared" ca="1" si="3007"/>
        <v>#N/A</v>
      </c>
      <c r="BB368" s="142" t="str">
        <f t="shared" ca="1" si="2735"/>
        <v/>
      </c>
      <c r="BC368" s="142" t="str">
        <f t="shared" ref="BC368" ca="1" si="3131">IFERROR(VALUE(G368)*IF(RTF_unit="K",1,IF(RTF_unit="lb",1/1000,IF(RTF_unit="T",2,1))),"")</f>
        <v/>
      </c>
      <c r="BD368" s="142" t="str">
        <f t="shared" ref="BD368" ca="1" si="3132">IFERROR(VALUE(H368)*IF(RTF_unit="K",1,IF(RTF_unit="lb",1/1000,IF(RTF_unit="T",2,1))),"")</f>
        <v/>
      </c>
      <c r="BE368" s="142" t="str">
        <f t="shared" ref="BE368" ca="1" si="3133">IFERROR(VALUE(I368)*IF(RTF_unit="K",1,IF(RTF_unit="lb",1/1000,IF(RTF_unit="T",2,1))),"")</f>
        <v/>
      </c>
      <c r="BF368" s="20" t="str">
        <f t="shared" ca="1" si="2739"/>
        <v/>
      </c>
      <c r="BG368" s="142" t="str">
        <f t="shared" ca="1" si="2781"/>
        <v/>
      </c>
      <c r="BH368" s="20"/>
      <c r="BI368" s="158" t="str">
        <f t="shared" ca="1" si="2825"/>
        <v/>
      </c>
      <c r="BJ368" s="142" t="str">
        <f t="shared" ca="1" si="2800"/>
        <v/>
      </c>
      <c r="BK368" s="142" t="str">
        <f t="shared" ca="1" si="2826"/>
        <v/>
      </c>
      <c r="BL368" s="142" t="str">
        <f t="shared" ref="BL368" ca="1" si="3134">IFERROR(INDEX($D$2:$BA$203,$A$41-1+$BI368,$A$27-3)*IF(RTF_unit="K",1,IF(RTF_unit="lb",1/1000,IF(RTF_unit="T",2,1))),"")</f>
        <v/>
      </c>
      <c r="BM368" s="142" t="str">
        <f t="shared" ref="BM368" ca="1" si="3135">IFERROR(INDEX($D$2:$BA$203,$A$41-1+$BI368,$A$27-1)*IF(RTF_unit="K",1,IF(RTF_unit="lb",1/1000,IF(RTF_unit="T",2,1))),"")</f>
        <v/>
      </c>
      <c r="BN368" s="142" t="str">
        <f t="shared" ref="BN368" ca="1" si="3136">IFERROR(INDEX($D$2:$BA$203,$A$41-1+$BI368,$A$27-2)*IF(RTF_unit="K",1,IF(RTF_unit="lb",1/1000,IF(RTF_unit="T",2,1))),"")</f>
        <v/>
      </c>
      <c r="BO368" s="142" t="str">
        <f t="shared" ref="BO368" ca="1" si="3137">IFERROR(INDEX($D$2:$BA$203,$A$41-1+$BI368,$A$27)*IF(RTF_unit_Moment="kip-ft",1,IF(RTF_unit_Moment="kip-in",1/12,IF(RTF_unit_Moment="lb-ft",1/1000,IF(RTF_unit_Moment="lb-in",1/12000,1)))),"")</f>
        <v/>
      </c>
      <c r="BP368" s="142" t="str">
        <f t="shared" ref="BP368" ca="1" si="3138">IFERROR(INDEX($D$2:$BA$203,$A$41-1+$BI368,$A$30)*IF(RTF_unit_Moment="kip-ft",1,IF(RTF_unit_Moment="kip-in",1/12,IF(RTF_unit_Moment="lb-ft",1/1000,IF(RTF_unit_Moment="lb-in",1/12000,1)))),"")</f>
        <v/>
      </c>
      <c r="BQ368" s="142" t="str">
        <f t="shared" ca="1" si="2832"/>
        <v/>
      </c>
      <c r="BR368" s="142" t="str">
        <f t="shared" ca="1" si="2833"/>
        <v/>
      </c>
      <c r="BT368" s="142" t="str">
        <f t="array" aca="1" ref="BT368" ca="1">IFERROR(INDEX($BB$1:$BB$502,SMALL(IF($BB$1:$BB$502&lt;&gt;"",ROW($BB$1:$BB$502)),ROW(361:361))),"")</f>
        <v/>
      </c>
      <c r="BU368" s="156" t="str">
        <f t="shared" ca="1" si="2795"/>
        <v/>
      </c>
      <c r="BV368" s="142" t="str">
        <f t="shared" ca="1" si="3090"/>
        <v/>
      </c>
      <c r="BW368" s="142" t="str">
        <f t="shared" ca="1" si="3090"/>
        <v/>
      </c>
      <c r="BX368" s="142" t="str">
        <f t="shared" ca="1" si="3090"/>
        <v/>
      </c>
      <c r="BY368" s="142" t="str">
        <f t="shared" ca="1" si="2807"/>
        <v/>
      </c>
      <c r="BZ368" s="142" t="str">
        <f t="shared" ca="1" si="2796"/>
        <v/>
      </c>
      <c r="CA368" s="142" t="str">
        <f t="shared" ca="1" si="2808"/>
        <v/>
      </c>
      <c r="CB368" s="142" t="str">
        <f t="shared" ca="1" si="2809"/>
        <v/>
      </c>
      <c r="CC368" s="142" t="str">
        <f t="shared" ca="1" si="2810"/>
        <v/>
      </c>
      <c r="CD368" s="142" t="str">
        <f t="shared" ca="1" si="2811"/>
        <v/>
      </c>
      <c r="CE368" s="142" t="str">
        <f t="shared" ca="1" si="2812"/>
        <v/>
      </c>
      <c r="CF368" s="142" t="str">
        <f t="shared" ca="1" si="2813"/>
        <v/>
      </c>
      <c r="CG368" s="142" t="str">
        <f t="shared" ca="1" si="2814"/>
        <v/>
      </c>
      <c r="CH368" s="142" t="str">
        <f ca="1">IFERROR(TRIM(IFERROR(IF(ISNUMBER(MATCH(IF($CF367="Radius",LEFT($CF368,FIND(" (",$CF368,1)),IF(LEFT($CF368,FIND(" (",$CF368,1))=LEFT($CF367,FIND(" (",$CF367,1)),"",LEFT($CF368,FIND(" (",$CF368,1)))),$CH$8:$CH367,0))=FALSE,IF($CF367="Radius",LEFT($CF368,FIND(" (",$CF368,1)),IF(LEFT($CF368,FIND(" (",$CF368,1))=LEFT($CF367,FIND(" (",$CF367,1)),"",LEFT($CF368,FIND(" (",$CF368,1)))),""),"")),"")</f>
        <v/>
      </c>
      <c r="CI368" s="142" t="str">
        <f t="array" aca="1" ref="CI368" ca="1">IFERROR(IF($CH368="","",IF(MAX((Selection_Radius=$CH368)*Selection_Resultant)=0,"",MAX((Selection_Radius=$CH368)*Selection_Resultant))),"")</f>
        <v/>
      </c>
      <c r="CJ368" s="142" t="str">
        <f t="shared" ca="1" si="2815"/>
        <v/>
      </c>
      <c r="CK368" s="142" t="str">
        <f t="array" aca="1" ref="CK368" ca="1">IFERROR(INDEX($CJ$1:$CJ$502,SMALL(IF($CJ$1:$CJ$502&lt;&gt;"",ROW($CJ$1:$CJ$502)),ROW(361:361))),"")</f>
        <v/>
      </c>
      <c r="CL368" s="142" t="str">
        <f t="shared" ca="1" si="2816"/>
        <v/>
      </c>
      <c r="CM368" s="142" t="str">
        <f t="shared" ca="1" si="2817"/>
        <v/>
      </c>
      <c r="CN368" s="142" t="str" cm="1">
        <f t="array" aca="1" ref="CN368" ca="1">IF(CM368="","",INDEX(INDIRECT("$CM$9:$CM$" &amp; ROW(GuyAnchorReactionCount) + GuyAnchorReactionCount),ROWS($CM368:INDIRECT("$CM$" &amp; ROW(GuyAnchorReactionCount) + GuyAnchorReactionCount))))</f>
        <v/>
      </c>
      <c r="CP368" s="145" t="str">
        <f t="shared" ca="1" si="2818"/>
        <v/>
      </c>
      <c r="CQ368" s="145" t="str">
        <f t="shared" ca="1" si="2819"/>
        <v/>
      </c>
      <c r="CR368" s="145" t="str">
        <f t="shared" ca="1" si="2820"/>
        <v/>
      </c>
      <c r="CS368" s="145" t="str">
        <f t="shared" ca="1" si="2821"/>
        <v/>
      </c>
    </row>
    <row r="369" spans="3:97" x14ac:dyDescent="0.2">
      <c r="C369" s="142">
        <f t="shared" si="2745"/>
        <v>367</v>
      </c>
      <c r="D369" s="142" t="e">
        <f t="shared" ca="1" si="3016"/>
        <v>#N/A</v>
      </c>
      <c r="E369" s="142" t="e">
        <f t="shared" ca="1" si="3016"/>
        <v>#N/A</v>
      </c>
      <c r="F369" s="142" t="e">
        <f t="shared" ca="1" si="3016"/>
        <v>#N/A</v>
      </c>
      <c r="G369" s="142" t="e">
        <f t="shared" ca="1" si="3016"/>
        <v>#N/A</v>
      </c>
      <c r="H369" s="142" t="e">
        <f t="shared" ca="1" si="3016"/>
        <v>#N/A</v>
      </c>
      <c r="I369" s="142" t="e">
        <f t="shared" ca="1" si="3016"/>
        <v>#N/A</v>
      </c>
      <c r="J369" s="142" t="e">
        <f t="shared" ca="1" si="3016"/>
        <v>#N/A</v>
      </c>
      <c r="K369" s="142" t="e">
        <f t="shared" ca="1" si="3016"/>
        <v>#N/A</v>
      </c>
      <c r="L369" s="142" t="e">
        <f t="shared" ca="1" si="3016"/>
        <v>#N/A</v>
      </c>
      <c r="M369" s="142" t="e">
        <f t="shared" ca="1" si="3016"/>
        <v>#N/A</v>
      </c>
      <c r="N369" s="142" t="e">
        <f t="shared" ca="1" si="3016"/>
        <v>#N/A</v>
      </c>
      <c r="O369" s="142" t="e">
        <f t="shared" ca="1" si="3016"/>
        <v>#N/A</v>
      </c>
      <c r="P369" s="142" t="e">
        <f t="shared" ca="1" si="3016"/>
        <v>#N/A</v>
      </c>
      <c r="Q369" s="142" t="e">
        <f t="shared" ca="1" si="3016"/>
        <v>#N/A</v>
      </c>
      <c r="R369" s="142" t="e">
        <f t="shared" ca="1" si="3016"/>
        <v>#N/A</v>
      </c>
      <c r="S369" s="142" t="e">
        <f t="shared" ref="S369:AH384" ca="1" si="3139">TRIM(INDIRECT("'" &amp; "TNX Report" &amp; "'!" &amp; ADDRESS($A$9+$C369,S$1)))</f>
        <v>#N/A</v>
      </c>
      <c r="T369" s="142" t="e">
        <f t="shared" ca="1" si="3139"/>
        <v>#N/A</v>
      </c>
      <c r="U369" s="142" t="e">
        <f t="shared" ca="1" si="3139"/>
        <v>#N/A</v>
      </c>
      <c r="V369" s="142" t="e">
        <f t="shared" ca="1" si="3139"/>
        <v>#N/A</v>
      </c>
      <c r="W369" s="142" t="e">
        <f t="shared" ca="1" si="3139"/>
        <v>#N/A</v>
      </c>
      <c r="X369" s="142" t="e">
        <f t="shared" ca="1" si="3139"/>
        <v>#N/A</v>
      </c>
      <c r="Y369" s="142" t="e">
        <f t="shared" ca="1" si="3139"/>
        <v>#N/A</v>
      </c>
      <c r="Z369" s="142" t="e">
        <f t="shared" ca="1" si="3139"/>
        <v>#N/A</v>
      </c>
      <c r="AA369" s="142" t="e">
        <f t="shared" ca="1" si="3139"/>
        <v>#N/A</v>
      </c>
      <c r="AB369" s="142" t="e">
        <f t="shared" ca="1" si="3139"/>
        <v>#N/A</v>
      </c>
      <c r="AC369" s="142" t="e">
        <f t="shared" ca="1" si="3139"/>
        <v>#N/A</v>
      </c>
      <c r="AD369" s="142" t="e">
        <f t="shared" ca="1" si="3139"/>
        <v>#N/A</v>
      </c>
      <c r="AE369" s="142" t="e">
        <f t="shared" ca="1" si="3139"/>
        <v>#N/A</v>
      </c>
      <c r="AF369" s="142" t="e">
        <f t="shared" ca="1" si="3139"/>
        <v>#N/A</v>
      </c>
      <c r="AG369" s="142" t="e">
        <f t="shared" ca="1" si="3139"/>
        <v>#N/A</v>
      </c>
      <c r="AH369" s="142" t="e">
        <f t="shared" ca="1" si="3139"/>
        <v>#N/A</v>
      </c>
      <c r="AI369" s="142" t="e">
        <f t="shared" ca="1" si="3017"/>
        <v>#N/A</v>
      </c>
      <c r="AJ369" s="142" t="e">
        <f t="shared" ca="1" si="3017"/>
        <v>#N/A</v>
      </c>
      <c r="AK369" s="142" t="e">
        <f t="shared" ca="1" si="3017"/>
        <v>#N/A</v>
      </c>
      <c r="AL369" s="142" t="e">
        <f t="shared" ca="1" si="3017"/>
        <v>#N/A</v>
      </c>
      <c r="AM369" s="142" t="e">
        <f t="shared" ca="1" si="3017"/>
        <v>#N/A</v>
      </c>
      <c r="AN369" s="142" t="e">
        <f t="shared" ca="1" si="3017"/>
        <v>#N/A</v>
      </c>
      <c r="AO369" s="142" t="e">
        <f t="shared" ca="1" si="3017"/>
        <v>#N/A</v>
      </c>
      <c r="AP369" s="142" t="e">
        <f t="shared" ca="1" si="3017"/>
        <v>#N/A</v>
      </c>
      <c r="AQ369" s="142" t="e">
        <f t="shared" ca="1" si="3017"/>
        <v>#N/A</v>
      </c>
      <c r="AR369" s="142" t="e">
        <f t="shared" ca="1" si="3017"/>
        <v>#N/A</v>
      </c>
      <c r="AS369" s="142" t="e">
        <f t="shared" ca="1" si="3017"/>
        <v>#N/A</v>
      </c>
      <c r="AT369" s="142" t="e">
        <f t="shared" ca="1" si="3017"/>
        <v>#N/A</v>
      </c>
      <c r="AU369" s="142" t="e">
        <f t="shared" ca="1" si="3017"/>
        <v>#N/A</v>
      </c>
      <c r="AV369" s="142" t="e">
        <f t="shared" ca="1" si="3017"/>
        <v>#N/A</v>
      </c>
      <c r="AW369" s="142" t="e">
        <f t="shared" ca="1" si="3017"/>
        <v>#N/A</v>
      </c>
      <c r="AX369" s="142" t="e">
        <f t="shared" ref="AX369:BA384" ca="1" si="3140">TRIM(INDIRECT("'" &amp; "TNX Report" &amp; "'!" &amp; ADDRESS($A$9+$C369,AX$1)))</f>
        <v>#N/A</v>
      </c>
      <c r="AY369" s="142" t="e">
        <f t="shared" ca="1" si="3140"/>
        <v>#N/A</v>
      </c>
      <c r="AZ369" s="142" t="e">
        <f t="shared" ca="1" si="3140"/>
        <v>#N/A</v>
      </c>
      <c r="BA369" s="142" t="e">
        <f t="shared" ca="1" si="3140"/>
        <v>#N/A</v>
      </c>
      <c r="BB369" s="142" t="str">
        <f t="shared" ca="1" si="2735"/>
        <v/>
      </c>
      <c r="BC369" s="142" t="str">
        <f t="shared" ref="BC369" ca="1" si="3141">IFERROR(VALUE(G369)*IF(RTF_unit="K",1,IF(RTF_unit="lb",1/1000,IF(RTF_unit="T",2,1))),"")</f>
        <v/>
      </c>
      <c r="BD369" s="142" t="str">
        <f t="shared" ref="BD369" ca="1" si="3142">IFERROR(VALUE(H369)*IF(RTF_unit="K",1,IF(RTF_unit="lb",1/1000,IF(RTF_unit="T",2,1))),"")</f>
        <v/>
      </c>
      <c r="BE369" s="142" t="str">
        <f t="shared" ref="BE369" ca="1" si="3143">IFERROR(VALUE(I369)*IF(RTF_unit="K",1,IF(RTF_unit="lb",1/1000,IF(RTF_unit="T",2,1))),"")</f>
        <v/>
      </c>
      <c r="BF369" s="20" t="str">
        <f t="shared" ca="1" si="2739"/>
        <v/>
      </c>
      <c r="BG369" s="142" t="str">
        <f t="shared" ca="1" si="2781"/>
        <v/>
      </c>
      <c r="BH369" s="20"/>
      <c r="BI369" s="158" t="str">
        <f t="shared" ca="1" si="2825"/>
        <v/>
      </c>
      <c r="BJ369" s="142" t="str">
        <f t="shared" ca="1" si="2800"/>
        <v/>
      </c>
      <c r="BK369" s="142" t="str">
        <f t="shared" ca="1" si="2826"/>
        <v/>
      </c>
      <c r="BL369" s="142" t="str">
        <f t="shared" ref="BL369" ca="1" si="3144">IFERROR(INDEX($D$2:$BA$203,$A$41-1+$BI369,$A$27-3)*IF(RTF_unit="K",1,IF(RTF_unit="lb",1/1000,IF(RTF_unit="T",2,1))),"")</f>
        <v/>
      </c>
      <c r="BM369" s="142" t="str">
        <f t="shared" ref="BM369" ca="1" si="3145">IFERROR(INDEX($D$2:$BA$203,$A$41-1+$BI369,$A$27-1)*IF(RTF_unit="K",1,IF(RTF_unit="lb",1/1000,IF(RTF_unit="T",2,1))),"")</f>
        <v/>
      </c>
      <c r="BN369" s="142" t="str">
        <f t="shared" ref="BN369" ca="1" si="3146">IFERROR(INDEX($D$2:$BA$203,$A$41-1+$BI369,$A$27-2)*IF(RTF_unit="K",1,IF(RTF_unit="lb",1/1000,IF(RTF_unit="T",2,1))),"")</f>
        <v/>
      </c>
      <c r="BO369" s="142" t="str">
        <f t="shared" ref="BO369" ca="1" si="3147">IFERROR(INDEX($D$2:$BA$203,$A$41-1+$BI369,$A$27)*IF(RTF_unit_Moment="kip-ft",1,IF(RTF_unit_Moment="kip-in",1/12,IF(RTF_unit_Moment="lb-ft",1/1000,IF(RTF_unit_Moment="lb-in",1/12000,1)))),"")</f>
        <v/>
      </c>
      <c r="BP369" s="142" t="str">
        <f t="shared" ref="BP369" ca="1" si="3148">IFERROR(INDEX($D$2:$BA$203,$A$41-1+$BI369,$A$30)*IF(RTF_unit_Moment="kip-ft",1,IF(RTF_unit_Moment="kip-in",1/12,IF(RTF_unit_Moment="lb-ft",1/1000,IF(RTF_unit_Moment="lb-in",1/12000,1)))),"")</f>
        <v/>
      </c>
      <c r="BQ369" s="142" t="str">
        <f t="shared" ca="1" si="2832"/>
        <v/>
      </c>
      <c r="BR369" s="142" t="str">
        <f t="shared" ca="1" si="2833"/>
        <v/>
      </c>
      <c r="BT369" s="142" t="str">
        <f t="array" aca="1" ref="BT369" ca="1">IFERROR(INDEX($BB$1:$BB$502,SMALL(IF($BB$1:$BB$502&lt;&gt;"",ROW($BB$1:$BB$502)),ROW(362:362))),"")</f>
        <v/>
      </c>
      <c r="BU369" s="156" t="str">
        <f t="shared" ca="1" si="2795"/>
        <v/>
      </c>
      <c r="BV369" s="142" t="str">
        <f t="shared" ca="1" si="3090"/>
        <v/>
      </c>
      <c r="BW369" s="142" t="str">
        <f t="shared" ca="1" si="3090"/>
        <v/>
      </c>
      <c r="BX369" s="142" t="str">
        <f t="shared" ca="1" si="3090"/>
        <v/>
      </c>
      <c r="BY369" s="142" t="str">
        <f t="shared" ca="1" si="2807"/>
        <v/>
      </c>
      <c r="BZ369" s="142" t="str">
        <f t="shared" ca="1" si="2796"/>
        <v/>
      </c>
      <c r="CA369" s="142" t="str">
        <f t="shared" ca="1" si="2808"/>
        <v/>
      </c>
      <c r="CB369" s="142" t="str">
        <f t="shared" ca="1" si="2809"/>
        <v/>
      </c>
      <c r="CC369" s="142" t="str">
        <f t="shared" ca="1" si="2810"/>
        <v/>
      </c>
      <c r="CD369" s="142" t="str">
        <f t="shared" ca="1" si="2811"/>
        <v/>
      </c>
      <c r="CE369" s="142" t="str">
        <f t="shared" ca="1" si="2812"/>
        <v/>
      </c>
      <c r="CF369" s="142" t="str">
        <f t="shared" ca="1" si="2813"/>
        <v/>
      </c>
      <c r="CG369" s="142" t="str">
        <f t="shared" ca="1" si="2814"/>
        <v/>
      </c>
      <c r="CH369" s="142" t="str">
        <f ca="1">IFERROR(TRIM(IFERROR(IF(ISNUMBER(MATCH(IF($CF368="Radius",LEFT($CF369,FIND(" (",$CF369,1)),IF(LEFT($CF369,FIND(" (",$CF369,1))=LEFT($CF368,FIND(" (",$CF368,1)),"",LEFT($CF369,FIND(" (",$CF369,1)))),$CH$8:$CH368,0))=FALSE,IF($CF368="Radius",LEFT($CF369,FIND(" (",$CF369,1)),IF(LEFT($CF369,FIND(" (",$CF369,1))=LEFT($CF368,FIND(" (",$CF368,1)),"",LEFT($CF369,FIND(" (",$CF369,1)))),""),"")),"")</f>
        <v/>
      </c>
      <c r="CI369" s="142" t="str">
        <f t="array" aca="1" ref="CI369" ca="1">IFERROR(IF($CH369="","",IF(MAX((Selection_Radius=$CH369)*Selection_Resultant)=0,"",MAX((Selection_Radius=$CH369)*Selection_Resultant))),"")</f>
        <v/>
      </c>
      <c r="CJ369" s="142" t="str">
        <f t="shared" ca="1" si="2815"/>
        <v/>
      </c>
      <c r="CK369" s="142" t="str">
        <f t="array" aca="1" ref="CK369" ca="1">IFERROR(INDEX($CJ$1:$CJ$502,SMALL(IF($CJ$1:$CJ$502&lt;&gt;"",ROW($CJ$1:$CJ$502)),ROW(362:362))),"")</f>
        <v/>
      </c>
      <c r="CL369" s="142" t="str">
        <f t="shared" ca="1" si="2816"/>
        <v/>
      </c>
      <c r="CM369" s="142" t="str">
        <f t="shared" ca="1" si="2817"/>
        <v/>
      </c>
      <c r="CN369" s="142" t="str" cm="1">
        <f t="array" aca="1" ref="CN369" ca="1">IF(CM369="","",INDEX(INDIRECT("$CM$9:$CM$" &amp; ROW(GuyAnchorReactionCount) + GuyAnchorReactionCount),ROWS($CM369:INDIRECT("$CM$" &amp; ROW(GuyAnchorReactionCount) + GuyAnchorReactionCount))))</f>
        <v/>
      </c>
      <c r="CP369" s="145" t="str">
        <f t="shared" ca="1" si="2818"/>
        <v/>
      </c>
      <c r="CQ369" s="145" t="str">
        <f t="shared" ca="1" si="2819"/>
        <v/>
      </c>
      <c r="CR369" s="145" t="str">
        <f t="shared" ca="1" si="2820"/>
        <v/>
      </c>
      <c r="CS369" s="145" t="str">
        <f t="shared" ca="1" si="2821"/>
        <v/>
      </c>
    </row>
    <row r="370" spans="3:97" x14ac:dyDescent="0.2">
      <c r="C370" s="142">
        <f t="shared" si="2745"/>
        <v>368</v>
      </c>
      <c r="D370" s="142" t="e">
        <f t="shared" ref="D370:S385" ca="1" si="3149">TRIM(INDIRECT("'" &amp; "TNX Report" &amp; "'!" &amp; ADDRESS($A$9+$C370,D$1)))</f>
        <v>#N/A</v>
      </c>
      <c r="E370" s="142" t="e">
        <f t="shared" ca="1" si="3149"/>
        <v>#N/A</v>
      </c>
      <c r="F370" s="142" t="e">
        <f t="shared" ca="1" si="3149"/>
        <v>#N/A</v>
      </c>
      <c r="G370" s="142" t="e">
        <f t="shared" ca="1" si="3149"/>
        <v>#N/A</v>
      </c>
      <c r="H370" s="142" t="e">
        <f t="shared" ca="1" si="3149"/>
        <v>#N/A</v>
      </c>
      <c r="I370" s="142" t="e">
        <f t="shared" ca="1" si="3149"/>
        <v>#N/A</v>
      </c>
      <c r="J370" s="142" t="e">
        <f t="shared" ca="1" si="3149"/>
        <v>#N/A</v>
      </c>
      <c r="K370" s="142" t="e">
        <f t="shared" ca="1" si="3149"/>
        <v>#N/A</v>
      </c>
      <c r="L370" s="142" t="e">
        <f t="shared" ca="1" si="3149"/>
        <v>#N/A</v>
      </c>
      <c r="M370" s="142" t="e">
        <f t="shared" ca="1" si="3149"/>
        <v>#N/A</v>
      </c>
      <c r="N370" s="142" t="e">
        <f t="shared" ca="1" si="3149"/>
        <v>#N/A</v>
      </c>
      <c r="O370" s="142" t="e">
        <f t="shared" ca="1" si="3149"/>
        <v>#N/A</v>
      </c>
      <c r="P370" s="142" t="e">
        <f t="shared" ca="1" si="3149"/>
        <v>#N/A</v>
      </c>
      <c r="Q370" s="142" t="e">
        <f t="shared" ca="1" si="3149"/>
        <v>#N/A</v>
      </c>
      <c r="R370" s="142" t="e">
        <f t="shared" ca="1" si="3149"/>
        <v>#N/A</v>
      </c>
      <c r="S370" s="142" t="e">
        <f t="shared" ca="1" si="3149"/>
        <v>#N/A</v>
      </c>
      <c r="T370" s="142" t="e">
        <f t="shared" ca="1" si="3139"/>
        <v>#N/A</v>
      </c>
      <c r="U370" s="142" t="e">
        <f t="shared" ca="1" si="3139"/>
        <v>#N/A</v>
      </c>
      <c r="V370" s="142" t="e">
        <f t="shared" ca="1" si="3139"/>
        <v>#N/A</v>
      </c>
      <c r="W370" s="142" t="e">
        <f t="shared" ca="1" si="3139"/>
        <v>#N/A</v>
      </c>
      <c r="X370" s="142" t="e">
        <f t="shared" ca="1" si="3139"/>
        <v>#N/A</v>
      </c>
      <c r="Y370" s="142" t="e">
        <f t="shared" ca="1" si="3139"/>
        <v>#N/A</v>
      </c>
      <c r="Z370" s="142" t="e">
        <f t="shared" ca="1" si="3139"/>
        <v>#N/A</v>
      </c>
      <c r="AA370" s="142" t="e">
        <f t="shared" ca="1" si="3139"/>
        <v>#N/A</v>
      </c>
      <c r="AB370" s="142" t="e">
        <f t="shared" ca="1" si="3139"/>
        <v>#N/A</v>
      </c>
      <c r="AC370" s="142" t="e">
        <f t="shared" ca="1" si="3139"/>
        <v>#N/A</v>
      </c>
      <c r="AD370" s="142" t="e">
        <f t="shared" ca="1" si="3139"/>
        <v>#N/A</v>
      </c>
      <c r="AE370" s="142" t="e">
        <f t="shared" ca="1" si="3139"/>
        <v>#N/A</v>
      </c>
      <c r="AF370" s="142" t="e">
        <f t="shared" ca="1" si="3139"/>
        <v>#N/A</v>
      </c>
      <c r="AG370" s="142" t="e">
        <f t="shared" ca="1" si="3139"/>
        <v>#N/A</v>
      </c>
      <c r="AH370" s="142" t="e">
        <f t="shared" ca="1" si="3139"/>
        <v>#N/A</v>
      </c>
      <c r="AI370" s="142" t="e">
        <f t="shared" ref="AI370:AX385" ca="1" si="3150">TRIM(INDIRECT("'" &amp; "TNX Report" &amp; "'!" &amp; ADDRESS($A$9+$C370,AI$1)))</f>
        <v>#N/A</v>
      </c>
      <c r="AJ370" s="142" t="e">
        <f t="shared" ca="1" si="3150"/>
        <v>#N/A</v>
      </c>
      <c r="AK370" s="142" t="e">
        <f t="shared" ca="1" si="3150"/>
        <v>#N/A</v>
      </c>
      <c r="AL370" s="142" t="e">
        <f t="shared" ca="1" si="3150"/>
        <v>#N/A</v>
      </c>
      <c r="AM370" s="142" t="e">
        <f t="shared" ca="1" si="3150"/>
        <v>#N/A</v>
      </c>
      <c r="AN370" s="142" t="e">
        <f t="shared" ca="1" si="3150"/>
        <v>#N/A</v>
      </c>
      <c r="AO370" s="142" t="e">
        <f t="shared" ca="1" si="3150"/>
        <v>#N/A</v>
      </c>
      <c r="AP370" s="142" t="e">
        <f t="shared" ca="1" si="3150"/>
        <v>#N/A</v>
      </c>
      <c r="AQ370" s="142" t="e">
        <f t="shared" ca="1" si="3150"/>
        <v>#N/A</v>
      </c>
      <c r="AR370" s="142" t="e">
        <f t="shared" ca="1" si="3150"/>
        <v>#N/A</v>
      </c>
      <c r="AS370" s="142" t="e">
        <f t="shared" ca="1" si="3150"/>
        <v>#N/A</v>
      </c>
      <c r="AT370" s="142" t="e">
        <f t="shared" ca="1" si="3150"/>
        <v>#N/A</v>
      </c>
      <c r="AU370" s="142" t="e">
        <f t="shared" ca="1" si="3150"/>
        <v>#N/A</v>
      </c>
      <c r="AV370" s="142" t="e">
        <f t="shared" ca="1" si="3150"/>
        <v>#N/A</v>
      </c>
      <c r="AW370" s="142" t="e">
        <f t="shared" ca="1" si="3150"/>
        <v>#N/A</v>
      </c>
      <c r="AX370" s="142" t="e">
        <f t="shared" ca="1" si="3150"/>
        <v>#N/A</v>
      </c>
      <c r="AY370" s="142" t="e">
        <f t="shared" ca="1" si="3140"/>
        <v>#N/A</v>
      </c>
      <c r="AZ370" s="142" t="e">
        <f t="shared" ca="1" si="3140"/>
        <v>#N/A</v>
      </c>
      <c r="BA370" s="142" t="e">
        <f t="shared" ca="1" si="3140"/>
        <v>#N/A</v>
      </c>
      <c r="BB370" s="142" t="str">
        <f t="shared" ca="1" si="2735"/>
        <v/>
      </c>
      <c r="BC370" s="142" t="str">
        <f t="shared" ref="BC370" ca="1" si="3151">IFERROR(VALUE(G370)*IF(RTF_unit="K",1,IF(RTF_unit="lb",1/1000,IF(RTF_unit="T",2,1))),"")</f>
        <v/>
      </c>
      <c r="BD370" s="142" t="str">
        <f t="shared" ref="BD370" ca="1" si="3152">IFERROR(VALUE(H370)*IF(RTF_unit="K",1,IF(RTF_unit="lb",1/1000,IF(RTF_unit="T",2,1))),"")</f>
        <v/>
      </c>
      <c r="BE370" s="142" t="str">
        <f t="shared" ref="BE370" ca="1" si="3153">IFERROR(VALUE(I370)*IF(RTF_unit="K",1,IF(RTF_unit="lb",1/1000,IF(RTF_unit="T",2,1))),"")</f>
        <v/>
      </c>
      <c r="BF370" s="20" t="str">
        <f t="shared" ca="1" si="2739"/>
        <v/>
      </c>
      <c r="BG370" s="142" t="str">
        <f t="shared" ca="1" si="2781"/>
        <v/>
      </c>
      <c r="BH370" s="20"/>
      <c r="BI370" s="158" t="str">
        <f t="shared" ca="1" si="2825"/>
        <v/>
      </c>
      <c r="BJ370" s="142" t="str">
        <f t="shared" ca="1" si="2800"/>
        <v/>
      </c>
      <c r="BK370" s="142" t="str">
        <f t="shared" ca="1" si="2826"/>
        <v/>
      </c>
      <c r="BL370" s="142" t="str">
        <f t="shared" ref="BL370" ca="1" si="3154">IFERROR(INDEX($D$2:$BA$203,$A$41-1+$BI370,$A$27-3)*IF(RTF_unit="K",1,IF(RTF_unit="lb",1/1000,IF(RTF_unit="T",2,1))),"")</f>
        <v/>
      </c>
      <c r="BM370" s="142" t="str">
        <f t="shared" ref="BM370" ca="1" si="3155">IFERROR(INDEX($D$2:$BA$203,$A$41-1+$BI370,$A$27-1)*IF(RTF_unit="K",1,IF(RTF_unit="lb",1/1000,IF(RTF_unit="T",2,1))),"")</f>
        <v/>
      </c>
      <c r="BN370" s="142" t="str">
        <f t="shared" ref="BN370" ca="1" si="3156">IFERROR(INDEX($D$2:$BA$203,$A$41-1+$BI370,$A$27-2)*IF(RTF_unit="K",1,IF(RTF_unit="lb",1/1000,IF(RTF_unit="T",2,1))),"")</f>
        <v/>
      </c>
      <c r="BO370" s="142" t="str">
        <f t="shared" ref="BO370" ca="1" si="3157">IFERROR(INDEX($D$2:$BA$203,$A$41-1+$BI370,$A$27)*IF(RTF_unit_Moment="kip-ft",1,IF(RTF_unit_Moment="kip-in",1/12,IF(RTF_unit_Moment="lb-ft",1/1000,IF(RTF_unit_Moment="lb-in",1/12000,1)))),"")</f>
        <v/>
      </c>
      <c r="BP370" s="142" t="str">
        <f t="shared" ref="BP370" ca="1" si="3158">IFERROR(INDEX($D$2:$BA$203,$A$41-1+$BI370,$A$30)*IF(RTF_unit_Moment="kip-ft",1,IF(RTF_unit_Moment="kip-in",1/12,IF(RTF_unit_Moment="lb-ft",1/1000,IF(RTF_unit_Moment="lb-in",1/12000,1)))),"")</f>
        <v/>
      </c>
      <c r="BQ370" s="142" t="str">
        <f t="shared" ca="1" si="2832"/>
        <v/>
      </c>
      <c r="BR370" s="142" t="str">
        <f t="shared" ca="1" si="2833"/>
        <v/>
      </c>
      <c r="BT370" s="142" t="str">
        <f t="array" aca="1" ref="BT370" ca="1">IFERROR(INDEX($BB$1:$BB$502,SMALL(IF($BB$1:$BB$502&lt;&gt;"",ROW($BB$1:$BB$502)),ROW(363:363))),"")</f>
        <v/>
      </c>
      <c r="BU370" s="156" t="str">
        <f t="shared" ca="1" si="2795"/>
        <v/>
      </c>
      <c r="BV370" s="142" t="str">
        <f t="shared" ca="1" si="3090"/>
        <v/>
      </c>
      <c r="BW370" s="142" t="str">
        <f t="shared" ca="1" si="3090"/>
        <v/>
      </c>
      <c r="BX370" s="142" t="str">
        <f t="shared" ca="1" si="3090"/>
        <v/>
      </c>
      <c r="BY370" s="142" t="str">
        <f t="shared" ca="1" si="2807"/>
        <v/>
      </c>
      <c r="BZ370" s="142" t="str">
        <f t="shared" ca="1" si="2796"/>
        <v/>
      </c>
      <c r="CA370" s="142" t="str">
        <f t="shared" ca="1" si="2808"/>
        <v/>
      </c>
      <c r="CB370" s="142" t="str">
        <f t="shared" ca="1" si="2809"/>
        <v/>
      </c>
      <c r="CC370" s="142" t="str">
        <f t="shared" ca="1" si="2810"/>
        <v/>
      </c>
      <c r="CD370" s="142" t="str">
        <f t="shared" ca="1" si="2811"/>
        <v/>
      </c>
      <c r="CE370" s="142" t="str">
        <f t="shared" ca="1" si="2812"/>
        <v/>
      </c>
      <c r="CF370" s="142" t="str">
        <f t="shared" ca="1" si="2813"/>
        <v/>
      </c>
      <c r="CG370" s="142" t="str">
        <f t="shared" ca="1" si="2814"/>
        <v/>
      </c>
      <c r="CH370" s="142" t="str">
        <f ca="1">IFERROR(TRIM(IFERROR(IF(ISNUMBER(MATCH(IF($CF369="Radius",LEFT($CF370,FIND(" (",$CF370,1)),IF(LEFT($CF370,FIND(" (",$CF370,1))=LEFT($CF369,FIND(" (",$CF369,1)),"",LEFT($CF370,FIND(" (",$CF370,1)))),$CH$8:$CH369,0))=FALSE,IF($CF369="Radius",LEFT($CF370,FIND(" (",$CF370,1)),IF(LEFT($CF370,FIND(" (",$CF370,1))=LEFT($CF369,FIND(" (",$CF369,1)),"",LEFT($CF370,FIND(" (",$CF370,1)))),""),"")),"")</f>
        <v/>
      </c>
      <c r="CI370" s="142" t="str">
        <f t="array" aca="1" ref="CI370" ca="1">IFERROR(IF($CH370="","",IF(MAX((Selection_Radius=$CH370)*Selection_Resultant)=0,"",MAX((Selection_Radius=$CH370)*Selection_Resultant))),"")</f>
        <v/>
      </c>
      <c r="CJ370" s="142" t="str">
        <f t="shared" ca="1" si="2815"/>
        <v/>
      </c>
      <c r="CK370" s="142" t="str">
        <f t="array" aca="1" ref="CK370" ca="1">IFERROR(INDEX($CJ$1:$CJ$502,SMALL(IF($CJ$1:$CJ$502&lt;&gt;"",ROW($CJ$1:$CJ$502)),ROW(363:363))),"")</f>
        <v/>
      </c>
      <c r="CL370" s="142" t="str">
        <f t="shared" ca="1" si="2816"/>
        <v/>
      </c>
      <c r="CM370" s="142" t="str">
        <f t="shared" ca="1" si="2817"/>
        <v/>
      </c>
      <c r="CN370" s="142" t="str" cm="1">
        <f t="array" aca="1" ref="CN370" ca="1">IF(CM370="","",INDEX(INDIRECT("$CM$9:$CM$" &amp; ROW(GuyAnchorReactionCount) + GuyAnchorReactionCount),ROWS($CM370:INDIRECT("$CM$" &amp; ROW(GuyAnchorReactionCount) + GuyAnchorReactionCount))))</f>
        <v/>
      </c>
      <c r="CP370" s="145" t="str">
        <f t="shared" ca="1" si="2818"/>
        <v/>
      </c>
      <c r="CQ370" s="145" t="str">
        <f t="shared" ca="1" si="2819"/>
        <v/>
      </c>
      <c r="CR370" s="145" t="str">
        <f t="shared" ca="1" si="2820"/>
        <v/>
      </c>
      <c r="CS370" s="145" t="str">
        <f t="shared" ca="1" si="2821"/>
        <v/>
      </c>
    </row>
    <row r="371" spans="3:97" x14ac:dyDescent="0.2">
      <c r="C371" s="142">
        <f t="shared" si="2745"/>
        <v>369</v>
      </c>
      <c r="D371" s="142" t="e">
        <f t="shared" ca="1" si="3149"/>
        <v>#N/A</v>
      </c>
      <c r="E371" s="142" t="e">
        <f t="shared" ca="1" si="3149"/>
        <v>#N/A</v>
      </c>
      <c r="F371" s="142" t="e">
        <f t="shared" ca="1" si="3149"/>
        <v>#N/A</v>
      </c>
      <c r="G371" s="142" t="e">
        <f t="shared" ca="1" si="3149"/>
        <v>#N/A</v>
      </c>
      <c r="H371" s="142" t="e">
        <f t="shared" ca="1" si="3149"/>
        <v>#N/A</v>
      </c>
      <c r="I371" s="142" t="e">
        <f t="shared" ca="1" si="3149"/>
        <v>#N/A</v>
      </c>
      <c r="J371" s="142" t="e">
        <f t="shared" ca="1" si="3149"/>
        <v>#N/A</v>
      </c>
      <c r="K371" s="142" t="e">
        <f t="shared" ca="1" si="3149"/>
        <v>#N/A</v>
      </c>
      <c r="L371" s="142" t="e">
        <f t="shared" ca="1" si="3149"/>
        <v>#N/A</v>
      </c>
      <c r="M371" s="142" t="e">
        <f t="shared" ca="1" si="3149"/>
        <v>#N/A</v>
      </c>
      <c r="N371" s="142" t="e">
        <f t="shared" ca="1" si="3149"/>
        <v>#N/A</v>
      </c>
      <c r="O371" s="142" t="e">
        <f t="shared" ca="1" si="3149"/>
        <v>#N/A</v>
      </c>
      <c r="P371" s="142" t="e">
        <f t="shared" ca="1" si="3149"/>
        <v>#N/A</v>
      </c>
      <c r="Q371" s="142" t="e">
        <f t="shared" ca="1" si="3149"/>
        <v>#N/A</v>
      </c>
      <c r="R371" s="142" t="e">
        <f t="shared" ca="1" si="3149"/>
        <v>#N/A</v>
      </c>
      <c r="S371" s="142" t="e">
        <f t="shared" ca="1" si="3149"/>
        <v>#N/A</v>
      </c>
      <c r="T371" s="142" t="e">
        <f t="shared" ca="1" si="3139"/>
        <v>#N/A</v>
      </c>
      <c r="U371" s="142" t="e">
        <f t="shared" ca="1" si="3139"/>
        <v>#N/A</v>
      </c>
      <c r="V371" s="142" t="e">
        <f t="shared" ca="1" si="3139"/>
        <v>#N/A</v>
      </c>
      <c r="W371" s="142" t="e">
        <f t="shared" ca="1" si="3139"/>
        <v>#N/A</v>
      </c>
      <c r="X371" s="142" t="e">
        <f t="shared" ca="1" si="3139"/>
        <v>#N/A</v>
      </c>
      <c r="Y371" s="142" t="e">
        <f t="shared" ca="1" si="3139"/>
        <v>#N/A</v>
      </c>
      <c r="Z371" s="142" t="e">
        <f t="shared" ca="1" si="3139"/>
        <v>#N/A</v>
      </c>
      <c r="AA371" s="142" t="e">
        <f t="shared" ca="1" si="3139"/>
        <v>#N/A</v>
      </c>
      <c r="AB371" s="142" t="e">
        <f t="shared" ca="1" si="3139"/>
        <v>#N/A</v>
      </c>
      <c r="AC371" s="142" t="e">
        <f t="shared" ca="1" si="3139"/>
        <v>#N/A</v>
      </c>
      <c r="AD371" s="142" t="e">
        <f t="shared" ca="1" si="3139"/>
        <v>#N/A</v>
      </c>
      <c r="AE371" s="142" t="e">
        <f t="shared" ca="1" si="3139"/>
        <v>#N/A</v>
      </c>
      <c r="AF371" s="142" t="e">
        <f t="shared" ca="1" si="3139"/>
        <v>#N/A</v>
      </c>
      <c r="AG371" s="142" t="e">
        <f t="shared" ca="1" si="3139"/>
        <v>#N/A</v>
      </c>
      <c r="AH371" s="142" t="e">
        <f t="shared" ca="1" si="3139"/>
        <v>#N/A</v>
      </c>
      <c r="AI371" s="142" t="e">
        <f t="shared" ca="1" si="3150"/>
        <v>#N/A</v>
      </c>
      <c r="AJ371" s="142" t="e">
        <f t="shared" ca="1" si="3150"/>
        <v>#N/A</v>
      </c>
      <c r="AK371" s="142" t="e">
        <f t="shared" ca="1" si="3150"/>
        <v>#N/A</v>
      </c>
      <c r="AL371" s="142" t="e">
        <f t="shared" ca="1" si="3150"/>
        <v>#N/A</v>
      </c>
      <c r="AM371" s="142" t="e">
        <f t="shared" ca="1" si="3150"/>
        <v>#N/A</v>
      </c>
      <c r="AN371" s="142" t="e">
        <f t="shared" ca="1" si="3150"/>
        <v>#N/A</v>
      </c>
      <c r="AO371" s="142" t="e">
        <f t="shared" ca="1" si="3150"/>
        <v>#N/A</v>
      </c>
      <c r="AP371" s="142" t="e">
        <f t="shared" ca="1" si="3150"/>
        <v>#N/A</v>
      </c>
      <c r="AQ371" s="142" t="e">
        <f t="shared" ca="1" si="3150"/>
        <v>#N/A</v>
      </c>
      <c r="AR371" s="142" t="e">
        <f t="shared" ca="1" si="3150"/>
        <v>#N/A</v>
      </c>
      <c r="AS371" s="142" t="e">
        <f t="shared" ca="1" si="3150"/>
        <v>#N/A</v>
      </c>
      <c r="AT371" s="142" t="e">
        <f t="shared" ca="1" si="3150"/>
        <v>#N/A</v>
      </c>
      <c r="AU371" s="142" t="e">
        <f t="shared" ca="1" si="3150"/>
        <v>#N/A</v>
      </c>
      <c r="AV371" s="142" t="e">
        <f t="shared" ca="1" si="3150"/>
        <v>#N/A</v>
      </c>
      <c r="AW371" s="142" t="e">
        <f t="shared" ca="1" si="3150"/>
        <v>#N/A</v>
      </c>
      <c r="AX371" s="142" t="e">
        <f t="shared" ca="1" si="3150"/>
        <v>#N/A</v>
      </c>
      <c r="AY371" s="142" t="e">
        <f t="shared" ca="1" si="3140"/>
        <v>#N/A</v>
      </c>
      <c r="AZ371" s="142" t="e">
        <f t="shared" ca="1" si="3140"/>
        <v>#N/A</v>
      </c>
      <c r="BA371" s="142" t="e">
        <f t="shared" ca="1" si="3140"/>
        <v>#N/A</v>
      </c>
      <c r="BB371" s="142" t="str">
        <f t="shared" ca="1" si="2735"/>
        <v/>
      </c>
      <c r="BC371" s="142" t="str">
        <f t="shared" ref="BC371" ca="1" si="3159">IFERROR(VALUE(G371)*IF(RTF_unit="K",1,IF(RTF_unit="lb",1/1000,IF(RTF_unit="T",2,1))),"")</f>
        <v/>
      </c>
      <c r="BD371" s="142" t="str">
        <f t="shared" ref="BD371" ca="1" si="3160">IFERROR(VALUE(H371)*IF(RTF_unit="K",1,IF(RTF_unit="lb",1/1000,IF(RTF_unit="T",2,1))),"")</f>
        <v/>
      </c>
      <c r="BE371" s="142" t="str">
        <f t="shared" ref="BE371" ca="1" si="3161">IFERROR(VALUE(I371)*IF(RTF_unit="K",1,IF(RTF_unit="lb",1/1000,IF(RTF_unit="T",2,1))),"")</f>
        <v/>
      </c>
      <c r="BF371" s="20" t="str">
        <f t="shared" ca="1" si="2739"/>
        <v/>
      </c>
      <c r="BG371" s="142" t="str">
        <f t="shared" ca="1" si="2781"/>
        <v/>
      </c>
      <c r="BH371" s="20"/>
      <c r="BI371" s="158" t="str">
        <f t="shared" ca="1" si="2825"/>
        <v/>
      </c>
      <c r="BJ371" s="142" t="str">
        <f t="shared" ca="1" si="2800"/>
        <v/>
      </c>
      <c r="BK371" s="142" t="str">
        <f t="shared" ca="1" si="2826"/>
        <v/>
      </c>
      <c r="BL371" s="142" t="str">
        <f t="shared" ref="BL371" ca="1" si="3162">IFERROR(INDEX($D$2:$BA$203,$A$41-1+$BI371,$A$27-3)*IF(RTF_unit="K",1,IF(RTF_unit="lb",1/1000,IF(RTF_unit="T",2,1))),"")</f>
        <v/>
      </c>
      <c r="BM371" s="142" t="str">
        <f t="shared" ref="BM371" ca="1" si="3163">IFERROR(INDEX($D$2:$BA$203,$A$41-1+$BI371,$A$27-1)*IF(RTF_unit="K",1,IF(RTF_unit="lb",1/1000,IF(RTF_unit="T",2,1))),"")</f>
        <v/>
      </c>
      <c r="BN371" s="142" t="str">
        <f t="shared" ref="BN371" ca="1" si="3164">IFERROR(INDEX($D$2:$BA$203,$A$41-1+$BI371,$A$27-2)*IF(RTF_unit="K",1,IF(RTF_unit="lb",1/1000,IF(RTF_unit="T",2,1))),"")</f>
        <v/>
      </c>
      <c r="BO371" s="142" t="str">
        <f t="shared" ref="BO371" ca="1" si="3165">IFERROR(INDEX($D$2:$BA$203,$A$41-1+$BI371,$A$27)*IF(RTF_unit_Moment="kip-ft",1,IF(RTF_unit_Moment="kip-in",1/12,IF(RTF_unit_Moment="lb-ft",1/1000,IF(RTF_unit_Moment="lb-in",1/12000,1)))),"")</f>
        <v/>
      </c>
      <c r="BP371" s="142" t="str">
        <f t="shared" ref="BP371" ca="1" si="3166">IFERROR(INDEX($D$2:$BA$203,$A$41-1+$BI371,$A$30)*IF(RTF_unit_Moment="kip-ft",1,IF(RTF_unit_Moment="kip-in",1/12,IF(RTF_unit_Moment="lb-ft",1/1000,IF(RTF_unit_Moment="lb-in",1/12000,1)))),"")</f>
        <v/>
      </c>
      <c r="BQ371" s="142" t="str">
        <f t="shared" ca="1" si="2832"/>
        <v/>
      </c>
      <c r="BR371" s="142" t="str">
        <f t="shared" ca="1" si="2833"/>
        <v/>
      </c>
      <c r="BT371" s="142" t="str">
        <f t="array" aca="1" ref="BT371" ca="1">IFERROR(INDEX($BB$1:$BB$502,SMALL(IF($BB$1:$BB$502&lt;&gt;"",ROW($BB$1:$BB$502)),ROW(364:364))),"")</f>
        <v/>
      </c>
      <c r="BU371" s="156" t="str">
        <f t="shared" ca="1" si="2795"/>
        <v/>
      </c>
      <c r="BV371" s="142" t="str">
        <f t="shared" ca="1" si="3090"/>
        <v/>
      </c>
      <c r="BW371" s="142" t="str">
        <f t="shared" ca="1" si="3090"/>
        <v/>
      </c>
      <c r="BX371" s="142" t="str">
        <f t="shared" ca="1" si="3090"/>
        <v/>
      </c>
      <c r="BY371" s="142" t="str">
        <f t="shared" ca="1" si="2807"/>
        <v/>
      </c>
      <c r="BZ371" s="142" t="str">
        <f t="shared" ca="1" si="2796"/>
        <v/>
      </c>
      <c r="CA371" s="142" t="str">
        <f t="shared" ca="1" si="2808"/>
        <v/>
      </c>
      <c r="CB371" s="142" t="str">
        <f t="shared" ca="1" si="2809"/>
        <v/>
      </c>
      <c r="CC371" s="142" t="str">
        <f t="shared" ca="1" si="2810"/>
        <v/>
      </c>
      <c r="CD371" s="142" t="str">
        <f t="shared" ca="1" si="2811"/>
        <v/>
      </c>
      <c r="CE371" s="142" t="str">
        <f t="shared" ca="1" si="2812"/>
        <v/>
      </c>
      <c r="CF371" s="142" t="str">
        <f t="shared" ca="1" si="2813"/>
        <v/>
      </c>
      <c r="CG371" s="142" t="str">
        <f t="shared" ca="1" si="2814"/>
        <v/>
      </c>
      <c r="CH371" s="142" t="str">
        <f ca="1">IFERROR(TRIM(IFERROR(IF(ISNUMBER(MATCH(IF($CF370="Radius",LEFT($CF371,FIND(" (",$CF371,1)),IF(LEFT($CF371,FIND(" (",$CF371,1))=LEFT($CF370,FIND(" (",$CF370,1)),"",LEFT($CF371,FIND(" (",$CF371,1)))),$CH$8:$CH370,0))=FALSE,IF($CF370="Radius",LEFT($CF371,FIND(" (",$CF371,1)),IF(LEFT($CF371,FIND(" (",$CF371,1))=LEFT($CF370,FIND(" (",$CF370,1)),"",LEFT($CF371,FIND(" (",$CF371,1)))),""),"")),"")</f>
        <v/>
      </c>
      <c r="CI371" s="142" t="str">
        <f t="array" aca="1" ref="CI371" ca="1">IFERROR(IF($CH371="","",IF(MAX((Selection_Radius=$CH371)*Selection_Resultant)=0,"",MAX((Selection_Radius=$CH371)*Selection_Resultant))),"")</f>
        <v/>
      </c>
      <c r="CJ371" s="142" t="str">
        <f t="shared" ca="1" si="2815"/>
        <v/>
      </c>
      <c r="CK371" s="142" t="str">
        <f t="array" aca="1" ref="CK371" ca="1">IFERROR(INDEX($CJ$1:$CJ$502,SMALL(IF($CJ$1:$CJ$502&lt;&gt;"",ROW($CJ$1:$CJ$502)),ROW(364:364))),"")</f>
        <v/>
      </c>
      <c r="CL371" s="142" t="str">
        <f t="shared" ca="1" si="2816"/>
        <v/>
      </c>
      <c r="CM371" s="142" t="str">
        <f t="shared" ca="1" si="2817"/>
        <v/>
      </c>
      <c r="CN371" s="142" t="str" cm="1">
        <f t="array" aca="1" ref="CN371" ca="1">IF(CM371="","",INDEX(INDIRECT("$CM$9:$CM$" &amp; ROW(GuyAnchorReactionCount) + GuyAnchorReactionCount),ROWS($CM371:INDIRECT("$CM$" &amp; ROW(GuyAnchorReactionCount) + GuyAnchorReactionCount))))</f>
        <v/>
      </c>
      <c r="CP371" s="145" t="str">
        <f t="shared" ca="1" si="2818"/>
        <v/>
      </c>
      <c r="CQ371" s="145" t="str">
        <f t="shared" ca="1" si="2819"/>
        <v/>
      </c>
      <c r="CR371" s="145" t="str">
        <f t="shared" ca="1" si="2820"/>
        <v/>
      </c>
      <c r="CS371" s="145" t="str">
        <f t="shared" ca="1" si="2821"/>
        <v/>
      </c>
    </row>
    <row r="372" spans="3:97" x14ac:dyDescent="0.2">
      <c r="C372" s="142">
        <f t="shared" si="2745"/>
        <v>370</v>
      </c>
      <c r="D372" s="142" t="e">
        <f t="shared" ca="1" si="3149"/>
        <v>#N/A</v>
      </c>
      <c r="E372" s="142" t="e">
        <f t="shared" ca="1" si="3149"/>
        <v>#N/A</v>
      </c>
      <c r="F372" s="142" t="e">
        <f t="shared" ca="1" si="3149"/>
        <v>#N/A</v>
      </c>
      <c r="G372" s="142" t="e">
        <f t="shared" ca="1" si="3149"/>
        <v>#N/A</v>
      </c>
      <c r="H372" s="142" t="e">
        <f t="shared" ca="1" si="3149"/>
        <v>#N/A</v>
      </c>
      <c r="I372" s="142" t="e">
        <f t="shared" ca="1" si="3149"/>
        <v>#N/A</v>
      </c>
      <c r="J372" s="142" t="e">
        <f t="shared" ca="1" si="3149"/>
        <v>#N/A</v>
      </c>
      <c r="K372" s="142" t="e">
        <f t="shared" ca="1" si="3149"/>
        <v>#N/A</v>
      </c>
      <c r="L372" s="142" t="e">
        <f t="shared" ca="1" si="3149"/>
        <v>#N/A</v>
      </c>
      <c r="M372" s="142" t="e">
        <f t="shared" ca="1" si="3149"/>
        <v>#N/A</v>
      </c>
      <c r="N372" s="142" t="e">
        <f t="shared" ca="1" si="3149"/>
        <v>#N/A</v>
      </c>
      <c r="O372" s="142" t="e">
        <f t="shared" ca="1" si="3149"/>
        <v>#N/A</v>
      </c>
      <c r="P372" s="142" t="e">
        <f t="shared" ca="1" si="3149"/>
        <v>#N/A</v>
      </c>
      <c r="Q372" s="142" t="e">
        <f t="shared" ca="1" si="3149"/>
        <v>#N/A</v>
      </c>
      <c r="R372" s="142" t="e">
        <f t="shared" ca="1" si="3149"/>
        <v>#N/A</v>
      </c>
      <c r="S372" s="142" t="e">
        <f t="shared" ca="1" si="3149"/>
        <v>#N/A</v>
      </c>
      <c r="T372" s="142" t="e">
        <f t="shared" ca="1" si="3139"/>
        <v>#N/A</v>
      </c>
      <c r="U372" s="142" t="e">
        <f t="shared" ca="1" si="3139"/>
        <v>#N/A</v>
      </c>
      <c r="V372" s="142" t="e">
        <f t="shared" ca="1" si="3139"/>
        <v>#N/A</v>
      </c>
      <c r="W372" s="142" t="e">
        <f t="shared" ca="1" si="3139"/>
        <v>#N/A</v>
      </c>
      <c r="X372" s="142" t="e">
        <f t="shared" ca="1" si="3139"/>
        <v>#N/A</v>
      </c>
      <c r="Y372" s="142" t="e">
        <f t="shared" ca="1" si="3139"/>
        <v>#N/A</v>
      </c>
      <c r="Z372" s="142" t="e">
        <f t="shared" ca="1" si="3139"/>
        <v>#N/A</v>
      </c>
      <c r="AA372" s="142" t="e">
        <f t="shared" ca="1" si="3139"/>
        <v>#N/A</v>
      </c>
      <c r="AB372" s="142" t="e">
        <f t="shared" ca="1" si="3139"/>
        <v>#N/A</v>
      </c>
      <c r="AC372" s="142" t="e">
        <f t="shared" ca="1" si="3139"/>
        <v>#N/A</v>
      </c>
      <c r="AD372" s="142" t="e">
        <f t="shared" ca="1" si="3139"/>
        <v>#N/A</v>
      </c>
      <c r="AE372" s="142" t="e">
        <f t="shared" ca="1" si="3139"/>
        <v>#N/A</v>
      </c>
      <c r="AF372" s="142" t="e">
        <f t="shared" ca="1" si="3139"/>
        <v>#N/A</v>
      </c>
      <c r="AG372" s="142" t="e">
        <f t="shared" ca="1" si="3139"/>
        <v>#N/A</v>
      </c>
      <c r="AH372" s="142" t="e">
        <f t="shared" ca="1" si="3139"/>
        <v>#N/A</v>
      </c>
      <c r="AI372" s="142" t="e">
        <f t="shared" ca="1" si="3150"/>
        <v>#N/A</v>
      </c>
      <c r="AJ372" s="142" t="e">
        <f t="shared" ca="1" si="3150"/>
        <v>#N/A</v>
      </c>
      <c r="AK372" s="142" t="e">
        <f t="shared" ca="1" si="3150"/>
        <v>#N/A</v>
      </c>
      <c r="AL372" s="142" t="e">
        <f t="shared" ca="1" si="3150"/>
        <v>#N/A</v>
      </c>
      <c r="AM372" s="142" t="e">
        <f t="shared" ca="1" si="3150"/>
        <v>#N/A</v>
      </c>
      <c r="AN372" s="142" t="e">
        <f t="shared" ca="1" si="3150"/>
        <v>#N/A</v>
      </c>
      <c r="AO372" s="142" t="e">
        <f t="shared" ca="1" si="3150"/>
        <v>#N/A</v>
      </c>
      <c r="AP372" s="142" t="e">
        <f t="shared" ca="1" si="3150"/>
        <v>#N/A</v>
      </c>
      <c r="AQ372" s="142" t="e">
        <f t="shared" ca="1" si="3150"/>
        <v>#N/A</v>
      </c>
      <c r="AR372" s="142" t="e">
        <f t="shared" ca="1" si="3150"/>
        <v>#N/A</v>
      </c>
      <c r="AS372" s="142" t="e">
        <f t="shared" ca="1" si="3150"/>
        <v>#N/A</v>
      </c>
      <c r="AT372" s="142" t="e">
        <f t="shared" ca="1" si="3150"/>
        <v>#N/A</v>
      </c>
      <c r="AU372" s="142" t="e">
        <f t="shared" ca="1" si="3150"/>
        <v>#N/A</v>
      </c>
      <c r="AV372" s="142" t="e">
        <f t="shared" ca="1" si="3150"/>
        <v>#N/A</v>
      </c>
      <c r="AW372" s="142" t="e">
        <f t="shared" ca="1" si="3150"/>
        <v>#N/A</v>
      </c>
      <c r="AX372" s="142" t="e">
        <f t="shared" ca="1" si="3150"/>
        <v>#N/A</v>
      </c>
      <c r="AY372" s="142" t="e">
        <f t="shared" ca="1" si="3140"/>
        <v>#N/A</v>
      </c>
      <c r="AZ372" s="142" t="e">
        <f t="shared" ca="1" si="3140"/>
        <v>#N/A</v>
      </c>
      <c r="BA372" s="142" t="e">
        <f t="shared" ca="1" si="3140"/>
        <v>#N/A</v>
      </c>
      <c r="BB372" s="142" t="str">
        <f t="shared" ca="1" si="2735"/>
        <v/>
      </c>
      <c r="BC372" s="142" t="str">
        <f t="shared" ref="BC372" ca="1" si="3167">IFERROR(VALUE(G372)*IF(RTF_unit="K",1,IF(RTF_unit="lb",1/1000,IF(RTF_unit="T",2,1))),"")</f>
        <v/>
      </c>
      <c r="BD372" s="142" t="str">
        <f t="shared" ref="BD372" ca="1" si="3168">IFERROR(VALUE(H372)*IF(RTF_unit="K",1,IF(RTF_unit="lb",1/1000,IF(RTF_unit="T",2,1))),"")</f>
        <v/>
      </c>
      <c r="BE372" s="142" t="str">
        <f t="shared" ref="BE372" ca="1" si="3169">IFERROR(VALUE(I372)*IF(RTF_unit="K",1,IF(RTF_unit="lb",1/1000,IF(RTF_unit="T",2,1))),"")</f>
        <v/>
      </c>
      <c r="BF372" s="20" t="str">
        <f t="shared" ca="1" si="2739"/>
        <v/>
      </c>
      <c r="BG372" s="142" t="str">
        <f t="shared" ca="1" si="2781"/>
        <v/>
      </c>
      <c r="BH372" s="20"/>
      <c r="BI372" s="158" t="str">
        <f t="shared" ca="1" si="2825"/>
        <v/>
      </c>
      <c r="BJ372" s="142" t="str">
        <f t="shared" ca="1" si="2800"/>
        <v/>
      </c>
      <c r="BK372" s="142" t="str">
        <f t="shared" ca="1" si="2826"/>
        <v/>
      </c>
      <c r="BL372" s="142" t="str">
        <f t="shared" ref="BL372" ca="1" si="3170">IFERROR(INDEX($D$2:$BA$203,$A$41-1+$BI372,$A$27-3)*IF(RTF_unit="K",1,IF(RTF_unit="lb",1/1000,IF(RTF_unit="T",2,1))),"")</f>
        <v/>
      </c>
      <c r="BM372" s="142" t="str">
        <f t="shared" ref="BM372" ca="1" si="3171">IFERROR(INDEX($D$2:$BA$203,$A$41-1+$BI372,$A$27-1)*IF(RTF_unit="K",1,IF(RTF_unit="lb",1/1000,IF(RTF_unit="T",2,1))),"")</f>
        <v/>
      </c>
      <c r="BN372" s="142" t="str">
        <f t="shared" ref="BN372" ca="1" si="3172">IFERROR(INDEX($D$2:$BA$203,$A$41-1+$BI372,$A$27-2)*IF(RTF_unit="K",1,IF(RTF_unit="lb",1/1000,IF(RTF_unit="T",2,1))),"")</f>
        <v/>
      </c>
      <c r="BO372" s="142" t="str">
        <f t="shared" ref="BO372" ca="1" si="3173">IFERROR(INDEX($D$2:$BA$203,$A$41-1+$BI372,$A$27)*IF(RTF_unit_Moment="kip-ft",1,IF(RTF_unit_Moment="kip-in",1/12,IF(RTF_unit_Moment="lb-ft",1/1000,IF(RTF_unit_Moment="lb-in",1/12000,1)))),"")</f>
        <v/>
      </c>
      <c r="BP372" s="142" t="str">
        <f t="shared" ref="BP372" ca="1" si="3174">IFERROR(INDEX($D$2:$BA$203,$A$41-1+$BI372,$A$30)*IF(RTF_unit_Moment="kip-ft",1,IF(RTF_unit_Moment="kip-in",1/12,IF(RTF_unit_Moment="lb-ft",1/1000,IF(RTF_unit_Moment="lb-in",1/12000,1)))),"")</f>
        <v/>
      </c>
      <c r="BQ372" s="142" t="str">
        <f t="shared" ca="1" si="2832"/>
        <v/>
      </c>
      <c r="BR372" s="142" t="str">
        <f t="shared" ca="1" si="2833"/>
        <v/>
      </c>
      <c r="BT372" s="142" t="str">
        <f t="array" aca="1" ref="BT372" ca="1">IFERROR(INDEX($BB$1:$BB$502,SMALL(IF($BB$1:$BB$502&lt;&gt;"",ROW($BB$1:$BB$502)),ROW(365:365))),"")</f>
        <v/>
      </c>
      <c r="BU372" s="156" t="str">
        <f t="shared" ca="1" si="2795"/>
        <v/>
      </c>
      <c r="BV372" s="142" t="str">
        <f t="shared" ca="1" si="3090"/>
        <v/>
      </c>
      <c r="BW372" s="142" t="str">
        <f t="shared" ca="1" si="3090"/>
        <v/>
      </c>
      <c r="BX372" s="142" t="str">
        <f t="shared" ca="1" si="3090"/>
        <v/>
      </c>
      <c r="BY372" s="142" t="str">
        <f t="shared" ca="1" si="2807"/>
        <v/>
      </c>
      <c r="BZ372" s="142" t="str">
        <f t="shared" ca="1" si="2796"/>
        <v/>
      </c>
      <c r="CA372" s="142" t="str">
        <f t="shared" ca="1" si="2808"/>
        <v/>
      </c>
      <c r="CB372" s="142" t="str">
        <f t="shared" ca="1" si="2809"/>
        <v/>
      </c>
      <c r="CC372" s="142" t="str">
        <f t="shared" ca="1" si="2810"/>
        <v/>
      </c>
      <c r="CD372" s="142" t="str">
        <f t="shared" ca="1" si="2811"/>
        <v/>
      </c>
      <c r="CE372" s="142" t="str">
        <f t="shared" ca="1" si="2812"/>
        <v/>
      </c>
      <c r="CF372" s="142" t="str">
        <f t="shared" ca="1" si="2813"/>
        <v/>
      </c>
      <c r="CG372" s="142" t="str">
        <f t="shared" ca="1" si="2814"/>
        <v/>
      </c>
      <c r="CH372" s="142" t="str">
        <f ca="1">IFERROR(TRIM(IFERROR(IF(ISNUMBER(MATCH(IF($CF371="Radius",LEFT($CF372,FIND(" (",$CF372,1)),IF(LEFT($CF372,FIND(" (",$CF372,1))=LEFT($CF371,FIND(" (",$CF371,1)),"",LEFT($CF372,FIND(" (",$CF372,1)))),$CH$8:$CH371,0))=FALSE,IF($CF371="Radius",LEFT($CF372,FIND(" (",$CF372,1)),IF(LEFT($CF372,FIND(" (",$CF372,1))=LEFT($CF371,FIND(" (",$CF371,1)),"",LEFT($CF372,FIND(" (",$CF372,1)))),""),"")),"")</f>
        <v/>
      </c>
      <c r="CI372" s="142" t="str">
        <f t="array" aca="1" ref="CI372" ca="1">IFERROR(IF($CH372="","",IF(MAX((Selection_Radius=$CH372)*Selection_Resultant)=0,"",MAX((Selection_Radius=$CH372)*Selection_Resultant))),"")</f>
        <v/>
      </c>
      <c r="CJ372" s="142" t="str">
        <f t="shared" ca="1" si="2815"/>
        <v/>
      </c>
      <c r="CK372" s="142" t="str">
        <f t="array" aca="1" ref="CK372" ca="1">IFERROR(INDEX($CJ$1:$CJ$502,SMALL(IF($CJ$1:$CJ$502&lt;&gt;"",ROW($CJ$1:$CJ$502)),ROW(365:365))),"")</f>
        <v/>
      </c>
      <c r="CL372" s="142" t="str">
        <f t="shared" ca="1" si="2816"/>
        <v/>
      </c>
      <c r="CM372" s="142" t="str">
        <f t="shared" ca="1" si="2817"/>
        <v/>
      </c>
      <c r="CN372" s="142" t="str" cm="1">
        <f t="array" aca="1" ref="CN372" ca="1">IF(CM372="","",INDEX(INDIRECT("$CM$9:$CM$" &amp; ROW(GuyAnchorReactionCount) + GuyAnchorReactionCount),ROWS($CM372:INDIRECT("$CM$" &amp; ROW(GuyAnchorReactionCount) + GuyAnchorReactionCount))))</f>
        <v/>
      </c>
      <c r="CP372" s="145" t="str">
        <f t="shared" ca="1" si="2818"/>
        <v/>
      </c>
      <c r="CQ372" s="145" t="str">
        <f t="shared" ca="1" si="2819"/>
        <v/>
      </c>
      <c r="CR372" s="145" t="str">
        <f t="shared" ca="1" si="2820"/>
        <v/>
      </c>
      <c r="CS372" s="145" t="str">
        <f t="shared" ca="1" si="2821"/>
        <v/>
      </c>
    </row>
    <row r="373" spans="3:97" x14ac:dyDescent="0.2">
      <c r="C373" s="142">
        <f t="shared" si="2745"/>
        <v>371</v>
      </c>
      <c r="D373" s="142" t="e">
        <f t="shared" ca="1" si="3149"/>
        <v>#N/A</v>
      </c>
      <c r="E373" s="142" t="e">
        <f t="shared" ca="1" si="3149"/>
        <v>#N/A</v>
      </c>
      <c r="F373" s="142" t="e">
        <f t="shared" ca="1" si="3149"/>
        <v>#N/A</v>
      </c>
      <c r="G373" s="142" t="e">
        <f t="shared" ca="1" si="3149"/>
        <v>#N/A</v>
      </c>
      <c r="H373" s="142" t="e">
        <f t="shared" ca="1" si="3149"/>
        <v>#N/A</v>
      </c>
      <c r="I373" s="142" t="e">
        <f t="shared" ca="1" si="3149"/>
        <v>#N/A</v>
      </c>
      <c r="J373" s="142" t="e">
        <f t="shared" ca="1" si="3149"/>
        <v>#N/A</v>
      </c>
      <c r="K373" s="142" t="e">
        <f t="shared" ca="1" si="3149"/>
        <v>#N/A</v>
      </c>
      <c r="L373" s="142" t="e">
        <f t="shared" ca="1" si="3149"/>
        <v>#N/A</v>
      </c>
      <c r="M373" s="142" t="e">
        <f t="shared" ca="1" si="3149"/>
        <v>#N/A</v>
      </c>
      <c r="N373" s="142" t="e">
        <f t="shared" ca="1" si="3149"/>
        <v>#N/A</v>
      </c>
      <c r="O373" s="142" t="e">
        <f t="shared" ca="1" si="3149"/>
        <v>#N/A</v>
      </c>
      <c r="P373" s="142" t="e">
        <f t="shared" ca="1" si="3149"/>
        <v>#N/A</v>
      </c>
      <c r="Q373" s="142" t="e">
        <f t="shared" ca="1" si="3149"/>
        <v>#N/A</v>
      </c>
      <c r="R373" s="142" t="e">
        <f t="shared" ca="1" si="3149"/>
        <v>#N/A</v>
      </c>
      <c r="S373" s="142" t="e">
        <f t="shared" ca="1" si="3149"/>
        <v>#N/A</v>
      </c>
      <c r="T373" s="142" t="e">
        <f t="shared" ca="1" si="3139"/>
        <v>#N/A</v>
      </c>
      <c r="U373" s="142" t="e">
        <f t="shared" ca="1" si="3139"/>
        <v>#N/A</v>
      </c>
      <c r="V373" s="142" t="e">
        <f t="shared" ca="1" si="3139"/>
        <v>#N/A</v>
      </c>
      <c r="W373" s="142" t="e">
        <f t="shared" ca="1" si="3139"/>
        <v>#N/A</v>
      </c>
      <c r="X373" s="142" t="e">
        <f t="shared" ca="1" si="3139"/>
        <v>#N/A</v>
      </c>
      <c r="Y373" s="142" t="e">
        <f t="shared" ca="1" si="3139"/>
        <v>#N/A</v>
      </c>
      <c r="Z373" s="142" t="e">
        <f t="shared" ca="1" si="3139"/>
        <v>#N/A</v>
      </c>
      <c r="AA373" s="142" t="e">
        <f t="shared" ca="1" si="3139"/>
        <v>#N/A</v>
      </c>
      <c r="AB373" s="142" t="e">
        <f t="shared" ca="1" si="3139"/>
        <v>#N/A</v>
      </c>
      <c r="AC373" s="142" t="e">
        <f t="shared" ca="1" si="3139"/>
        <v>#N/A</v>
      </c>
      <c r="AD373" s="142" t="e">
        <f t="shared" ca="1" si="3139"/>
        <v>#N/A</v>
      </c>
      <c r="AE373" s="142" t="e">
        <f t="shared" ca="1" si="3139"/>
        <v>#N/A</v>
      </c>
      <c r="AF373" s="142" t="e">
        <f t="shared" ca="1" si="3139"/>
        <v>#N/A</v>
      </c>
      <c r="AG373" s="142" t="e">
        <f t="shared" ca="1" si="3139"/>
        <v>#N/A</v>
      </c>
      <c r="AH373" s="142" t="e">
        <f t="shared" ca="1" si="3139"/>
        <v>#N/A</v>
      </c>
      <c r="AI373" s="142" t="e">
        <f t="shared" ca="1" si="3150"/>
        <v>#N/A</v>
      </c>
      <c r="AJ373" s="142" t="e">
        <f t="shared" ca="1" si="3150"/>
        <v>#N/A</v>
      </c>
      <c r="AK373" s="142" t="e">
        <f t="shared" ca="1" si="3150"/>
        <v>#N/A</v>
      </c>
      <c r="AL373" s="142" t="e">
        <f t="shared" ca="1" si="3150"/>
        <v>#N/A</v>
      </c>
      <c r="AM373" s="142" t="e">
        <f t="shared" ca="1" si="3150"/>
        <v>#N/A</v>
      </c>
      <c r="AN373" s="142" t="e">
        <f t="shared" ca="1" si="3150"/>
        <v>#N/A</v>
      </c>
      <c r="AO373" s="142" t="e">
        <f t="shared" ca="1" si="3150"/>
        <v>#N/A</v>
      </c>
      <c r="AP373" s="142" t="e">
        <f t="shared" ca="1" si="3150"/>
        <v>#N/A</v>
      </c>
      <c r="AQ373" s="142" t="e">
        <f t="shared" ca="1" si="3150"/>
        <v>#N/A</v>
      </c>
      <c r="AR373" s="142" t="e">
        <f t="shared" ca="1" si="3150"/>
        <v>#N/A</v>
      </c>
      <c r="AS373" s="142" t="e">
        <f t="shared" ca="1" si="3150"/>
        <v>#N/A</v>
      </c>
      <c r="AT373" s="142" t="e">
        <f t="shared" ca="1" si="3150"/>
        <v>#N/A</v>
      </c>
      <c r="AU373" s="142" t="e">
        <f t="shared" ca="1" si="3150"/>
        <v>#N/A</v>
      </c>
      <c r="AV373" s="142" t="e">
        <f t="shared" ca="1" si="3150"/>
        <v>#N/A</v>
      </c>
      <c r="AW373" s="142" t="e">
        <f t="shared" ca="1" si="3150"/>
        <v>#N/A</v>
      </c>
      <c r="AX373" s="142" t="e">
        <f t="shared" ca="1" si="3150"/>
        <v>#N/A</v>
      </c>
      <c r="AY373" s="142" t="e">
        <f t="shared" ca="1" si="3140"/>
        <v>#N/A</v>
      </c>
      <c r="AZ373" s="142" t="e">
        <f t="shared" ca="1" si="3140"/>
        <v>#N/A</v>
      </c>
      <c r="BA373" s="142" t="e">
        <f t="shared" ca="1" si="3140"/>
        <v>#N/A</v>
      </c>
      <c r="BB373" s="142" t="str">
        <f t="shared" ca="1" si="2735"/>
        <v/>
      </c>
      <c r="BC373" s="142" t="str">
        <f t="shared" ref="BC373" ca="1" si="3175">IFERROR(VALUE(G373)*IF(RTF_unit="K",1,IF(RTF_unit="lb",1/1000,IF(RTF_unit="T",2,1))),"")</f>
        <v/>
      </c>
      <c r="BD373" s="142" t="str">
        <f t="shared" ref="BD373" ca="1" si="3176">IFERROR(VALUE(H373)*IF(RTF_unit="K",1,IF(RTF_unit="lb",1/1000,IF(RTF_unit="T",2,1))),"")</f>
        <v/>
      </c>
      <c r="BE373" s="142" t="str">
        <f t="shared" ref="BE373" ca="1" si="3177">IFERROR(VALUE(I373)*IF(RTF_unit="K",1,IF(RTF_unit="lb",1/1000,IF(RTF_unit="T",2,1))),"")</f>
        <v/>
      </c>
      <c r="BF373" s="20" t="str">
        <f t="shared" ca="1" si="2739"/>
        <v/>
      </c>
      <c r="BG373" s="142" t="str">
        <f t="shared" ca="1" si="2781"/>
        <v/>
      </c>
      <c r="BH373" s="20"/>
      <c r="BI373" s="158" t="str">
        <f t="shared" ca="1" si="2825"/>
        <v/>
      </c>
      <c r="BJ373" s="142" t="str">
        <f t="shared" ca="1" si="2800"/>
        <v/>
      </c>
      <c r="BK373" s="142" t="str">
        <f t="shared" ca="1" si="2826"/>
        <v/>
      </c>
      <c r="BL373" s="142" t="str">
        <f t="shared" ref="BL373" ca="1" si="3178">IFERROR(INDEX($D$2:$BA$203,$A$41-1+$BI373,$A$27-3)*IF(RTF_unit="K",1,IF(RTF_unit="lb",1/1000,IF(RTF_unit="T",2,1))),"")</f>
        <v/>
      </c>
      <c r="BM373" s="142" t="str">
        <f t="shared" ref="BM373" ca="1" si="3179">IFERROR(INDEX($D$2:$BA$203,$A$41-1+$BI373,$A$27-1)*IF(RTF_unit="K",1,IF(RTF_unit="lb",1/1000,IF(RTF_unit="T",2,1))),"")</f>
        <v/>
      </c>
      <c r="BN373" s="142" t="str">
        <f t="shared" ref="BN373" ca="1" si="3180">IFERROR(INDEX($D$2:$BA$203,$A$41-1+$BI373,$A$27-2)*IF(RTF_unit="K",1,IF(RTF_unit="lb",1/1000,IF(RTF_unit="T",2,1))),"")</f>
        <v/>
      </c>
      <c r="BO373" s="142" t="str">
        <f t="shared" ref="BO373" ca="1" si="3181">IFERROR(INDEX($D$2:$BA$203,$A$41-1+$BI373,$A$27)*IF(RTF_unit_Moment="kip-ft",1,IF(RTF_unit_Moment="kip-in",1/12,IF(RTF_unit_Moment="lb-ft",1/1000,IF(RTF_unit_Moment="lb-in",1/12000,1)))),"")</f>
        <v/>
      </c>
      <c r="BP373" s="142" t="str">
        <f t="shared" ref="BP373" ca="1" si="3182">IFERROR(INDEX($D$2:$BA$203,$A$41-1+$BI373,$A$30)*IF(RTF_unit_Moment="kip-ft",1,IF(RTF_unit_Moment="kip-in",1/12,IF(RTF_unit_Moment="lb-ft",1/1000,IF(RTF_unit_Moment="lb-in",1/12000,1)))),"")</f>
        <v/>
      </c>
      <c r="BQ373" s="142" t="str">
        <f t="shared" ca="1" si="2832"/>
        <v/>
      </c>
      <c r="BR373" s="142" t="str">
        <f t="shared" ca="1" si="2833"/>
        <v/>
      </c>
      <c r="BT373" s="142" t="str">
        <f t="array" aca="1" ref="BT373" ca="1">IFERROR(INDEX($BB$1:$BB$502,SMALL(IF($BB$1:$BB$502&lt;&gt;"",ROW($BB$1:$BB$502)),ROW(366:366))),"")</f>
        <v/>
      </c>
      <c r="BU373" s="156" t="str">
        <f t="shared" ca="1" si="2795"/>
        <v/>
      </c>
      <c r="BV373" s="142" t="str">
        <f t="shared" ca="1" si="3090"/>
        <v/>
      </c>
      <c r="BW373" s="142" t="str">
        <f t="shared" ca="1" si="3090"/>
        <v/>
      </c>
      <c r="BX373" s="142" t="str">
        <f t="shared" ca="1" si="3090"/>
        <v/>
      </c>
      <c r="BY373" s="142" t="str">
        <f t="shared" ca="1" si="2807"/>
        <v/>
      </c>
      <c r="BZ373" s="142" t="str">
        <f t="shared" ca="1" si="2796"/>
        <v/>
      </c>
      <c r="CA373" s="142" t="str">
        <f t="shared" ca="1" si="2808"/>
        <v/>
      </c>
      <c r="CB373" s="142" t="str">
        <f t="shared" ca="1" si="2809"/>
        <v/>
      </c>
      <c r="CC373" s="142" t="str">
        <f t="shared" ca="1" si="2810"/>
        <v/>
      </c>
      <c r="CD373" s="142" t="str">
        <f t="shared" ca="1" si="2811"/>
        <v/>
      </c>
      <c r="CE373" s="142" t="str">
        <f t="shared" ca="1" si="2812"/>
        <v/>
      </c>
      <c r="CF373" s="142" t="str">
        <f t="shared" ca="1" si="2813"/>
        <v/>
      </c>
      <c r="CG373" s="142" t="str">
        <f t="shared" ca="1" si="2814"/>
        <v/>
      </c>
      <c r="CH373" s="142" t="str">
        <f ca="1">IFERROR(TRIM(IFERROR(IF(ISNUMBER(MATCH(IF($CF372="Radius",LEFT($CF373,FIND(" (",$CF373,1)),IF(LEFT($CF373,FIND(" (",$CF373,1))=LEFT($CF372,FIND(" (",$CF372,1)),"",LEFT($CF373,FIND(" (",$CF373,1)))),$CH$8:$CH372,0))=FALSE,IF($CF372="Radius",LEFT($CF373,FIND(" (",$CF373,1)),IF(LEFT($CF373,FIND(" (",$CF373,1))=LEFT($CF372,FIND(" (",$CF372,1)),"",LEFT($CF373,FIND(" (",$CF373,1)))),""),"")),"")</f>
        <v/>
      </c>
      <c r="CI373" s="142" t="str">
        <f t="array" aca="1" ref="CI373" ca="1">IFERROR(IF($CH373="","",IF(MAX((Selection_Radius=$CH373)*Selection_Resultant)=0,"",MAX((Selection_Radius=$CH373)*Selection_Resultant))),"")</f>
        <v/>
      </c>
      <c r="CJ373" s="142" t="str">
        <f t="shared" ca="1" si="2815"/>
        <v/>
      </c>
      <c r="CK373" s="142" t="str">
        <f t="array" aca="1" ref="CK373" ca="1">IFERROR(INDEX($CJ$1:$CJ$502,SMALL(IF($CJ$1:$CJ$502&lt;&gt;"",ROW($CJ$1:$CJ$502)),ROW(366:366))),"")</f>
        <v/>
      </c>
      <c r="CL373" s="142" t="str">
        <f t="shared" ca="1" si="2816"/>
        <v/>
      </c>
      <c r="CM373" s="142" t="str">
        <f t="shared" ca="1" si="2817"/>
        <v/>
      </c>
      <c r="CN373" s="142" t="str" cm="1">
        <f t="array" aca="1" ref="CN373" ca="1">IF(CM373="","",INDEX(INDIRECT("$CM$9:$CM$" &amp; ROW(GuyAnchorReactionCount) + GuyAnchorReactionCount),ROWS($CM373:INDIRECT("$CM$" &amp; ROW(GuyAnchorReactionCount) + GuyAnchorReactionCount))))</f>
        <v/>
      </c>
      <c r="CP373" s="145" t="str">
        <f t="shared" ca="1" si="2818"/>
        <v/>
      </c>
      <c r="CQ373" s="145" t="str">
        <f t="shared" ca="1" si="2819"/>
        <v/>
      </c>
      <c r="CR373" s="145" t="str">
        <f t="shared" ca="1" si="2820"/>
        <v/>
      </c>
      <c r="CS373" s="145" t="str">
        <f t="shared" ca="1" si="2821"/>
        <v/>
      </c>
    </row>
    <row r="374" spans="3:97" ht="15" customHeight="1" x14ac:dyDescent="0.2">
      <c r="C374" s="142">
        <f t="shared" si="2745"/>
        <v>372</v>
      </c>
      <c r="D374" s="142" t="e">
        <f t="shared" ca="1" si="3149"/>
        <v>#N/A</v>
      </c>
      <c r="E374" s="142" t="e">
        <f t="shared" ca="1" si="3149"/>
        <v>#N/A</v>
      </c>
      <c r="F374" s="142" t="e">
        <f t="shared" ca="1" si="3149"/>
        <v>#N/A</v>
      </c>
      <c r="G374" s="142" t="e">
        <f t="shared" ca="1" si="3149"/>
        <v>#N/A</v>
      </c>
      <c r="H374" s="142" t="e">
        <f t="shared" ca="1" si="3149"/>
        <v>#N/A</v>
      </c>
      <c r="I374" s="142" t="e">
        <f t="shared" ca="1" si="3149"/>
        <v>#N/A</v>
      </c>
      <c r="J374" s="142" t="e">
        <f t="shared" ca="1" si="3149"/>
        <v>#N/A</v>
      </c>
      <c r="K374" s="142" t="e">
        <f t="shared" ca="1" si="3149"/>
        <v>#N/A</v>
      </c>
      <c r="L374" s="142" t="e">
        <f t="shared" ca="1" si="3149"/>
        <v>#N/A</v>
      </c>
      <c r="M374" s="142" t="e">
        <f t="shared" ca="1" si="3149"/>
        <v>#N/A</v>
      </c>
      <c r="N374" s="142" t="e">
        <f t="shared" ca="1" si="3149"/>
        <v>#N/A</v>
      </c>
      <c r="O374" s="142" t="e">
        <f t="shared" ca="1" si="3149"/>
        <v>#N/A</v>
      </c>
      <c r="P374" s="142" t="e">
        <f t="shared" ca="1" si="3149"/>
        <v>#N/A</v>
      </c>
      <c r="Q374" s="142" t="e">
        <f t="shared" ca="1" si="3149"/>
        <v>#N/A</v>
      </c>
      <c r="R374" s="142" t="e">
        <f t="shared" ca="1" si="3149"/>
        <v>#N/A</v>
      </c>
      <c r="S374" s="142" t="e">
        <f t="shared" ca="1" si="3149"/>
        <v>#N/A</v>
      </c>
      <c r="T374" s="142" t="e">
        <f t="shared" ca="1" si="3139"/>
        <v>#N/A</v>
      </c>
      <c r="U374" s="142" t="e">
        <f t="shared" ca="1" si="3139"/>
        <v>#N/A</v>
      </c>
      <c r="V374" s="142" t="e">
        <f t="shared" ca="1" si="3139"/>
        <v>#N/A</v>
      </c>
      <c r="W374" s="142" t="e">
        <f t="shared" ca="1" si="3139"/>
        <v>#N/A</v>
      </c>
      <c r="X374" s="142" t="e">
        <f t="shared" ca="1" si="3139"/>
        <v>#N/A</v>
      </c>
      <c r="Y374" s="142" t="e">
        <f t="shared" ca="1" si="3139"/>
        <v>#N/A</v>
      </c>
      <c r="Z374" s="142" t="e">
        <f t="shared" ca="1" si="3139"/>
        <v>#N/A</v>
      </c>
      <c r="AA374" s="142" t="e">
        <f t="shared" ca="1" si="3139"/>
        <v>#N/A</v>
      </c>
      <c r="AB374" s="142" t="e">
        <f t="shared" ca="1" si="3139"/>
        <v>#N/A</v>
      </c>
      <c r="AC374" s="142" t="e">
        <f t="shared" ca="1" si="3139"/>
        <v>#N/A</v>
      </c>
      <c r="AD374" s="142" t="e">
        <f t="shared" ca="1" si="3139"/>
        <v>#N/A</v>
      </c>
      <c r="AE374" s="142" t="e">
        <f t="shared" ca="1" si="3139"/>
        <v>#N/A</v>
      </c>
      <c r="AF374" s="142" t="e">
        <f t="shared" ca="1" si="3139"/>
        <v>#N/A</v>
      </c>
      <c r="AG374" s="142" t="e">
        <f t="shared" ca="1" si="3139"/>
        <v>#N/A</v>
      </c>
      <c r="AH374" s="142" t="e">
        <f t="shared" ca="1" si="3139"/>
        <v>#N/A</v>
      </c>
      <c r="AI374" s="142" t="e">
        <f t="shared" ca="1" si="3150"/>
        <v>#N/A</v>
      </c>
      <c r="AJ374" s="142" t="e">
        <f t="shared" ca="1" si="3150"/>
        <v>#N/A</v>
      </c>
      <c r="AK374" s="142" t="e">
        <f t="shared" ca="1" si="3150"/>
        <v>#N/A</v>
      </c>
      <c r="AL374" s="142" t="e">
        <f t="shared" ca="1" si="3150"/>
        <v>#N/A</v>
      </c>
      <c r="AM374" s="142" t="e">
        <f t="shared" ca="1" si="3150"/>
        <v>#N/A</v>
      </c>
      <c r="AN374" s="142" t="e">
        <f t="shared" ca="1" si="3150"/>
        <v>#N/A</v>
      </c>
      <c r="AO374" s="142" t="e">
        <f t="shared" ca="1" si="3150"/>
        <v>#N/A</v>
      </c>
      <c r="AP374" s="142" t="e">
        <f t="shared" ca="1" si="3150"/>
        <v>#N/A</v>
      </c>
      <c r="AQ374" s="142" t="e">
        <f t="shared" ca="1" si="3150"/>
        <v>#N/A</v>
      </c>
      <c r="AR374" s="142" t="e">
        <f t="shared" ca="1" si="3150"/>
        <v>#N/A</v>
      </c>
      <c r="AS374" s="142" t="e">
        <f t="shared" ca="1" si="3150"/>
        <v>#N/A</v>
      </c>
      <c r="AT374" s="142" t="e">
        <f t="shared" ca="1" si="3150"/>
        <v>#N/A</v>
      </c>
      <c r="AU374" s="142" t="e">
        <f t="shared" ca="1" si="3150"/>
        <v>#N/A</v>
      </c>
      <c r="AV374" s="142" t="e">
        <f t="shared" ca="1" si="3150"/>
        <v>#N/A</v>
      </c>
      <c r="AW374" s="142" t="e">
        <f t="shared" ca="1" si="3150"/>
        <v>#N/A</v>
      </c>
      <c r="AX374" s="142" t="e">
        <f t="shared" ca="1" si="3150"/>
        <v>#N/A</v>
      </c>
      <c r="AY374" s="142" t="e">
        <f t="shared" ca="1" si="3140"/>
        <v>#N/A</v>
      </c>
      <c r="AZ374" s="142" t="e">
        <f t="shared" ca="1" si="3140"/>
        <v>#N/A</v>
      </c>
      <c r="BA374" s="142" t="e">
        <f t="shared" ca="1" si="3140"/>
        <v>#N/A</v>
      </c>
      <c r="BB374" s="142" t="str">
        <f t="shared" ca="1" si="2735"/>
        <v/>
      </c>
      <c r="BC374" s="142" t="str">
        <f t="shared" ref="BC374" ca="1" si="3183">IFERROR(VALUE(G374)*IF(RTF_unit="K",1,IF(RTF_unit="lb",1/1000,IF(RTF_unit="T",2,1))),"")</f>
        <v/>
      </c>
      <c r="BD374" s="142" t="str">
        <f t="shared" ref="BD374" ca="1" si="3184">IFERROR(VALUE(H374)*IF(RTF_unit="K",1,IF(RTF_unit="lb",1/1000,IF(RTF_unit="T",2,1))),"")</f>
        <v/>
      </c>
      <c r="BE374" s="142" t="str">
        <f t="shared" ref="BE374" ca="1" si="3185">IFERROR(VALUE(I374)*IF(RTF_unit="K",1,IF(RTF_unit="lb",1/1000,IF(RTF_unit="T",2,1))),"")</f>
        <v/>
      </c>
      <c r="BF374" s="20" t="str">
        <f t="shared" ca="1" si="2739"/>
        <v/>
      </c>
      <c r="BG374" s="142" t="str">
        <f t="shared" ca="1" si="2781"/>
        <v/>
      </c>
      <c r="BH374" s="20"/>
      <c r="BI374" s="158" t="str">
        <f t="shared" ca="1" si="2825"/>
        <v/>
      </c>
      <c r="BJ374" s="142" t="str">
        <f t="shared" ca="1" si="2800"/>
        <v/>
      </c>
      <c r="BK374" s="142" t="str">
        <f t="shared" ca="1" si="2826"/>
        <v/>
      </c>
      <c r="BL374" s="142" t="str">
        <f t="shared" ref="BL374" ca="1" si="3186">IFERROR(INDEX($D$2:$BA$203,$A$41-1+$BI374,$A$27-3)*IF(RTF_unit="K",1,IF(RTF_unit="lb",1/1000,IF(RTF_unit="T",2,1))),"")</f>
        <v/>
      </c>
      <c r="BM374" s="142" t="str">
        <f t="shared" ref="BM374" ca="1" si="3187">IFERROR(INDEX($D$2:$BA$203,$A$41-1+$BI374,$A$27-1)*IF(RTF_unit="K",1,IF(RTF_unit="lb",1/1000,IF(RTF_unit="T",2,1))),"")</f>
        <v/>
      </c>
      <c r="BN374" s="142" t="str">
        <f t="shared" ref="BN374" ca="1" si="3188">IFERROR(INDEX($D$2:$BA$203,$A$41-1+$BI374,$A$27-2)*IF(RTF_unit="K",1,IF(RTF_unit="lb",1/1000,IF(RTF_unit="T",2,1))),"")</f>
        <v/>
      </c>
      <c r="BO374" s="142" t="str">
        <f t="shared" ref="BO374" ca="1" si="3189">IFERROR(INDEX($D$2:$BA$203,$A$41-1+$BI374,$A$27)*IF(RTF_unit_Moment="kip-ft",1,IF(RTF_unit_Moment="kip-in",1/12,IF(RTF_unit_Moment="lb-ft",1/1000,IF(RTF_unit_Moment="lb-in",1/12000,1)))),"")</f>
        <v/>
      </c>
      <c r="BP374" s="142" t="str">
        <f t="shared" ref="BP374" ca="1" si="3190">IFERROR(INDEX($D$2:$BA$203,$A$41-1+$BI374,$A$30)*IF(RTF_unit_Moment="kip-ft",1,IF(RTF_unit_Moment="kip-in",1/12,IF(RTF_unit_Moment="lb-ft",1/1000,IF(RTF_unit_Moment="lb-in",1/12000,1)))),"")</f>
        <v/>
      </c>
      <c r="BQ374" s="142" t="str">
        <f t="shared" ca="1" si="2832"/>
        <v/>
      </c>
      <c r="BR374" s="142" t="str">
        <f t="shared" ca="1" si="2833"/>
        <v/>
      </c>
      <c r="BT374" s="142" t="str">
        <f t="array" aca="1" ref="BT374" ca="1">IFERROR(INDEX($BB$1:$BB$502,SMALL(IF($BB$1:$BB$502&lt;&gt;"",ROW($BB$1:$BB$502)),ROW(367:367))),"")</f>
        <v/>
      </c>
      <c r="BU374" s="156" t="str">
        <f t="shared" ca="1" si="2795"/>
        <v/>
      </c>
      <c r="BV374" s="142" t="str">
        <f t="shared" ca="1" si="3090"/>
        <v/>
      </c>
      <c r="BW374" s="142" t="str">
        <f t="shared" ca="1" si="3090"/>
        <v/>
      </c>
      <c r="BX374" s="142" t="str">
        <f t="shared" ca="1" si="3090"/>
        <v/>
      </c>
      <c r="BY374" s="142" t="str">
        <f t="shared" ca="1" si="2807"/>
        <v/>
      </c>
      <c r="BZ374" s="142" t="str">
        <f t="shared" ca="1" si="2796"/>
        <v/>
      </c>
      <c r="CA374" s="142" t="str">
        <f t="shared" ca="1" si="2808"/>
        <v/>
      </c>
      <c r="CB374" s="142" t="str">
        <f t="shared" ca="1" si="2809"/>
        <v/>
      </c>
      <c r="CC374" s="142" t="str">
        <f t="shared" ca="1" si="2810"/>
        <v/>
      </c>
      <c r="CD374" s="142" t="str">
        <f t="shared" ca="1" si="2811"/>
        <v/>
      </c>
      <c r="CE374" s="142" t="str">
        <f t="shared" ca="1" si="2812"/>
        <v/>
      </c>
      <c r="CF374" s="142" t="str">
        <f t="shared" ca="1" si="2813"/>
        <v/>
      </c>
      <c r="CG374" s="142" t="str">
        <f t="shared" ca="1" si="2814"/>
        <v/>
      </c>
      <c r="CH374" s="142" t="str">
        <f ca="1">IFERROR(TRIM(IFERROR(IF(ISNUMBER(MATCH(IF($CF373="Radius",LEFT($CF374,FIND(" (",$CF374,1)),IF(LEFT($CF374,FIND(" (",$CF374,1))=LEFT($CF373,FIND(" (",$CF373,1)),"",LEFT($CF374,FIND(" (",$CF374,1)))),$CH$8:$CH373,0))=FALSE,IF($CF373="Radius",LEFT($CF374,FIND(" (",$CF374,1)),IF(LEFT($CF374,FIND(" (",$CF374,1))=LEFT($CF373,FIND(" (",$CF373,1)),"",LEFT($CF374,FIND(" (",$CF374,1)))),""),"")),"")</f>
        <v/>
      </c>
      <c r="CI374" s="142" t="str">
        <f t="array" aca="1" ref="CI374" ca="1">IFERROR(IF($CH374="","",IF(MAX((Selection_Radius=$CH374)*Selection_Resultant)=0,"",MAX((Selection_Radius=$CH374)*Selection_Resultant))),"")</f>
        <v/>
      </c>
      <c r="CJ374" s="142" t="str">
        <f t="shared" ca="1" si="2815"/>
        <v/>
      </c>
      <c r="CK374" s="142" t="str">
        <f t="array" aca="1" ref="CK374" ca="1">IFERROR(INDEX($CJ$1:$CJ$502,SMALL(IF($CJ$1:$CJ$502&lt;&gt;"",ROW($CJ$1:$CJ$502)),ROW(367:367))),"")</f>
        <v/>
      </c>
      <c r="CL374" s="142" t="str">
        <f t="shared" ca="1" si="2816"/>
        <v/>
      </c>
      <c r="CM374" s="142" t="str">
        <f t="shared" ca="1" si="2817"/>
        <v/>
      </c>
      <c r="CN374" s="142" t="str" cm="1">
        <f t="array" aca="1" ref="CN374" ca="1">IF(CM374="","",INDEX(INDIRECT("$CM$9:$CM$" &amp; ROW(GuyAnchorReactionCount) + GuyAnchorReactionCount),ROWS($CM374:INDIRECT("$CM$" &amp; ROW(GuyAnchorReactionCount) + GuyAnchorReactionCount))))</f>
        <v/>
      </c>
      <c r="CP374" s="145" t="str">
        <f t="shared" ca="1" si="2818"/>
        <v/>
      </c>
      <c r="CQ374" s="145" t="str">
        <f t="shared" ca="1" si="2819"/>
        <v/>
      </c>
      <c r="CR374" s="145" t="str">
        <f t="shared" ca="1" si="2820"/>
        <v/>
      </c>
      <c r="CS374" s="145" t="str">
        <f t="shared" ca="1" si="2821"/>
        <v/>
      </c>
    </row>
    <row r="375" spans="3:97" x14ac:dyDescent="0.2">
      <c r="C375" s="142">
        <f t="shared" si="2745"/>
        <v>373</v>
      </c>
      <c r="D375" s="142" t="e">
        <f t="shared" ca="1" si="3149"/>
        <v>#N/A</v>
      </c>
      <c r="E375" s="142" t="e">
        <f t="shared" ca="1" si="3149"/>
        <v>#N/A</v>
      </c>
      <c r="F375" s="142" t="e">
        <f t="shared" ca="1" si="3149"/>
        <v>#N/A</v>
      </c>
      <c r="G375" s="142" t="e">
        <f t="shared" ca="1" si="3149"/>
        <v>#N/A</v>
      </c>
      <c r="H375" s="142" t="e">
        <f t="shared" ca="1" si="3149"/>
        <v>#N/A</v>
      </c>
      <c r="I375" s="142" t="e">
        <f t="shared" ca="1" si="3149"/>
        <v>#N/A</v>
      </c>
      <c r="J375" s="142" t="e">
        <f t="shared" ca="1" si="3149"/>
        <v>#N/A</v>
      </c>
      <c r="K375" s="142" t="e">
        <f t="shared" ca="1" si="3149"/>
        <v>#N/A</v>
      </c>
      <c r="L375" s="142" t="e">
        <f t="shared" ca="1" si="3149"/>
        <v>#N/A</v>
      </c>
      <c r="M375" s="142" t="e">
        <f t="shared" ca="1" si="3149"/>
        <v>#N/A</v>
      </c>
      <c r="N375" s="142" t="e">
        <f t="shared" ca="1" si="3149"/>
        <v>#N/A</v>
      </c>
      <c r="O375" s="142" t="e">
        <f t="shared" ca="1" si="3149"/>
        <v>#N/A</v>
      </c>
      <c r="P375" s="142" t="e">
        <f t="shared" ca="1" si="3149"/>
        <v>#N/A</v>
      </c>
      <c r="Q375" s="142" t="e">
        <f t="shared" ca="1" si="3149"/>
        <v>#N/A</v>
      </c>
      <c r="R375" s="142" t="e">
        <f t="shared" ca="1" si="3149"/>
        <v>#N/A</v>
      </c>
      <c r="S375" s="142" t="e">
        <f t="shared" ca="1" si="3149"/>
        <v>#N/A</v>
      </c>
      <c r="T375" s="142" t="e">
        <f t="shared" ca="1" si="3139"/>
        <v>#N/A</v>
      </c>
      <c r="U375" s="142" t="e">
        <f t="shared" ca="1" si="3139"/>
        <v>#N/A</v>
      </c>
      <c r="V375" s="142" t="e">
        <f t="shared" ca="1" si="3139"/>
        <v>#N/A</v>
      </c>
      <c r="W375" s="142" t="e">
        <f t="shared" ca="1" si="3139"/>
        <v>#N/A</v>
      </c>
      <c r="X375" s="142" t="e">
        <f t="shared" ca="1" si="3139"/>
        <v>#N/A</v>
      </c>
      <c r="Y375" s="142" t="e">
        <f t="shared" ca="1" si="3139"/>
        <v>#N/A</v>
      </c>
      <c r="Z375" s="142" t="e">
        <f t="shared" ca="1" si="3139"/>
        <v>#N/A</v>
      </c>
      <c r="AA375" s="142" t="e">
        <f t="shared" ca="1" si="3139"/>
        <v>#N/A</v>
      </c>
      <c r="AB375" s="142" t="e">
        <f t="shared" ca="1" si="3139"/>
        <v>#N/A</v>
      </c>
      <c r="AC375" s="142" t="e">
        <f t="shared" ca="1" si="3139"/>
        <v>#N/A</v>
      </c>
      <c r="AD375" s="142" t="e">
        <f t="shared" ca="1" si="3139"/>
        <v>#N/A</v>
      </c>
      <c r="AE375" s="142" t="e">
        <f t="shared" ca="1" si="3139"/>
        <v>#N/A</v>
      </c>
      <c r="AF375" s="142" t="e">
        <f t="shared" ca="1" si="3139"/>
        <v>#N/A</v>
      </c>
      <c r="AG375" s="142" t="e">
        <f t="shared" ca="1" si="3139"/>
        <v>#N/A</v>
      </c>
      <c r="AH375" s="142" t="e">
        <f t="shared" ca="1" si="3139"/>
        <v>#N/A</v>
      </c>
      <c r="AI375" s="142" t="e">
        <f t="shared" ca="1" si="3150"/>
        <v>#N/A</v>
      </c>
      <c r="AJ375" s="142" t="e">
        <f t="shared" ca="1" si="3150"/>
        <v>#N/A</v>
      </c>
      <c r="AK375" s="142" t="e">
        <f t="shared" ca="1" si="3150"/>
        <v>#N/A</v>
      </c>
      <c r="AL375" s="142" t="e">
        <f t="shared" ca="1" si="3150"/>
        <v>#N/A</v>
      </c>
      <c r="AM375" s="142" t="e">
        <f t="shared" ca="1" si="3150"/>
        <v>#N/A</v>
      </c>
      <c r="AN375" s="142" t="e">
        <f t="shared" ca="1" si="3150"/>
        <v>#N/A</v>
      </c>
      <c r="AO375" s="142" t="e">
        <f t="shared" ca="1" si="3150"/>
        <v>#N/A</v>
      </c>
      <c r="AP375" s="142" t="e">
        <f t="shared" ca="1" si="3150"/>
        <v>#N/A</v>
      </c>
      <c r="AQ375" s="142" t="e">
        <f t="shared" ca="1" si="3150"/>
        <v>#N/A</v>
      </c>
      <c r="AR375" s="142" t="e">
        <f t="shared" ca="1" si="3150"/>
        <v>#N/A</v>
      </c>
      <c r="AS375" s="142" t="e">
        <f t="shared" ca="1" si="3150"/>
        <v>#N/A</v>
      </c>
      <c r="AT375" s="142" t="e">
        <f t="shared" ca="1" si="3150"/>
        <v>#N/A</v>
      </c>
      <c r="AU375" s="142" t="e">
        <f t="shared" ca="1" si="3150"/>
        <v>#N/A</v>
      </c>
      <c r="AV375" s="142" t="e">
        <f t="shared" ca="1" si="3150"/>
        <v>#N/A</v>
      </c>
      <c r="AW375" s="142" t="e">
        <f t="shared" ca="1" si="3150"/>
        <v>#N/A</v>
      </c>
      <c r="AX375" s="142" t="e">
        <f t="shared" ca="1" si="3150"/>
        <v>#N/A</v>
      </c>
      <c r="AY375" s="142" t="e">
        <f t="shared" ca="1" si="3140"/>
        <v>#N/A</v>
      </c>
      <c r="AZ375" s="142" t="e">
        <f t="shared" ca="1" si="3140"/>
        <v>#N/A</v>
      </c>
      <c r="BA375" s="142" t="e">
        <f t="shared" ca="1" si="3140"/>
        <v>#N/A</v>
      </c>
      <c r="BB375" s="142" t="str">
        <f t="shared" ca="1" si="2735"/>
        <v/>
      </c>
      <c r="BC375" s="142" t="str">
        <f t="shared" ref="BC375" ca="1" si="3191">IFERROR(VALUE(G375)*IF(RTF_unit="K",1,IF(RTF_unit="lb",1/1000,IF(RTF_unit="T",2,1))),"")</f>
        <v/>
      </c>
      <c r="BD375" s="142" t="str">
        <f t="shared" ref="BD375" ca="1" si="3192">IFERROR(VALUE(H375)*IF(RTF_unit="K",1,IF(RTF_unit="lb",1/1000,IF(RTF_unit="T",2,1))),"")</f>
        <v/>
      </c>
      <c r="BE375" s="142" t="str">
        <f t="shared" ref="BE375" ca="1" si="3193">IFERROR(VALUE(I375)*IF(RTF_unit="K",1,IF(RTF_unit="lb",1/1000,IF(RTF_unit="T",2,1))),"")</f>
        <v/>
      </c>
      <c r="BF375" s="20" t="str">
        <f t="shared" ca="1" si="2739"/>
        <v/>
      </c>
      <c r="BG375" s="142" t="str">
        <f t="shared" ca="1" si="2781"/>
        <v/>
      </c>
      <c r="BH375" s="20"/>
      <c r="BI375" s="158" t="str">
        <f t="shared" ca="1" si="2825"/>
        <v/>
      </c>
      <c r="BJ375" s="142" t="str">
        <f t="shared" ca="1" si="2800"/>
        <v/>
      </c>
      <c r="BK375" s="142" t="str">
        <f t="shared" ca="1" si="2826"/>
        <v/>
      </c>
      <c r="BL375" s="142" t="str">
        <f t="shared" ref="BL375" ca="1" si="3194">IFERROR(INDEX($D$2:$BA$203,$A$41-1+$BI375,$A$27-3)*IF(RTF_unit="K",1,IF(RTF_unit="lb",1/1000,IF(RTF_unit="T",2,1))),"")</f>
        <v/>
      </c>
      <c r="BM375" s="142" t="str">
        <f t="shared" ref="BM375" ca="1" si="3195">IFERROR(INDEX($D$2:$BA$203,$A$41-1+$BI375,$A$27-1)*IF(RTF_unit="K",1,IF(RTF_unit="lb",1/1000,IF(RTF_unit="T",2,1))),"")</f>
        <v/>
      </c>
      <c r="BN375" s="142" t="str">
        <f t="shared" ref="BN375" ca="1" si="3196">IFERROR(INDEX($D$2:$BA$203,$A$41-1+$BI375,$A$27-2)*IF(RTF_unit="K",1,IF(RTF_unit="lb",1/1000,IF(RTF_unit="T",2,1))),"")</f>
        <v/>
      </c>
      <c r="BO375" s="142" t="str">
        <f t="shared" ref="BO375" ca="1" si="3197">IFERROR(INDEX($D$2:$BA$203,$A$41-1+$BI375,$A$27)*IF(RTF_unit_Moment="kip-ft",1,IF(RTF_unit_Moment="kip-in",1/12,IF(RTF_unit_Moment="lb-ft",1/1000,IF(RTF_unit_Moment="lb-in",1/12000,1)))),"")</f>
        <v/>
      </c>
      <c r="BP375" s="142" t="str">
        <f t="shared" ref="BP375" ca="1" si="3198">IFERROR(INDEX($D$2:$BA$203,$A$41-1+$BI375,$A$30)*IF(RTF_unit_Moment="kip-ft",1,IF(RTF_unit_Moment="kip-in",1/12,IF(RTF_unit_Moment="lb-ft",1/1000,IF(RTF_unit_Moment="lb-in",1/12000,1)))),"")</f>
        <v/>
      </c>
      <c r="BQ375" s="142" t="str">
        <f t="shared" ca="1" si="2832"/>
        <v/>
      </c>
      <c r="BR375" s="142" t="str">
        <f t="shared" ca="1" si="2833"/>
        <v/>
      </c>
      <c r="BT375" s="142" t="str">
        <f t="array" aca="1" ref="BT375" ca="1">IFERROR(INDEX($BB$1:$BB$502,SMALL(IF($BB$1:$BB$502&lt;&gt;"",ROW($BB$1:$BB$502)),ROW(368:368))),"")</f>
        <v/>
      </c>
      <c r="BU375" s="156" t="str">
        <f t="shared" ca="1" si="2795"/>
        <v/>
      </c>
      <c r="BV375" s="142" t="str">
        <f t="shared" ca="1" si="3090"/>
        <v/>
      </c>
      <c r="BW375" s="142" t="str">
        <f t="shared" ca="1" si="3090"/>
        <v/>
      </c>
      <c r="BX375" s="142" t="str">
        <f t="shared" ca="1" si="3090"/>
        <v/>
      </c>
      <c r="BY375" s="142" t="str">
        <f t="shared" ca="1" si="2807"/>
        <v/>
      </c>
      <c r="BZ375" s="142" t="str">
        <f t="shared" ca="1" si="2796"/>
        <v/>
      </c>
      <c r="CA375" s="142" t="str">
        <f t="shared" ca="1" si="2808"/>
        <v/>
      </c>
      <c r="CB375" s="142" t="str">
        <f t="shared" ca="1" si="2809"/>
        <v/>
      </c>
      <c r="CC375" s="142" t="str">
        <f t="shared" ca="1" si="2810"/>
        <v/>
      </c>
      <c r="CD375" s="142" t="str">
        <f t="shared" ca="1" si="2811"/>
        <v/>
      </c>
      <c r="CE375" s="142" t="str">
        <f t="shared" ca="1" si="2812"/>
        <v/>
      </c>
      <c r="CF375" s="142" t="str">
        <f t="shared" ca="1" si="2813"/>
        <v/>
      </c>
      <c r="CG375" s="142" t="str">
        <f t="shared" ca="1" si="2814"/>
        <v/>
      </c>
      <c r="CH375" s="142" t="str">
        <f ca="1">IFERROR(TRIM(IFERROR(IF(ISNUMBER(MATCH(IF($CF374="Radius",LEFT($CF375,FIND(" (",$CF375,1)),IF(LEFT($CF375,FIND(" (",$CF375,1))=LEFT($CF374,FIND(" (",$CF374,1)),"",LEFT($CF375,FIND(" (",$CF375,1)))),$CH$8:$CH374,0))=FALSE,IF($CF374="Radius",LEFT($CF375,FIND(" (",$CF375,1)),IF(LEFT($CF375,FIND(" (",$CF375,1))=LEFT($CF374,FIND(" (",$CF374,1)),"",LEFT($CF375,FIND(" (",$CF375,1)))),""),"")),"")</f>
        <v/>
      </c>
      <c r="CI375" s="142" t="str">
        <f t="array" aca="1" ref="CI375" ca="1">IFERROR(IF($CH375="","",IF(MAX((Selection_Radius=$CH375)*Selection_Resultant)=0,"",MAX((Selection_Radius=$CH375)*Selection_Resultant))),"")</f>
        <v/>
      </c>
      <c r="CJ375" s="142" t="str">
        <f t="shared" ca="1" si="2815"/>
        <v/>
      </c>
      <c r="CK375" s="142" t="str">
        <f t="array" aca="1" ref="CK375" ca="1">IFERROR(INDEX($CJ$1:$CJ$502,SMALL(IF($CJ$1:$CJ$502&lt;&gt;"",ROW($CJ$1:$CJ$502)),ROW(368:368))),"")</f>
        <v/>
      </c>
      <c r="CL375" s="142" t="str">
        <f t="shared" ca="1" si="2816"/>
        <v/>
      </c>
      <c r="CM375" s="142" t="str">
        <f t="shared" ca="1" si="2817"/>
        <v/>
      </c>
      <c r="CN375" s="142" t="str" cm="1">
        <f t="array" aca="1" ref="CN375" ca="1">IF(CM375="","",INDEX(INDIRECT("$CM$9:$CM$" &amp; ROW(GuyAnchorReactionCount) + GuyAnchorReactionCount),ROWS($CM375:INDIRECT("$CM$" &amp; ROW(GuyAnchorReactionCount) + GuyAnchorReactionCount))))</f>
        <v/>
      </c>
      <c r="CP375" s="145" t="str">
        <f t="shared" ca="1" si="2818"/>
        <v/>
      </c>
      <c r="CQ375" s="145" t="str">
        <f t="shared" ca="1" si="2819"/>
        <v/>
      </c>
      <c r="CR375" s="145" t="str">
        <f t="shared" ca="1" si="2820"/>
        <v/>
      </c>
      <c r="CS375" s="145" t="str">
        <f t="shared" ca="1" si="2821"/>
        <v/>
      </c>
    </row>
    <row r="376" spans="3:97" x14ac:dyDescent="0.2">
      <c r="C376" s="142">
        <f t="shared" si="2745"/>
        <v>374</v>
      </c>
      <c r="D376" s="142" t="e">
        <f t="shared" ca="1" si="3149"/>
        <v>#N/A</v>
      </c>
      <c r="E376" s="142" t="e">
        <f t="shared" ca="1" si="3149"/>
        <v>#N/A</v>
      </c>
      <c r="F376" s="142" t="e">
        <f t="shared" ca="1" si="3149"/>
        <v>#N/A</v>
      </c>
      <c r="G376" s="142" t="e">
        <f t="shared" ca="1" si="3149"/>
        <v>#N/A</v>
      </c>
      <c r="H376" s="142" t="e">
        <f t="shared" ca="1" si="3149"/>
        <v>#N/A</v>
      </c>
      <c r="I376" s="142" t="e">
        <f t="shared" ca="1" si="3149"/>
        <v>#N/A</v>
      </c>
      <c r="J376" s="142" t="e">
        <f t="shared" ca="1" si="3149"/>
        <v>#N/A</v>
      </c>
      <c r="K376" s="142" t="e">
        <f t="shared" ca="1" si="3149"/>
        <v>#N/A</v>
      </c>
      <c r="L376" s="142" t="e">
        <f t="shared" ca="1" si="3149"/>
        <v>#N/A</v>
      </c>
      <c r="M376" s="142" t="e">
        <f t="shared" ca="1" si="3149"/>
        <v>#N/A</v>
      </c>
      <c r="N376" s="142" t="e">
        <f t="shared" ca="1" si="3149"/>
        <v>#N/A</v>
      </c>
      <c r="O376" s="142" t="e">
        <f t="shared" ca="1" si="3149"/>
        <v>#N/A</v>
      </c>
      <c r="P376" s="142" t="e">
        <f t="shared" ca="1" si="3149"/>
        <v>#N/A</v>
      </c>
      <c r="Q376" s="142" t="e">
        <f t="shared" ca="1" si="3149"/>
        <v>#N/A</v>
      </c>
      <c r="R376" s="142" t="e">
        <f t="shared" ca="1" si="3149"/>
        <v>#N/A</v>
      </c>
      <c r="S376" s="142" t="e">
        <f t="shared" ca="1" si="3149"/>
        <v>#N/A</v>
      </c>
      <c r="T376" s="142" t="e">
        <f t="shared" ca="1" si="3139"/>
        <v>#N/A</v>
      </c>
      <c r="U376" s="142" t="e">
        <f t="shared" ca="1" si="3139"/>
        <v>#N/A</v>
      </c>
      <c r="V376" s="142" t="e">
        <f t="shared" ca="1" si="3139"/>
        <v>#N/A</v>
      </c>
      <c r="W376" s="142" t="e">
        <f t="shared" ca="1" si="3139"/>
        <v>#N/A</v>
      </c>
      <c r="X376" s="142" t="e">
        <f t="shared" ca="1" si="3139"/>
        <v>#N/A</v>
      </c>
      <c r="Y376" s="142" t="e">
        <f t="shared" ca="1" si="3139"/>
        <v>#N/A</v>
      </c>
      <c r="Z376" s="142" t="e">
        <f t="shared" ca="1" si="3139"/>
        <v>#N/A</v>
      </c>
      <c r="AA376" s="142" t="e">
        <f t="shared" ca="1" si="3139"/>
        <v>#N/A</v>
      </c>
      <c r="AB376" s="142" t="e">
        <f t="shared" ca="1" si="3139"/>
        <v>#N/A</v>
      </c>
      <c r="AC376" s="142" t="e">
        <f t="shared" ca="1" si="3139"/>
        <v>#N/A</v>
      </c>
      <c r="AD376" s="142" t="e">
        <f t="shared" ca="1" si="3139"/>
        <v>#N/A</v>
      </c>
      <c r="AE376" s="142" t="e">
        <f t="shared" ca="1" si="3139"/>
        <v>#N/A</v>
      </c>
      <c r="AF376" s="142" t="e">
        <f t="shared" ca="1" si="3139"/>
        <v>#N/A</v>
      </c>
      <c r="AG376" s="142" t="e">
        <f t="shared" ca="1" si="3139"/>
        <v>#N/A</v>
      </c>
      <c r="AH376" s="142" t="e">
        <f t="shared" ca="1" si="3139"/>
        <v>#N/A</v>
      </c>
      <c r="AI376" s="142" t="e">
        <f t="shared" ca="1" si="3150"/>
        <v>#N/A</v>
      </c>
      <c r="AJ376" s="142" t="e">
        <f t="shared" ca="1" si="3150"/>
        <v>#N/A</v>
      </c>
      <c r="AK376" s="142" t="e">
        <f t="shared" ca="1" si="3150"/>
        <v>#N/A</v>
      </c>
      <c r="AL376" s="142" t="e">
        <f t="shared" ca="1" si="3150"/>
        <v>#N/A</v>
      </c>
      <c r="AM376" s="142" t="e">
        <f t="shared" ca="1" si="3150"/>
        <v>#N/A</v>
      </c>
      <c r="AN376" s="142" t="e">
        <f t="shared" ca="1" si="3150"/>
        <v>#N/A</v>
      </c>
      <c r="AO376" s="142" t="e">
        <f t="shared" ca="1" si="3150"/>
        <v>#N/A</v>
      </c>
      <c r="AP376" s="142" t="e">
        <f t="shared" ca="1" si="3150"/>
        <v>#N/A</v>
      </c>
      <c r="AQ376" s="142" t="e">
        <f t="shared" ca="1" si="3150"/>
        <v>#N/A</v>
      </c>
      <c r="AR376" s="142" t="e">
        <f t="shared" ca="1" si="3150"/>
        <v>#N/A</v>
      </c>
      <c r="AS376" s="142" t="e">
        <f t="shared" ca="1" si="3150"/>
        <v>#N/A</v>
      </c>
      <c r="AT376" s="142" t="e">
        <f t="shared" ca="1" si="3150"/>
        <v>#N/A</v>
      </c>
      <c r="AU376" s="142" t="e">
        <f t="shared" ca="1" si="3150"/>
        <v>#N/A</v>
      </c>
      <c r="AV376" s="142" t="e">
        <f t="shared" ca="1" si="3150"/>
        <v>#N/A</v>
      </c>
      <c r="AW376" s="142" t="e">
        <f t="shared" ca="1" si="3150"/>
        <v>#N/A</v>
      </c>
      <c r="AX376" s="142" t="e">
        <f t="shared" ca="1" si="3150"/>
        <v>#N/A</v>
      </c>
      <c r="AY376" s="142" t="e">
        <f t="shared" ca="1" si="3140"/>
        <v>#N/A</v>
      </c>
      <c r="AZ376" s="142" t="e">
        <f t="shared" ca="1" si="3140"/>
        <v>#N/A</v>
      </c>
      <c r="BA376" s="142" t="e">
        <f t="shared" ca="1" si="3140"/>
        <v>#N/A</v>
      </c>
      <c r="BB376" s="142" t="str">
        <f t="shared" ca="1" si="2735"/>
        <v/>
      </c>
      <c r="BC376" s="142" t="str">
        <f t="shared" ref="BC376" ca="1" si="3199">IFERROR(VALUE(G376)*IF(RTF_unit="K",1,IF(RTF_unit="lb",1/1000,IF(RTF_unit="T",2,1))),"")</f>
        <v/>
      </c>
      <c r="BD376" s="142" t="str">
        <f t="shared" ref="BD376" ca="1" si="3200">IFERROR(VALUE(H376)*IF(RTF_unit="K",1,IF(RTF_unit="lb",1/1000,IF(RTF_unit="T",2,1))),"")</f>
        <v/>
      </c>
      <c r="BE376" s="142" t="str">
        <f t="shared" ref="BE376" ca="1" si="3201">IFERROR(VALUE(I376)*IF(RTF_unit="K",1,IF(RTF_unit="lb",1/1000,IF(RTF_unit="T",2,1))),"")</f>
        <v/>
      </c>
      <c r="BF376" s="20" t="str">
        <f t="shared" ca="1" si="2739"/>
        <v/>
      </c>
      <c r="BG376" s="142" t="str">
        <f t="shared" ca="1" si="2781"/>
        <v/>
      </c>
      <c r="BH376" s="20"/>
      <c r="BI376" s="158" t="str">
        <f t="shared" ca="1" si="2825"/>
        <v/>
      </c>
      <c r="BJ376" s="142" t="str">
        <f t="shared" ca="1" si="2800"/>
        <v/>
      </c>
      <c r="BK376" s="142" t="str">
        <f t="shared" ca="1" si="2826"/>
        <v/>
      </c>
      <c r="BL376" s="142" t="str">
        <f t="shared" ref="BL376" ca="1" si="3202">IFERROR(INDEX($D$2:$BA$203,$A$41-1+$BI376,$A$27-3)*IF(RTF_unit="K",1,IF(RTF_unit="lb",1/1000,IF(RTF_unit="T",2,1))),"")</f>
        <v/>
      </c>
      <c r="BM376" s="142" t="str">
        <f t="shared" ref="BM376" ca="1" si="3203">IFERROR(INDEX($D$2:$BA$203,$A$41-1+$BI376,$A$27-1)*IF(RTF_unit="K",1,IF(RTF_unit="lb",1/1000,IF(RTF_unit="T",2,1))),"")</f>
        <v/>
      </c>
      <c r="BN376" s="142" t="str">
        <f t="shared" ref="BN376" ca="1" si="3204">IFERROR(INDEX($D$2:$BA$203,$A$41-1+$BI376,$A$27-2)*IF(RTF_unit="K",1,IF(RTF_unit="lb",1/1000,IF(RTF_unit="T",2,1))),"")</f>
        <v/>
      </c>
      <c r="BO376" s="142" t="str">
        <f t="shared" ref="BO376" ca="1" si="3205">IFERROR(INDEX($D$2:$BA$203,$A$41-1+$BI376,$A$27)*IF(RTF_unit_Moment="kip-ft",1,IF(RTF_unit_Moment="kip-in",1/12,IF(RTF_unit_Moment="lb-ft",1/1000,IF(RTF_unit_Moment="lb-in",1/12000,1)))),"")</f>
        <v/>
      </c>
      <c r="BP376" s="142" t="str">
        <f t="shared" ref="BP376" ca="1" si="3206">IFERROR(INDEX($D$2:$BA$203,$A$41-1+$BI376,$A$30)*IF(RTF_unit_Moment="kip-ft",1,IF(RTF_unit_Moment="kip-in",1/12,IF(RTF_unit_Moment="lb-ft",1/1000,IF(RTF_unit_Moment="lb-in",1/12000,1)))),"")</f>
        <v/>
      </c>
      <c r="BQ376" s="142" t="str">
        <f t="shared" ca="1" si="2832"/>
        <v/>
      </c>
      <c r="BR376" s="142" t="str">
        <f t="shared" ca="1" si="2833"/>
        <v/>
      </c>
      <c r="BT376" s="142" t="str">
        <f t="array" aca="1" ref="BT376" ca="1">IFERROR(INDEX($BB$1:$BB$502,SMALL(IF($BB$1:$BB$502&lt;&gt;"",ROW($BB$1:$BB$502)),ROW(369:369))),"")</f>
        <v/>
      </c>
      <c r="BU376" s="156" t="str">
        <f t="shared" ca="1" si="2795"/>
        <v/>
      </c>
      <c r="BV376" s="142" t="str">
        <f t="shared" ca="1" si="3090"/>
        <v/>
      </c>
      <c r="BW376" s="142" t="str">
        <f t="shared" ca="1" si="3090"/>
        <v/>
      </c>
      <c r="BX376" s="142" t="str">
        <f t="shared" ca="1" si="3090"/>
        <v/>
      </c>
      <c r="BY376" s="142" t="str">
        <f t="shared" ca="1" si="2807"/>
        <v/>
      </c>
      <c r="BZ376" s="142" t="str">
        <f t="shared" ca="1" si="2796"/>
        <v/>
      </c>
      <c r="CA376" s="142" t="str">
        <f t="shared" ca="1" si="2808"/>
        <v/>
      </c>
      <c r="CB376" s="142" t="str">
        <f t="shared" ca="1" si="2809"/>
        <v/>
      </c>
      <c r="CC376" s="142" t="str">
        <f t="shared" ca="1" si="2810"/>
        <v/>
      </c>
      <c r="CD376" s="142" t="str">
        <f t="shared" ca="1" si="2811"/>
        <v/>
      </c>
      <c r="CE376" s="142" t="str">
        <f t="shared" ca="1" si="2812"/>
        <v/>
      </c>
      <c r="CF376" s="142" t="str">
        <f t="shared" ca="1" si="2813"/>
        <v/>
      </c>
      <c r="CG376" s="142" t="str">
        <f t="shared" ca="1" si="2814"/>
        <v/>
      </c>
      <c r="CH376" s="142" t="str">
        <f ca="1">IFERROR(TRIM(IFERROR(IF(ISNUMBER(MATCH(IF($CF375="Radius",LEFT($CF376,FIND(" (",$CF376,1)),IF(LEFT($CF376,FIND(" (",$CF376,1))=LEFT($CF375,FIND(" (",$CF375,1)),"",LEFT($CF376,FIND(" (",$CF376,1)))),$CH$8:$CH375,0))=FALSE,IF($CF375="Radius",LEFT($CF376,FIND(" (",$CF376,1)),IF(LEFT($CF376,FIND(" (",$CF376,1))=LEFT($CF375,FIND(" (",$CF375,1)),"",LEFT($CF376,FIND(" (",$CF376,1)))),""),"")),"")</f>
        <v/>
      </c>
      <c r="CI376" s="142" t="str">
        <f t="array" aca="1" ref="CI376" ca="1">IFERROR(IF($CH376="","",IF(MAX((Selection_Radius=$CH376)*Selection_Resultant)=0,"",MAX((Selection_Radius=$CH376)*Selection_Resultant))),"")</f>
        <v/>
      </c>
      <c r="CJ376" s="142" t="str">
        <f t="shared" ca="1" si="2815"/>
        <v/>
      </c>
      <c r="CK376" s="142" t="str">
        <f t="array" aca="1" ref="CK376" ca="1">IFERROR(INDEX($CJ$1:$CJ$502,SMALL(IF($CJ$1:$CJ$502&lt;&gt;"",ROW($CJ$1:$CJ$502)),ROW(369:369))),"")</f>
        <v/>
      </c>
      <c r="CL376" s="142" t="str">
        <f t="shared" ca="1" si="2816"/>
        <v/>
      </c>
      <c r="CM376" s="142" t="str">
        <f t="shared" ca="1" si="2817"/>
        <v/>
      </c>
      <c r="CN376" s="142" t="str" cm="1">
        <f t="array" aca="1" ref="CN376" ca="1">IF(CM376="","",INDEX(INDIRECT("$CM$9:$CM$" &amp; ROW(GuyAnchorReactionCount) + GuyAnchorReactionCount),ROWS($CM376:INDIRECT("$CM$" &amp; ROW(GuyAnchorReactionCount) + GuyAnchorReactionCount))))</f>
        <v/>
      </c>
      <c r="CP376" s="145" t="str">
        <f t="shared" ca="1" si="2818"/>
        <v/>
      </c>
      <c r="CQ376" s="145" t="str">
        <f t="shared" ca="1" si="2819"/>
        <v/>
      </c>
      <c r="CR376" s="145" t="str">
        <f t="shared" ca="1" si="2820"/>
        <v/>
      </c>
      <c r="CS376" s="145" t="str">
        <f t="shared" ca="1" si="2821"/>
        <v/>
      </c>
    </row>
    <row r="377" spans="3:97" ht="15" customHeight="1" x14ac:dyDescent="0.2">
      <c r="C377" s="142">
        <f t="shared" si="2745"/>
        <v>375</v>
      </c>
      <c r="D377" s="142" t="e">
        <f t="shared" ca="1" si="3149"/>
        <v>#N/A</v>
      </c>
      <c r="E377" s="142" t="e">
        <f t="shared" ca="1" si="3149"/>
        <v>#N/A</v>
      </c>
      <c r="F377" s="142" t="e">
        <f t="shared" ca="1" si="3149"/>
        <v>#N/A</v>
      </c>
      <c r="G377" s="142" t="e">
        <f t="shared" ca="1" si="3149"/>
        <v>#N/A</v>
      </c>
      <c r="H377" s="142" t="e">
        <f t="shared" ca="1" si="3149"/>
        <v>#N/A</v>
      </c>
      <c r="I377" s="142" t="e">
        <f t="shared" ca="1" si="3149"/>
        <v>#N/A</v>
      </c>
      <c r="J377" s="142" t="e">
        <f t="shared" ca="1" si="3149"/>
        <v>#N/A</v>
      </c>
      <c r="K377" s="142" t="e">
        <f t="shared" ca="1" si="3149"/>
        <v>#N/A</v>
      </c>
      <c r="L377" s="142" t="e">
        <f t="shared" ca="1" si="3149"/>
        <v>#N/A</v>
      </c>
      <c r="M377" s="142" t="e">
        <f t="shared" ca="1" si="3149"/>
        <v>#N/A</v>
      </c>
      <c r="N377" s="142" t="e">
        <f t="shared" ca="1" si="3149"/>
        <v>#N/A</v>
      </c>
      <c r="O377" s="142" t="e">
        <f t="shared" ca="1" si="3149"/>
        <v>#N/A</v>
      </c>
      <c r="P377" s="142" t="e">
        <f t="shared" ca="1" si="3149"/>
        <v>#N/A</v>
      </c>
      <c r="Q377" s="142" t="e">
        <f t="shared" ca="1" si="3149"/>
        <v>#N/A</v>
      </c>
      <c r="R377" s="142" t="e">
        <f t="shared" ca="1" si="3149"/>
        <v>#N/A</v>
      </c>
      <c r="S377" s="142" t="e">
        <f t="shared" ca="1" si="3149"/>
        <v>#N/A</v>
      </c>
      <c r="T377" s="142" t="e">
        <f t="shared" ca="1" si="3139"/>
        <v>#N/A</v>
      </c>
      <c r="U377" s="142" t="e">
        <f t="shared" ca="1" si="3139"/>
        <v>#N/A</v>
      </c>
      <c r="V377" s="142" t="e">
        <f t="shared" ca="1" si="3139"/>
        <v>#N/A</v>
      </c>
      <c r="W377" s="142" t="e">
        <f t="shared" ca="1" si="3139"/>
        <v>#N/A</v>
      </c>
      <c r="X377" s="142" t="e">
        <f t="shared" ca="1" si="3139"/>
        <v>#N/A</v>
      </c>
      <c r="Y377" s="142" t="e">
        <f t="shared" ca="1" si="3139"/>
        <v>#N/A</v>
      </c>
      <c r="Z377" s="142" t="e">
        <f t="shared" ca="1" si="3139"/>
        <v>#N/A</v>
      </c>
      <c r="AA377" s="142" t="e">
        <f t="shared" ca="1" si="3139"/>
        <v>#N/A</v>
      </c>
      <c r="AB377" s="142" t="e">
        <f t="shared" ca="1" si="3139"/>
        <v>#N/A</v>
      </c>
      <c r="AC377" s="142" t="e">
        <f t="shared" ca="1" si="3139"/>
        <v>#N/A</v>
      </c>
      <c r="AD377" s="142" t="e">
        <f t="shared" ca="1" si="3139"/>
        <v>#N/A</v>
      </c>
      <c r="AE377" s="142" t="e">
        <f t="shared" ca="1" si="3139"/>
        <v>#N/A</v>
      </c>
      <c r="AF377" s="142" t="e">
        <f t="shared" ca="1" si="3139"/>
        <v>#N/A</v>
      </c>
      <c r="AG377" s="142" t="e">
        <f t="shared" ca="1" si="3139"/>
        <v>#N/A</v>
      </c>
      <c r="AH377" s="142" t="e">
        <f t="shared" ca="1" si="3139"/>
        <v>#N/A</v>
      </c>
      <c r="AI377" s="142" t="e">
        <f t="shared" ca="1" si="3150"/>
        <v>#N/A</v>
      </c>
      <c r="AJ377" s="142" t="e">
        <f t="shared" ca="1" si="3150"/>
        <v>#N/A</v>
      </c>
      <c r="AK377" s="142" t="e">
        <f t="shared" ca="1" si="3150"/>
        <v>#N/A</v>
      </c>
      <c r="AL377" s="142" t="e">
        <f t="shared" ca="1" si="3150"/>
        <v>#N/A</v>
      </c>
      <c r="AM377" s="142" t="e">
        <f t="shared" ca="1" si="3150"/>
        <v>#N/A</v>
      </c>
      <c r="AN377" s="142" t="e">
        <f t="shared" ca="1" si="3150"/>
        <v>#N/A</v>
      </c>
      <c r="AO377" s="142" t="e">
        <f t="shared" ca="1" si="3150"/>
        <v>#N/A</v>
      </c>
      <c r="AP377" s="142" t="e">
        <f t="shared" ca="1" si="3150"/>
        <v>#N/A</v>
      </c>
      <c r="AQ377" s="142" t="e">
        <f t="shared" ca="1" si="3150"/>
        <v>#N/A</v>
      </c>
      <c r="AR377" s="142" t="e">
        <f t="shared" ca="1" si="3150"/>
        <v>#N/A</v>
      </c>
      <c r="AS377" s="142" t="e">
        <f t="shared" ca="1" si="3150"/>
        <v>#N/A</v>
      </c>
      <c r="AT377" s="142" t="e">
        <f t="shared" ca="1" si="3150"/>
        <v>#N/A</v>
      </c>
      <c r="AU377" s="142" t="e">
        <f t="shared" ca="1" si="3150"/>
        <v>#N/A</v>
      </c>
      <c r="AV377" s="142" t="e">
        <f t="shared" ca="1" si="3150"/>
        <v>#N/A</v>
      </c>
      <c r="AW377" s="142" t="e">
        <f t="shared" ca="1" si="3150"/>
        <v>#N/A</v>
      </c>
      <c r="AX377" s="142" t="e">
        <f t="shared" ca="1" si="3150"/>
        <v>#N/A</v>
      </c>
      <c r="AY377" s="142" t="e">
        <f t="shared" ca="1" si="3140"/>
        <v>#N/A</v>
      </c>
      <c r="AZ377" s="142" t="e">
        <f t="shared" ca="1" si="3140"/>
        <v>#N/A</v>
      </c>
      <c r="BA377" s="142" t="e">
        <f t="shared" ca="1" si="3140"/>
        <v>#N/A</v>
      </c>
      <c r="BB377" s="142" t="str">
        <f t="shared" ca="1" si="2735"/>
        <v/>
      </c>
      <c r="BC377" s="142" t="str">
        <f t="shared" ref="BC377" ca="1" si="3207">IFERROR(VALUE(G377)*IF(RTF_unit="K",1,IF(RTF_unit="lb",1/1000,IF(RTF_unit="T",2,1))),"")</f>
        <v/>
      </c>
      <c r="BD377" s="142" t="str">
        <f t="shared" ref="BD377" ca="1" si="3208">IFERROR(VALUE(H377)*IF(RTF_unit="K",1,IF(RTF_unit="lb",1/1000,IF(RTF_unit="T",2,1))),"")</f>
        <v/>
      </c>
      <c r="BE377" s="142" t="str">
        <f t="shared" ref="BE377" ca="1" si="3209">IFERROR(VALUE(I377)*IF(RTF_unit="K",1,IF(RTF_unit="lb",1/1000,IF(RTF_unit="T",2,1))),"")</f>
        <v/>
      </c>
      <c r="BF377" s="20" t="str">
        <f t="shared" ca="1" si="2739"/>
        <v/>
      </c>
      <c r="BG377" s="142" t="str">
        <f t="shared" ca="1" si="2781"/>
        <v/>
      </c>
      <c r="BH377" s="20"/>
      <c r="BI377" s="158" t="str">
        <f t="shared" ca="1" si="2825"/>
        <v/>
      </c>
      <c r="BJ377" s="142" t="str">
        <f t="shared" ca="1" si="2800"/>
        <v/>
      </c>
      <c r="BK377" s="142" t="str">
        <f t="shared" ca="1" si="2826"/>
        <v/>
      </c>
      <c r="BL377" s="142" t="str">
        <f t="shared" ref="BL377" ca="1" si="3210">IFERROR(INDEX($D$2:$BA$203,$A$41-1+$BI377,$A$27-3)*IF(RTF_unit="K",1,IF(RTF_unit="lb",1/1000,IF(RTF_unit="T",2,1))),"")</f>
        <v/>
      </c>
      <c r="BM377" s="142" t="str">
        <f t="shared" ref="BM377" ca="1" si="3211">IFERROR(INDEX($D$2:$BA$203,$A$41-1+$BI377,$A$27-1)*IF(RTF_unit="K",1,IF(RTF_unit="lb",1/1000,IF(RTF_unit="T",2,1))),"")</f>
        <v/>
      </c>
      <c r="BN377" s="142" t="str">
        <f t="shared" ref="BN377" ca="1" si="3212">IFERROR(INDEX($D$2:$BA$203,$A$41-1+$BI377,$A$27-2)*IF(RTF_unit="K",1,IF(RTF_unit="lb",1/1000,IF(RTF_unit="T",2,1))),"")</f>
        <v/>
      </c>
      <c r="BO377" s="142" t="str">
        <f t="shared" ref="BO377" ca="1" si="3213">IFERROR(INDEX($D$2:$BA$203,$A$41-1+$BI377,$A$27)*IF(RTF_unit_Moment="kip-ft",1,IF(RTF_unit_Moment="kip-in",1/12,IF(RTF_unit_Moment="lb-ft",1/1000,IF(RTF_unit_Moment="lb-in",1/12000,1)))),"")</f>
        <v/>
      </c>
      <c r="BP377" s="142" t="str">
        <f t="shared" ref="BP377" ca="1" si="3214">IFERROR(INDEX($D$2:$BA$203,$A$41-1+$BI377,$A$30)*IF(RTF_unit_Moment="kip-ft",1,IF(RTF_unit_Moment="kip-in",1/12,IF(RTF_unit_Moment="lb-ft",1/1000,IF(RTF_unit_Moment="lb-in",1/12000,1)))),"")</f>
        <v/>
      </c>
      <c r="BQ377" s="142" t="str">
        <f t="shared" ca="1" si="2832"/>
        <v/>
      </c>
      <c r="BR377" s="142" t="str">
        <f t="shared" ca="1" si="2833"/>
        <v/>
      </c>
      <c r="BT377" s="142" t="str">
        <f t="array" aca="1" ref="BT377" ca="1">IFERROR(INDEX($BB$1:$BB$502,SMALL(IF($BB$1:$BB$502&lt;&gt;"",ROW($BB$1:$BB$502)),ROW(370:370))),"")</f>
        <v/>
      </c>
      <c r="BU377" s="156" t="str">
        <f t="shared" ca="1" si="2795"/>
        <v/>
      </c>
      <c r="BV377" s="142" t="str">
        <f t="shared" ca="1" si="3090"/>
        <v/>
      </c>
      <c r="BW377" s="142" t="str">
        <f t="shared" ca="1" si="3090"/>
        <v/>
      </c>
      <c r="BX377" s="142" t="str">
        <f t="shared" ca="1" si="3090"/>
        <v/>
      </c>
      <c r="BY377" s="142" t="str">
        <f t="shared" ca="1" si="2807"/>
        <v/>
      </c>
      <c r="BZ377" s="142" t="str">
        <f t="shared" ca="1" si="2796"/>
        <v/>
      </c>
      <c r="CA377" s="142" t="str">
        <f t="shared" ca="1" si="2808"/>
        <v/>
      </c>
      <c r="CB377" s="142" t="str">
        <f t="shared" ca="1" si="2809"/>
        <v/>
      </c>
      <c r="CC377" s="142" t="str">
        <f t="shared" ca="1" si="2810"/>
        <v/>
      </c>
      <c r="CD377" s="142" t="str">
        <f t="shared" ca="1" si="2811"/>
        <v/>
      </c>
      <c r="CE377" s="142" t="str">
        <f t="shared" ca="1" si="2812"/>
        <v/>
      </c>
      <c r="CF377" s="142" t="str">
        <f t="shared" ca="1" si="2813"/>
        <v/>
      </c>
      <c r="CG377" s="142" t="str">
        <f t="shared" ca="1" si="2814"/>
        <v/>
      </c>
      <c r="CH377" s="142" t="str">
        <f ca="1">IFERROR(TRIM(IFERROR(IF(ISNUMBER(MATCH(IF($CF376="Radius",LEFT($CF377,FIND(" (",$CF377,1)),IF(LEFT($CF377,FIND(" (",$CF377,1))=LEFT($CF376,FIND(" (",$CF376,1)),"",LEFT($CF377,FIND(" (",$CF377,1)))),$CH$8:$CH376,0))=FALSE,IF($CF376="Radius",LEFT($CF377,FIND(" (",$CF377,1)),IF(LEFT($CF377,FIND(" (",$CF377,1))=LEFT($CF376,FIND(" (",$CF376,1)),"",LEFT($CF377,FIND(" (",$CF377,1)))),""),"")),"")</f>
        <v/>
      </c>
      <c r="CI377" s="142" t="str">
        <f t="array" aca="1" ref="CI377" ca="1">IFERROR(IF($CH377="","",IF(MAX((Selection_Radius=$CH377)*Selection_Resultant)=0,"",MAX((Selection_Radius=$CH377)*Selection_Resultant))),"")</f>
        <v/>
      </c>
      <c r="CJ377" s="142" t="str">
        <f t="shared" ca="1" si="2815"/>
        <v/>
      </c>
      <c r="CK377" s="142" t="str">
        <f t="array" aca="1" ref="CK377" ca="1">IFERROR(INDEX($CJ$1:$CJ$502,SMALL(IF($CJ$1:$CJ$502&lt;&gt;"",ROW($CJ$1:$CJ$502)),ROW(370:370))),"")</f>
        <v/>
      </c>
      <c r="CL377" s="142" t="str">
        <f t="shared" ca="1" si="2816"/>
        <v/>
      </c>
      <c r="CM377" s="142" t="str">
        <f t="shared" ca="1" si="2817"/>
        <v/>
      </c>
      <c r="CN377" s="142" t="str" cm="1">
        <f t="array" aca="1" ref="CN377" ca="1">IF(CM377="","",INDEX(INDIRECT("$CM$9:$CM$" &amp; ROW(GuyAnchorReactionCount) + GuyAnchorReactionCount),ROWS($CM377:INDIRECT("$CM$" &amp; ROW(GuyAnchorReactionCount) + GuyAnchorReactionCount))))</f>
        <v/>
      </c>
      <c r="CP377" s="145" t="str">
        <f t="shared" ca="1" si="2818"/>
        <v/>
      </c>
      <c r="CQ377" s="145" t="str">
        <f t="shared" ca="1" si="2819"/>
        <v/>
      </c>
      <c r="CR377" s="145" t="str">
        <f t="shared" ca="1" si="2820"/>
        <v/>
      </c>
      <c r="CS377" s="145" t="str">
        <f t="shared" ca="1" si="2821"/>
        <v/>
      </c>
    </row>
    <row r="378" spans="3:97" x14ac:dyDescent="0.2">
      <c r="C378" s="142">
        <f t="shared" si="2745"/>
        <v>376</v>
      </c>
      <c r="D378" s="142" t="e">
        <f t="shared" ca="1" si="3149"/>
        <v>#N/A</v>
      </c>
      <c r="E378" s="142" t="e">
        <f t="shared" ca="1" si="3149"/>
        <v>#N/A</v>
      </c>
      <c r="F378" s="142" t="e">
        <f t="shared" ca="1" si="3149"/>
        <v>#N/A</v>
      </c>
      <c r="G378" s="142" t="e">
        <f t="shared" ca="1" si="3149"/>
        <v>#N/A</v>
      </c>
      <c r="H378" s="142" t="e">
        <f t="shared" ca="1" si="3149"/>
        <v>#N/A</v>
      </c>
      <c r="I378" s="142" t="e">
        <f t="shared" ca="1" si="3149"/>
        <v>#N/A</v>
      </c>
      <c r="J378" s="142" t="e">
        <f t="shared" ca="1" si="3149"/>
        <v>#N/A</v>
      </c>
      <c r="K378" s="142" t="e">
        <f t="shared" ca="1" si="3149"/>
        <v>#N/A</v>
      </c>
      <c r="L378" s="142" t="e">
        <f t="shared" ca="1" si="3149"/>
        <v>#N/A</v>
      </c>
      <c r="M378" s="142" t="e">
        <f t="shared" ca="1" si="3149"/>
        <v>#N/A</v>
      </c>
      <c r="N378" s="142" t="e">
        <f t="shared" ca="1" si="3149"/>
        <v>#N/A</v>
      </c>
      <c r="O378" s="142" t="e">
        <f t="shared" ca="1" si="3149"/>
        <v>#N/A</v>
      </c>
      <c r="P378" s="142" t="e">
        <f t="shared" ca="1" si="3149"/>
        <v>#N/A</v>
      </c>
      <c r="Q378" s="142" t="e">
        <f t="shared" ca="1" si="3149"/>
        <v>#N/A</v>
      </c>
      <c r="R378" s="142" t="e">
        <f t="shared" ca="1" si="3149"/>
        <v>#N/A</v>
      </c>
      <c r="S378" s="142" t="e">
        <f t="shared" ca="1" si="3149"/>
        <v>#N/A</v>
      </c>
      <c r="T378" s="142" t="e">
        <f t="shared" ca="1" si="3139"/>
        <v>#N/A</v>
      </c>
      <c r="U378" s="142" t="e">
        <f t="shared" ca="1" si="3139"/>
        <v>#N/A</v>
      </c>
      <c r="V378" s="142" t="e">
        <f t="shared" ca="1" si="3139"/>
        <v>#N/A</v>
      </c>
      <c r="W378" s="142" t="e">
        <f t="shared" ca="1" si="3139"/>
        <v>#N/A</v>
      </c>
      <c r="X378" s="142" t="e">
        <f t="shared" ca="1" si="3139"/>
        <v>#N/A</v>
      </c>
      <c r="Y378" s="142" t="e">
        <f t="shared" ca="1" si="3139"/>
        <v>#N/A</v>
      </c>
      <c r="Z378" s="142" t="e">
        <f t="shared" ca="1" si="3139"/>
        <v>#N/A</v>
      </c>
      <c r="AA378" s="142" t="e">
        <f t="shared" ca="1" si="3139"/>
        <v>#N/A</v>
      </c>
      <c r="AB378" s="142" t="e">
        <f t="shared" ca="1" si="3139"/>
        <v>#N/A</v>
      </c>
      <c r="AC378" s="142" t="e">
        <f t="shared" ca="1" si="3139"/>
        <v>#N/A</v>
      </c>
      <c r="AD378" s="142" t="e">
        <f t="shared" ca="1" si="3139"/>
        <v>#N/A</v>
      </c>
      <c r="AE378" s="142" t="e">
        <f t="shared" ca="1" si="3139"/>
        <v>#N/A</v>
      </c>
      <c r="AF378" s="142" t="e">
        <f t="shared" ca="1" si="3139"/>
        <v>#N/A</v>
      </c>
      <c r="AG378" s="142" t="e">
        <f t="shared" ca="1" si="3139"/>
        <v>#N/A</v>
      </c>
      <c r="AH378" s="142" t="e">
        <f t="shared" ca="1" si="3139"/>
        <v>#N/A</v>
      </c>
      <c r="AI378" s="142" t="e">
        <f t="shared" ca="1" si="3150"/>
        <v>#N/A</v>
      </c>
      <c r="AJ378" s="142" t="e">
        <f t="shared" ca="1" si="3150"/>
        <v>#N/A</v>
      </c>
      <c r="AK378" s="142" t="e">
        <f t="shared" ca="1" si="3150"/>
        <v>#N/A</v>
      </c>
      <c r="AL378" s="142" t="e">
        <f t="shared" ca="1" si="3150"/>
        <v>#N/A</v>
      </c>
      <c r="AM378" s="142" t="e">
        <f t="shared" ca="1" si="3150"/>
        <v>#N/A</v>
      </c>
      <c r="AN378" s="142" t="e">
        <f t="shared" ca="1" si="3150"/>
        <v>#N/A</v>
      </c>
      <c r="AO378" s="142" t="e">
        <f t="shared" ca="1" si="3150"/>
        <v>#N/A</v>
      </c>
      <c r="AP378" s="142" t="e">
        <f t="shared" ca="1" si="3150"/>
        <v>#N/A</v>
      </c>
      <c r="AQ378" s="142" t="e">
        <f t="shared" ca="1" si="3150"/>
        <v>#N/A</v>
      </c>
      <c r="AR378" s="142" t="e">
        <f t="shared" ca="1" si="3150"/>
        <v>#N/A</v>
      </c>
      <c r="AS378" s="142" t="e">
        <f t="shared" ca="1" si="3150"/>
        <v>#N/A</v>
      </c>
      <c r="AT378" s="142" t="e">
        <f t="shared" ca="1" si="3150"/>
        <v>#N/A</v>
      </c>
      <c r="AU378" s="142" t="e">
        <f t="shared" ca="1" si="3150"/>
        <v>#N/A</v>
      </c>
      <c r="AV378" s="142" t="e">
        <f t="shared" ca="1" si="3150"/>
        <v>#N/A</v>
      </c>
      <c r="AW378" s="142" t="e">
        <f t="shared" ca="1" si="3150"/>
        <v>#N/A</v>
      </c>
      <c r="AX378" s="142" t="e">
        <f t="shared" ca="1" si="3150"/>
        <v>#N/A</v>
      </c>
      <c r="AY378" s="142" t="e">
        <f t="shared" ca="1" si="3140"/>
        <v>#N/A</v>
      </c>
      <c r="AZ378" s="142" t="e">
        <f t="shared" ca="1" si="3140"/>
        <v>#N/A</v>
      </c>
      <c r="BA378" s="142" t="e">
        <f t="shared" ca="1" si="3140"/>
        <v>#N/A</v>
      </c>
      <c r="BB378" s="142" t="str">
        <f t="shared" ca="1" si="2735"/>
        <v/>
      </c>
      <c r="BC378" s="142" t="str">
        <f t="shared" ref="BC378" ca="1" si="3215">IFERROR(VALUE(G378)*IF(RTF_unit="K",1,IF(RTF_unit="lb",1/1000,IF(RTF_unit="T",2,1))),"")</f>
        <v/>
      </c>
      <c r="BD378" s="142" t="str">
        <f t="shared" ref="BD378" ca="1" si="3216">IFERROR(VALUE(H378)*IF(RTF_unit="K",1,IF(RTF_unit="lb",1/1000,IF(RTF_unit="T",2,1))),"")</f>
        <v/>
      </c>
      <c r="BE378" s="142" t="str">
        <f t="shared" ref="BE378" ca="1" si="3217">IFERROR(VALUE(I378)*IF(RTF_unit="K",1,IF(RTF_unit="lb",1/1000,IF(RTF_unit="T",2,1))),"")</f>
        <v/>
      </c>
      <c r="BF378" s="20" t="str">
        <f t="shared" ca="1" si="2739"/>
        <v/>
      </c>
      <c r="BG378" s="142" t="str">
        <f t="shared" ca="1" si="2781"/>
        <v/>
      </c>
      <c r="BH378" s="20"/>
      <c r="BI378" s="158" t="str">
        <f t="shared" ca="1" si="2825"/>
        <v/>
      </c>
      <c r="BJ378" s="142" t="str">
        <f t="shared" ca="1" si="2800"/>
        <v/>
      </c>
      <c r="BK378" s="142" t="str">
        <f t="shared" ca="1" si="2826"/>
        <v/>
      </c>
      <c r="BL378" s="142" t="str">
        <f t="shared" ref="BL378" ca="1" si="3218">IFERROR(INDEX($D$2:$BA$203,$A$41-1+$BI378,$A$27-3)*IF(RTF_unit="K",1,IF(RTF_unit="lb",1/1000,IF(RTF_unit="T",2,1))),"")</f>
        <v/>
      </c>
      <c r="BM378" s="142" t="str">
        <f t="shared" ref="BM378" ca="1" si="3219">IFERROR(INDEX($D$2:$BA$203,$A$41-1+$BI378,$A$27-1)*IF(RTF_unit="K",1,IF(RTF_unit="lb",1/1000,IF(RTF_unit="T",2,1))),"")</f>
        <v/>
      </c>
      <c r="BN378" s="142" t="str">
        <f t="shared" ref="BN378" ca="1" si="3220">IFERROR(INDEX($D$2:$BA$203,$A$41-1+$BI378,$A$27-2)*IF(RTF_unit="K",1,IF(RTF_unit="lb",1/1000,IF(RTF_unit="T",2,1))),"")</f>
        <v/>
      </c>
      <c r="BO378" s="142" t="str">
        <f t="shared" ref="BO378" ca="1" si="3221">IFERROR(INDEX($D$2:$BA$203,$A$41-1+$BI378,$A$27)*IF(RTF_unit_Moment="kip-ft",1,IF(RTF_unit_Moment="kip-in",1/12,IF(RTF_unit_Moment="lb-ft",1/1000,IF(RTF_unit_Moment="lb-in",1/12000,1)))),"")</f>
        <v/>
      </c>
      <c r="BP378" s="142" t="str">
        <f t="shared" ref="BP378" ca="1" si="3222">IFERROR(INDEX($D$2:$BA$203,$A$41-1+$BI378,$A$30)*IF(RTF_unit_Moment="kip-ft",1,IF(RTF_unit_Moment="kip-in",1/12,IF(RTF_unit_Moment="lb-ft",1/1000,IF(RTF_unit_Moment="lb-in",1/12000,1)))),"")</f>
        <v/>
      </c>
      <c r="BQ378" s="142" t="str">
        <f t="shared" ca="1" si="2832"/>
        <v/>
      </c>
      <c r="BR378" s="142" t="str">
        <f t="shared" ca="1" si="2833"/>
        <v/>
      </c>
      <c r="BT378" s="142" t="str">
        <f t="array" aca="1" ref="BT378" ca="1">IFERROR(INDEX($BB$1:$BB$502,SMALL(IF($BB$1:$BB$502&lt;&gt;"",ROW($BB$1:$BB$502)),ROW(371:371))),"")</f>
        <v/>
      </c>
      <c r="BU378" s="156" t="str">
        <f t="shared" ca="1" si="2795"/>
        <v/>
      </c>
      <c r="BV378" s="142" t="str">
        <f t="shared" ca="1" si="3090"/>
        <v/>
      </c>
      <c r="BW378" s="142" t="str">
        <f t="shared" ca="1" si="3090"/>
        <v/>
      </c>
      <c r="BX378" s="142" t="str">
        <f t="shared" ca="1" si="3090"/>
        <v/>
      </c>
      <c r="BY378" s="142" t="str">
        <f t="shared" ca="1" si="2807"/>
        <v/>
      </c>
      <c r="BZ378" s="142" t="str">
        <f t="shared" ca="1" si="2796"/>
        <v/>
      </c>
      <c r="CA378" s="142" t="str">
        <f t="shared" ca="1" si="2808"/>
        <v/>
      </c>
      <c r="CB378" s="142" t="str">
        <f t="shared" ca="1" si="2809"/>
        <v/>
      </c>
      <c r="CC378" s="142" t="str">
        <f t="shared" ca="1" si="2810"/>
        <v/>
      </c>
      <c r="CD378" s="142" t="str">
        <f t="shared" ca="1" si="2811"/>
        <v/>
      </c>
      <c r="CE378" s="142" t="str">
        <f t="shared" ca="1" si="2812"/>
        <v/>
      </c>
      <c r="CF378" s="142" t="str">
        <f t="shared" ca="1" si="2813"/>
        <v/>
      </c>
      <c r="CG378" s="142" t="str">
        <f t="shared" ca="1" si="2814"/>
        <v/>
      </c>
      <c r="CH378" s="142" t="str">
        <f ca="1">IFERROR(TRIM(IFERROR(IF(ISNUMBER(MATCH(IF($CF377="Radius",LEFT($CF378,FIND(" (",$CF378,1)),IF(LEFT($CF378,FIND(" (",$CF378,1))=LEFT($CF377,FIND(" (",$CF377,1)),"",LEFT($CF378,FIND(" (",$CF378,1)))),$CH$8:$CH377,0))=FALSE,IF($CF377="Radius",LEFT($CF378,FIND(" (",$CF378,1)),IF(LEFT($CF378,FIND(" (",$CF378,1))=LEFT($CF377,FIND(" (",$CF377,1)),"",LEFT($CF378,FIND(" (",$CF378,1)))),""),"")),"")</f>
        <v/>
      </c>
      <c r="CI378" s="142" t="str">
        <f t="array" aca="1" ref="CI378" ca="1">IFERROR(IF($CH378="","",IF(MAX((Selection_Radius=$CH378)*Selection_Resultant)=0,"",MAX((Selection_Radius=$CH378)*Selection_Resultant))),"")</f>
        <v/>
      </c>
      <c r="CJ378" s="142" t="str">
        <f t="shared" ca="1" si="2815"/>
        <v/>
      </c>
      <c r="CK378" s="142" t="str">
        <f t="array" aca="1" ref="CK378" ca="1">IFERROR(INDEX($CJ$1:$CJ$502,SMALL(IF($CJ$1:$CJ$502&lt;&gt;"",ROW($CJ$1:$CJ$502)),ROW(371:371))),"")</f>
        <v/>
      </c>
      <c r="CL378" s="142" t="str">
        <f t="shared" ca="1" si="2816"/>
        <v/>
      </c>
      <c r="CM378" s="142" t="str">
        <f t="shared" ca="1" si="2817"/>
        <v/>
      </c>
      <c r="CN378" s="142" t="str" cm="1">
        <f t="array" aca="1" ref="CN378" ca="1">IF(CM378="","",INDEX(INDIRECT("$CM$9:$CM$" &amp; ROW(GuyAnchorReactionCount) + GuyAnchorReactionCount),ROWS($CM378:INDIRECT("$CM$" &amp; ROW(GuyAnchorReactionCount) + GuyAnchorReactionCount))))</f>
        <v/>
      </c>
      <c r="CP378" s="145" t="str">
        <f t="shared" ca="1" si="2818"/>
        <v/>
      </c>
      <c r="CQ378" s="145" t="str">
        <f t="shared" ca="1" si="2819"/>
        <v/>
      </c>
      <c r="CR378" s="145" t="str">
        <f t="shared" ca="1" si="2820"/>
        <v/>
      </c>
      <c r="CS378" s="145" t="str">
        <f t="shared" ca="1" si="2821"/>
        <v/>
      </c>
    </row>
    <row r="379" spans="3:97" x14ac:dyDescent="0.2">
      <c r="C379" s="142">
        <f t="shared" si="2745"/>
        <v>377</v>
      </c>
      <c r="D379" s="142" t="e">
        <f t="shared" ca="1" si="3149"/>
        <v>#N/A</v>
      </c>
      <c r="E379" s="142" t="e">
        <f t="shared" ca="1" si="3149"/>
        <v>#N/A</v>
      </c>
      <c r="F379" s="142" t="e">
        <f t="shared" ca="1" si="3149"/>
        <v>#N/A</v>
      </c>
      <c r="G379" s="142" t="e">
        <f t="shared" ca="1" si="3149"/>
        <v>#N/A</v>
      </c>
      <c r="H379" s="142" t="e">
        <f t="shared" ca="1" si="3149"/>
        <v>#N/A</v>
      </c>
      <c r="I379" s="142" t="e">
        <f t="shared" ca="1" si="3149"/>
        <v>#N/A</v>
      </c>
      <c r="J379" s="142" t="e">
        <f t="shared" ca="1" si="3149"/>
        <v>#N/A</v>
      </c>
      <c r="K379" s="142" t="e">
        <f t="shared" ca="1" si="3149"/>
        <v>#N/A</v>
      </c>
      <c r="L379" s="142" t="e">
        <f t="shared" ca="1" si="3149"/>
        <v>#N/A</v>
      </c>
      <c r="M379" s="142" t="e">
        <f t="shared" ca="1" si="3149"/>
        <v>#N/A</v>
      </c>
      <c r="N379" s="142" t="e">
        <f t="shared" ca="1" si="3149"/>
        <v>#N/A</v>
      </c>
      <c r="O379" s="142" t="e">
        <f t="shared" ca="1" si="3149"/>
        <v>#N/A</v>
      </c>
      <c r="P379" s="142" t="e">
        <f t="shared" ca="1" si="3149"/>
        <v>#N/A</v>
      </c>
      <c r="Q379" s="142" t="e">
        <f t="shared" ca="1" si="3149"/>
        <v>#N/A</v>
      </c>
      <c r="R379" s="142" t="e">
        <f t="shared" ca="1" si="3149"/>
        <v>#N/A</v>
      </c>
      <c r="S379" s="142" t="e">
        <f t="shared" ca="1" si="3149"/>
        <v>#N/A</v>
      </c>
      <c r="T379" s="142" t="e">
        <f t="shared" ca="1" si="3139"/>
        <v>#N/A</v>
      </c>
      <c r="U379" s="142" t="e">
        <f t="shared" ca="1" si="3139"/>
        <v>#N/A</v>
      </c>
      <c r="V379" s="142" t="e">
        <f t="shared" ca="1" si="3139"/>
        <v>#N/A</v>
      </c>
      <c r="W379" s="142" t="e">
        <f t="shared" ca="1" si="3139"/>
        <v>#N/A</v>
      </c>
      <c r="X379" s="142" t="e">
        <f t="shared" ca="1" si="3139"/>
        <v>#N/A</v>
      </c>
      <c r="Y379" s="142" t="e">
        <f t="shared" ca="1" si="3139"/>
        <v>#N/A</v>
      </c>
      <c r="Z379" s="142" t="e">
        <f t="shared" ca="1" si="3139"/>
        <v>#N/A</v>
      </c>
      <c r="AA379" s="142" t="e">
        <f t="shared" ca="1" si="3139"/>
        <v>#N/A</v>
      </c>
      <c r="AB379" s="142" t="e">
        <f t="shared" ca="1" si="3139"/>
        <v>#N/A</v>
      </c>
      <c r="AC379" s="142" t="e">
        <f t="shared" ca="1" si="3139"/>
        <v>#N/A</v>
      </c>
      <c r="AD379" s="142" t="e">
        <f t="shared" ca="1" si="3139"/>
        <v>#N/A</v>
      </c>
      <c r="AE379" s="142" t="e">
        <f t="shared" ca="1" si="3139"/>
        <v>#N/A</v>
      </c>
      <c r="AF379" s="142" t="e">
        <f t="shared" ca="1" si="3139"/>
        <v>#N/A</v>
      </c>
      <c r="AG379" s="142" t="e">
        <f t="shared" ca="1" si="3139"/>
        <v>#N/A</v>
      </c>
      <c r="AH379" s="142" t="e">
        <f t="shared" ca="1" si="3139"/>
        <v>#N/A</v>
      </c>
      <c r="AI379" s="142" t="e">
        <f t="shared" ca="1" si="3150"/>
        <v>#N/A</v>
      </c>
      <c r="AJ379" s="142" t="e">
        <f t="shared" ca="1" si="3150"/>
        <v>#N/A</v>
      </c>
      <c r="AK379" s="142" t="e">
        <f t="shared" ca="1" si="3150"/>
        <v>#N/A</v>
      </c>
      <c r="AL379" s="142" t="e">
        <f t="shared" ca="1" si="3150"/>
        <v>#N/A</v>
      </c>
      <c r="AM379" s="142" t="e">
        <f t="shared" ca="1" si="3150"/>
        <v>#N/A</v>
      </c>
      <c r="AN379" s="142" t="e">
        <f t="shared" ca="1" si="3150"/>
        <v>#N/A</v>
      </c>
      <c r="AO379" s="142" t="e">
        <f t="shared" ca="1" si="3150"/>
        <v>#N/A</v>
      </c>
      <c r="AP379" s="142" t="e">
        <f t="shared" ca="1" si="3150"/>
        <v>#N/A</v>
      </c>
      <c r="AQ379" s="142" t="e">
        <f t="shared" ca="1" si="3150"/>
        <v>#N/A</v>
      </c>
      <c r="AR379" s="142" t="e">
        <f t="shared" ca="1" si="3150"/>
        <v>#N/A</v>
      </c>
      <c r="AS379" s="142" t="e">
        <f t="shared" ca="1" si="3150"/>
        <v>#N/A</v>
      </c>
      <c r="AT379" s="142" t="e">
        <f t="shared" ca="1" si="3150"/>
        <v>#N/A</v>
      </c>
      <c r="AU379" s="142" t="e">
        <f t="shared" ca="1" si="3150"/>
        <v>#N/A</v>
      </c>
      <c r="AV379" s="142" t="e">
        <f t="shared" ca="1" si="3150"/>
        <v>#N/A</v>
      </c>
      <c r="AW379" s="142" t="e">
        <f t="shared" ca="1" si="3150"/>
        <v>#N/A</v>
      </c>
      <c r="AX379" s="142" t="e">
        <f t="shared" ca="1" si="3150"/>
        <v>#N/A</v>
      </c>
      <c r="AY379" s="142" t="e">
        <f t="shared" ca="1" si="3140"/>
        <v>#N/A</v>
      </c>
      <c r="AZ379" s="142" t="e">
        <f t="shared" ca="1" si="3140"/>
        <v>#N/A</v>
      </c>
      <c r="BA379" s="142" t="e">
        <f t="shared" ca="1" si="3140"/>
        <v>#N/A</v>
      </c>
      <c r="BB379" s="142" t="str">
        <f t="shared" ca="1" si="2735"/>
        <v/>
      </c>
      <c r="BC379" s="142" t="str">
        <f t="shared" ref="BC379" ca="1" si="3223">IFERROR(VALUE(G379)*IF(RTF_unit="K",1,IF(RTF_unit="lb",1/1000,IF(RTF_unit="T",2,1))),"")</f>
        <v/>
      </c>
      <c r="BD379" s="142" t="str">
        <f t="shared" ref="BD379" ca="1" si="3224">IFERROR(VALUE(H379)*IF(RTF_unit="K",1,IF(RTF_unit="lb",1/1000,IF(RTF_unit="T",2,1))),"")</f>
        <v/>
      </c>
      <c r="BE379" s="142" t="str">
        <f t="shared" ref="BE379" ca="1" si="3225">IFERROR(VALUE(I379)*IF(RTF_unit="K",1,IF(RTF_unit="lb",1/1000,IF(RTF_unit="T",2,1))),"")</f>
        <v/>
      </c>
      <c r="BF379" s="20" t="str">
        <f t="shared" ca="1" si="2739"/>
        <v/>
      </c>
      <c r="BG379" s="142" t="str">
        <f t="shared" ca="1" si="2781"/>
        <v/>
      </c>
      <c r="BH379" s="20"/>
      <c r="BI379" s="158" t="str">
        <f t="shared" ca="1" si="2825"/>
        <v/>
      </c>
      <c r="BJ379" s="142" t="str">
        <f t="shared" ca="1" si="2800"/>
        <v/>
      </c>
      <c r="BK379" s="142" t="str">
        <f t="shared" ca="1" si="2826"/>
        <v/>
      </c>
      <c r="BL379" s="142" t="str">
        <f t="shared" ref="BL379" ca="1" si="3226">IFERROR(INDEX($D$2:$BA$203,$A$41-1+$BI379,$A$27-3)*IF(RTF_unit="K",1,IF(RTF_unit="lb",1/1000,IF(RTF_unit="T",2,1))),"")</f>
        <v/>
      </c>
      <c r="BM379" s="142" t="str">
        <f t="shared" ref="BM379" ca="1" si="3227">IFERROR(INDEX($D$2:$BA$203,$A$41-1+$BI379,$A$27-1)*IF(RTF_unit="K",1,IF(RTF_unit="lb",1/1000,IF(RTF_unit="T",2,1))),"")</f>
        <v/>
      </c>
      <c r="BN379" s="142" t="str">
        <f t="shared" ref="BN379" ca="1" si="3228">IFERROR(INDEX($D$2:$BA$203,$A$41-1+$BI379,$A$27-2)*IF(RTF_unit="K",1,IF(RTF_unit="lb",1/1000,IF(RTF_unit="T",2,1))),"")</f>
        <v/>
      </c>
      <c r="BO379" s="142" t="str">
        <f t="shared" ref="BO379" ca="1" si="3229">IFERROR(INDEX($D$2:$BA$203,$A$41-1+$BI379,$A$27)*IF(RTF_unit_Moment="kip-ft",1,IF(RTF_unit_Moment="kip-in",1/12,IF(RTF_unit_Moment="lb-ft",1/1000,IF(RTF_unit_Moment="lb-in",1/12000,1)))),"")</f>
        <v/>
      </c>
      <c r="BP379" s="142" t="str">
        <f t="shared" ref="BP379" ca="1" si="3230">IFERROR(INDEX($D$2:$BA$203,$A$41-1+$BI379,$A$30)*IF(RTF_unit_Moment="kip-ft",1,IF(RTF_unit_Moment="kip-in",1/12,IF(RTF_unit_Moment="lb-ft",1/1000,IF(RTF_unit_Moment="lb-in",1/12000,1)))),"")</f>
        <v/>
      </c>
      <c r="BQ379" s="142" t="str">
        <f t="shared" ca="1" si="2832"/>
        <v/>
      </c>
      <c r="BR379" s="142" t="str">
        <f t="shared" ca="1" si="2833"/>
        <v/>
      </c>
      <c r="BT379" s="142" t="str">
        <f t="array" aca="1" ref="BT379" ca="1">IFERROR(INDEX($BB$1:$BB$502,SMALL(IF($BB$1:$BB$502&lt;&gt;"",ROW($BB$1:$BB$502)),ROW(372:372))),"")</f>
        <v/>
      </c>
      <c r="BU379" s="156" t="str">
        <f t="shared" ca="1" si="2795"/>
        <v/>
      </c>
      <c r="BV379" s="142" t="str">
        <f t="shared" ca="1" si="3090"/>
        <v/>
      </c>
      <c r="BW379" s="142" t="str">
        <f t="shared" ca="1" si="3090"/>
        <v/>
      </c>
      <c r="BX379" s="142" t="str">
        <f t="shared" ca="1" si="3090"/>
        <v/>
      </c>
      <c r="BY379" s="142" t="str">
        <f t="shared" ca="1" si="2807"/>
        <v/>
      </c>
      <c r="BZ379" s="142" t="str">
        <f t="shared" ca="1" si="2796"/>
        <v/>
      </c>
      <c r="CA379" s="142" t="str">
        <f t="shared" ca="1" si="2808"/>
        <v/>
      </c>
      <c r="CB379" s="142" t="str">
        <f t="shared" ca="1" si="2809"/>
        <v/>
      </c>
      <c r="CC379" s="142" t="str">
        <f t="shared" ca="1" si="2810"/>
        <v/>
      </c>
      <c r="CD379" s="142" t="str">
        <f t="shared" ca="1" si="2811"/>
        <v/>
      </c>
      <c r="CE379" s="142" t="str">
        <f t="shared" ca="1" si="2812"/>
        <v/>
      </c>
      <c r="CF379" s="142" t="str">
        <f t="shared" ca="1" si="2813"/>
        <v/>
      </c>
      <c r="CG379" s="142" t="str">
        <f t="shared" ca="1" si="2814"/>
        <v/>
      </c>
      <c r="CH379" s="142" t="str">
        <f ca="1">IFERROR(TRIM(IFERROR(IF(ISNUMBER(MATCH(IF($CF378="Radius",LEFT($CF379,FIND(" (",$CF379,1)),IF(LEFT($CF379,FIND(" (",$CF379,1))=LEFT($CF378,FIND(" (",$CF378,1)),"",LEFT($CF379,FIND(" (",$CF379,1)))),$CH$8:$CH378,0))=FALSE,IF($CF378="Radius",LEFT($CF379,FIND(" (",$CF379,1)),IF(LEFT($CF379,FIND(" (",$CF379,1))=LEFT($CF378,FIND(" (",$CF378,1)),"",LEFT($CF379,FIND(" (",$CF379,1)))),""),"")),"")</f>
        <v/>
      </c>
      <c r="CI379" s="142" t="str">
        <f t="array" aca="1" ref="CI379" ca="1">IFERROR(IF($CH379="","",IF(MAX((Selection_Radius=$CH379)*Selection_Resultant)=0,"",MAX((Selection_Radius=$CH379)*Selection_Resultant))),"")</f>
        <v/>
      </c>
      <c r="CJ379" s="142" t="str">
        <f t="shared" ca="1" si="2815"/>
        <v/>
      </c>
      <c r="CK379" s="142" t="str">
        <f t="array" aca="1" ref="CK379" ca="1">IFERROR(INDEX($CJ$1:$CJ$502,SMALL(IF($CJ$1:$CJ$502&lt;&gt;"",ROW($CJ$1:$CJ$502)),ROW(372:372))),"")</f>
        <v/>
      </c>
      <c r="CL379" s="142" t="str">
        <f t="shared" ca="1" si="2816"/>
        <v/>
      </c>
      <c r="CM379" s="142" t="str">
        <f t="shared" ca="1" si="2817"/>
        <v/>
      </c>
      <c r="CN379" s="142" t="str" cm="1">
        <f t="array" aca="1" ref="CN379" ca="1">IF(CM379="","",INDEX(INDIRECT("$CM$9:$CM$" &amp; ROW(GuyAnchorReactionCount) + GuyAnchorReactionCount),ROWS($CM379:INDIRECT("$CM$" &amp; ROW(GuyAnchorReactionCount) + GuyAnchorReactionCount))))</f>
        <v/>
      </c>
      <c r="CP379" s="145" t="str">
        <f t="shared" ca="1" si="2818"/>
        <v/>
      </c>
      <c r="CQ379" s="145" t="str">
        <f t="shared" ca="1" si="2819"/>
        <v/>
      </c>
      <c r="CR379" s="145" t="str">
        <f t="shared" ca="1" si="2820"/>
        <v/>
      </c>
      <c r="CS379" s="145" t="str">
        <f t="shared" ca="1" si="2821"/>
        <v/>
      </c>
    </row>
    <row r="380" spans="3:97" ht="15" customHeight="1" x14ac:dyDescent="0.2">
      <c r="C380" s="142">
        <f t="shared" si="2745"/>
        <v>378</v>
      </c>
      <c r="D380" s="142" t="e">
        <f t="shared" ca="1" si="3149"/>
        <v>#N/A</v>
      </c>
      <c r="E380" s="142" t="e">
        <f t="shared" ca="1" si="3149"/>
        <v>#N/A</v>
      </c>
      <c r="F380" s="142" t="e">
        <f t="shared" ca="1" si="3149"/>
        <v>#N/A</v>
      </c>
      <c r="G380" s="142" t="e">
        <f t="shared" ca="1" si="3149"/>
        <v>#N/A</v>
      </c>
      <c r="H380" s="142" t="e">
        <f t="shared" ca="1" si="3149"/>
        <v>#N/A</v>
      </c>
      <c r="I380" s="142" t="e">
        <f t="shared" ca="1" si="3149"/>
        <v>#N/A</v>
      </c>
      <c r="J380" s="142" t="e">
        <f t="shared" ca="1" si="3149"/>
        <v>#N/A</v>
      </c>
      <c r="K380" s="142" t="e">
        <f t="shared" ca="1" si="3149"/>
        <v>#N/A</v>
      </c>
      <c r="L380" s="142" t="e">
        <f t="shared" ca="1" si="3149"/>
        <v>#N/A</v>
      </c>
      <c r="M380" s="142" t="e">
        <f t="shared" ca="1" si="3149"/>
        <v>#N/A</v>
      </c>
      <c r="N380" s="142" t="e">
        <f t="shared" ca="1" si="3149"/>
        <v>#N/A</v>
      </c>
      <c r="O380" s="142" t="e">
        <f t="shared" ca="1" si="3149"/>
        <v>#N/A</v>
      </c>
      <c r="P380" s="142" t="e">
        <f t="shared" ca="1" si="3149"/>
        <v>#N/A</v>
      </c>
      <c r="Q380" s="142" t="e">
        <f t="shared" ca="1" si="3149"/>
        <v>#N/A</v>
      </c>
      <c r="R380" s="142" t="e">
        <f t="shared" ca="1" si="3149"/>
        <v>#N/A</v>
      </c>
      <c r="S380" s="142" t="e">
        <f t="shared" ca="1" si="3149"/>
        <v>#N/A</v>
      </c>
      <c r="T380" s="142" t="e">
        <f t="shared" ca="1" si="3139"/>
        <v>#N/A</v>
      </c>
      <c r="U380" s="142" t="e">
        <f t="shared" ca="1" si="3139"/>
        <v>#N/A</v>
      </c>
      <c r="V380" s="142" t="e">
        <f t="shared" ca="1" si="3139"/>
        <v>#N/A</v>
      </c>
      <c r="W380" s="142" t="e">
        <f t="shared" ca="1" si="3139"/>
        <v>#N/A</v>
      </c>
      <c r="X380" s="142" t="e">
        <f t="shared" ca="1" si="3139"/>
        <v>#N/A</v>
      </c>
      <c r="Y380" s="142" t="e">
        <f t="shared" ca="1" si="3139"/>
        <v>#N/A</v>
      </c>
      <c r="Z380" s="142" t="e">
        <f t="shared" ca="1" si="3139"/>
        <v>#N/A</v>
      </c>
      <c r="AA380" s="142" t="e">
        <f t="shared" ca="1" si="3139"/>
        <v>#N/A</v>
      </c>
      <c r="AB380" s="142" t="e">
        <f t="shared" ca="1" si="3139"/>
        <v>#N/A</v>
      </c>
      <c r="AC380" s="142" t="e">
        <f t="shared" ca="1" si="3139"/>
        <v>#N/A</v>
      </c>
      <c r="AD380" s="142" t="e">
        <f t="shared" ca="1" si="3139"/>
        <v>#N/A</v>
      </c>
      <c r="AE380" s="142" t="e">
        <f t="shared" ca="1" si="3139"/>
        <v>#N/A</v>
      </c>
      <c r="AF380" s="142" t="e">
        <f t="shared" ca="1" si="3139"/>
        <v>#N/A</v>
      </c>
      <c r="AG380" s="142" t="e">
        <f t="shared" ca="1" si="3139"/>
        <v>#N/A</v>
      </c>
      <c r="AH380" s="142" t="e">
        <f t="shared" ca="1" si="3139"/>
        <v>#N/A</v>
      </c>
      <c r="AI380" s="142" t="e">
        <f t="shared" ca="1" si="3150"/>
        <v>#N/A</v>
      </c>
      <c r="AJ380" s="142" t="e">
        <f t="shared" ca="1" si="3150"/>
        <v>#N/A</v>
      </c>
      <c r="AK380" s="142" t="e">
        <f t="shared" ca="1" si="3150"/>
        <v>#N/A</v>
      </c>
      <c r="AL380" s="142" t="e">
        <f t="shared" ca="1" si="3150"/>
        <v>#N/A</v>
      </c>
      <c r="AM380" s="142" t="e">
        <f t="shared" ca="1" si="3150"/>
        <v>#N/A</v>
      </c>
      <c r="AN380" s="142" t="e">
        <f t="shared" ca="1" si="3150"/>
        <v>#N/A</v>
      </c>
      <c r="AO380" s="142" t="e">
        <f t="shared" ca="1" si="3150"/>
        <v>#N/A</v>
      </c>
      <c r="AP380" s="142" t="e">
        <f t="shared" ca="1" si="3150"/>
        <v>#N/A</v>
      </c>
      <c r="AQ380" s="142" t="e">
        <f t="shared" ca="1" si="3150"/>
        <v>#N/A</v>
      </c>
      <c r="AR380" s="142" t="e">
        <f t="shared" ca="1" si="3150"/>
        <v>#N/A</v>
      </c>
      <c r="AS380" s="142" t="e">
        <f t="shared" ca="1" si="3150"/>
        <v>#N/A</v>
      </c>
      <c r="AT380" s="142" t="e">
        <f t="shared" ca="1" si="3150"/>
        <v>#N/A</v>
      </c>
      <c r="AU380" s="142" t="e">
        <f t="shared" ca="1" si="3150"/>
        <v>#N/A</v>
      </c>
      <c r="AV380" s="142" t="e">
        <f t="shared" ca="1" si="3150"/>
        <v>#N/A</v>
      </c>
      <c r="AW380" s="142" t="e">
        <f t="shared" ca="1" si="3150"/>
        <v>#N/A</v>
      </c>
      <c r="AX380" s="142" t="e">
        <f t="shared" ca="1" si="3150"/>
        <v>#N/A</v>
      </c>
      <c r="AY380" s="142" t="e">
        <f t="shared" ca="1" si="3140"/>
        <v>#N/A</v>
      </c>
      <c r="AZ380" s="142" t="e">
        <f t="shared" ca="1" si="3140"/>
        <v>#N/A</v>
      </c>
      <c r="BA380" s="142" t="e">
        <f t="shared" ca="1" si="3140"/>
        <v>#N/A</v>
      </c>
      <c r="BB380" s="142" t="str">
        <f t="shared" ca="1" si="2735"/>
        <v/>
      </c>
      <c r="BC380" s="142" t="str">
        <f t="shared" ref="BC380" ca="1" si="3231">IFERROR(VALUE(G380)*IF(RTF_unit="K",1,IF(RTF_unit="lb",1/1000,IF(RTF_unit="T",2,1))),"")</f>
        <v/>
      </c>
      <c r="BD380" s="142" t="str">
        <f t="shared" ref="BD380" ca="1" si="3232">IFERROR(VALUE(H380)*IF(RTF_unit="K",1,IF(RTF_unit="lb",1/1000,IF(RTF_unit="T",2,1))),"")</f>
        <v/>
      </c>
      <c r="BE380" s="142" t="str">
        <f t="shared" ref="BE380" ca="1" si="3233">IFERROR(VALUE(I380)*IF(RTF_unit="K",1,IF(RTF_unit="lb",1/1000,IF(RTF_unit="T",2,1))),"")</f>
        <v/>
      </c>
      <c r="BF380" s="20" t="str">
        <f t="shared" ca="1" si="2739"/>
        <v/>
      </c>
      <c r="BG380" s="142" t="str">
        <f t="shared" ca="1" si="2781"/>
        <v/>
      </c>
      <c r="BH380" s="20"/>
      <c r="BI380" s="158" t="str">
        <f t="shared" ca="1" si="2825"/>
        <v/>
      </c>
      <c r="BJ380" s="142" t="str">
        <f t="shared" ca="1" si="2800"/>
        <v/>
      </c>
      <c r="BK380" s="142" t="str">
        <f t="shared" ca="1" si="2826"/>
        <v/>
      </c>
      <c r="BL380" s="142" t="str">
        <f t="shared" ref="BL380" ca="1" si="3234">IFERROR(INDEX($D$2:$BA$203,$A$41-1+$BI380,$A$27-3)*IF(RTF_unit="K",1,IF(RTF_unit="lb",1/1000,IF(RTF_unit="T",2,1))),"")</f>
        <v/>
      </c>
      <c r="BM380" s="142" t="str">
        <f t="shared" ref="BM380" ca="1" si="3235">IFERROR(INDEX($D$2:$BA$203,$A$41-1+$BI380,$A$27-1)*IF(RTF_unit="K",1,IF(RTF_unit="lb",1/1000,IF(RTF_unit="T",2,1))),"")</f>
        <v/>
      </c>
      <c r="BN380" s="142" t="str">
        <f t="shared" ref="BN380" ca="1" si="3236">IFERROR(INDEX($D$2:$BA$203,$A$41-1+$BI380,$A$27-2)*IF(RTF_unit="K",1,IF(RTF_unit="lb",1/1000,IF(RTF_unit="T",2,1))),"")</f>
        <v/>
      </c>
      <c r="BO380" s="142" t="str">
        <f t="shared" ref="BO380" ca="1" si="3237">IFERROR(INDEX($D$2:$BA$203,$A$41-1+$BI380,$A$27)*IF(RTF_unit_Moment="kip-ft",1,IF(RTF_unit_Moment="kip-in",1/12,IF(RTF_unit_Moment="lb-ft",1/1000,IF(RTF_unit_Moment="lb-in",1/12000,1)))),"")</f>
        <v/>
      </c>
      <c r="BP380" s="142" t="str">
        <f t="shared" ref="BP380" ca="1" si="3238">IFERROR(INDEX($D$2:$BA$203,$A$41-1+$BI380,$A$30)*IF(RTF_unit_Moment="kip-ft",1,IF(RTF_unit_Moment="kip-in",1/12,IF(RTF_unit_Moment="lb-ft",1/1000,IF(RTF_unit_Moment="lb-in",1/12000,1)))),"")</f>
        <v/>
      </c>
      <c r="BQ380" s="142" t="str">
        <f t="shared" ca="1" si="2832"/>
        <v/>
      </c>
      <c r="BR380" s="142" t="str">
        <f t="shared" ca="1" si="2833"/>
        <v/>
      </c>
      <c r="BT380" s="142" t="str">
        <f t="array" aca="1" ref="BT380" ca="1">IFERROR(INDEX($BB$1:$BB$502,SMALL(IF($BB$1:$BB$502&lt;&gt;"",ROW($BB$1:$BB$502)),ROW(373:373))),"")</f>
        <v/>
      </c>
      <c r="BU380" s="156" t="str">
        <f t="shared" ca="1" si="2795"/>
        <v/>
      </c>
      <c r="BV380" s="142" t="str">
        <f t="shared" ca="1" si="3090"/>
        <v/>
      </c>
      <c r="BW380" s="142" t="str">
        <f t="shared" ca="1" si="3090"/>
        <v/>
      </c>
      <c r="BX380" s="142" t="str">
        <f t="shared" ca="1" si="3090"/>
        <v/>
      </c>
      <c r="BY380" s="142" t="str">
        <f t="shared" ca="1" si="2807"/>
        <v/>
      </c>
      <c r="BZ380" s="142" t="str">
        <f t="shared" ca="1" si="2796"/>
        <v/>
      </c>
      <c r="CA380" s="142" t="str">
        <f t="shared" ca="1" si="2808"/>
        <v/>
      </c>
      <c r="CB380" s="142" t="str">
        <f t="shared" ca="1" si="2809"/>
        <v/>
      </c>
      <c r="CC380" s="142" t="str">
        <f t="shared" ca="1" si="2810"/>
        <v/>
      </c>
      <c r="CD380" s="142" t="str">
        <f t="shared" ca="1" si="2811"/>
        <v/>
      </c>
      <c r="CE380" s="142" t="str">
        <f t="shared" ca="1" si="2812"/>
        <v/>
      </c>
      <c r="CF380" s="142" t="str">
        <f t="shared" ca="1" si="2813"/>
        <v/>
      </c>
      <c r="CG380" s="142" t="str">
        <f t="shared" ca="1" si="2814"/>
        <v/>
      </c>
      <c r="CH380" s="142" t="str">
        <f ca="1">IFERROR(TRIM(IFERROR(IF(ISNUMBER(MATCH(IF($CF379="Radius",LEFT($CF380,FIND(" (",$CF380,1)),IF(LEFT($CF380,FIND(" (",$CF380,1))=LEFT($CF379,FIND(" (",$CF379,1)),"",LEFT($CF380,FIND(" (",$CF380,1)))),$CH$8:$CH379,0))=FALSE,IF($CF379="Radius",LEFT($CF380,FIND(" (",$CF380,1)),IF(LEFT($CF380,FIND(" (",$CF380,1))=LEFT($CF379,FIND(" (",$CF379,1)),"",LEFT($CF380,FIND(" (",$CF380,1)))),""),"")),"")</f>
        <v/>
      </c>
      <c r="CI380" s="142" t="str">
        <f t="array" aca="1" ref="CI380" ca="1">IFERROR(IF($CH380="","",IF(MAX((Selection_Radius=$CH380)*Selection_Resultant)=0,"",MAX((Selection_Radius=$CH380)*Selection_Resultant))),"")</f>
        <v/>
      </c>
      <c r="CJ380" s="142" t="str">
        <f t="shared" ca="1" si="2815"/>
        <v/>
      </c>
      <c r="CK380" s="142" t="str">
        <f t="array" aca="1" ref="CK380" ca="1">IFERROR(INDEX($CJ$1:$CJ$502,SMALL(IF($CJ$1:$CJ$502&lt;&gt;"",ROW($CJ$1:$CJ$502)),ROW(373:373))),"")</f>
        <v/>
      </c>
      <c r="CL380" s="142" t="str">
        <f t="shared" ca="1" si="2816"/>
        <v/>
      </c>
      <c r="CM380" s="142" t="str">
        <f t="shared" ca="1" si="2817"/>
        <v/>
      </c>
      <c r="CN380" s="142" t="str" cm="1">
        <f t="array" aca="1" ref="CN380" ca="1">IF(CM380="","",INDEX(INDIRECT("$CM$9:$CM$" &amp; ROW(GuyAnchorReactionCount) + GuyAnchorReactionCount),ROWS($CM380:INDIRECT("$CM$" &amp; ROW(GuyAnchorReactionCount) + GuyAnchorReactionCount))))</f>
        <v/>
      </c>
      <c r="CP380" s="145" t="str">
        <f t="shared" ca="1" si="2818"/>
        <v/>
      </c>
      <c r="CQ380" s="145" t="str">
        <f t="shared" ca="1" si="2819"/>
        <v/>
      </c>
      <c r="CR380" s="145" t="str">
        <f t="shared" ca="1" si="2820"/>
        <v/>
      </c>
      <c r="CS380" s="145" t="str">
        <f t="shared" ca="1" si="2821"/>
        <v/>
      </c>
    </row>
    <row r="381" spans="3:97" x14ac:dyDescent="0.2">
      <c r="C381" s="142">
        <f t="shared" si="2745"/>
        <v>379</v>
      </c>
      <c r="D381" s="142" t="e">
        <f t="shared" ca="1" si="3149"/>
        <v>#N/A</v>
      </c>
      <c r="E381" s="142" t="e">
        <f t="shared" ca="1" si="3149"/>
        <v>#N/A</v>
      </c>
      <c r="F381" s="142" t="e">
        <f t="shared" ca="1" si="3149"/>
        <v>#N/A</v>
      </c>
      <c r="G381" s="142" t="e">
        <f t="shared" ca="1" si="3149"/>
        <v>#N/A</v>
      </c>
      <c r="H381" s="142" t="e">
        <f t="shared" ca="1" si="3149"/>
        <v>#N/A</v>
      </c>
      <c r="I381" s="142" t="e">
        <f t="shared" ca="1" si="3149"/>
        <v>#N/A</v>
      </c>
      <c r="J381" s="142" t="e">
        <f t="shared" ca="1" si="3149"/>
        <v>#N/A</v>
      </c>
      <c r="K381" s="142" t="e">
        <f t="shared" ca="1" si="3149"/>
        <v>#N/A</v>
      </c>
      <c r="L381" s="142" t="e">
        <f t="shared" ca="1" si="3149"/>
        <v>#N/A</v>
      </c>
      <c r="M381" s="142" t="e">
        <f t="shared" ca="1" si="3149"/>
        <v>#N/A</v>
      </c>
      <c r="N381" s="142" t="e">
        <f t="shared" ca="1" si="3149"/>
        <v>#N/A</v>
      </c>
      <c r="O381" s="142" t="e">
        <f t="shared" ca="1" si="3149"/>
        <v>#N/A</v>
      </c>
      <c r="P381" s="142" t="e">
        <f t="shared" ca="1" si="3149"/>
        <v>#N/A</v>
      </c>
      <c r="Q381" s="142" t="e">
        <f t="shared" ca="1" si="3149"/>
        <v>#N/A</v>
      </c>
      <c r="R381" s="142" t="e">
        <f t="shared" ca="1" si="3149"/>
        <v>#N/A</v>
      </c>
      <c r="S381" s="142" t="e">
        <f t="shared" ca="1" si="3149"/>
        <v>#N/A</v>
      </c>
      <c r="T381" s="142" t="e">
        <f t="shared" ca="1" si="3139"/>
        <v>#N/A</v>
      </c>
      <c r="U381" s="142" t="e">
        <f t="shared" ca="1" si="3139"/>
        <v>#N/A</v>
      </c>
      <c r="V381" s="142" t="e">
        <f t="shared" ca="1" si="3139"/>
        <v>#N/A</v>
      </c>
      <c r="W381" s="142" t="e">
        <f t="shared" ca="1" si="3139"/>
        <v>#N/A</v>
      </c>
      <c r="X381" s="142" t="e">
        <f t="shared" ca="1" si="3139"/>
        <v>#N/A</v>
      </c>
      <c r="Y381" s="142" t="e">
        <f t="shared" ca="1" si="3139"/>
        <v>#N/A</v>
      </c>
      <c r="Z381" s="142" t="e">
        <f t="shared" ca="1" si="3139"/>
        <v>#N/A</v>
      </c>
      <c r="AA381" s="142" t="e">
        <f t="shared" ca="1" si="3139"/>
        <v>#N/A</v>
      </c>
      <c r="AB381" s="142" t="e">
        <f t="shared" ca="1" si="3139"/>
        <v>#N/A</v>
      </c>
      <c r="AC381" s="142" t="e">
        <f t="shared" ca="1" si="3139"/>
        <v>#N/A</v>
      </c>
      <c r="AD381" s="142" t="e">
        <f t="shared" ca="1" si="3139"/>
        <v>#N/A</v>
      </c>
      <c r="AE381" s="142" t="e">
        <f t="shared" ca="1" si="3139"/>
        <v>#N/A</v>
      </c>
      <c r="AF381" s="142" t="e">
        <f t="shared" ca="1" si="3139"/>
        <v>#N/A</v>
      </c>
      <c r="AG381" s="142" t="e">
        <f t="shared" ca="1" si="3139"/>
        <v>#N/A</v>
      </c>
      <c r="AH381" s="142" t="e">
        <f t="shared" ca="1" si="3139"/>
        <v>#N/A</v>
      </c>
      <c r="AI381" s="142" t="e">
        <f t="shared" ca="1" si="3150"/>
        <v>#N/A</v>
      </c>
      <c r="AJ381" s="142" t="e">
        <f t="shared" ca="1" si="3150"/>
        <v>#N/A</v>
      </c>
      <c r="AK381" s="142" t="e">
        <f t="shared" ca="1" si="3150"/>
        <v>#N/A</v>
      </c>
      <c r="AL381" s="142" t="e">
        <f t="shared" ca="1" si="3150"/>
        <v>#N/A</v>
      </c>
      <c r="AM381" s="142" t="e">
        <f t="shared" ca="1" si="3150"/>
        <v>#N/A</v>
      </c>
      <c r="AN381" s="142" t="e">
        <f t="shared" ca="1" si="3150"/>
        <v>#N/A</v>
      </c>
      <c r="AO381" s="142" t="e">
        <f t="shared" ca="1" si="3150"/>
        <v>#N/A</v>
      </c>
      <c r="AP381" s="142" t="e">
        <f t="shared" ca="1" si="3150"/>
        <v>#N/A</v>
      </c>
      <c r="AQ381" s="142" t="e">
        <f t="shared" ca="1" si="3150"/>
        <v>#N/A</v>
      </c>
      <c r="AR381" s="142" t="e">
        <f t="shared" ca="1" si="3150"/>
        <v>#N/A</v>
      </c>
      <c r="AS381" s="142" t="e">
        <f t="shared" ca="1" si="3150"/>
        <v>#N/A</v>
      </c>
      <c r="AT381" s="142" t="e">
        <f t="shared" ca="1" si="3150"/>
        <v>#N/A</v>
      </c>
      <c r="AU381" s="142" t="e">
        <f t="shared" ca="1" si="3150"/>
        <v>#N/A</v>
      </c>
      <c r="AV381" s="142" t="e">
        <f t="shared" ca="1" si="3150"/>
        <v>#N/A</v>
      </c>
      <c r="AW381" s="142" t="e">
        <f t="shared" ca="1" si="3150"/>
        <v>#N/A</v>
      </c>
      <c r="AX381" s="142" t="e">
        <f t="shared" ca="1" si="3150"/>
        <v>#N/A</v>
      </c>
      <c r="AY381" s="142" t="e">
        <f t="shared" ca="1" si="3140"/>
        <v>#N/A</v>
      </c>
      <c r="AZ381" s="142" t="e">
        <f t="shared" ca="1" si="3140"/>
        <v>#N/A</v>
      </c>
      <c r="BA381" s="142" t="e">
        <f t="shared" ca="1" si="3140"/>
        <v>#N/A</v>
      </c>
      <c r="BB381" s="142" t="str">
        <f t="shared" ca="1" si="2735"/>
        <v/>
      </c>
      <c r="BC381" s="142" t="str">
        <f t="shared" ref="BC381" ca="1" si="3239">IFERROR(VALUE(G381)*IF(RTF_unit="K",1,IF(RTF_unit="lb",1/1000,IF(RTF_unit="T",2,1))),"")</f>
        <v/>
      </c>
      <c r="BD381" s="142" t="str">
        <f t="shared" ref="BD381" ca="1" si="3240">IFERROR(VALUE(H381)*IF(RTF_unit="K",1,IF(RTF_unit="lb",1/1000,IF(RTF_unit="T",2,1))),"")</f>
        <v/>
      </c>
      <c r="BE381" s="142" t="str">
        <f t="shared" ref="BE381" ca="1" si="3241">IFERROR(VALUE(I381)*IF(RTF_unit="K",1,IF(RTF_unit="lb",1/1000,IF(RTF_unit="T",2,1))),"")</f>
        <v/>
      </c>
      <c r="BF381" s="20" t="str">
        <f t="shared" ca="1" si="2739"/>
        <v/>
      </c>
      <c r="BG381" s="142" t="str">
        <f t="shared" ca="1" si="2781"/>
        <v/>
      </c>
      <c r="BH381" s="20"/>
      <c r="BI381" s="158" t="str">
        <f t="shared" ca="1" si="2825"/>
        <v/>
      </c>
      <c r="BJ381" s="142" t="str">
        <f t="shared" ca="1" si="2800"/>
        <v/>
      </c>
      <c r="BK381" s="142" t="str">
        <f t="shared" ca="1" si="2826"/>
        <v/>
      </c>
      <c r="BL381" s="142" t="str">
        <f t="shared" ref="BL381" ca="1" si="3242">IFERROR(INDEX($D$2:$BA$203,$A$41-1+$BI381,$A$27-3)*IF(RTF_unit="K",1,IF(RTF_unit="lb",1/1000,IF(RTF_unit="T",2,1))),"")</f>
        <v/>
      </c>
      <c r="BM381" s="142" t="str">
        <f t="shared" ref="BM381" ca="1" si="3243">IFERROR(INDEX($D$2:$BA$203,$A$41-1+$BI381,$A$27-1)*IF(RTF_unit="K",1,IF(RTF_unit="lb",1/1000,IF(RTF_unit="T",2,1))),"")</f>
        <v/>
      </c>
      <c r="BN381" s="142" t="str">
        <f t="shared" ref="BN381" ca="1" si="3244">IFERROR(INDEX($D$2:$BA$203,$A$41-1+$BI381,$A$27-2)*IF(RTF_unit="K",1,IF(RTF_unit="lb",1/1000,IF(RTF_unit="T",2,1))),"")</f>
        <v/>
      </c>
      <c r="BO381" s="142" t="str">
        <f t="shared" ref="BO381" ca="1" si="3245">IFERROR(INDEX($D$2:$BA$203,$A$41-1+$BI381,$A$27)*IF(RTF_unit_Moment="kip-ft",1,IF(RTF_unit_Moment="kip-in",1/12,IF(RTF_unit_Moment="lb-ft",1/1000,IF(RTF_unit_Moment="lb-in",1/12000,1)))),"")</f>
        <v/>
      </c>
      <c r="BP381" s="142" t="str">
        <f t="shared" ref="BP381" ca="1" si="3246">IFERROR(INDEX($D$2:$BA$203,$A$41-1+$BI381,$A$30)*IF(RTF_unit_Moment="kip-ft",1,IF(RTF_unit_Moment="kip-in",1/12,IF(RTF_unit_Moment="lb-ft",1/1000,IF(RTF_unit_Moment="lb-in",1/12000,1)))),"")</f>
        <v/>
      </c>
      <c r="BQ381" s="142" t="str">
        <f t="shared" ca="1" si="2832"/>
        <v/>
      </c>
      <c r="BR381" s="142" t="str">
        <f t="shared" ca="1" si="2833"/>
        <v/>
      </c>
      <c r="BT381" s="142" t="str">
        <f t="array" aca="1" ref="BT381" ca="1">IFERROR(INDEX($BB$1:$BB$502,SMALL(IF($BB$1:$BB$502&lt;&gt;"",ROW($BB$1:$BB$502)),ROW(374:374))),"")</f>
        <v/>
      </c>
      <c r="BU381" s="156" t="str">
        <f t="shared" ca="1" si="2795"/>
        <v/>
      </c>
      <c r="BV381" s="142" t="str">
        <f t="shared" ca="1" si="3090"/>
        <v/>
      </c>
      <c r="BW381" s="142" t="str">
        <f t="shared" ca="1" si="3090"/>
        <v/>
      </c>
      <c r="BX381" s="142" t="str">
        <f t="shared" ca="1" si="3090"/>
        <v/>
      </c>
      <c r="BY381" s="142" t="str">
        <f t="shared" ca="1" si="2807"/>
        <v/>
      </c>
      <c r="BZ381" s="142" t="str">
        <f t="shared" ca="1" si="2796"/>
        <v/>
      </c>
      <c r="CA381" s="142" t="str">
        <f t="shared" ca="1" si="2808"/>
        <v/>
      </c>
      <c r="CB381" s="142" t="str">
        <f t="shared" ca="1" si="2809"/>
        <v/>
      </c>
      <c r="CC381" s="142" t="str">
        <f t="shared" ca="1" si="2810"/>
        <v/>
      </c>
      <c r="CD381" s="142" t="str">
        <f t="shared" ca="1" si="2811"/>
        <v/>
      </c>
      <c r="CE381" s="142" t="str">
        <f t="shared" ca="1" si="2812"/>
        <v/>
      </c>
      <c r="CF381" s="142" t="str">
        <f t="shared" ca="1" si="2813"/>
        <v/>
      </c>
      <c r="CG381" s="142" t="str">
        <f t="shared" ca="1" si="2814"/>
        <v/>
      </c>
      <c r="CH381" s="142" t="str">
        <f ca="1">IFERROR(TRIM(IFERROR(IF(ISNUMBER(MATCH(IF($CF380="Radius",LEFT($CF381,FIND(" (",$CF381,1)),IF(LEFT($CF381,FIND(" (",$CF381,1))=LEFT($CF380,FIND(" (",$CF380,1)),"",LEFT($CF381,FIND(" (",$CF381,1)))),$CH$8:$CH380,0))=FALSE,IF($CF380="Radius",LEFT($CF381,FIND(" (",$CF381,1)),IF(LEFT($CF381,FIND(" (",$CF381,1))=LEFT($CF380,FIND(" (",$CF380,1)),"",LEFT($CF381,FIND(" (",$CF381,1)))),""),"")),"")</f>
        <v/>
      </c>
      <c r="CI381" s="142" t="str">
        <f t="array" aca="1" ref="CI381" ca="1">IFERROR(IF($CH381="","",IF(MAX((Selection_Radius=$CH381)*Selection_Resultant)=0,"",MAX((Selection_Radius=$CH381)*Selection_Resultant))),"")</f>
        <v/>
      </c>
      <c r="CJ381" s="142" t="str">
        <f t="shared" ca="1" si="2815"/>
        <v/>
      </c>
      <c r="CK381" s="142" t="str">
        <f t="array" aca="1" ref="CK381" ca="1">IFERROR(INDEX($CJ$1:$CJ$502,SMALL(IF($CJ$1:$CJ$502&lt;&gt;"",ROW($CJ$1:$CJ$502)),ROW(374:374))),"")</f>
        <v/>
      </c>
      <c r="CL381" s="142" t="str">
        <f t="shared" ca="1" si="2816"/>
        <v/>
      </c>
      <c r="CM381" s="142" t="str">
        <f t="shared" ca="1" si="2817"/>
        <v/>
      </c>
      <c r="CN381" s="142" t="str" cm="1">
        <f t="array" aca="1" ref="CN381" ca="1">IF(CM381="","",INDEX(INDIRECT("$CM$9:$CM$" &amp; ROW(GuyAnchorReactionCount) + GuyAnchorReactionCount),ROWS($CM381:INDIRECT("$CM$" &amp; ROW(GuyAnchorReactionCount) + GuyAnchorReactionCount))))</f>
        <v/>
      </c>
      <c r="CP381" s="145" t="str">
        <f t="shared" ca="1" si="2818"/>
        <v/>
      </c>
      <c r="CQ381" s="145" t="str">
        <f t="shared" ca="1" si="2819"/>
        <v/>
      </c>
      <c r="CR381" s="145" t="str">
        <f t="shared" ca="1" si="2820"/>
        <v/>
      </c>
      <c r="CS381" s="145" t="str">
        <f t="shared" ca="1" si="2821"/>
        <v/>
      </c>
    </row>
    <row r="382" spans="3:97" x14ac:dyDescent="0.2">
      <c r="C382" s="142">
        <f t="shared" si="2745"/>
        <v>380</v>
      </c>
      <c r="D382" s="142" t="e">
        <f t="shared" ca="1" si="3149"/>
        <v>#N/A</v>
      </c>
      <c r="E382" s="142" t="e">
        <f t="shared" ca="1" si="3149"/>
        <v>#N/A</v>
      </c>
      <c r="F382" s="142" t="e">
        <f t="shared" ca="1" si="3149"/>
        <v>#N/A</v>
      </c>
      <c r="G382" s="142" t="e">
        <f t="shared" ca="1" si="3149"/>
        <v>#N/A</v>
      </c>
      <c r="H382" s="142" t="e">
        <f t="shared" ca="1" si="3149"/>
        <v>#N/A</v>
      </c>
      <c r="I382" s="142" t="e">
        <f t="shared" ca="1" si="3149"/>
        <v>#N/A</v>
      </c>
      <c r="J382" s="142" t="e">
        <f t="shared" ca="1" si="3149"/>
        <v>#N/A</v>
      </c>
      <c r="K382" s="142" t="e">
        <f t="shared" ca="1" si="3149"/>
        <v>#N/A</v>
      </c>
      <c r="L382" s="142" t="e">
        <f t="shared" ca="1" si="3149"/>
        <v>#N/A</v>
      </c>
      <c r="M382" s="142" t="e">
        <f t="shared" ca="1" si="3149"/>
        <v>#N/A</v>
      </c>
      <c r="N382" s="142" t="e">
        <f t="shared" ca="1" si="3149"/>
        <v>#N/A</v>
      </c>
      <c r="O382" s="142" t="e">
        <f t="shared" ca="1" si="3149"/>
        <v>#N/A</v>
      </c>
      <c r="P382" s="142" t="e">
        <f t="shared" ca="1" si="3149"/>
        <v>#N/A</v>
      </c>
      <c r="Q382" s="142" t="e">
        <f t="shared" ca="1" si="3149"/>
        <v>#N/A</v>
      </c>
      <c r="R382" s="142" t="e">
        <f t="shared" ca="1" si="3149"/>
        <v>#N/A</v>
      </c>
      <c r="S382" s="142" t="e">
        <f t="shared" ca="1" si="3149"/>
        <v>#N/A</v>
      </c>
      <c r="T382" s="142" t="e">
        <f t="shared" ca="1" si="3139"/>
        <v>#N/A</v>
      </c>
      <c r="U382" s="142" t="e">
        <f t="shared" ca="1" si="3139"/>
        <v>#N/A</v>
      </c>
      <c r="V382" s="142" t="e">
        <f t="shared" ca="1" si="3139"/>
        <v>#N/A</v>
      </c>
      <c r="W382" s="142" t="e">
        <f t="shared" ca="1" si="3139"/>
        <v>#N/A</v>
      </c>
      <c r="X382" s="142" t="e">
        <f t="shared" ca="1" si="3139"/>
        <v>#N/A</v>
      </c>
      <c r="Y382" s="142" t="e">
        <f t="shared" ca="1" si="3139"/>
        <v>#N/A</v>
      </c>
      <c r="Z382" s="142" t="e">
        <f t="shared" ca="1" si="3139"/>
        <v>#N/A</v>
      </c>
      <c r="AA382" s="142" t="e">
        <f t="shared" ca="1" si="3139"/>
        <v>#N/A</v>
      </c>
      <c r="AB382" s="142" t="e">
        <f t="shared" ca="1" si="3139"/>
        <v>#N/A</v>
      </c>
      <c r="AC382" s="142" t="e">
        <f t="shared" ca="1" si="3139"/>
        <v>#N/A</v>
      </c>
      <c r="AD382" s="142" t="e">
        <f t="shared" ca="1" si="3139"/>
        <v>#N/A</v>
      </c>
      <c r="AE382" s="142" t="e">
        <f t="shared" ca="1" si="3139"/>
        <v>#N/A</v>
      </c>
      <c r="AF382" s="142" t="e">
        <f t="shared" ca="1" si="3139"/>
        <v>#N/A</v>
      </c>
      <c r="AG382" s="142" t="e">
        <f t="shared" ca="1" si="3139"/>
        <v>#N/A</v>
      </c>
      <c r="AH382" s="142" t="e">
        <f t="shared" ca="1" si="3139"/>
        <v>#N/A</v>
      </c>
      <c r="AI382" s="142" t="e">
        <f t="shared" ca="1" si="3150"/>
        <v>#N/A</v>
      </c>
      <c r="AJ382" s="142" t="e">
        <f t="shared" ca="1" si="3150"/>
        <v>#N/A</v>
      </c>
      <c r="AK382" s="142" t="e">
        <f t="shared" ca="1" si="3150"/>
        <v>#N/A</v>
      </c>
      <c r="AL382" s="142" t="e">
        <f t="shared" ca="1" si="3150"/>
        <v>#N/A</v>
      </c>
      <c r="AM382" s="142" t="e">
        <f t="shared" ca="1" si="3150"/>
        <v>#N/A</v>
      </c>
      <c r="AN382" s="142" t="e">
        <f t="shared" ca="1" si="3150"/>
        <v>#N/A</v>
      </c>
      <c r="AO382" s="142" t="e">
        <f t="shared" ca="1" si="3150"/>
        <v>#N/A</v>
      </c>
      <c r="AP382" s="142" t="e">
        <f t="shared" ca="1" si="3150"/>
        <v>#N/A</v>
      </c>
      <c r="AQ382" s="142" t="e">
        <f t="shared" ca="1" si="3150"/>
        <v>#N/A</v>
      </c>
      <c r="AR382" s="142" t="e">
        <f t="shared" ca="1" si="3150"/>
        <v>#N/A</v>
      </c>
      <c r="AS382" s="142" t="e">
        <f t="shared" ca="1" si="3150"/>
        <v>#N/A</v>
      </c>
      <c r="AT382" s="142" t="e">
        <f t="shared" ca="1" si="3150"/>
        <v>#N/A</v>
      </c>
      <c r="AU382" s="142" t="e">
        <f t="shared" ca="1" si="3150"/>
        <v>#N/A</v>
      </c>
      <c r="AV382" s="142" t="e">
        <f t="shared" ca="1" si="3150"/>
        <v>#N/A</v>
      </c>
      <c r="AW382" s="142" t="e">
        <f t="shared" ca="1" si="3150"/>
        <v>#N/A</v>
      </c>
      <c r="AX382" s="142" t="e">
        <f t="shared" ca="1" si="3150"/>
        <v>#N/A</v>
      </c>
      <c r="AY382" s="142" t="e">
        <f t="shared" ca="1" si="3140"/>
        <v>#N/A</v>
      </c>
      <c r="AZ382" s="142" t="e">
        <f t="shared" ca="1" si="3140"/>
        <v>#N/A</v>
      </c>
      <c r="BA382" s="142" t="e">
        <f t="shared" ca="1" si="3140"/>
        <v>#N/A</v>
      </c>
      <c r="BB382" s="142" t="str">
        <f t="shared" ca="1" si="2735"/>
        <v/>
      </c>
      <c r="BC382" s="142" t="str">
        <f t="shared" ref="BC382" ca="1" si="3247">IFERROR(VALUE(G382)*IF(RTF_unit="K",1,IF(RTF_unit="lb",1/1000,IF(RTF_unit="T",2,1))),"")</f>
        <v/>
      </c>
      <c r="BD382" s="142" t="str">
        <f t="shared" ref="BD382" ca="1" si="3248">IFERROR(VALUE(H382)*IF(RTF_unit="K",1,IF(RTF_unit="lb",1/1000,IF(RTF_unit="T",2,1))),"")</f>
        <v/>
      </c>
      <c r="BE382" s="142" t="str">
        <f t="shared" ref="BE382" ca="1" si="3249">IFERROR(VALUE(I382)*IF(RTF_unit="K",1,IF(RTF_unit="lb",1/1000,IF(RTF_unit="T",2,1))),"")</f>
        <v/>
      </c>
      <c r="BF382" s="20" t="str">
        <f t="shared" ca="1" si="2739"/>
        <v/>
      </c>
      <c r="BG382" s="142" t="str">
        <f t="shared" ca="1" si="2781"/>
        <v/>
      </c>
      <c r="BH382" s="20"/>
      <c r="BI382" s="158" t="str">
        <f t="shared" ca="1" si="2825"/>
        <v/>
      </c>
      <c r="BJ382" s="142" t="str">
        <f t="shared" ca="1" si="2800"/>
        <v/>
      </c>
      <c r="BK382" s="142" t="str">
        <f t="shared" ca="1" si="2826"/>
        <v/>
      </c>
      <c r="BL382" s="142" t="str">
        <f t="shared" ref="BL382" ca="1" si="3250">IFERROR(INDEX($D$2:$BA$203,$A$41-1+$BI382,$A$27-3)*IF(RTF_unit="K",1,IF(RTF_unit="lb",1/1000,IF(RTF_unit="T",2,1))),"")</f>
        <v/>
      </c>
      <c r="BM382" s="142" t="str">
        <f t="shared" ref="BM382" ca="1" si="3251">IFERROR(INDEX($D$2:$BA$203,$A$41-1+$BI382,$A$27-1)*IF(RTF_unit="K",1,IF(RTF_unit="lb",1/1000,IF(RTF_unit="T",2,1))),"")</f>
        <v/>
      </c>
      <c r="BN382" s="142" t="str">
        <f t="shared" ref="BN382" ca="1" si="3252">IFERROR(INDEX($D$2:$BA$203,$A$41-1+$BI382,$A$27-2)*IF(RTF_unit="K",1,IF(RTF_unit="lb",1/1000,IF(RTF_unit="T",2,1))),"")</f>
        <v/>
      </c>
      <c r="BO382" s="142" t="str">
        <f t="shared" ref="BO382" ca="1" si="3253">IFERROR(INDEX($D$2:$BA$203,$A$41-1+$BI382,$A$27)*IF(RTF_unit_Moment="kip-ft",1,IF(RTF_unit_Moment="kip-in",1/12,IF(RTF_unit_Moment="lb-ft",1/1000,IF(RTF_unit_Moment="lb-in",1/12000,1)))),"")</f>
        <v/>
      </c>
      <c r="BP382" s="142" t="str">
        <f t="shared" ref="BP382" ca="1" si="3254">IFERROR(INDEX($D$2:$BA$203,$A$41-1+$BI382,$A$30)*IF(RTF_unit_Moment="kip-ft",1,IF(RTF_unit_Moment="kip-in",1/12,IF(RTF_unit_Moment="lb-ft",1/1000,IF(RTF_unit_Moment="lb-in",1/12000,1)))),"")</f>
        <v/>
      </c>
      <c r="BQ382" s="142" t="str">
        <f t="shared" ca="1" si="2832"/>
        <v/>
      </c>
      <c r="BR382" s="142" t="str">
        <f t="shared" ca="1" si="2833"/>
        <v/>
      </c>
      <c r="BT382" s="142" t="str">
        <f t="array" aca="1" ref="BT382" ca="1">IFERROR(INDEX($BB$1:$BB$502,SMALL(IF($BB$1:$BB$502&lt;&gt;"",ROW($BB$1:$BB$502)),ROW(375:375))),"")</f>
        <v/>
      </c>
      <c r="BU382" s="156" t="str">
        <f t="shared" ca="1" si="2795"/>
        <v/>
      </c>
      <c r="BV382" s="142" t="str">
        <f t="shared" ca="1" si="3090"/>
        <v/>
      </c>
      <c r="BW382" s="142" t="str">
        <f t="shared" ca="1" si="3090"/>
        <v/>
      </c>
      <c r="BX382" s="142" t="str">
        <f t="shared" ca="1" si="3090"/>
        <v/>
      </c>
      <c r="BY382" s="142" t="str">
        <f t="shared" ca="1" si="2807"/>
        <v/>
      </c>
      <c r="BZ382" s="142" t="str">
        <f t="shared" ca="1" si="2796"/>
        <v/>
      </c>
      <c r="CA382" s="142" t="str">
        <f t="shared" ca="1" si="2808"/>
        <v/>
      </c>
      <c r="CB382" s="142" t="str">
        <f t="shared" ca="1" si="2809"/>
        <v/>
      </c>
      <c r="CC382" s="142" t="str">
        <f t="shared" ca="1" si="2810"/>
        <v/>
      </c>
      <c r="CD382" s="142" t="str">
        <f t="shared" ca="1" si="2811"/>
        <v/>
      </c>
      <c r="CE382" s="142" t="str">
        <f t="shared" ca="1" si="2812"/>
        <v/>
      </c>
      <c r="CF382" s="142" t="str">
        <f t="shared" ca="1" si="2813"/>
        <v/>
      </c>
      <c r="CG382" s="142" t="str">
        <f t="shared" ca="1" si="2814"/>
        <v/>
      </c>
      <c r="CH382" s="142" t="str">
        <f ca="1">IFERROR(TRIM(IFERROR(IF(ISNUMBER(MATCH(IF($CF381="Radius",LEFT($CF382,FIND(" (",$CF382,1)),IF(LEFT($CF382,FIND(" (",$CF382,1))=LEFT($CF381,FIND(" (",$CF381,1)),"",LEFT($CF382,FIND(" (",$CF382,1)))),$CH$8:$CH381,0))=FALSE,IF($CF381="Radius",LEFT($CF382,FIND(" (",$CF382,1)),IF(LEFT($CF382,FIND(" (",$CF382,1))=LEFT($CF381,FIND(" (",$CF381,1)),"",LEFT($CF382,FIND(" (",$CF382,1)))),""),"")),"")</f>
        <v/>
      </c>
      <c r="CI382" s="142" t="str">
        <f t="array" aca="1" ref="CI382" ca="1">IFERROR(IF($CH382="","",IF(MAX((Selection_Radius=$CH382)*Selection_Resultant)=0,"",MAX((Selection_Radius=$CH382)*Selection_Resultant))),"")</f>
        <v/>
      </c>
      <c r="CJ382" s="142" t="str">
        <f t="shared" ca="1" si="2815"/>
        <v/>
      </c>
      <c r="CK382" s="142" t="str">
        <f t="array" aca="1" ref="CK382" ca="1">IFERROR(INDEX($CJ$1:$CJ$502,SMALL(IF($CJ$1:$CJ$502&lt;&gt;"",ROW($CJ$1:$CJ$502)),ROW(375:375))),"")</f>
        <v/>
      </c>
      <c r="CL382" s="142" t="str">
        <f t="shared" ca="1" si="2816"/>
        <v/>
      </c>
      <c r="CM382" s="142" t="str">
        <f t="shared" ca="1" si="2817"/>
        <v/>
      </c>
      <c r="CN382" s="142" t="str" cm="1">
        <f t="array" aca="1" ref="CN382" ca="1">IF(CM382="","",INDEX(INDIRECT("$CM$9:$CM$" &amp; ROW(GuyAnchorReactionCount) + GuyAnchorReactionCount),ROWS($CM382:INDIRECT("$CM$" &amp; ROW(GuyAnchorReactionCount) + GuyAnchorReactionCount))))</f>
        <v/>
      </c>
      <c r="CP382" s="145" t="str">
        <f t="shared" ca="1" si="2818"/>
        <v/>
      </c>
      <c r="CQ382" s="145" t="str">
        <f t="shared" ca="1" si="2819"/>
        <v/>
      </c>
      <c r="CR382" s="145" t="str">
        <f t="shared" ca="1" si="2820"/>
        <v/>
      </c>
      <c r="CS382" s="145" t="str">
        <f t="shared" ca="1" si="2821"/>
        <v/>
      </c>
    </row>
    <row r="383" spans="3:97" ht="15" customHeight="1" x14ac:dyDescent="0.2">
      <c r="C383" s="142">
        <f t="shared" si="2745"/>
        <v>381</v>
      </c>
      <c r="D383" s="142" t="e">
        <f t="shared" ca="1" si="3149"/>
        <v>#N/A</v>
      </c>
      <c r="E383" s="142" t="e">
        <f t="shared" ca="1" si="3149"/>
        <v>#N/A</v>
      </c>
      <c r="F383" s="142" t="e">
        <f t="shared" ca="1" si="3149"/>
        <v>#N/A</v>
      </c>
      <c r="G383" s="142" t="e">
        <f t="shared" ca="1" si="3149"/>
        <v>#N/A</v>
      </c>
      <c r="H383" s="142" t="e">
        <f t="shared" ca="1" si="3149"/>
        <v>#N/A</v>
      </c>
      <c r="I383" s="142" t="e">
        <f t="shared" ca="1" si="3149"/>
        <v>#N/A</v>
      </c>
      <c r="J383" s="142" t="e">
        <f t="shared" ca="1" si="3149"/>
        <v>#N/A</v>
      </c>
      <c r="K383" s="142" t="e">
        <f t="shared" ca="1" si="3149"/>
        <v>#N/A</v>
      </c>
      <c r="L383" s="142" t="e">
        <f t="shared" ca="1" si="3149"/>
        <v>#N/A</v>
      </c>
      <c r="M383" s="142" t="e">
        <f t="shared" ca="1" si="3149"/>
        <v>#N/A</v>
      </c>
      <c r="N383" s="142" t="e">
        <f t="shared" ca="1" si="3149"/>
        <v>#N/A</v>
      </c>
      <c r="O383" s="142" t="e">
        <f t="shared" ca="1" si="3149"/>
        <v>#N/A</v>
      </c>
      <c r="P383" s="142" t="e">
        <f t="shared" ca="1" si="3149"/>
        <v>#N/A</v>
      </c>
      <c r="Q383" s="142" t="e">
        <f t="shared" ca="1" si="3149"/>
        <v>#N/A</v>
      </c>
      <c r="R383" s="142" t="e">
        <f t="shared" ca="1" si="3149"/>
        <v>#N/A</v>
      </c>
      <c r="S383" s="142" t="e">
        <f t="shared" ca="1" si="3149"/>
        <v>#N/A</v>
      </c>
      <c r="T383" s="142" t="e">
        <f t="shared" ca="1" si="3139"/>
        <v>#N/A</v>
      </c>
      <c r="U383" s="142" t="e">
        <f t="shared" ca="1" si="3139"/>
        <v>#N/A</v>
      </c>
      <c r="V383" s="142" t="e">
        <f t="shared" ca="1" si="3139"/>
        <v>#N/A</v>
      </c>
      <c r="W383" s="142" t="e">
        <f t="shared" ca="1" si="3139"/>
        <v>#N/A</v>
      </c>
      <c r="X383" s="142" t="e">
        <f t="shared" ca="1" si="3139"/>
        <v>#N/A</v>
      </c>
      <c r="Y383" s="142" t="e">
        <f t="shared" ca="1" si="3139"/>
        <v>#N/A</v>
      </c>
      <c r="Z383" s="142" t="e">
        <f t="shared" ca="1" si="3139"/>
        <v>#N/A</v>
      </c>
      <c r="AA383" s="142" t="e">
        <f t="shared" ca="1" si="3139"/>
        <v>#N/A</v>
      </c>
      <c r="AB383" s="142" t="e">
        <f t="shared" ca="1" si="3139"/>
        <v>#N/A</v>
      </c>
      <c r="AC383" s="142" t="e">
        <f t="shared" ca="1" si="3139"/>
        <v>#N/A</v>
      </c>
      <c r="AD383" s="142" t="e">
        <f t="shared" ca="1" si="3139"/>
        <v>#N/A</v>
      </c>
      <c r="AE383" s="142" t="e">
        <f t="shared" ca="1" si="3139"/>
        <v>#N/A</v>
      </c>
      <c r="AF383" s="142" t="e">
        <f t="shared" ca="1" si="3139"/>
        <v>#N/A</v>
      </c>
      <c r="AG383" s="142" t="e">
        <f t="shared" ca="1" si="3139"/>
        <v>#N/A</v>
      </c>
      <c r="AH383" s="142" t="e">
        <f t="shared" ca="1" si="3139"/>
        <v>#N/A</v>
      </c>
      <c r="AI383" s="142" t="e">
        <f t="shared" ca="1" si="3150"/>
        <v>#N/A</v>
      </c>
      <c r="AJ383" s="142" t="e">
        <f t="shared" ca="1" si="3150"/>
        <v>#N/A</v>
      </c>
      <c r="AK383" s="142" t="e">
        <f t="shared" ca="1" si="3150"/>
        <v>#N/A</v>
      </c>
      <c r="AL383" s="142" t="e">
        <f t="shared" ca="1" si="3150"/>
        <v>#N/A</v>
      </c>
      <c r="AM383" s="142" t="e">
        <f t="shared" ca="1" si="3150"/>
        <v>#N/A</v>
      </c>
      <c r="AN383" s="142" t="e">
        <f t="shared" ca="1" si="3150"/>
        <v>#N/A</v>
      </c>
      <c r="AO383" s="142" t="e">
        <f t="shared" ca="1" si="3150"/>
        <v>#N/A</v>
      </c>
      <c r="AP383" s="142" t="e">
        <f t="shared" ca="1" si="3150"/>
        <v>#N/A</v>
      </c>
      <c r="AQ383" s="142" t="e">
        <f t="shared" ca="1" si="3150"/>
        <v>#N/A</v>
      </c>
      <c r="AR383" s="142" t="e">
        <f t="shared" ca="1" si="3150"/>
        <v>#N/A</v>
      </c>
      <c r="AS383" s="142" t="e">
        <f t="shared" ca="1" si="3150"/>
        <v>#N/A</v>
      </c>
      <c r="AT383" s="142" t="e">
        <f t="shared" ca="1" si="3150"/>
        <v>#N/A</v>
      </c>
      <c r="AU383" s="142" t="e">
        <f t="shared" ca="1" si="3150"/>
        <v>#N/A</v>
      </c>
      <c r="AV383" s="142" t="e">
        <f t="shared" ca="1" si="3150"/>
        <v>#N/A</v>
      </c>
      <c r="AW383" s="142" t="e">
        <f t="shared" ca="1" si="3150"/>
        <v>#N/A</v>
      </c>
      <c r="AX383" s="142" t="e">
        <f t="shared" ca="1" si="3150"/>
        <v>#N/A</v>
      </c>
      <c r="AY383" s="142" t="e">
        <f t="shared" ca="1" si="3140"/>
        <v>#N/A</v>
      </c>
      <c r="AZ383" s="142" t="e">
        <f t="shared" ca="1" si="3140"/>
        <v>#N/A</v>
      </c>
      <c r="BA383" s="142" t="e">
        <f t="shared" ca="1" si="3140"/>
        <v>#N/A</v>
      </c>
      <c r="BB383" s="142" t="str">
        <f t="shared" ca="1" si="2735"/>
        <v/>
      </c>
      <c r="BC383" s="142" t="str">
        <f t="shared" ref="BC383" ca="1" si="3255">IFERROR(VALUE(G383)*IF(RTF_unit="K",1,IF(RTF_unit="lb",1/1000,IF(RTF_unit="T",2,1))),"")</f>
        <v/>
      </c>
      <c r="BD383" s="142" t="str">
        <f t="shared" ref="BD383" ca="1" si="3256">IFERROR(VALUE(H383)*IF(RTF_unit="K",1,IF(RTF_unit="lb",1/1000,IF(RTF_unit="T",2,1))),"")</f>
        <v/>
      </c>
      <c r="BE383" s="142" t="str">
        <f t="shared" ref="BE383" ca="1" si="3257">IFERROR(VALUE(I383)*IF(RTF_unit="K",1,IF(RTF_unit="lb",1/1000,IF(RTF_unit="T",2,1))),"")</f>
        <v/>
      </c>
      <c r="BF383" s="20" t="str">
        <f t="shared" ca="1" si="2739"/>
        <v/>
      </c>
      <c r="BG383" s="142" t="str">
        <f t="shared" ca="1" si="2781"/>
        <v/>
      </c>
      <c r="BH383" s="20"/>
      <c r="BI383" s="158" t="str">
        <f t="shared" ca="1" si="2825"/>
        <v/>
      </c>
      <c r="BJ383" s="142" t="str">
        <f t="shared" ca="1" si="2800"/>
        <v/>
      </c>
      <c r="BK383" s="142" t="str">
        <f t="shared" ca="1" si="2826"/>
        <v/>
      </c>
      <c r="BL383" s="142" t="str">
        <f t="shared" ref="BL383" ca="1" si="3258">IFERROR(INDEX($D$2:$BA$203,$A$41-1+$BI383,$A$27-3)*IF(RTF_unit="K",1,IF(RTF_unit="lb",1/1000,IF(RTF_unit="T",2,1))),"")</f>
        <v/>
      </c>
      <c r="BM383" s="142" t="str">
        <f t="shared" ref="BM383" ca="1" si="3259">IFERROR(INDEX($D$2:$BA$203,$A$41-1+$BI383,$A$27-1)*IF(RTF_unit="K",1,IF(RTF_unit="lb",1/1000,IF(RTF_unit="T",2,1))),"")</f>
        <v/>
      </c>
      <c r="BN383" s="142" t="str">
        <f t="shared" ref="BN383" ca="1" si="3260">IFERROR(INDEX($D$2:$BA$203,$A$41-1+$BI383,$A$27-2)*IF(RTF_unit="K",1,IF(RTF_unit="lb",1/1000,IF(RTF_unit="T",2,1))),"")</f>
        <v/>
      </c>
      <c r="BO383" s="142" t="str">
        <f t="shared" ref="BO383" ca="1" si="3261">IFERROR(INDEX($D$2:$BA$203,$A$41-1+$BI383,$A$27)*IF(RTF_unit_Moment="kip-ft",1,IF(RTF_unit_Moment="kip-in",1/12,IF(RTF_unit_Moment="lb-ft",1/1000,IF(RTF_unit_Moment="lb-in",1/12000,1)))),"")</f>
        <v/>
      </c>
      <c r="BP383" s="142" t="str">
        <f t="shared" ref="BP383" ca="1" si="3262">IFERROR(INDEX($D$2:$BA$203,$A$41-1+$BI383,$A$30)*IF(RTF_unit_Moment="kip-ft",1,IF(RTF_unit_Moment="kip-in",1/12,IF(RTF_unit_Moment="lb-ft",1/1000,IF(RTF_unit_Moment="lb-in",1/12000,1)))),"")</f>
        <v/>
      </c>
      <c r="BQ383" s="142" t="str">
        <f t="shared" ca="1" si="2832"/>
        <v/>
      </c>
      <c r="BR383" s="142" t="str">
        <f t="shared" ca="1" si="2833"/>
        <v/>
      </c>
      <c r="BT383" s="142" t="str">
        <f t="array" aca="1" ref="BT383" ca="1">IFERROR(INDEX($BB$1:$BB$502,SMALL(IF($BB$1:$BB$502&lt;&gt;"",ROW($BB$1:$BB$502)),ROW(376:376))),"")</f>
        <v/>
      </c>
      <c r="BU383" s="156" t="str">
        <f t="shared" ca="1" si="2795"/>
        <v/>
      </c>
      <c r="BV383" s="142" t="str">
        <f t="shared" ca="1" si="3090"/>
        <v/>
      </c>
      <c r="BW383" s="142" t="str">
        <f t="shared" ca="1" si="3090"/>
        <v/>
      </c>
      <c r="BX383" s="142" t="str">
        <f t="shared" ca="1" si="3090"/>
        <v/>
      </c>
      <c r="BY383" s="142" t="str">
        <f t="shared" ca="1" si="2807"/>
        <v/>
      </c>
      <c r="BZ383" s="142" t="str">
        <f t="shared" ca="1" si="2796"/>
        <v/>
      </c>
      <c r="CA383" s="142" t="str">
        <f t="shared" ca="1" si="2808"/>
        <v/>
      </c>
      <c r="CB383" s="142" t="str">
        <f t="shared" ca="1" si="2809"/>
        <v/>
      </c>
      <c r="CC383" s="142" t="str">
        <f t="shared" ca="1" si="2810"/>
        <v/>
      </c>
      <c r="CD383" s="142" t="str">
        <f t="shared" ca="1" si="2811"/>
        <v/>
      </c>
      <c r="CE383" s="142" t="str">
        <f t="shared" ca="1" si="2812"/>
        <v/>
      </c>
      <c r="CF383" s="142" t="str">
        <f t="shared" ca="1" si="2813"/>
        <v/>
      </c>
      <c r="CG383" s="142" t="str">
        <f t="shared" ca="1" si="2814"/>
        <v/>
      </c>
      <c r="CH383" s="142" t="str">
        <f ca="1">IFERROR(TRIM(IFERROR(IF(ISNUMBER(MATCH(IF($CF382="Radius",LEFT($CF383,FIND(" (",$CF383,1)),IF(LEFT($CF383,FIND(" (",$CF383,1))=LEFT($CF382,FIND(" (",$CF382,1)),"",LEFT($CF383,FIND(" (",$CF383,1)))),$CH$8:$CH382,0))=FALSE,IF($CF382="Radius",LEFT($CF383,FIND(" (",$CF383,1)),IF(LEFT($CF383,FIND(" (",$CF383,1))=LEFT($CF382,FIND(" (",$CF382,1)),"",LEFT($CF383,FIND(" (",$CF383,1)))),""),"")),"")</f>
        <v/>
      </c>
      <c r="CI383" s="142" t="str">
        <f t="array" aca="1" ref="CI383" ca="1">IFERROR(IF($CH383="","",IF(MAX((Selection_Radius=$CH383)*Selection_Resultant)=0,"",MAX((Selection_Radius=$CH383)*Selection_Resultant))),"")</f>
        <v/>
      </c>
      <c r="CJ383" s="142" t="str">
        <f t="shared" ca="1" si="2815"/>
        <v/>
      </c>
      <c r="CK383" s="142" t="str">
        <f t="array" aca="1" ref="CK383" ca="1">IFERROR(INDEX($CJ$1:$CJ$502,SMALL(IF($CJ$1:$CJ$502&lt;&gt;"",ROW($CJ$1:$CJ$502)),ROW(376:376))),"")</f>
        <v/>
      </c>
      <c r="CL383" s="142" t="str">
        <f t="shared" ca="1" si="2816"/>
        <v/>
      </c>
      <c r="CM383" s="142" t="str">
        <f t="shared" ca="1" si="2817"/>
        <v/>
      </c>
      <c r="CN383" s="142" t="str" cm="1">
        <f t="array" aca="1" ref="CN383" ca="1">IF(CM383="","",INDEX(INDIRECT("$CM$9:$CM$" &amp; ROW(GuyAnchorReactionCount) + GuyAnchorReactionCount),ROWS($CM383:INDIRECT("$CM$" &amp; ROW(GuyAnchorReactionCount) + GuyAnchorReactionCount))))</f>
        <v/>
      </c>
      <c r="CP383" s="145" t="str">
        <f t="shared" ca="1" si="2818"/>
        <v/>
      </c>
      <c r="CQ383" s="145" t="str">
        <f t="shared" ca="1" si="2819"/>
        <v/>
      </c>
      <c r="CR383" s="145" t="str">
        <f t="shared" ca="1" si="2820"/>
        <v/>
      </c>
      <c r="CS383" s="145" t="str">
        <f t="shared" ca="1" si="2821"/>
        <v/>
      </c>
    </row>
    <row r="384" spans="3:97" x14ac:dyDescent="0.2">
      <c r="C384" s="142">
        <f t="shared" si="2745"/>
        <v>382</v>
      </c>
      <c r="D384" s="142" t="e">
        <f t="shared" ca="1" si="3149"/>
        <v>#N/A</v>
      </c>
      <c r="E384" s="142" t="e">
        <f t="shared" ca="1" si="3149"/>
        <v>#N/A</v>
      </c>
      <c r="F384" s="142" t="e">
        <f t="shared" ca="1" si="3149"/>
        <v>#N/A</v>
      </c>
      <c r="G384" s="142" t="e">
        <f t="shared" ca="1" si="3149"/>
        <v>#N/A</v>
      </c>
      <c r="H384" s="142" t="e">
        <f t="shared" ca="1" si="3149"/>
        <v>#N/A</v>
      </c>
      <c r="I384" s="142" t="e">
        <f t="shared" ca="1" si="3149"/>
        <v>#N/A</v>
      </c>
      <c r="J384" s="142" t="e">
        <f t="shared" ca="1" si="3149"/>
        <v>#N/A</v>
      </c>
      <c r="K384" s="142" t="e">
        <f t="shared" ca="1" si="3149"/>
        <v>#N/A</v>
      </c>
      <c r="L384" s="142" t="e">
        <f t="shared" ca="1" si="3149"/>
        <v>#N/A</v>
      </c>
      <c r="M384" s="142" t="e">
        <f t="shared" ca="1" si="3149"/>
        <v>#N/A</v>
      </c>
      <c r="N384" s="142" t="e">
        <f t="shared" ca="1" si="3149"/>
        <v>#N/A</v>
      </c>
      <c r="O384" s="142" t="e">
        <f t="shared" ca="1" si="3149"/>
        <v>#N/A</v>
      </c>
      <c r="P384" s="142" t="e">
        <f t="shared" ca="1" si="3149"/>
        <v>#N/A</v>
      </c>
      <c r="Q384" s="142" t="e">
        <f t="shared" ca="1" si="3149"/>
        <v>#N/A</v>
      </c>
      <c r="R384" s="142" t="e">
        <f t="shared" ca="1" si="3149"/>
        <v>#N/A</v>
      </c>
      <c r="S384" s="142" t="e">
        <f t="shared" ca="1" si="3149"/>
        <v>#N/A</v>
      </c>
      <c r="T384" s="142" t="e">
        <f t="shared" ca="1" si="3139"/>
        <v>#N/A</v>
      </c>
      <c r="U384" s="142" t="e">
        <f t="shared" ca="1" si="3139"/>
        <v>#N/A</v>
      </c>
      <c r="V384" s="142" t="e">
        <f t="shared" ca="1" si="3139"/>
        <v>#N/A</v>
      </c>
      <c r="W384" s="142" t="e">
        <f t="shared" ca="1" si="3139"/>
        <v>#N/A</v>
      </c>
      <c r="X384" s="142" t="e">
        <f t="shared" ca="1" si="3139"/>
        <v>#N/A</v>
      </c>
      <c r="Y384" s="142" t="e">
        <f t="shared" ca="1" si="3139"/>
        <v>#N/A</v>
      </c>
      <c r="Z384" s="142" t="e">
        <f t="shared" ca="1" si="3139"/>
        <v>#N/A</v>
      </c>
      <c r="AA384" s="142" t="e">
        <f t="shared" ca="1" si="3139"/>
        <v>#N/A</v>
      </c>
      <c r="AB384" s="142" t="e">
        <f t="shared" ca="1" si="3139"/>
        <v>#N/A</v>
      </c>
      <c r="AC384" s="142" t="e">
        <f t="shared" ca="1" si="3139"/>
        <v>#N/A</v>
      </c>
      <c r="AD384" s="142" t="e">
        <f t="shared" ca="1" si="3139"/>
        <v>#N/A</v>
      </c>
      <c r="AE384" s="142" t="e">
        <f t="shared" ca="1" si="3139"/>
        <v>#N/A</v>
      </c>
      <c r="AF384" s="142" t="e">
        <f t="shared" ca="1" si="3139"/>
        <v>#N/A</v>
      </c>
      <c r="AG384" s="142" t="e">
        <f t="shared" ca="1" si="3139"/>
        <v>#N/A</v>
      </c>
      <c r="AH384" s="142" t="e">
        <f t="shared" ca="1" si="3139"/>
        <v>#N/A</v>
      </c>
      <c r="AI384" s="142" t="e">
        <f t="shared" ca="1" si="3150"/>
        <v>#N/A</v>
      </c>
      <c r="AJ384" s="142" t="e">
        <f t="shared" ca="1" si="3150"/>
        <v>#N/A</v>
      </c>
      <c r="AK384" s="142" t="e">
        <f t="shared" ca="1" si="3150"/>
        <v>#N/A</v>
      </c>
      <c r="AL384" s="142" t="e">
        <f t="shared" ca="1" si="3150"/>
        <v>#N/A</v>
      </c>
      <c r="AM384" s="142" t="e">
        <f t="shared" ca="1" si="3150"/>
        <v>#N/A</v>
      </c>
      <c r="AN384" s="142" t="e">
        <f t="shared" ca="1" si="3150"/>
        <v>#N/A</v>
      </c>
      <c r="AO384" s="142" t="e">
        <f t="shared" ca="1" si="3150"/>
        <v>#N/A</v>
      </c>
      <c r="AP384" s="142" t="e">
        <f t="shared" ca="1" si="3150"/>
        <v>#N/A</v>
      </c>
      <c r="AQ384" s="142" t="e">
        <f t="shared" ca="1" si="3150"/>
        <v>#N/A</v>
      </c>
      <c r="AR384" s="142" t="e">
        <f t="shared" ca="1" si="3150"/>
        <v>#N/A</v>
      </c>
      <c r="AS384" s="142" t="e">
        <f t="shared" ca="1" si="3150"/>
        <v>#N/A</v>
      </c>
      <c r="AT384" s="142" t="e">
        <f t="shared" ca="1" si="3150"/>
        <v>#N/A</v>
      </c>
      <c r="AU384" s="142" t="e">
        <f t="shared" ca="1" si="3150"/>
        <v>#N/A</v>
      </c>
      <c r="AV384" s="142" t="e">
        <f t="shared" ca="1" si="3150"/>
        <v>#N/A</v>
      </c>
      <c r="AW384" s="142" t="e">
        <f t="shared" ca="1" si="3150"/>
        <v>#N/A</v>
      </c>
      <c r="AX384" s="142" t="e">
        <f t="shared" ca="1" si="3150"/>
        <v>#N/A</v>
      </c>
      <c r="AY384" s="142" t="e">
        <f t="shared" ca="1" si="3140"/>
        <v>#N/A</v>
      </c>
      <c r="AZ384" s="142" t="e">
        <f t="shared" ca="1" si="3140"/>
        <v>#N/A</v>
      </c>
      <c r="BA384" s="142" t="e">
        <f t="shared" ca="1" si="3140"/>
        <v>#N/A</v>
      </c>
      <c r="BB384" s="142" t="str">
        <f t="shared" ca="1" si="2735"/>
        <v/>
      </c>
      <c r="BC384" s="142" t="str">
        <f t="shared" ref="BC384" ca="1" si="3263">IFERROR(VALUE(G384)*IF(RTF_unit="K",1,IF(RTF_unit="lb",1/1000,IF(RTF_unit="T",2,1))),"")</f>
        <v/>
      </c>
      <c r="BD384" s="142" t="str">
        <f t="shared" ref="BD384" ca="1" si="3264">IFERROR(VALUE(H384)*IF(RTF_unit="K",1,IF(RTF_unit="lb",1/1000,IF(RTF_unit="T",2,1))),"")</f>
        <v/>
      </c>
      <c r="BE384" s="142" t="str">
        <f t="shared" ref="BE384" ca="1" si="3265">IFERROR(VALUE(I384)*IF(RTF_unit="K",1,IF(RTF_unit="lb",1/1000,IF(RTF_unit="T",2,1))),"")</f>
        <v/>
      </c>
      <c r="BF384" s="20" t="str">
        <f t="shared" ca="1" si="2739"/>
        <v/>
      </c>
      <c r="BG384" s="142" t="str">
        <f t="shared" ca="1" si="2781"/>
        <v/>
      </c>
      <c r="BH384" s="20"/>
      <c r="BI384" s="158" t="str">
        <f t="shared" ca="1" si="2825"/>
        <v/>
      </c>
      <c r="BJ384" s="142" t="str">
        <f t="shared" ca="1" si="2800"/>
        <v/>
      </c>
      <c r="BK384" s="142" t="str">
        <f t="shared" ca="1" si="2826"/>
        <v/>
      </c>
      <c r="BL384" s="142" t="str">
        <f t="shared" ref="BL384" ca="1" si="3266">IFERROR(INDEX($D$2:$BA$203,$A$41-1+$BI384,$A$27-3)*IF(RTF_unit="K",1,IF(RTF_unit="lb",1/1000,IF(RTF_unit="T",2,1))),"")</f>
        <v/>
      </c>
      <c r="BM384" s="142" t="str">
        <f t="shared" ref="BM384" ca="1" si="3267">IFERROR(INDEX($D$2:$BA$203,$A$41-1+$BI384,$A$27-1)*IF(RTF_unit="K",1,IF(RTF_unit="lb",1/1000,IF(RTF_unit="T",2,1))),"")</f>
        <v/>
      </c>
      <c r="BN384" s="142" t="str">
        <f t="shared" ref="BN384" ca="1" si="3268">IFERROR(INDEX($D$2:$BA$203,$A$41-1+$BI384,$A$27-2)*IF(RTF_unit="K",1,IF(RTF_unit="lb",1/1000,IF(RTF_unit="T",2,1))),"")</f>
        <v/>
      </c>
      <c r="BO384" s="142" t="str">
        <f t="shared" ref="BO384" ca="1" si="3269">IFERROR(INDEX($D$2:$BA$203,$A$41-1+$BI384,$A$27)*IF(RTF_unit_Moment="kip-ft",1,IF(RTF_unit_Moment="kip-in",1/12,IF(RTF_unit_Moment="lb-ft",1/1000,IF(RTF_unit_Moment="lb-in",1/12000,1)))),"")</f>
        <v/>
      </c>
      <c r="BP384" s="142" t="str">
        <f t="shared" ref="BP384" ca="1" si="3270">IFERROR(INDEX($D$2:$BA$203,$A$41-1+$BI384,$A$30)*IF(RTF_unit_Moment="kip-ft",1,IF(RTF_unit_Moment="kip-in",1/12,IF(RTF_unit_Moment="lb-ft",1/1000,IF(RTF_unit_Moment="lb-in",1/12000,1)))),"")</f>
        <v/>
      </c>
      <c r="BQ384" s="142" t="str">
        <f t="shared" ca="1" si="2832"/>
        <v/>
      </c>
      <c r="BR384" s="142" t="str">
        <f t="shared" ca="1" si="2833"/>
        <v/>
      </c>
      <c r="BT384" s="142" t="str">
        <f t="array" aca="1" ref="BT384" ca="1">IFERROR(INDEX($BB$1:$BB$502,SMALL(IF($BB$1:$BB$502&lt;&gt;"",ROW($BB$1:$BB$502)),ROW(377:377))),"")</f>
        <v/>
      </c>
      <c r="BU384" s="156" t="str">
        <f t="shared" ca="1" si="2795"/>
        <v/>
      </c>
      <c r="BV384" s="142" t="str">
        <f t="shared" ca="1" si="3090"/>
        <v/>
      </c>
      <c r="BW384" s="142" t="str">
        <f t="shared" ca="1" si="3090"/>
        <v/>
      </c>
      <c r="BX384" s="142" t="str">
        <f t="shared" ca="1" si="3090"/>
        <v/>
      </c>
      <c r="BY384" s="142" t="str">
        <f t="shared" ca="1" si="2807"/>
        <v/>
      </c>
      <c r="BZ384" s="142" t="str">
        <f t="shared" ca="1" si="2796"/>
        <v/>
      </c>
      <c r="CA384" s="142" t="str">
        <f t="shared" ca="1" si="2808"/>
        <v/>
      </c>
      <c r="CB384" s="142" t="str">
        <f t="shared" ca="1" si="2809"/>
        <v/>
      </c>
      <c r="CC384" s="142" t="str">
        <f t="shared" ca="1" si="2810"/>
        <v/>
      </c>
      <c r="CD384" s="142" t="str">
        <f t="shared" ca="1" si="2811"/>
        <v/>
      </c>
      <c r="CE384" s="142" t="str">
        <f t="shared" ca="1" si="2812"/>
        <v/>
      </c>
      <c r="CF384" s="142" t="str">
        <f t="shared" ca="1" si="2813"/>
        <v/>
      </c>
      <c r="CG384" s="142" t="str">
        <f t="shared" ca="1" si="2814"/>
        <v/>
      </c>
      <c r="CH384" s="142" t="str">
        <f ca="1">IFERROR(TRIM(IFERROR(IF(ISNUMBER(MATCH(IF($CF383="Radius",LEFT($CF384,FIND(" (",$CF384,1)),IF(LEFT($CF384,FIND(" (",$CF384,1))=LEFT($CF383,FIND(" (",$CF383,1)),"",LEFT($CF384,FIND(" (",$CF384,1)))),$CH$8:$CH383,0))=FALSE,IF($CF383="Radius",LEFT($CF384,FIND(" (",$CF384,1)),IF(LEFT($CF384,FIND(" (",$CF384,1))=LEFT($CF383,FIND(" (",$CF383,1)),"",LEFT($CF384,FIND(" (",$CF384,1)))),""),"")),"")</f>
        <v/>
      </c>
      <c r="CI384" s="142" t="str">
        <f t="array" aca="1" ref="CI384" ca="1">IFERROR(IF($CH384="","",IF(MAX((Selection_Radius=$CH384)*Selection_Resultant)=0,"",MAX((Selection_Radius=$CH384)*Selection_Resultant))),"")</f>
        <v/>
      </c>
      <c r="CJ384" s="142" t="str">
        <f t="shared" ca="1" si="2815"/>
        <v/>
      </c>
      <c r="CK384" s="142" t="str">
        <f t="array" aca="1" ref="CK384" ca="1">IFERROR(INDEX($CJ$1:$CJ$502,SMALL(IF($CJ$1:$CJ$502&lt;&gt;"",ROW($CJ$1:$CJ$502)),ROW(377:377))),"")</f>
        <v/>
      </c>
      <c r="CL384" s="142" t="str">
        <f t="shared" ca="1" si="2816"/>
        <v/>
      </c>
      <c r="CM384" s="142" t="str">
        <f t="shared" ca="1" si="2817"/>
        <v/>
      </c>
      <c r="CN384" s="142" t="str" cm="1">
        <f t="array" aca="1" ref="CN384" ca="1">IF(CM384="","",INDEX(INDIRECT("$CM$9:$CM$" &amp; ROW(GuyAnchorReactionCount) + GuyAnchorReactionCount),ROWS($CM384:INDIRECT("$CM$" &amp; ROW(GuyAnchorReactionCount) + GuyAnchorReactionCount))))</f>
        <v/>
      </c>
      <c r="CP384" s="145" t="str">
        <f t="shared" ca="1" si="2818"/>
        <v/>
      </c>
      <c r="CQ384" s="145" t="str">
        <f t="shared" ca="1" si="2819"/>
        <v/>
      </c>
      <c r="CR384" s="145" t="str">
        <f t="shared" ca="1" si="2820"/>
        <v/>
      </c>
      <c r="CS384" s="145" t="str">
        <f t="shared" ca="1" si="2821"/>
        <v/>
      </c>
    </row>
    <row r="385" spans="3:97" x14ac:dyDescent="0.2">
      <c r="C385" s="142">
        <f t="shared" si="2745"/>
        <v>383</v>
      </c>
      <c r="D385" s="142" t="e">
        <f t="shared" ca="1" si="3149"/>
        <v>#N/A</v>
      </c>
      <c r="E385" s="142" t="e">
        <f t="shared" ca="1" si="3149"/>
        <v>#N/A</v>
      </c>
      <c r="F385" s="142" t="e">
        <f t="shared" ca="1" si="3149"/>
        <v>#N/A</v>
      </c>
      <c r="G385" s="142" t="e">
        <f t="shared" ca="1" si="3149"/>
        <v>#N/A</v>
      </c>
      <c r="H385" s="142" t="e">
        <f t="shared" ca="1" si="3149"/>
        <v>#N/A</v>
      </c>
      <c r="I385" s="142" t="e">
        <f t="shared" ca="1" si="3149"/>
        <v>#N/A</v>
      </c>
      <c r="J385" s="142" t="e">
        <f t="shared" ca="1" si="3149"/>
        <v>#N/A</v>
      </c>
      <c r="K385" s="142" t="e">
        <f t="shared" ca="1" si="3149"/>
        <v>#N/A</v>
      </c>
      <c r="L385" s="142" t="e">
        <f t="shared" ca="1" si="3149"/>
        <v>#N/A</v>
      </c>
      <c r="M385" s="142" t="e">
        <f t="shared" ca="1" si="3149"/>
        <v>#N/A</v>
      </c>
      <c r="N385" s="142" t="e">
        <f t="shared" ca="1" si="3149"/>
        <v>#N/A</v>
      </c>
      <c r="O385" s="142" t="e">
        <f t="shared" ca="1" si="3149"/>
        <v>#N/A</v>
      </c>
      <c r="P385" s="142" t="e">
        <f t="shared" ca="1" si="3149"/>
        <v>#N/A</v>
      </c>
      <c r="Q385" s="142" t="e">
        <f t="shared" ca="1" si="3149"/>
        <v>#N/A</v>
      </c>
      <c r="R385" s="142" t="e">
        <f t="shared" ca="1" si="3149"/>
        <v>#N/A</v>
      </c>
      <c r="S385" s="142" t="e">
        <f t="shared" ref="S385:AH400" ca="1" si="3271">TRIM(INDIRECT("'" &amp; "TNX Report" &amp; "'!" &amp; ADDRESS($A$9+$C385,S$1)))</f>
        <v>#N/A</v>
      </c>
      <c r="T385" s="142" t="e">
        <f t="shared" ca="1" si="3271"/>
        <v>#N/A</v>
      </c>
      <c r="U385" s="142" t="e">
        <f t="shared" ca="1" si="3271"/>
        <v>#N/A</v>
      </c>
      <c r="V385" s="142" t="e">
        <f t="shared" ca="1" si="3271"/>
        <v>#N/A</v>
      </c>
      <c r="W385" s="142" t="e">
        <f t="shared" ca="1" si="3271"/>
        <v>#N/A</v>
      </c>
      <c r="X385" s="142" t="e">
        <f t="shared" ca="1" si="3271"/>
        <v>#N/A</v>
      </c>
      <c r="Y385" s="142" t="e">
        <f t="shared" ca="1" si="3271"/>
        <v>#N/A</v>
      </c>
      <c r="Z385" s="142" t="e">
        <f t="shared" ca="1" si="3271"/>
        <v>#N/A</v>
      </c>
      <c r="AA385" s="142" t="e">
        <f t="shared" ca="1" si="3271"/>
        <v>#N/A</v>
      </c>
      <c r="AB385" s="142" t="e">
        <f t="shared" ca="1" si="3271"/>
        <v>#N/A</v>
      </c>
      <c r="AC385" s="142" t="e">
        <f t="shared" ca="1" si="3271"/>
        <v>#N/A</v>
      </c>
      <c r="AD385" s="142" t="e">
        <f t="shared" ca="1" si="3271"/>
        <v>#N/A</v>
      </c>
      <c r="AE385" s="142" t="e">
        <f t="shared" ca="1" si="3271"/>
        <v>#N/A</v>
      </c>
      <c r="AF385" s="142" t="e">
        <f t="shared" ca="1" si="3271"/>
        <v>#N/A</v>
      </c>
      <c r="AG385" s="142" t="e">
        <f t="shared" ca="1" si="3271"/>
        <v>#N/A</v>
      </c>
      <c r="AH385" s="142" t="e">
        <f t="shared" ca="1" si="3271"/>
        <v>#N/A</v>
      </c>
      <c r="AI385" s="142" t="e">
        <f t="shared" ca="1" si="3150"/>
        <v>#N/A</v>
      </c>
      <c r="AJ385" s="142" t="e">
        <f t="shared" ca="1" si="3150"/>
        <v>#N/A</v>
      </c>
      <c r="AK385" s="142" t="e">
        <f t="shared" ca="1" si="3150"/>
        <v>#N/A</v>
      </c>
      <c r="AL385" s="142" t="e">
        <f t="shared" ca="1" si="3150"/>
        <v>#N/A</v>
      </c>
      <c r="AM385" s="142" t="e">
        <f t="shared" ca="1" si="3150"/>
        <v>#N/A</v>
      </c>
      <c r="AN385" s="142" t="e">
        <f t="shared" ca="1" si="3150"/>
        <v>#N/A</v>
      </c>
      <c r="AO385" s="142" t="e">
        <f t="shared" ca="1" si="3150"/>
        <v>#N/A</v>
      </c>
      <c r="AP385" s="142" t="e">
        <f t="shared" ca="1" si="3150"/>
        <v>#N/A</v>
      </c>
      <c r="AQ385" s="142" t="e">
        <f t="shared" ca="1" si="3150"/>
        <v>#N/A</v>
      </c>
      <c r="AR385" s="142" t="e">
        <f t="shared" ca="1" si="3150"/>
        <v>#N/A</v>
      </c>
      <c r="AS385" s="142" t="e">
        <f t="shared" ca="1" si="3150"/>
        <v>#N/A</v>
      </c>
      <c r="AT385" s="142" t="e">
        <f t="shared" ca="1" si="3150"/>
        <v>#N/A</v>
      </c>
      <c r="AU385" s="142" t="e">
        <f t="shared" ca="1" si="3150"/>
        <v>#N/A</v>
      </c>
      <c r="AV385" s="142" t="e">
        <f t="shared" ca="1" si="3150"/>
        <v>#N/A</v>
      </c>
      <c r="AW385" s="142" t="e">
        <f t="shared" ca="1" si="3150"/>
        <v>#N/A</v>
      </c>
      <c r="AX385" s="142" t="e">
        <f t="shared" ref="AX385:BA400" ca="1" si="3272">TRIM(INDIRECT("'" &amp; "TNX Report" &amp; "'!" &amp; ADDRESS($A$9+$C385,AX$1)))</f>
        <v>#N/A</v>
      </c>
      <c r="AY385" s="142" t="e">
        <f t="shared" ca="1" si="3272"/>
        <v>#N/A</v>
      </c>
      <c r="AZ385" s="142" t="e">
        <f t="shared" ca="1" si="3272"/>
        <v>#N/A</v>
      </c>
      <c r="BA385" s="142" t="e">
        <f t="shared" ca="1" si="3272"/>
        <v>#N/A</v>
      </c>
      <c r="BB385" s="142" t="str">
        <f t="shared" ca="1" si="2735"/>
        <v/>
      </c>
      <c r="BC385" s="142" t="str">
        <f t="shared" ref="BC385" ca="1" si="3273">IFERROR(VALUE(G385)*IF(RTF_unit="K",1,IF(RTF_unit="lb",1/1000,IF(RTF_unit="T",2,1))),"")</f>
        <v/>
      </c>
      <c r="BD385" s="142" t="str">
        <f t="shared" ref="BD385" ca="1" si="3274">IFERROR(VALUE(H385)*IF(RTF_unit="K",1,IF(RTF_unit="lb",1/1000,IF(RTF_unit="T",2,1))),"")</f>
        <v/>
      </c>
      <c r="BE385" s="142" t="str">
        <f t="shared" ref="BE385" ca="1" si="3275">IFERROR(VALUE(I385)*IF(RTF_unit="K",1,IF(RTF_unit="lb",1/1000,IF(RTF_unit="T",2,1))),"")</f>
        <v/>
      </c>
      <c r="BF385" s="20" t="str">
        <f t="shared" ca="1" si="2739"/>
        <v/>
      </c>
      <c r="BG385" s="142" t="str">
        <f t="shared" ca="1" si="2781"/>
        <v/>
      </c>
      <c r="BH385" s="20"/>
      <c r="BI385" s="158" t="str">
        <f t="shared" ca="1" si="2825"/>
        <v/>
      </c>
      <c r="BJ385" s="142" t="str">
        <f t="shared" ca="1" si="2800"/>
        <v/>
      </c>
      <c r="BK385" s="142" t="str">
        <f t="shared" ca="1" si="2826"/>
        <v/>
      </c>
      <c r="BL385" s="142" t="str">
        <f t="shared" ref="BL385" ca="1" si="3276">IFERROR(INDEX($D$2:$BA$203,$A$41-1+$BI385,$A$27-3)*IF(RTF_unit="K",1,IF(RTF_unit="lb",1/1000,IF(RTF_unit="T",2,1))),"")</f>
        <v/>
      </c>
      <c r="BM385" s="142" t="str">
        <f t="shared" ref="BM385" ca="1" si="3277">IFERROR(INDEX($D$2:$BA$203,$A$41-1+$BI385,$A$27-1)*IF(RTF_unit="K",1,IF(RTF_unit="lb",1/1000,IF(RTF_unit="T",2,1))),"")</f>
        <v/>
      </c>
      <c r="BN385" s="142" t="str">
        <f t="shared" ref="BN385" ca="1" si="3278">IFERROR(INDEX($D$2:$BA$203,$A$41-1+$BI385,$A$27-2)*IF(RTF_unit="K",1,IF(RTF_unit="lb",1/1000,IF(RTF_unit="T",2,1))),"")</f>
        <v/>
      </c>
      <c r="BO385" s="142" t="str">
        <f t="shared" ref="BO385" ca="1" si="3279">IFERROR(INDEX($D$2:$BA$203,$A$41-1+$BI385,$A$27)*IF(RTF_unit_Moment="kip-ft",1,IF(RTF_unit_Moment="kip-in",1/12,IF(RTF_unit_Moment="lb-ft",1/1000,IF(RTF_unit_Moment="lb-in",1/12000,1)))),"")</f>
        <v/>
      </c>
      <c r="BP385" s="142" t="str">
        <f t="shared" ref="BP385" ca="1" si="3280">IFERROR(INDEX($D$2:$BA$203,$A$41-1+$BI385,$A$30)*IF(RTF_unit_Moment="kip-ft",1,IF(RTF_unit_Moment="kip-in",1/12,IF(RTF_unit_Moment="lb-ft",1/1000,IF(RTF_unit_Moment="lb-in",1/12000,1)))),"")</f>
        <v/>
      </c>
      <c r="BQ385" s="142" t="str">
        <f t="shared" ca="1" si="2832"/>
        <v/>
      </c>
      <c r="BR385" s="142" t="str">
        <f t="shared" ca="1" si="2833"/>
        <v/>
      </c>
      <c r="BT385" s="142" t="str">
        <f t="array" aca="1" ref="BT385" ca="1">IFERROR(INDEX($BB$1:$BB$502,SMALL(IF($BB$1:$BB$502&lt;&gt;"",ROW($BB$1:$BB$502)),ROW(378:378))),"")</f>
        <v/>
      </c>
      <c r="BU385" s="156" t="str">
        <f t="shared" ca="1" si="2795"/>
        <v/>
      </c>
      <c r="BV385" s="142" t="str">
        <f t="shared" ca="1" si="3090"/>
        <v/>
      </c>
      <c r="BW385" s="142" t="str">
        <f t="shared" ca="1" si="3090"/>
        <v/>
      </c>
      <c r="BX385" s="142" t="str">
        <f t="shared" ca="1" si="3090"/>
        <v/>
      </c>
      <c r="BY385" s="142" t="str">
        <f t="shared" ca="1" si="2807"/>
        <v/>
      </c>
      <c r="BZ385" s="142" t="str">
        <f t="shared" ca="1" si="2796"/>
        <v/>
      </c>
      <c r="CA385" s="142" t="str">
        <f t="shared" ca="1" si="2808"/>
        <v/>
      </c>
      <c r="CB385" s="142" t="str">
        <f t="shared" ca="1" si="2809"/>
        <v/>
      </c>
      <c r="CC385" s="142" t="str">
        <f t="shared" ca="1" si="2810"/>
        <v/>
      </c>
      <c r="CD385" s="142" t="str">
        <f t="shared" ca="1" si="2811"/>
        <v/>
      </c>
      <c r="CE385" s="142" t="str">
        <f t="shared" ca="1" si="2812"/>
        <v/>
      </c>
      <c r="CF385" s="142" t="str">
        <f t="shared" ca="1" si="2813"/>
        <v/>
      </c>
      <c r="CG385" s="142" t="str">
        <f t="shared" ca="1" si="2814"/>
        <v/>
      </c>
      <c r="CH385" s="142" t="str">
        <f ca="1">IFERROR(TRIM(IFERROR(IF(ISNUMBER(MATCH(IF($CF384="Radius",LEFT($CF385,FIND(" (",$CF385,1)),IF(LEFT($CF385,FIND(" (",$CF385,1))=LEFT($CF384,FIND(" (",$CF384,1)),"",LEFT($CF385,FIND(" (",$CF385,1)))),$CH$8:$CH384,0))=FALSE,IF($CF384="Radius",LEFT($CF385,FIND(" (",$CF385,1)),IF(LEFT($CF385,FIND(" (",$CF385,1))=LEFT($CF384,FIND(" (",$CF384,1)),"",LEFT($CF385,FIND(" (",$CF385,1)))),""),"")),"")</f>
        <v/>
      </c>
      <c r="CI385" s="142" t="str">
        <f t="array" aca="1" ref="CI385" ca="1">IFERROR(IF($CH385="","",IF(MAX((Selection_Radius=$CH385)*Selection_Resultant)=0,"",MAX((Selection_Radius=$CH385)*Selection_Resultant))),"")</f>
        <v/>
      </c>
      <c r="CJ385" s="142" t="str">
        <f t="shared" ca="1" si="2815"/>
        <v/>
      </c>
      <c r="CK385" s="142" t="str">
        <f t="array" aca="1" ref="CK385" ca="1">IFERROR(INDEX($CJ$1:$CJ$502,SMALL(IF($CJ$1:$CJ$502&lt;&gt;"",ROW($CJ$1:$CJ$502)),ROW(378:378))),"")</f>
        <v/>
      </c>
      <c r="CL385" s="142" t="str">
        <f t="shared" ca="1" si="2816"/>
        <v/>
      </c>
      <c r="CM385" s="142" t="str">
        <f t="shared" ca="1" si="2817"/>
        <v/>
      </c>
      <c r="CN385" s="142" t="str" cm="1">
        <f t="array" aca="1" ref="CN385" ca="1">IF(CM385="","",INDEX(INDIRECT("$CM$9:$CM$" &amp; ROW(GuyAnchorReactionCount) + GuyAnchorReactionCount),ROWS($CM385:INDIRECT("$CM$" &amp; ROW(GuyAnchorReactionCount) + GuyAnchorReactionCount))))</f>
        <v/>
      </c>
      <c r="CP385" s="145" t="str">
        <f t="shared" ca="1" si="2818"/>
        <v/>
      </c>
      <c r="CQ385" s="145" t="str">
        <f t="shared" ca="1" si="2819"/>
        <v/>
      </c>
      <c r="CR385" s="145" t="str">
        <f t="shared" ca="1" si="2820"/>
        <v/>
      </c>
      <c r="CS385" s="145" t="str">
        <f t="shared" ca="1" si="2821"/>
        <v/>
      </c>
    </row>
    <row r="386" spans="3:97" ht="15" customHeight="1" x14ac:dyDescent="0.2">
      <c r="C386" s="142">
        <f t="shared" si="2745"/>
        <v>384</v>
      </c>
      <c r="D386" s="142" t="e">
        <f t="shared" ref="D386:S401" ca="1" si="3281">TRIM(INDIRECT("'" &amp; "TNX Report" &amp; "'!" &amp; ADDRESS($A$9+$C386,D$1)))</f>
        <v>#N/A</v>
      </c>
      <c r="E386" s="142" t="e">
        <f t="shared" ca="1" si="3281"/>
        <v>#N/A</v>
      </c>
      <c r="F386" s="142" t="e">
        <f t="shared" ca="1" si="3281"/>
        <v>#N/A</v>
      </c>
      <c r="G386" s="142" t="e">
        <f t="shared" ca="1" si="3281"/>
        <v>#N/A</v>
      </c>
      <c r="H386" s="142" t="e">
        <f t="shared" ca="1" si="3281"/>
        <v>#N/A</v>
      </c>
      <c r="I386" s="142" t="e">
        <f t="shared" ca="1" si="3281"/>
        <v>#N/A</v>
      </c>
      <c r="J386" s="142" t="e">
        <f t="shared" ca="1" si="3281"/>
        <v>#N/A</v>
      </c>
      <c r="K386" s="142" t="e">
        <f t="shared" ca="1" si="3281"/>
        <v>#N/A</v>
      </c>
      <c r="L386" s="142" t="e">
        <f t="shared" ca="1" si="3281"/>
        <v>#N/A</v>
      </c>
      <c r="M386" s="142" t="e">
        <f t="shared" ca="1" si="3281"/>
        <v>#N/A</v>
      </c>
      <c r="N386" s="142" t="e">
        <f t="shared" ca="1" si="3281"/>
        <v>#N/A</v>
      </c>
      <c r="O386" s="142" t="e">
        <f t="shared" ca="1" si="3281"/>
        <v>#N/A</v>
      </c>
      <c r="P386" s="142" t="e">
        <f t="shared" ca="1" si="3281"/>
        <v>#N/A</v>
      </c>
      <c r="Q386" s="142" t="e">
        <f t="shared" ca="1" si="3281"/>
        <v>#N/A</v>
      </c>
      <c r="R386" s="142" t="e">
        <f t="shared" ca="1" si="3281"/>
        <v>#N/A</v>
      </c>
      <c r="S386" s="142" t="e">
        <f t="shared" ca="1" si="3281"/>
        <v>#N/A</v>
      </c>
      <c r="T386" s="142" t="e">
        <f t="shared" ca="1" si="3271"/>
        <v>#N/A</v>
      </c>
      <c r="U386" s="142" t="e">
        <f t="shared" ca="1" si="3271"/>
        <v>#N/A</v>
      </c>
      <c r="V386" s="142" t="e">
        <f t="shared" ca="1" si="3271"/>
        <v>#N/A</v>
      </c>
      <c r="W386" s="142" t="e">
        <f t="shared" ca="1" si="3271"/>
        <v>#N/A</v>
      </c>
      <c r="X386" s="142" t="e">
        <f t="shared" ca="1" si="3271"/>
        <v>#N/A</v>
      </c>
      <c r="Y386" s="142" t="e">
        <f t="shared" ca="1" si="3271"/>
        <v>#N/A</v>
      </c>
      <c r="Z386" s="142" t="e">
        <f t="shared" ca="1" si="3271"/>
        <v>#N/A</v>
      </c>
      <c r="AA386" s="142" t="e">
        <f t="shared" ca="1" si="3271"/>
        <v>#N/A</v>
      </c>
      <c r="AB386" s="142" t="e">
        <f t="shared" ca="1" si="3271"/>
        <v>#N/A</v>
      </c>
      <c r="AC386" s="142" t="e">
        <f t="shared" ca="1" si="3271"/>
        <v>#N/A</v>
      </c>
      <c r="AD386" s="142" t="e">
        <f t="shared" ca="1" si="3271"/>
        <v>#N/A</v>
      </c>
      <c r="AE386" s="142" t="e">
        <f t="shared" ca="1" si="3271"/>
        <v>#N/A</v>
      </c>
      <c r="AF386" s="142" t="e">
        <f t="shared" ca="1" si="3271"/>
        <v>#N/A</v>
      </c>
      <c r="AG386" s="142" t="e">
        <f t="shared" ca="1" si="3271"/>
        <v>#N/A</v>
      </c>
      <c r="AH386" s="142" t="e">
        <f t="shared" ca="1" si="3271"/>
        <v>#N/A</v>
      </c>
      <c r="AI386" s="142" t="e">
        <f t="shared" ref="AI386:AX401" ca="1" si="3282">TRIM(INDIRECT("'" &amp; "TNX Report" &amp; "'!" &amp; ADDRESS($A$9+$C386,AI$1)))</f>
        <v>#N/A</v>
      </c>
      <c r="AJ386" s="142" t="e">
        <f t="shared" ca="1" si="3282"/>
        <v>#N/A</v>
      </c>
      <c r="AK386" s="142" t="e">
        <f t="shared" ca="1" si="3282"/>
        <v>#N/A</v>
      </c>
      <c r="AL386" s="142" t="e">
        <f t="shared" ca="1" si="3282"/>
        <v>#N/A</v>
      </c>
      <c r="AM386" s="142" t="e">
        <f t="shared" ca="1" si="3282"/>
        <v>#N/A</v>
      </c>
      <c r="AN386" s="142" t="e">
        <f t="shared" ca="1" si="3282"/>
        <v>#N/A</v>
      </c>
      <c r="AO386" s="142" t="e">
        <f t="shared" ca="1" si="3282"/>
        <v>#N/A</v>
      </c>
      <c r="AP386" s="142" t="e">
        <f t="shared" ca="1" si="3282"/>
        <v>#N/A</v>
      </c>
      <c r="AQ386" s="142" t="e">
        <f t="shared" ca="1" si="3282"/>
        <v>#N/A</v>
      </c>
      <c r="AR386" s="142" t="e">
        <f t="shared" ca="1" si="3282"/>
        <v>#N/A</v>
      </c>
      <c r="AS386" s="142" t="e">
        <f t="shared" ca="1" si="3282"/>
        <v>#N/A</v>
      </c>
      <c r="AT386" s="142" t="e">
        <f t="shared" ca="1" si="3282"/>
        <v>#N/A</v>
      </c>
      <c r="AU386" s="142" t="e">
        <f t="shared" ca="1" si="3282"/>
        <v>#N/A</v>
      </c>
      <c r="AV386" s="142" t="e">
        <f t="shared" ca="1" si="3282"/>
        <v>#N/A</v>
      </c>
      <c r="AW386" s="142" t="e">
        <f t="shared" ca="1" si="3282"/>
        <v>#N/A</v>
      </c>
      <c r="AX386" s="142" t="e">
        <f t="shared" ca="1" si="3282"/>
        <v>#N/A</v>
      </c>
      <c r="AY386" s="142" t="e">
        <f t="shared" ca="1" si="3272"/>
        <v>#N/A</v>
      </c>
      <c r="AZ386" s="142" t="e">
        <f t="shared" ca="1" si="3272"/>
        <v>#N/A</v>
      </c>
      <c r="BA386" s="142" t="e">
        <f t="shared" ca="1" si="3272"/>
        <v>#N/A</v>
      </c>
      <c r="BB386" s="142" t="str">
        <f t="shared" ca="1" si="2735"/>
        <v/>
      </c>
      <c r="BC386" s="142" t="str">
        <f t="shared" ref="BC386" ca="1" si="3283">IFERROR(VALUE(G386)*IF(RTF_unit="K",1,IF(RTF_unit="lb",1/1000,IF(RTF_unit="T",2,1))),"")</f>
        <v/>
      </c>
      <c r="BD386" s="142" t="str">
        <f t="shared" ref="BD386" ca="1" si="3284">IFERROR(VALUE(H386)*IF(RTF_unit="K",1,IF(RTF_unit="lb",1/1000,IF(RTF_unit="T",2,1))),"")</f>
        <v/>
      </c>
      <c r="BE386" s="142" t="str">
        <f t="shared" ref="BE386" ca="1" si="3285">IFERROR(VALUE(I386)*IF(RTF_unit="K",1,IF(RTF_unit="lb",1/1000,IF(RTF_unit="T",2,1))),"")</f>
        <v/>
      </c>
      <c r="BF386" s="20" t="str">
        <f t="shared" ca="1" si="2739"/>
        <v/>
      </c>
      <c r="BG386" s="142" t="str">
        <f t="shared" ca="1" si="2781"/>
        <v/>
      </c>
      <c r="BH386" s="20"/>
      <c r="BI386" s="158" t="str">
        <f t="shared" ca="1" si="2825"/>
        <v/>
      </c>
      <c r="BJ386" s="142" t="str">
        <f t="shared" ca="1" si="2800"/>
        <v/>
      </c>
      <c r="BK386" s="142" t="str">
        <f t="shared" ca="1" si="2826"/>
        <v/>
      </c>
      <c r="BL386" s="142" t="str">
        <f t="shared" ref="BL386" ca="1" si="3286">IFERROR(INDEX($D$2:$BA$203,$A$41-1+$BI386,$A$27-3)*IF(RTF_unit="K",1,IF(RTF_unit="lb",1/1000,IF(RTF_unit="T",2,1))),"")</f>
        <v/>
      </c>
      <c r="BM386" s="142" t="str">
        <f t="shared" ref="BM386" ca="1" si="3287">IFERROR(INDEX($D$2:$BA$203,$A$41-1+$BI386,$A$27-1)*IF(RTF_unit="K",1,IF(RTF_unit="lb",1/1000,IF(RTF_unit="T",2,1))),"")</f>
        <v/>
      </c>
      <c r="BN386" s="142" t="str">
        <f t="shared" ref="BN386" ca="1" si="3288">IFERROR(INDEX($D$2:$BA$203,$A$41-1+$BI386,$A$27-2)*IF(RTF_unit="K",1,IF(RTF_unit="lb",1/1000,IF(RTF_unit="T",2,1))),"")</f>
        <v/>
      </c>
      <c r="BO386" s="142" t="str">
        <f t="shared" ref="BO386" ca="1" si="3289">IFERROR(INDEX($D$2:$BA$203,$A$41-1+$BI386,$A$27)*IF(RTF_unit_Moment="kip-ft",1,IF(RTF_unit_Moment="kip-in",1/12,IF(RTF_unit_Moment="lb-ft",1/1000,IF(RTF_unit_Moment="lb-in",1/12000,1)))),"")</f>
        <v/>
      </c>
      <c r="BP386" s="142" t="str">
        <f t="shared" ref="BP386" ca="1" si="3290">IFERROR(INDEX($D$2:$BA$203,$A$41-1+$BI386,$A$30)*IF(RTF_unit_Moment="kip-ft",1,IF(RTF_unit_Moment="kip-in",1/12,IF(RTF_unit_Moment="lb-ft",1/1000,IF(RTF_unit_Moment="lb-in",1/12000,1)))),"")</f>
        <v/>
      </c>
      <c r="BQ386" s="142" t="str">
        <f t="shared" ca="1" si="2832"/>
        <v/>
      </c>
      <c r="BR386" s="142" t="str">
        <f t="shared" ca="1" si="2833"/>
        <v/>
      </c>
      <c r="BT386" s="142" t="str">
        <f t="array" aca="1" ref="BT386" ca="1">IFERROR(INDEX($BB$1:$BB$502,SMALL(IF($BB$1:$BB$502&lt;&gt;"",ROW($BB$1:$BB$502)),ROW(379:379))),"")</f>
        <v/>
      </c>
      <c r="BU386" s="156" t="str">
        <f t="shared" ca="1" si="2795"/>
        <v/>
      </c>
      <c r="BV386" s="142" t="str">
        <f t="shared" ca="1" si="3090"/>
        <v/>
      </c>
      <c r="BW386" s="142" t="str">
        <f t="shared" ca="1" si="3090"/>
        <v/>
      </c>
      <c r="BX386" s="142" t="str">
        <f t="shared" ca="1" si="3090"/>
        <v/>
      </c>
      <c r="BY386" s="142" t="str">
        <f t="shared" ca="1" si="2807"/>
        <v/>
      </c>
      <c r="BZ386" s="142" t="str">
        <f t="shared" ca="1" si="2796"/>
        <v/>
      </c>
      <c r="CA386" s="142" t="str">
        <f t="shared" ca="1" si="2808"/>
        <v/>
      </c>
      <c r="CB386" s="142" t="str">
        <f t="shared" ca="1" si="2809"/>
        <v/>
      </c>
      <c r="CC386" s="142" t="str">
        <f t="shared" ca="1" si="2810"/>
        <v/>
      </c>
      <c r="CD386" s="142" t="str">
        <f t="shared" ca="1" si="2811"/>
        <v/>
      </c>
      <c r="CE386" s="142" t="str">
        <f t="shared" ca="1" si="2812"/>
        <v/>
      </c>
      <c r="CF386" s="142" t="str">
        <f t="shared" ca="1" si="2813"/>
        <v/>
      </c>
      <c r="CG386" s="142" t="str">
        <f t="shared" ca="1" si="2814"/>
        <v/>
      </c>
      <c r="CH386" s="142" t="str">
        <f ca="1">IFERROR(TRIM(IFERROR(IF(ISNUMBER(MATCH(IF($CF385="Radius",LEFT($CF386,FIND(" (",$CF386,1)),IF(LEFT($CF386,FIND(" (",$CF386,1))=LEFT($CF385,FIND(" (",$CF385,1)),"",LEFT($CF386,FIND(" (",$CF386,1)))),$CH$8:$CH385,0))=FALSE,IF($CF385="Radius",LEFT($CF386,FIND(" (",$CF386,1)),IF(LEFT($CF386,FIND(" (",$CF386,1))=LEFT($CF385,FIND(" (",$CF385,1)),"",LEFT($CF386,FIND(" (",$CF386,1)))),""),"")),"")</f>
        <v/>
      </c>
      <c r="CI386" s="142" t="str">
        <f t="array" aca="1" ref="CI386" ca="1">IFERROR(IF($CH386="","",IF(MAX((Selection_Radius=$CH386)*Selection_Resultant)=0,"",MAX((Selection_Radius=$CH386)*Selection_Resultant))),"")</f>
        <v/>
      </c>
      <c r="CJ386" s="142" t="str">
        <f t="shared" ca="1" si="2815"/>
        <v/>
      </c>
      <c r="CK386" s="142" t="str">
        <f t="array" aca="1" ref="CK386" ca="1">IFERROR(INDEX($CJ$1:$CJ$502,SMALL(IF($CJ$1:$CJ$502&lt;&gt;"",ROW($CJ$1:$CJ$502)),ROW(379:379))),"")</f>
        <v/>
      </c>
      <c r="CL386" s="142" t="str">
        <f t="shared" ca="1" si="2816"/>
        <v/>
      </c>
      <c r="CM386" s="142" t="str">
        <f t="shared" ca="1" si="2817"/>
        <v/>
      </c>
      <c r="CN386" s="142" t="str" cm="1">
        <f t="array" aca="1" ref="CN386" ca="1">IF(CM386="","",INDEX(INDIRECT("$CM$9:$CM$" &amp; ROW(GuyAnchorReactionCount) + GuyAnchorReactionCount),ROWS($CM386:INDIRECT("$CM$" &amp; ROW(GuyAnchorReactionCount) + GuyAnchorReactionCount))))</f>
        <v/>
      </c>
      <c r="CP386" s="145" t="str">
        <f t="shared" ca="1" si="2818"/>
        <v/>
      </c>
      <c r="CQ386" s="145" t="str">
        <f t="shared" ca="1" si="2819"/>
        <v/>
      </c>
      <c r="CR386" s="145" t="str">
        <f t="shared" ca="1" si="2820"/>
        <v/>
      </c>
      <c r="CS386" s="145" t="str">
        <f t="shared" ca="1" si="2821"/>
        <v/>
      </c>
    </row>
    <row r="387" spans="3:97" x14ac:dyDescent="0.2">
      <c r="C387" s="142">
        <f t="shared" si="2745"/>
        <v>385</v>
      </c>
      <c r="D387" s="142" t="e">
        <f t="shared" ca="1" si="3281"/>
        <v>#N/A</v>
      </c>
      <c r="E387" s="142" t="e">
        <f t="shared" ca="1" si="3281"/>
        <v>#N/A</v>
      </c>
      <c r="F387" s="142" t="e">
        <f t="shared" ca="1" si="3281"/>
        <v>#N/A</v>
      </c>
      <c r="G387" s="142" t="e">
        <f t="shared" ca="1" si="3281"/>
        <v>#N/A</v>
      </c>
      <c r="H387" s="142" t="e">
        <f t="shared" ca="1" si="3281"/>
        <v>#N/A</v>
      </c>
      <c r="I387" s="142" t="e">
        <f t="shared" ca="1" si="3281"/>
        <v>#N/A</v>
      </c>
      <c r="J387" s="142" t="e">
        <f t="shared" ca="1" si="3281"/>
        <v>#N/A</v>
      </c>
      <c r="K387" s="142" t="e">
        <f t="shared" ca="1" si="3281"/>
        <v>#N/A</v>
      </c>
      <c r="L387" s="142" t="e">
        <f t="shared" ca="1" si="3281"/>
        <v>#N/A</v>
      </c>
      <c r="M387" s="142" t="e">
        <f t="shared" ca="1" si="3281"/>
        <v>#N/A</v>
      </c>
      <c r="N387" s="142" t="e">
        <f t="shared" ca="1" si="3281"/>
        <v>#N/A</v>
      </c>
      <c r="O387" s="142" t="e">
        <f t="shared" ca="1" si="3281"/>
        <v>#N/A</v>
      </c>
      <c r="P387" s="142" t="e">
        <f t="shared" ca="1" si="3281"/>
        <v>#N/A</v>
      </c>
      <c r="Q387" s="142" t="e">
        <f t="shared" ca="1" si="3281"/>
        <v>#N/A</v>
      </c>
      <c r="R387" s="142" t="e">
        <f t="shared" ca="1" si="3281"/>
        <v>#N/A</v>
      </c>
      <c r="S387" s="142" t="e">
        <f t="shared" ca="1" si="3281"/>
        <v>#N/A</v>
      </c>
      <c r="T387" s="142" t="e">
        <f t="shared" ca="1" si="3271"/>
        <v>#N/A</v>
      </c>
      <c r="U387" s="142" t="e">
        <f t="shared" ca="1" si="3271"/>
        <v>#N/A</v>
      </c>
      <c r="V387" s="142" t="e">
        <f t="shared" ca="1" si="3271"/>
        <v>#N/A</v>
      </c>
      <c r="W387" s="142" t="e">
        <f t="shared" ca="1" si="3271"/>
        <v>#N/A</v>
      </c>
      <c r="X387" s="142" t="e">
        <f t="shared" ca="1" si="3271"/>
        <v>#N/A</v>
      </c>
      <c r="Y387" s="142" t="e">
        <f t="shared" ca="1" si="3271"/>
        <v>#N/A</v>
      </c>
      <c r="Z387" s="142" t="e">
        <f t="shared" ca="1" si="3271"/>
        <v>#N/A</v>
      </c>
      <c r="AA387" s="142" t="e">
        <f t="shared" ca="1" si="3271"/>
        <v>#N/A</v>
      </c>
      <c r="AB387" s="142" t="e">
        <f t="shared" ca="1" si="3271"/>
        <v>#N/A</v>
      </c>
      <c r="AC387" s="142" t="e">
        <f t="shared" ca="1" si="3271"/>
        <v>#N/A</v>
      </c>
      <c r="AD387" s="142" t="e">
        <f t="shared" ca="1" si="3271"/>
        <v>#N/A</v>
      </c>
      <c r="AE387" s="142" t="e">
        <f t="shared" ca="1" si="3271"/>
        <v>#N/A</v>
      </c>
      <c r="AF387" s="142" t="e">
        <f t="shared" ca="1" si="3271"/>
        <v>#N/A</v>
      </c>
      <c r="AG387" s="142" t="e">
        <f t="shared" ca="1" si="3271"/>
        <v>#N/A</v>
      </c>
      <c r="AH387" s="142" t="e">
        <f t="shared" ca="1" si="3271"/>
        <v>#N/A</v>
      </c>
      <c r="AI387" s="142" t="e">
        <f t="shared" ca="1" si="3282"/>
        <v>#N/A</v>
      </c>
      <c r="AJ387" s="142" t="e">
        <f t="shared" ca="1" si="3282"/>
        <v>#N/A</v>
      </c>
      <c r="AK387" s="142" t="e">
        <f t="shared" ca="1" si="3282"/>
        <v>#N/A</v>
      </c>
      <c r="AL387" s="142" t="e">
        <f t="shared" ca="1" si="3282"/>
        <v>#N/A</v>
      </c>
      <c r="AM387" s="142" t="e">
        <f t="shared" ca="1" si="3282"/>
        <v>#N/A</v>
      </c>
      <c r="AN387" s="142" t="e">
        <f t="shared" ca="1" si="3282"/>
        <v>#N/A</v>
      </c>
      <c r="AO387" s="142" t="e">
        <f t="shared" ca="1" si="3282"/>
        <v>#N/A</v>
      </c>
      <c r="AP387" s="142" t="e">
        <f t="shared" ca="1" si="3282"/>
        <v>#N/A</v>
      </c>
      <c r="AQ387" s="142" t="e">
        <f t="shared" ca="1" si="3282"/>
        <v>#N/A</v>
      </c>
      <c r="AR387" s="142" t="e">
        <f t="shared" ca="1" si="3282"/>
        <v>#N/A</v>
      </c>
      <c r="AS387" s="142" t="e">
        <f t="shared" ca="1" si="3282"/>
        <v>#N/A</v>
      </c>
      <c r="AT387" s="142" t="e">
        <f t="shared" ca="1" si="3282"/>
        <v>#N/A</v>
      </c>
      <c r="AU387" s="142" t="e">
        <f t="shared" ca="1" si="3282"/>
        <v>#N/A</v>
      </c>
      <c r="AV387" s="142" t="e">
        <f t="shared" ca="1" si="3282"/>
        <v>#N/A</v>
      </c>
      <c r="AW387" s="142" t="e">
        <f t="shared" ca="1" si="3282"/>
        <v>#N/A</v>
      </c>
      <c r="AX387" s="142" t="e">
        <f t="shared" ca="1" si="3282"/>
        <v>#N/A</v>
      </c>
      <c r="AY387" s="142" t="e">
        <f t="shared" ca="1" si="3272"/>
        <v>#N/A</v>
      </c>
      <c r="AZ387" s="142" t="e">
        <f t="shared" ca="1" si="3272"/>
        <v>#N/A</v>
      </c>
      <c r="BA387" s="142" t="e">
        <f t="shared" ca="1" si="3272"/>
        <v>#N/A</v>
      </c>
      <c r="BB387" s="142" t="str">
        <f t="shared" ref="BB387:BB450" ca="1" si="3291">IF(ISNUMBER(SEARCH("Guy"&amp;"*"&amp;"@*",$D387)),CONCATENATE($D387," (",$D388,")"),"")</f>
        <v/>
      </c>
      <c r="BC387" s="142" t="str">
        <f t="shared" ref="BC387" ca="1" si="3292">IFERROR(VALUE(G387)*IF(RTF_unit="K",1,IF(RTF_unit="lb",1/1000,IF(RTF_unit="T",2,1))),"")</f>
        <v/>
      </c>
      <c r="BD387" s="142" t="str">
        <f t="shared" ref="BD387" ca="1" si="3293">IFERROR(VALUE(H387)*IF(RTF_unit="K",1,IF(RTF_unit="lb",1/1000,IF(RTF_unit="T",2,1))),"")</f>
        <v/>
      </c>
      <c r="BE387" s="142" t="str">
        <f t="shared" ref="BE387" ca="1" si="3294">IFERROR(VALUE(I387)*IF(RTF_unit="K",1,IF(RTF_unit="lb",1/1000,IF(RTF_unit="T",2,1))),"")</f>
        <v/>
      </c>
      <c r="BF387" s="20" t="str">
        <f t="shared" ref="BF387:BF450" ca="1" si="3295">IFERROR(SQRT(BC387^2+SQRT(BD387^2+BE387^2)^2),"")</f>
        <v/>
      </c>
      <c r="BG387" s="142" t="str">
        <f t="shared" ca="1" si="2781"/>
        <v/>
      </c>
      <c r="BH387" s="20"/>
      <c r="BI387" s="158" t="str">
        <f t="shared" ca="1" si="2825"/>
        <v/>
      </c>
      <c r="BJ387" s="142" t="str">
        <f t="shared" ca="1" si="2800"/>
        <v/>
      </c>
      <c r="BK387" s="142" t="str">
        <f t="shared" ca="1" si="2826"/>
        <v/>
      </c>
      <c r="BL387" s="142" t="str">
        <f t="shared" ref="BL387" ca="1" si="3296">IFERROR(INDEX($D$2:$BA$203,$A$41-1+$BI387,$A$27-3)*IF(RTF_unit="K",1,IF(RTF_unit="lb",1/1000,IF(RTF_unit="T",2,1))),"")</f>
        <v/>
      </c>
      <c r="BM387" s="142" t="str">
        <f t="shared" ref="BM387" ca="1" si="3297">IFERROR(INDEX($D$2:$BA$203,$A$41-1+$BI387,$A$27-1)*IF(RTF_unit="K",1,IF(RTF_unit="lb",1/1000,IF(RTF_unit="T",2,1))),"")</f>
        <v/>
      </c>
      <c r="BN387" s="142" t="str">
        <f t="shared" ref="BN387" ca="1" si="3298">IFERROR(INDEX($D$2:$BA$203,$A$41-1+$BI387,$A$27-2)*IF(RTF_unit="K",1,IF(RTF_unit="lb",1/1000,IF(RTF_unit="T",2,1))),"")</f>
        <v/>
      </c>
      <c r="BO387" s="142" t="str">
        <f t="shared" ref="BO387" ca="1" si="3299">IFERROR(INDEX($D$2:$BA$203,$A$41-1+$BI387,$A$27)*IF(RTF_unit_Moment="kip-ft",1,IF(RTF_unit_Moment="kip-in",1/12,IF(RTF_unit_Moment="lb-ft",1/1000,IF(RTF_unit_Moment="lb-in",1/12000,1)))),"")</f>
        <v/>
      </c>
      <c r="BP387" s="142" t="str">
        <f t="shared" ref="BP387" ca="1" si="3300">IFERROR(INDEX($D$2:$BA$203,$A$41-1+$BI387,$A$30)*IF(RTF_unit_Moment="kip-ft",1,IF(RTF_unit_Moment="kip-in",1/12,IF(RTF_unit_Moment="lb-ft",1/1000,IF(RTF_unit_Moment="lb-in",1/12000,1)))),"")</f>
        <v/>
      </c>
      <c r="BQ387" s="142" t="str">
        <f t="shared" ca="1" si="2832"/>
        <v/>
      </c>
      <c r="BR387" s="142" t="str">
        <f t="shared" ca="1" si="2833"/>
        <v/>
      </c>
      <c r="BT387" s="142" t="str">
        <f t="array" aca="1" ref="BT387" ca="1">IFERROR(INDEX($BB$1:$BB$502,SMALL(IF($BB$1:$BB$502&lt;&gt;"",ROW($BB$1:$BB$502)),ROW(380:380))),"")</f>
        <v/>
      </c>
      <c r="BU387" s="156" t="str">
        <f t="shared" ca="1" si="2795"/>
        <v/>
      </c>
      <c r="BV387" s="142" t="str">
        <f t="shared" ca="1" si="3090"/>
        <v/>
      </c>
      <c r="BW387" s="142" t="str">
        <f t="shared" ca="1" si="3090"/>
        <v/>
      </c>
      <c r="BX387" s="142" t="str">
        <f t="shared" ca="1" si="3090"/>
        <v/>
      </c>
      <c r="BY387" s="142" t="str">
        <f t="shared" ca="1" si="2807"/>
        <v/>
      </c>
      <c r="BZ387" s="142" t="str">
        <f t="shared" ca="1" si="2796"/>
        <v/>
      </c>
      <c r="CA387" s="142" t="str">
        <f t="shared" ca="1" si="2808"/>
        <v/>
      </c>
      <c r="CB387" s="142" t="str">
        <f t="shared" ca="1" si="2809"/>
        <v/>
      </c>
      <c r="CC387" s="142" t="str">
        <f t="shared" ca="1" si="2810"/>
        <v/>
      </c>
      <c r="CD387" s="142" t="str">
        <f t="shared" ca="1" si="2811"/>
        <v/>
      </c>
      <c r="CE387" s="142" t="str">
        <f t="shared" ca="1" si="2812"/>
        <v/>
      </c>
      <c r="CF387" s="142" t="str">
        <f t="shared" ca="1" si="2813"/>
        <v/>
      </c>
      <c r="CG387" s="142" t="str">
        <f t="shared" ca="1" si="2814"/>
        <v/>
      </c>
      <c r="CH387" s="142" t="str">
        <f ca="1">IFERROR(TRIM(IFERROR(IF(ISNUMBER(MATCH(IF($CF386="Radius",LEFT($CF387,FIND(" (",$CF387,1)),IF(LEFT($CF387,FIND(" (",$CF387,1))=LEFT($CF386,FIND(" (",$CF386,1)),"",LEFT($CF387,FIND(" (",$CF387,1)))),$CH$8:$CH386,0))=FALSE,IF($CF386="Radius",LEFT($CF387,FIND(" (",$CF387,1)),IF(LEFT($CF387,FIND(" (",$CF387,1))=LEFT($CF386,FIND(" (",$CF386,1)),"",LEFT($CF387,FIND(" (",$CF387,1)))),""),"")),"")</f>
        <v/>
      </c>
      <c r="CI387" s="142" t="str">
        <f t="array" aca="1" ref="CI387" ca="1">IFERROR(IF($CH387="","",IF(MAX((Selection_Radius=$CH387)*Selection_Resultant)=0,"",MAX((Selection_Radius=$CH387)*Selection_Resultant))),"")</f>
        <v/>
      </c>
      <c r="CJ387" s="142" t="str">
        <f t="shared" ca="1" si="2815"/>
        <v/>
      </c>
      <c r="CK387" s="142" t="str">
        <f t="array" aca="1" ref="CK387" ca="1">IFERROR(INDEX($CJ$1:$CJ$502,SMALL(IF($CJ$1:$CJ$502&lt;&gt;"",ROW($CJ$1:$CJ$502)),ROW(380:380))),"")</f>
        <v/>
      </c>
      <c r="CL387" s="142" t="str">
        <f t="shared" ca="1" si="2816"/>
        <v/>
      </c>
      <c r="CM387" s="142" t="str">
        <f t="shared" ca="1" si="2817"/>
        <v/>
      </c>
      <c r="CN387" s="142" t="str" cm="1">
        <f t="array" aca="1" ref="CN387" ca="1">IF(CM387="","",INDEX(INDIRECT("$CM$9:$CM$" &amp; ROW(GuyAnchorReactionCount) + GuyAnchorReactionCount),ROWS($CM387:INDIRECT("$CM$" &amp; ROW(GuyAnchorReactionCount) + GuyAnchorReactionCount))))</f>
        <v/>
      </c>
      <c r="CP387" s="145" t="str">
        <f t="shared" ca="1" si="2818"/>
        <v/>
      </c>
      <c r="CQ387" s="145" t="str">
        <f t="shared" ca="1" si="2819"/>
        <v/>
      </c>
      <c r="CR387" s="145" t="str">
        <f t="shared" ca="1" si="2820"/>
        <v/>
      </c>
      <c r="CS387" s="145" t="str">
        <f t="shared" ca="1" si="2821"/>
        <v/>
      </c>
    </row>
    <row r="388" spans="3:97" x14ac:dyDescent="0.2">
      <c r="C388" s="142">
        <f t="shared" ref="C388:C451" si="3301">C387+1</f>
        <v>386</v>
      </c>
      <c r="D388" s="142" t="e">
        <f t="shared" ca="1" si="3281"/>
        <v>#N/A</v>
      </c>
      <c r="E388" s="142" t="e">
        <f t="shared" ca="1" si="3281"/>
        <v>#N/A</v>
      </c>
      <c r="F388" s="142" t="e">
        <f t="shared" ca="1" si="3281"/>
        <v>#N/A</v>
      </c>
      <c r="G388" s="142" t="e">
        <f t="shared" ca="1" si="3281"/>
        <v>#N/A</v>
      </c>
      <c r="H388" s="142" t="e">
        <f t="shared" ca="1" si="3281"/>
        <v>#N/A</v>
      </c>
      <c r="I388" s="142" t="e">
        <f t="shared" ca="1" si="3281"/>
        <v>#N/A</v>
      </c>
      <c r="J388" s="142" t="e">
        <f t="shared" ca="1" si="3281"/>
        <v>#N/A</v>
      </c>
      <c r="K388" s="142" t="e">
        <f t="shared" ca="1" si="3281"/>
        <v>#N/A</v>
      </c>
      <c r="L388" s="142" t="e">
        <f t="shared" ca="1" si="3281"/>
        <v>#N/A</v>
      </c>
      <c r="M388" s="142" t="e">
        <f t="shared" ca="1" si="3281"/>
        <v>#N/A</v>
      </c>
      <c r="N388" s="142" t="e">
        <f t="shared" ca="1" si="3281"/>
        <v>#N/A</v>
      </c>
      <c r="O388" s="142" t="e">
        <f t="shared" ca="1" si="3281"/>
        <v>#N/A</v>
      </c>
      <c r="P388" s="142" t="e">
        <f t="shared" ca="1" si="3281"/>
        <v>#N/A</v>
      </c>
      <c r="Q388" s="142" t="e">
        <f t="shared" ca="1" si="3281"/>
        <v>#N/A</v>
      </c>
      <c r="R388" s="142" t="e">
        <f t="shared" ca="1" si="3281"/>
        <v>#N/A</v>
      </c>
      <c r="S388" s="142" t="e">
        <f t="shared" ca="1" si="3281"/>
        <v>#N/A</v>
      </c>
      <c r="T388" s="142" t="e">
        <f t="shared" ca="1" si="3271"/>
        <v>#N/A</v>
      </c>
      <c r="U388" s="142" t="e">
        <f t="shared" ca="1" si="3271"/>
        <v>#N/A</v>
      </c>
      <c r="V388" s="142" t="e">
        <f t="shared" ca="1" si="3271"/>
        <v>#N/A</v>
      </c>
      <c r="W388" s="142" t="e">
        <f t="shared" ca="1" si="3271"/>
        <v>#N/A</v>
      </c>
      <c r="X388" s="142" t="e">
        <f t="shared" ca="1" si="3271"/>
        <v>#N/A</v>
      </c>
      <c r="Y388" s="142" t="e">
        <f t="shared" ca="1" si="3271"/>
        <v>#N/A</v>
      </c>
      <c r="Z388" s="142" t="e">
        <f t="shared" ca="1" si="3271"/>
        <v>#N/A</v>
      </c>
      <c r="AA388" s="142" t="e">
        <f t="shared" ca="1" si="3271"/>
        <v>#N/A</v>
      </c>
      <c r="AB388" s="142" t="e">
        <f t="shared" ca="1" si="3271"/>
        <v>#N/A</v>
      </c>
      <c r="AC388" s="142" t="e">
        <f t="shared" ca="1" si="3271"/>
        <v>#N/A</v>
      </c>
      <c r="AD388" s="142" t="e">
        <f t="shared" ca="1" si="3271"/>
        <v>#N/A</v>
      </c>
      <c r="AE388" s="142" t="e">
        <f t="shared" ca="1" si="3271"/>
        <v>#N/A</v>
      </c>
      <c r="AF388" s="142" t="e">
        <f t="shared" ca="1" si="3271"/>
        <v>#N/A</v>
      </c>
      <c r="AG388" s="142" t="e">
        <f t="shared" ca="1" si="3271"/>
        <v>#N/A</v>
      </c>
      <c r="AH388" s="142" t="e">
        <f t="shared" ca="1" si="3271"/>
        <v>#N/A</v>
      </c>
      <c r="AI388" s="142" t="e">
        <f t="shared" ca="1" si="3282"/>
        <v>#N/A</v>
      </c>
      <c r="AJ388" s="142" t="e">
        <f t="shared" ca="1" si="3282"/>
        <v>#N/A</v>
      </c>
      <c r="AK388" s="142" t="e">
        <f t="shared" ca="1" si="3282"/>
        <v>#N/A</v>
      </c>
      <c r="AL388" s="142" t="e">
        <f t="shared" ca="1" si="3282"/>
        <v>#N/A</v>
      </c>
      <c r="AM388" s="142" t="e">
        <f t="shared" ca="1" si="3282"/>
        <v>#N/A</v>
      </c>
      <c r="AN388" s="142" t="e">
        <f t="shared" ca="1" si="3282"/>
        <v>#N/A</v>
      </c>
      <c r="AO388" s="142" t="e">
        <f t="shared" ca="1" si="3282"/>
        <v>#N/A</v>
      </c>
      <c r="AP388" s="142" t="e">
        <f t="shared" ca="1" si="3282"/>
        <v>#N/A</v>
      </c>
      <c r="AQ388" s="142" t="e">
        <f t="shared" ca="1" si="3282"/>
        <v>#N/A</v>
      </c>
      <c r="AR388" s="142" t="e">
        <f t="shared" ca="1" si="3282"/>
        <v>#N/A</v>
      </c>
      <c r="AS388" s="142" t="e">
        <f t="shared" ca="1" si="3282"/>
        <v>#N/A</v>
      </c>
      <c r="AT388" s="142" t="e">
        <f t="shared" ca="1" si="3282"/>
        <v>#N/A</v>
      </c>
      <c r="AU388" s="142" t="e">
        <f t="shared" ca="1" si="3282"/>
        <v>#N/A</v>
      </c>
      <c r="AV388" s="142" t="e">
        <f t="shared" ca="1" si="3282"/>
        <v>#N/A</v>
      </c>
      <c r="AW388" s="142" t="e">
        <f t="shared" ca="1" si="3282"/>
        <v>#N/A</v>
      </c>
      <c r="AX388" s="142" t="e">
        <f t="shared" ca="1" si="3282"/>
        <v>#N/A</v>
      </c>
      <c r="AY388" s="142" t="e">
        <f t="shared" ca="1" si="3272"/>
        <v>#N/A</v>
      </c>
      <c r="AZ388" s="142" t="e">
        <f t="shared" ca="1" si="3272"/>
        <v>#N/A</v>
      </c>
      <c r="BA388" s="142" t="e">
        <f t="shared" ca="1" si="3272"/>
        <v>#N/A</v>
      </c>
      <c r="BB388" s="142" t="str">
        <f t="shared" ca="1" si="3291"/>
        <v/>
      </c>
      <c r="BC388" s="142" t="str">
        <f t="shared" ref="BC388" ca="1" si="3302">IFERROR(VALUE(G388)*IF(RTF_unit="K",1,IF(RTF_unit="lb",1/1000,IF(RTF_unit="T",2,1))),"")</f>
        <v/>
      </c>
      <c r="BD388" s="142" t="str">
        <f t="shared" ref="BD388" ca="1" si="3303">IFERROR(VALUE(H388)*IF(RTF_unit="K",1,IF(RTF_unit="lb",1/1000,IF(RTF_unit="T",2,1))),"")</f>
        <v/>
      </c>
      <c r="BE388" s="142" t="str">
        <f t="shared" ref="BE388" ca="1" si="3304">IFERROR(VALUE(I388)*IF(RTF_unit="K",1,IF(RTF_unit="lb",1/1000,IF(RTF_unit="T",2,1))),"")</f>
        <v/>
      </c>
      <c r="BF388" s="20" t="str">
        <f t="shared" ca="1" si="3295"/>
        <v/>
      </c>
      <c r="BG388" s="142" t="str">
        <f t="shared" ca="1" si="2781"/>
        <v/>
      </c>
      <c r="BH388" s="20"/>
      <c r="BI388" s="158" t="str">
        <f t="shared" ca="1" si="2825"/>
        <v/>
      </c>
      <c r="BJ388" s="142" t="str">
        <f t="shared" ca="1" si="2800"/>
        <v/>
      </c>
      <c r="BK388" s="142" t="str">
        <f t="shared" ca="1" si="2826"/>
        <v/>
      </c>
      <c r="BL388" s="142" t="str">
        <f t="shared" ref="BL388" ca="1" si="3305">IFERROR(INDEX($D$2:$BA$203,$A$41-1+$BI388,$A$27-3)*IF(RTF_unit="K",1,IF(RTF_unit="lb",1/1000,IF(RTF_unit="T",2,1))),"")</f>
        <v/>
      </c>
      <c r="BM388" s="142" t="str">
        <f t="shared" ref="BM388" ca="1" si="3306">IFERROR(INDEX($D$2:$BA$203,$A$41-1+$BI388,$A$27-1)*IF(RTF_unit="K",1,IF(RTF_unit="lb",1/1000,IF(RTF_unit="T",2,1))),"")</f>
        <v/>
      </c>
      <c r="BN388" s="142" t="str">
        <f t="shared" ref="BN388" ca="1" si="3307">IFERROR(INDEX($D$2:$BA$203,$A$41-1+$BI388,$A$27-2)*IF(RTF_unit="K",1,IF(RTF_unit="lb",1/1000,IF(RTF_unit="T",2,1))),"")</f>
        <v/>
      </c>
      <c r="BO388" s="142" t="str">
        <f t="shared" ref="BO388" ca="1" si="3308">IFERROR(INDEX($D$2:$BA$203,$A$41-1+$BI388,$A$27)*IF(RTF_unit_Moment="kip-ft",1,IF(RTF_unit_Moment="kip-in",1/12,IF(RTF_unit_Moment="lb-ft",1/1000,IF(RTF_unit_Moment="lb-in",1/12000,1)))),"")</f>
        <v/>
      </c>
      <c r="BP388" s="142" t="str">
        <f t="shared" ref="BP388" ca="1" si="3309">IFERROR(INDEX($D$2:$BA$203,$A$41-1+$BI388,$A$30)*IF(RTF_unit_Moment="kip-ft",1,IF(RTF_unit_Moment="kip-in",1/12,IF(RTF_unit_Moment="lb-ft",1/1000,IF(RTF_unit_Moment="lb-in",1/12000,1)))),"")</f>
        <v/>
      </c>
      <c r="BQ388" s="142" t="str">
        <f t="shared" ca="1" si="2832"/>
        <v/>
      </c>
      <c r="BR388" s="142" t="str">
        <f t="shared" ca="1" si="2833"/>
        <v/>
      </c>
      <c r="BT388" s="142" t="str">
        <f t="array" aca="1" ref="BT388" ca="1">IFERROR(INDEX($BB$1:$BB$502,SMALL(IF($BB$1:$BB$502&lt;&gt;"",ROW($BB$1:$BB$502)),ROW(381:381))),"")</f>
        <v/>
      </c>
      <c r="BU388" s="156" t="str">
        <f t="shared" ca="1" si="2795"/>
        <v/>
      </c>
      <c r="BV388" s="142" t="str">
        <f t="shared" ca="1" si="3090"/>
        <v/>
      </c>
      <c r="BW388" s="142" t="str">
        <f t="shared" ca="1" si="3090"/>
        <v/>
      </c>
      <c r="BX388" s="142" t="str">
        <f t="shared" ca="1" si="3090"/>
        <v/>
      </c>
      <c r="BY388" s="142" t="str">
        <f t="shared" ca="1" si="2807"/>
        <v/>
      </c>
      <c r="BZ388" s="142" t="str">
        <f t="shared" ca="1" si="2796"/>
        <v/>
      </c>
      <c r="CA388" s="142" t="str">
        <f t="shared" ca="1" si="2808"/>
        <v/>
      </c>
      <c r="CB388" s="142" t="str">
        <f t="shared" ca="1" si="2809"/>
        <v/>
      </c>
      <c r="CC388" s="142" t="str">
        <f t="shared" ca="1" si="2810"/>
        <v/>
      </c>
      <c r="CD388" s="142" t="str">
        <f t="shared" ca="1" si="2811"/>
        <v/>
      </c>
      <c r="CE388" s="142" t="str">
        <f t="shared" ca="1" si="2812"/>
        <v/>
      </c>
      <c r="CF388" s="142" t="str">
        <f t="shared" ca="1" si="2813"/>
        <v/>
      </c>
      <c r="CG388" s="142" t="str">
        <f t="shared" ca="1" si="2814"/>
        <v/>
      </c>
      <c r="CH388" s="142" t="str">
        <f ca="1">IFERROR(TRIM(IFERROR(IF(ISNUMBER(MATCH(IF($CF387="Radius",LEFT($CF388,FIND(" (",$CF388,1)),IF(LEFT($CF388,FIND(" (",$CF388,1))=LEFT($CF387,FIND(" (",$CF387,1)),"",LEFT($CF388,FIND(" (",$CF388,1)))),$CH$8:$CH387,0))=FALSE,IF($CF387="Radius",LEFT($CF388,FIND(" (",$CF388,1)),IF(LEFT($CF388,FIND(" (",$CF388,1))=LEFT($CF387,FIND(" (",$CF387,1)),"",LEFT($CF388,FIND(" (",$CF388,1)))),""),"")),"")</f>
        <v/>
      </c>
      <c r="CI388" s="142" t="str">
        <f t="array" aca="1" ref="CI388" ca="1">IFERROR(IF($CH388="","",IF(MAX((Selection_Radius=$CH388)*Selection_Resultant)=0,"",MAX((Selection_Radius=$CH388)*Selection_Resultant))),"")</f>
        <v/>
      </c>
      <c r="CJ388" s="142" t="str">
        <f t="shared" ca="1" si="2815"/>
        <v/>
      </c>
      <c r="CK388" s="142" t="str">
        <f t="array" aca="1" ref="CK388" ca="1">IFERROR(INDEX($CJ$1:$CJ$502,SMALL(IF($CJ$1:$CJ$502&lt;&gt;"",ROW($CJ$1:$CJ$502)),ROW(381:381))),"")</f>
        <v/>
      </c>
      <c r="CL388" s="142" t="str">
        <f t="shared" ca="1" si="2816"/>
        <v/>
      </c>
      <c r="CM388" s="142" t="str">
        <f t="shared" ca="1" si="2817"/>
        <v/>
      </c>
      <c r="CN388" s="142" t="str" cm="1">
        <f t="array" aca="1" ref="CN388" ca="1">IF(CM388="","",INDEX(INDIRECT("$CM$9:$CM$" &amp; ROW(GuyAnchorReactionCount) + GuyAnchorReactionCount),ROWS($CM388:INDIRECT("$CM$" &amp; ROW(GuyAnchorReactionCount) + GuyAnchorReactionCount))))</f>
        <v/>
      </c>
      <c r="CP388" s="145" t="str">
        <f t="shared" ca="1" si="2818"/>
        <v/>
      </c>
      <c r="CQ388" s="145" t="str">
        <f t="shared" ca="1" si="2819"/>
        <v/>
      </c>
      <c r="CR388" s="145" t="str">
        <f t="shared" ca="1" si="2820"/>
        <v/>
      </c>
      <c r="CS388" s="145" t="str">
        <f t="shared" ca="1" si="2821"/>
        <v/>
      </c>
    </row>
    <row r="389" spans="3:97" ht="15" customHeight="1" x14ac:dyDescent="0.2">
      <c r="C389" s="142">
        <f t="shared" si="3301"/>
        <v>387</v>
      </c>
      <c r="D389" s="142" t="e">
        <f t="shared" ca="1" si="3281"/>
        <v>#N/A</v>
      </c>
      <c r="E389" s="142" t="e">
        <f t="shared" ca="1" si="3281"/>
        <v>#N/A</v>
      </c>
      <c r="F389" s="142" t="e">
        <f t="shared" ca="1" si="3281"/>
        <v>#N/A</v>
      </c>
      <c r="G389" s="142" t="e">
        <f t="shared" ca="1" si="3281"/>
        <v>#N/A</v>
      </c>
      <c r="H389" s="142" t="e">
        <f t="shared" ca="1" si="3281"/>
        <v>#N/A</v>
      </c>
      <c r="I389" s="142" t="e">
        <f t="shared" ca="1" si="3281"/>
        <v>#N/A</v>
      </c>
      <c r="J389" s="142" t="e">
        <f t="shared" ca="1" si="3281"/>
        <v>#N/A</v>
      </c>
      <c r="K389" s="142" t="e">
        <f t="shared" ca="1" si="3281"/>
        <v>#N/A</v>
      </c>
      <c r="L389" s="142" t="e">
        <f t="shared" ca="1" si="3281"/>
        <v>#N/A</v>
      </c>
      <c r="M389" s="142" t="e">
        <f t="shared" ca="1" si="3281"/>
        <v>#N/A</v>
      </c>
      <c r="N389" s="142" t="e">
        <f t="shared" ca="1" si="3281"/>
        <v>#N/A</v>
      </c>
      <c r="O389" s="142" t="e">
        <f t="shared" ca="1" si="3281"/>
        <v>#N/A</v>
      </c>
      <c r="P389" s="142" t="e">
        <f t="shared" ca="1" si="3281"/>
        <v>#N/A</v>
      </c>
      <c r="Q389" s="142" t="e">
        <f t="shared" ca="1" si="3281"/>
        <v>#N/A</v>
      </c>
      <c r="R389" s="142" t="e">
        <f t="shared" ca="1" si="3281"/>
        <v>#N/A</v>
      </c>
      <c r="S389" s="142" t="e">
        <f t="shared" ca="1" si="3281"/>
        <v>#N/A</v>
      </c>
      <c r="T389" s="142" t="e">
        <f t="shared" ca="1" si="3271"/>
        <v>#N/A</v>
      </c>
      <c r="U389" s="142" t="e">
        <f t="shared" ca="1" si="3271"/>
        <v>#N/A</v>
      </c>
      <c r="V389" s="142" t="e">
        <f t="shared" ca="1" si="3271"/>
        <v>#N/A</v>
      </c>
      <c r="W389" s="142" t="e">
        <f t="shared" ca="1" si="3271"/>
        <v>#N/A</v>
      </c>
      <c r="X389" s="142" t="e">
        <f t="shared" ca="1" si="3271"/>
        <v>#N/A</v>
      </c>
      <c r="Y389" s="142" t="e">
        <f t="shared" ca="1" si="3271"/>
        <v>#N/A</v>
      </c>
      <c r="Z389" s="142" t="e">
        <f t="shared" ca="1" si="3271"/>
        <v>#N/A</v>
      </c>
      <c r="AA389" s="142" t="e">
        <f t="shared" ca="1" si="3271"/>
        <v>#N/A</v>
      </c>
      <c r="AB389" s="142" t="e">
        <f t="shared" ca="1" si="3271"/>
        <v>#N/A</v>
      </c>
      <c r="AC389" s="142" t="e">
        <f t="shared" ca="1" si="3271"/>
        <v>#N/A</v>
      </c>
      <c r="AD389" s="142" t="e">
        <f t="shared" ca="1" si="3271"/>
        <v>#N/A</v>
      </c>
      <c r="AE389" s="142" t="e">
        <f t="shared" ca="1" si="3271"/>
        <v>#N/A</v>
      </c>
      <c r="AF389" s="142" t="e">
        <f t="shared" ca="1" si="3271"/>
        <v>#N/A</v>
      </c>
      <c r="AG389" s="142" t="e">
        <f t="shared" ca="1" si="3271"/>
        <v>#N/A</v>
      </c>
      <c r="AH389" s="142" t="e">
        <f t="shared" ca="1" si="3271"/>
        <v>#N/A</v>
      </c>
      <c r="AI389" s="142" t="e">
        <f t="shared" ca="1" si="3282"/>
        <v>#N/A</v>
      </c>
      <c r="AJ389" s="142" t="e">
        <f t="shared" ca="1" si="3282"/>
        <v>#N/A</v>
      </c>
      <c r="AK389" s="142" t="e">
        <f t="shared" ca="1" si="3282"/>
        <v>#N/A</v>
      </c>
      <c r="AL389" s="142" t="e">
        <f t="shared" ca="1" si="3282"/>
        <v>#N/A</v>
      </c>
      <c r="AM389" s="142" t="e">
        <f t="shared" ca="1" si="3282"/>
        <v>#N/A</v>
      </c>
      <c r="AN389" s="142" t="e">
        <f t="shared" ca="1" si="3282"/>
        <v>#N/A</v>
      </c>
      <c r="AO389" s="142" t="e">
        <f t="shared" ca="1" si="3282"/>
        <v>#N/A</v>
      </c>
      <c r="AP389" s="142" t="e">
        <f t="shared" ca="1" si="3282"/>
        <v>#N/A</v>
      </c>
      <c r="AQ389" s="142" t="e">
        <f t="shared" ca="1" si="3282"/>
        <v>#N/A</v>
      </c>
      <c r="AR389" s="142" t="e">
        <f t="shared" ca="1" si="3282"/>
        <v>#N/A</v>
      </c>
      <c r="AS389" s="142" t="e">
        <f t="shared" ca="1" si="3282"/>
        <v>#N/A</v>
      </c>
      <c r="AT389" s="142" t="e">
        <f t="shared" ca="1" si="3282"/>
        <v>#N/A</v>
      </c>
      <c r="AU389" s="142" t="e">
        <f t="shared" ca="1" si="3282"/>
        <v>#N/A</v>
      </c>
      <c r="AV389" s="142" t="e">
        <f t="shared" ca="1" si="3282"/>
        <v>#N/A</v>
      </c>
      <c r="AW389" s="142" t="e">
        <f t="shared" ca="1" si="3282"/>
        <v>#N/A</v>
      </c>
      <c r="AX389" s="142" t="e">
        <f t="shared" ca="1" si="3282"/>
        <v>#N/A</v>
      </c>
      <c r="AY389" s="142" t="e">
        <f t="shared" ca="1" si="3272"/>
        <v>#N/A</v>
      </c>
      <c r="AZ389" s="142" t="e">
        <f t="shared" ca="1" si="3272"/>
        <v>#N/A</v>
      </c>
      <c r="BA389" s="142" t="e">
        <f t="shared" ca="1" si="3272"/>
        <v>#N/A</v>
      </c>
      <c r="BB389" s="142" t="str">
        <f t="shared" ca="1" si="3291"/>
        <v/>
      </c>
      <c r="BC389" s="142" t="str">
        <f t="shared" ref="BC389" ca="1" si="3310">IFERROR(VALUE(G389)*IF(RTF_unit="K",1,IF(RTF_unit="lb",1/1000,IF(RTF_unit="T",2,1))),"")</f>
        <v/>
      </c>
      <c r="BD389" s="142" t="str">
        <f t="shared" ref="BD389" ca="1" si="3311">IFERROR(VALUE(H389)*IF(RTF_unit="K",1,IF(RTF_unit="lb",1/1000,IF(RTF_unit="T",2,1))),"")</f>
        <v/>
      </c>
      <c r="BE389" s="142" t="str">
        <f t="shared" ref="BE389" ca="1" si="3312">IFERROR(VALUE(I389)*IF(RTF_unit="K",1,IF(RTF_unit="lb",1/1000,IF(RTF_unit="T",2,1))),"")</f>
        <v/>
      </c>
      <c r="BF389" s="20" t="str">
        <f t="shared" ca="1" si="3295"/>
        <v/>
      </c>
      <c r="BG389" s="142" t="str">
        <f t="shared" ca="1" si="2781"/>
        <v/>
      </c>
      <c r="BH389" s="20"/>
      <c r="BI389" s="158" t="str">
        <f t="shared" ca="1" si="2825"/>
        <v/>
      </c>
      <c r="BJ389" s="142" t="str">
        <f t="shared" ca="1" si="2800"/>
        <v/>
      </c>
      <c r="BK389" s="142" t="str">
        <f t="shared" ca="1" si="2826"/>
        <v/>
      </c>
      <c r="BL389" s="142" t="str">
        <f t="shared" ref="BL389" ca="1" si="3313">IFERROR(INDEX($D$2:$BA$203,$A$41-1+$BI389,$A$27-3)*IF(RTF_unit="K",1,IF(RTF_unit="lb",1/1000,IF(RTF_unit="T",2,1))),"")</f>
        <v/>
      </c>
      <c r="BM389" s="142" t="str">
        <f t="shared" ref="BM389" ca="1" si="3314">IFERROR(INDEX($D$2:$BA$203,$A$41-1+$BI389,$A$27-1)*IF(RTF_unit="K",1,IF(RTF_unit="lb",1/1000,IF(RTF_unit="T",2,1))),"")</f>
        <v/>
      </c>
      <c r="BN389" s="142" t="str">
        <f t="shared" ref="BN389" ca="1" si="3315">IFERROR(INDEX($D$2:$BA$203,$A$41-1+$BI389,$A$27-2)*IF(RTF_unit="K",1,IF(RTF_unit="lb",1/1000,IF(RTF_unit="T",2,1))),"")</f>
        <v/>
      </c>
      <c r="BO389" s="142" t="str">
        <f t="shared" ref="BO389" ca="1" si="3316">IFERROR(INDEX($D$2:$BA$203,$A$41-1+$BI389,$A$27)*IF(RTF_unit_Moment="kip-ft",1,IF(RTF_unit_Moment="kip-in",1/12,IF(RTF_unit_Moment="lb-ft",1/1000,IF(RTF_unit_Moment="lb-in",1/12000,1)))),"")</f>
        <v/>
      </c>
      <c r="BP389" s="142" t="str">
        <f t="shared" ref="BP389" ca="1" si="3317">IFERROR(INDEX($D$2:$BA$203,$A$41-1+$BI389,$A$30)*IF(RTF_unit_Moment="kip-ft",1,IF(RTF_unit_Moment="kip-in",1/12,IF(RTF_unit_Moment="lb-ft",1/1000,IF(RTF_unit_Moment="lb-in",1/12000,1)))),"")</f>
        <v/>
      </c>
      <c r="BQ389" s="142" t="str">
        <f t="shared" ca="1" si="2832"/>
        <v/>
      </c>
      <c r="BR389" s="142" t="str">
        <f t="shared" ca="1" si="2833"/>
        <v/>
      </c>
      <c r="BT389" s="142" t="str">
        <f t="array" aca="1" ref="BT389" ca="1">IFERROR(INDEX($BB$1:$BB$502,SMALL(IF($BB$1:$BB$502&lt;&gt;"",ROW($BB$1:$BB$502)),ROW(382:382))),"")</f>
        <v/>
      </c>
      <c r="BU389" s="156" t="str">
        <f t="shared" ca="1" si="2795"/>
        <v/>
      </c>
      <c r="BV389" s="142" t="str">
        <f t="shared" ca="1" si="3090"/>
        <v/>
      </c>
      <c r="BW389" s="142" t="str">
        <f t="shared" ca="1" si="3090"/>
        <v/>
      </c>
      <c r="BX389" s="142" t="str">
        <f t="shared" ca="1" si="3090"/>
        <v/>
      </c>
      <c r="BY389" s="142" t="str">
        <f t="shared" ca="1" si="2807"/>
        <v/>
      </c>
      <c r="BZ389" s="142" t="str">
        <f t="shared" ca="1" si="2796"/>
        <v/>
      </c>
      <c r="CA389" s="142" t="str">
        <f t="shared" ca="1" si="2808"/>
        <v/>
      </c>
      <c r="CB389" s="142" t="str">
        <f t="shared" ca="1" si="2809"/>
        <v/>
      </c>
      <c r="CC389" s="142" t="str">
        <f t="shared" ca="1" si="2810"/>
        <v/>
      </c>
      <c r="CD389" s="142" t="str">
        <f t="shared" ca="1" si="2811"/>
        <v/>
      </c>
      <c r="CE389" s="142" t="str">
        <f t="shared" ca="1" si="2812"/>
        <v/>
      </c>
      <c r="CF389" s="142" t="str">
        <f t="shared" ca="1" si="2813"/>
        <v/>
      </c>
      <c r="CG389" s="142" t="str">
        <f t="shared" ca="1" si="2814"/>
        <v/>
      </c>
      <c r="CH389" s="142" t="str">
        <f ca="1">IFERROR(TRIM(IFERROR(IF(ISNUMBER(MATCH(IF($CF388="Radius",LEFT($CF389,FIND(" (",$CF389,1)),IF(LEFT($CF389,FIND(" (",$CF389,1))=LEFT($CF388,FIND(" (",$CF388,1)),"",LEFT($CF389,FIND(" (",$CF389,1)))),$CH$8:$CH388,0))=FALSE,IF($CF388="Radius",LEFT($CF389,FIND(" (",$CF389,1)),IF(LEFT($CF389,FIND(" (",$CF389,1))=LEFT($CF388,FIND(" (",$CF388,1)),"",LEFT($CF389,FIND(" (",$CF389,1)))),""),"")),"")</f>
        <v/>
      </c>
      <c r="CI389" s="142" t="str">
        <f t="array" aca="1" ref="CI389" ca="1">IFERROR(IF($CH389="","",IF(MAX((Selection_Radius=$CH389)*Selection_Resultant)=0,"",MAX((Selection_Radius=$CH389)*Selection_Resultant))),"")</f>
        <v/>
      </c>
      <c r="CJ389" s="142" t="str">
        <f t="shared" ca="1" si="2815"/>
        <v/>
      </c>
      <c r="CK389" s="142" t="str">
        <f t="array" aca="1" ref="CK389" ca="1">IFERROR(INDEX($CJ$1:$CJ$502,SMALL(IF($CJ$1:$CJ$502&lt;&gt;"",ROW($CJ$1:$CJ$502)),ROW(382:382))),"")</f>
        <v/>
      </c>
      <c r="CL389" s="142" t="str">
        <f t="shared" ca="1" si="2816"/>
        <v/>
      </c>
      <c r="CM389" s="142" t="str">
        <f t="shared" ca="1" si="2817"/>
        <v/>
      </c>
      <c r="CN389" s="142" t="str" cm="1">
        <f t="array" aca="1" ref="CN389" ca="1">IF(CM389="","",INDEX(INDIRECT("$CM$9:$CM$" &amp; ROW(GuyAnchorReactionCount) + GuyAnchorReactionCount),ROWS($CM389:INDIRECT("$CM$" &amp; ROW(GuyAnchorReactionCount) + GuyAnchorReactionCount))))</f>
        <v/>
      </c>
      <c r="CP389" s="145" t="str">
        <f t="shared" ca="1" si="2818"/>
        <v/>
      </c>
      <c r="CQ389" s="145" t="str">
        <f t="shared" ca="1" si="2819"/>
        <v/>
      </c>
      <c r="CR389" s="145" t="str">
        <f t="shared" ca="1" si="2820"/>
        <v/>
      </c>
      <c r="CS389" s="145" t="str">
        <f t="shared" ca="1" si="2821"/>
        <v/>
      </c>
    </row>
    <row r="390" spans="3:97" x14ac:dyDescent="0.2">
      <c r="C390" s="142">
        <f t="shared" si="3301"/>
        <v>388</v>
      </c>
      <c r="D390" s="142" t="e">
        <f t="shared" ca="1" si="3281"/>
        <v>#N/A</v>
      </c>
      <c r="E390" s="142" t="e">
        <f t="shared" ca="1" si="3281"/>
        <v>#N/A</v>
      </c>
      <c r="F390" s="142" t="e">
        <f t="shared" ca="1" si="3281"/>
        <v>#N/A</v>
      </c>
      <c r="G390" s="142" t="e">
        <f t="shared" ca="1" si="3281"/>
        <v>#N/A</v>
      </c>
      <c r="H390" s="142" t="e">
        <f t="shared" ca="1" si="3281"/>
        <v>#N/A</v>
      </c>
      <c r="I390" s="142" t="e">
        <f t="shared" ca="1" si="3281"/>
        <v>#N/A</v>
      </c>
      <c r="J390" s="142" t="e">
        <f t="shared" ca="1" si="3281"/>
        <v>#N/A</v>
      </c>
      <c r="K390" s="142" t="e">
        <f t="shared" ca="1" si="3281"/>
        <v>#N/A</v>
      </c>
      <c r="L390" s="142" t="e">
        <f t="shared" ca="1" si="3281"/>
        <v>#N/A</v>
      </c>
      <c r="M390" s="142" t="e">
        <f t="shared" ca="1" si="3281"/>
        <v>#N/A</v>
      </c>
      <c r="N390" s="142" t="e">
        <f t="shared" ca="1" si="3281"/>
        <v>#N/A</v>
      </c>
      <c r="O390" s="142" t="e">
        <f t="shared" ca="1" si="3281"/>
        <v>#N/A</v>
      </c>
      <c r="P390" s="142" t="e">
        <f t="shared" ca="1" si="3281"/>
        <v>#N/A</v>
      </c>
      <c r="Q390" s="142" t="e">
        <f t="shared" ca="1" si="3281"/>
        <v>#N/A</v>
      </c>
      <c r="R390" s="142" t="e">
        <f t="shared" ca="1" si="3281"/>
        <v>#N/A</v>
      </c>
      <c r="S390" s="142" t="e">
        <f t="shared" ca="1" si="3281"/>
        <v>#N/A</v>
      </c>
      <c r="T390" s="142" t="e">
        <f t="shared" ca="1" si="3271"/>
        <v>#N/A</v>
      </c>
      <c r="U390" s="142" t="e">
        <f t="shared" ca="1" si="3271"/>
        <v>#N/A</v>
      </c>
      <c r="V390" s="142" t="e">
        <f t="shared" ca="1" si="3271"/>
        <v>#N/A</v>
      </c>
      <c r="W390" s="142" t="e">
        <f t="shared" ca="1" si="3271"/>
        <v>#N/A</v>
      </c>
      <c r="X390" s="142" t="e">
        <f t="shared" ca="1" si="3271"/>
        <v>#N/A</v>
      </c>
      <c r="Y390" s="142" t="e">
        <f t="shared" ca="1" si="3271"/>
        <v>#N/A</v>
      </c>
      <c r="Z390" s="142" t="e">
        <f t="shared" ca="1" si="3271"/>
        <v>#N/A</v>
      </c>
      <c r="AA390" s="142" t="e">
        <f t="shared" ca="1" si="3271"/>
        <v>#N/A</v>
      </c>
      <c r="AB390" s="142" t="e">
        <f t="shared" ca="1" si="3271"/>
        <v>#N/A</v>
      </c>
      <c r="AC390" s="142" t="e">
        <f t="shared" ca="1" si="3271"/>
        <v>#N/A</v>
      </c>
      <c r="AD390" s="142" t="e">
        <f t="shared" ca="1" si="3271"/>
        <v>#N/A</v>
      </c>
      <c r="AE390" s="142" t="e">
        <f t="shared" ca="1" si="3271"/>
        <v>#N/A</v>
      </c>
      <c r="AF390" s="142" t="e">
        <f t="shared" ca="1" si="3271"/>
        <v>#N/A</v>
      </c>
      <c r="AG390" s="142" t="e">
        <f t="shared" ca="1" si="3271"/>
        <v>#N/A</v>
      </c>
      <c r="AH390" s="142" t="e">
        <f t="shared" ca="1" si="3271"/>
        <v>#N/A</v>
      </c>
      <c r="AI390" s="142" t="e">
        <f t="shared" ca="1" si="3282"/>
        <v>#N/A</v>
      </c>
      <c r="AJ390" s="142" t="e">
        <f t="shared" ca="1" si="3282"/>
        <v>#N/A</v>
      </c>
      <c r="AK390" s="142" t="e">
        <f t="shared" ca="1" si="3282"/>
        <v>#N/A</v>
      </c>
      <c r="AL390" s="142" t="e">
        <f t="shared" ca="1" si="3282"/>
        <v>#N/A</v>
      </c>
      <c r="AM390" s="142" t="e">
        <f t="shared" ca="1" si="3282"/>
        <v>#N/A</v>
      </c>
      <c r="AN390" s="142" t="e">
        <f t="shared" ca="1" si="3282"/>
        <v>#N/A</v>
      </c>
      <c r="AO390" s="142" t="e">
        <f t="shared" ca="1" si="3282"/>
        <v>#N/A</v>
      </c>
      <c r="AP390" s="142" t="e">
        <f t="shared" ca="1" si="3282"/>
        <v>#N/A</v>
      </c>
      <c r="AQ390" s="142" t="e">
        <f t="shared" ca="1" si="3282"/>
        <v>#N/A</v>
      </c>
      <c r="AR390" s="142" t="e">
        <f t="shared" ca="1" si="3282"/>
        <v>#N/A</v>
      </c>
      <c r="AS390" s="142" t="e">
        <f t="shared" ca="1" si="3282"/>
        <v>#N/A</v>
      </c>
      <c r="AT390" s="142" t="e">
        <f t="shared" ca="1" si="3282"/>
        <v>#N/A</v>
      </c>
      <c r="AU390" s="142" t="e">
        <f t="shared" ca="1" si="3282"/>
        <v>#N/A</v>
      </c>
      <c r="AV390" s="142" t="e">
        <f t="shared" ca="1" si="3282"/>
        <v>#N/A</v>
      </c>
      <c r="AW390" s="142" t="e">
        <f t="shared" ca="1" si="3282"/>
        <v>#N/A</v>
      </c>
      <c r="AX390" s="142" t="e">
        <f t="shared" ca="1" si="3282"/>
        <v>#N/A</v>
      </c>
      <c r="AY390" s="142" t="e">
        <f t="shared" ca="1" si="3272"/>
        <v>#N/A</v>
      </c>
      <c r="AZ390" s="142" t="e">
        <f t="shared" ca="1" si="3272"/>
        <v>#N/A</v>
      </c>
      <c r="BA390" s="142" t="e">
        <f t="shared" ca="1" si="3272"/>
        <v>#N/A</v>
      </c>
      <c r="BB390" s="142" t="str">
        <f t="shared" ca="1" si="3291"/>
        <v/>
      </c>
      <c r="BC390" s="142" t="str">
        <f t="shared" ref="BC390" ca="1" si="3318">IFERROR(VALUE(G390)*IF(RTF_unit="K",1,IF(RTF_unit="lb",1/1000,IF(RTF_unit="T",2,1))),"")</f>
        <v/>
      </c>
      <c r="BD390" s="142" t="str">
        <f t="shared" ref="BD390" ca="1" si="3319">IFERROR(VALUE(H390)*IF(RTF_unit="K",1,IF(RTF_unit="lb",1/1000,IF(RTF_unit="T",2,1))),"")</f>
        <v/>
      </c>
      <c r="BE390" s="142" t="str">
        <f t="shared" ref="BE390" ca="1" si="3320">IFERROR(VALUE(I390)*IF(RTF_unit="K",1,IF(RTF_unit="lb",1/1000,IF(RTF_unit="T",2,1))),"")</f>
        <v/>
      </c>
      <c r="BF390" s="20" t="str">
        <f t="shared" ca="1" si="3295"/>
        <v/>
      </c>
      <c r="BG390" s="142" t="str">
        <f t="shared" ca="1" si="2781"/>
        <v/>
      </c>
      <c r="BH390" s="20"/>
      <c r="BI390" s="158" t="str">
        <f t="shared" ca="1" si="2825"/>
        <v/>
      </c>
      <c r="BJ390" s="142" t="str">
        <f t="shared" ca="1" si="2800"/>
        <v/>
      </c>
      <c r="BK390" s="142" t="str">
        <f t="shared" ca="1" si="2826"/>
        <v/>
      </c>
      <c r="BL390" s="142" t="str">
        <f t="shared" ref="BL390" ca="1" si="3321">IFERROR(INDEX($D$2:$BA$203,$A$41-1+$BI390,$A$27-3)*IF(RTF_unit="K",1,IF(RTF_unit="lb",1/1000,IF(RTF_unit="T",2,1))),"")</f>
        <v/>
      </c>
      <c r="BM390" s="142" t="str">
        <f t="shared" ref="BM390" ca="1" si="3322">IFERROR(INDEX($D$2:$BA$203,$A$41-1+$BI390,$A$27-1)*IF(RTF_unit="K",1,IF(RTF_unit="lb",1/1000,IF(RTF_unit="T",2,1))),"")</f>
        <v/>
      </c>
      <c r="BN390" s="142" t="str">
        <f t="shared" ref="BN390" ca="1" si="3323">IFERROR(INDEX($D$2:$BA$203,$A$41-1+$BI390,$A$27-2)*IF(RTF_unit="K",1,IF(RTF_unit="lb",1/1000,IF(RTF_unit="T",2,1))),"")</f>
        <v/>
      </c>
      <c r="BO390" s="142" t="str">
        <f t="shared" ref="BO390" ca="1" si="3324">IFERROR(INDEX($D$2:$BA$203,$A$41-1+$BI390,$A$27)*IF(RTF_unit_Moment="kip-ft",1,IF(RTF_unit_Moment="kip-in",1/12,IF(RTF_unit_Moment="lb-ft",1/1000,IF(RTF_unit_Moment="lb-in",1/12000,1)))),"")</f>
        <v/>
      </c>
      <c r="BP390" s="142" t="str">
        <f t="shared" ref="BP390" ca="1" si="3325">IFERROR(INDEX($D$2:$BA$203,$A$41-1+$BI390,$A$30)*IF(RTF_unit_Moment="kip-ft",1,IF(RTF_unit_Moment="kip-in",1/12,IF(RTF_unit_Moment="lb-ft",1/1000,IF(RTF_unit_Moment="lb-in",1/12000,1)))),"")</f>
        <v/>
      </c>
      <c r="BQ390" s="142" t="str">
        <f t="shared" ca="1" si="2832"/>
        <v/>
      </c>
      <c r="BR390" s="142" t="str">
        <f t="shared" ca="1" si="2833"/>
        <v/>
      </c>
      <c r="BT390" s="142" t="str">
        <f t="array" aca="1" ref="BT390" ca="1">IFERROR(INDEX($BB$1:$BB$502,SMALL(IF($BB$1:$BB$502&lt;&gt;"",ROW($BB$1:$BB$502)),ROW(383:383))),"")</f>
        <v/>
      </c>
      <c r="BU390" s="156" t="str">
        <f t="shared" ca="1" si="2795"/>
        <v/>
      </c>
      <c r="BV390" s="142" t="str">
        <f t="shared" ca="1" si="3090"/>
        <v/>
      </c>
      <c r="BW390" s="142" t="str">
        <f t="shared" ca="1" si="3090"/>
        <v/>
      </c>
      <c r="BX390" s="142" t="str">
        <f t="shared" ca="1" si="3090"/>
        <v/>
      </c>
      <c r="BY390" s="142" t="str">
        <f t="shared" ca="1" si="2807"/>
        <v/>
      </c>
      <c r="BZ390" s="142" t="str">
        <f t="shared" ca="1" si="2796"/>
        <v/>
      </c>
      <c r="CA390" s="142" t="str">
        <f t="shared" ca="1" si="2808"/>
        <v/>
      </c>
      <c r="CB390" s="142" t="str">
        <f t="shared" ca="1" si="2809"/>
        <v/>
      </c>
      <c r="CC390" s="142" t="str">
        <f t="shared" ca="1" si="2810"/>
        <v/>
      </c>
      <c r="CD390" s="142" t="str">
        <f t="shared" ca="1" si="2811"/>
        <v/>
      </c>
      <c r="CE390" s="142" t="str">
        <f t="shared" ca="1" si="2812"/>
        <v/>
      </c>
      <c r="CF390" s="142" t="str">
        <f t="shared" ca="1" si="2813"/>
        <v/>
      </c>
      <c r="CG390" s="142" t="str">
        <f t="shared" ca="1" si="2814"/>
        <v/>
      </c>
      <c r="CH390" s="142" t="str">
        <f ca="1">IFERROR(TRIM(IFERROR(IF(ISNUMBER(MATCH(IF($CF389="Radius",LEFT($CF390,FIND(" (",$CF390,1)),IF(LEFT($CF390,FIND(" (",$CF390,1))=LEFT($CF389,FIND(" (",$CF389,1)),"",LEFT($CF390,FIND(" (",$CF390,1)))),$CH$8:$CH389,0))=FALSE,IF($CF389="Radius",LEFT($CF390,FIND(" (",$CF390,1)),IF(LEFT($CF390,FIND(" (",$CF390,1))=LEFT($CF389,FIND(" (",$CF389,1)),"",LEFT($CF390,FIND(" (",$CF390,1)))),""),"")),"")</f>
        <v/>
      </c>
      <c r="CI390" s="142" t="str">
        <f t="array" aca="1" ref="CI390" ca="1">IFERROR(IF($CH390="","",IF(MAX((Selection_Radius=$CH390)*Selection_Resultant)=0,"",MAX((Selection_Radius=$CH390)*Selection_Resultant))),"")</f>
        <v/>
      </c>
      <c r="CJ390" s="142" t="str">
        <f t="shared" ca="1" si="2815"/>
        <v/>
      </c>
      <c r="CK390" s="142" t="str">
        <f t="array" aca="1" ref="CK390" ca="1">IFERROR(INDEX($CJ$1:$CJ$502,SMALL(IF($CJ$1:$CJ$502&lt;&gt;"",ROW($CJ$1:$CJ$502)),ROW(383:383))),"")</f>
        <v/>
      </c>
      <c r="CL390" s="142" t="str">
        <f t="shared" ca="1" si="2816"/>
        <v/>
      </c>
      <c r="CM390" s="142" t="str">
        <f t="shared" ca="1" si="2817"/>
        <v/>
      </c>
      <c r="CN390" s="142" t="str" cm="1">
        <f t="array" aca="1" ref="CN390" ca="1">IF(CM390="","",INDEX(INDIRECT("$CM$9:$CM$" &amp; ROW(GuyAnchorReactionCount) + GuyAnchorReactionCount),ROWS($CM390:INDIRECT("$CM$" &amp; ROW(GuyAnchorReactionCount) + GuyAnchorReactionCount))))</f>
        <v/>
      </c>
      <c r="CP390" s="145" t="str">
        <f t="shared" ca="1" si="2818"/>
        <v/>
      </c>
      <c r="CQ390" s="145" t="str">
        <f t="shared" ca="1" si="2819"/>
        <v/>
      </c>
      <c r="CR390" s="145" t="str">
        <f t="shared" ca="1" si="2820"/>
        <v/>
      </c>
      <c r="CS390" s="145" t="str">
        <f t="shared" ca="1" si="2821"/>
        <v/>
      </c>
    </row>
    <row r="391" spans="3:97" x14ac:dyDescent="0.2">
      <c r="C391" s="142">
        <f t="shared" si="3301"/>
        <v>389</v>
      </c>
      <c r="D391" s="142" t="e">
        <f t="shared" ca="1" si="3281"/>
        <v>#N/A</v>
      </c>
      <c r="E391" s="142" t="e">
        <f t="shared" ca="1" si="3281"/>
        <v>#N/A</v>
      </c>
      <c r="F391" s="142" t="e">
        <f t="shared" ca="1" si="3281"/>
        <v>#N/A</v>
      </c>
      <c r="G391" s="142" t="e">
        <f t="shared" ca="1" si="3281"/>
        <v>#N/A</v>
      </c>
      <c r="H391" s="142" t="e">
        <f t="shared" ca="1" si="3281"/>
        <v>#N/A</v>
      </c>
      <c r="I391" s="142" t="e">
        <f t="shared" ca="1" si="3281"/>
        <v>#N/A</v>
      </c>
      <c r="J391" s="142" t="e">
        <f t="shared" ca="1" si="3281"/>
        <v>#N/A</v>
      </c>
      <c r="K391" s="142" t="e">
        <f t="shared" ca="1" si="3281"/>
        <v>#N/A</v>
      </c>
      <c r="L391" s="142" t="e">
        <f t="shared" ca="1" si="3281"/>
        <v>#N/A</v>
      </c>
      <c r="M391" s="142" t="e">
        <f t="shared" ca="1" si="3281"/>
        <v>#N/A</v>
      </c>
      <c r="N391" s="142" t="e">
        <f t="shared" ca="1" si="3281"/>
        <v>#N/A</v>
      </c>
      <c r="O391" s="142" t="e">
        <f t="shared" ca="1" si="3281"/>
        <v>#N/A</v>
      </c>
      <c r="P391" s="142" t="e">
        <f t="shared" ca="1" si="3281"/>
        <v>#N/A</v>
      </c>
      <c r="Q391" s="142" t="e">
        <f t="shared" ca="1" si="3281"/>
        <v>#N/A</v>
      </c>
      <c r="R391" s="142" t="e">
        <f t="shared" ca="1" si="3281"/>
        <v>#N/A</v>
      </c>
      <c r="S391" s="142" t="e">
        <f t="shared" ca="1" si="3281"/>
        <v>#N/A</v>
      </c>
      <c r="T391" s="142" t="e">
        <f t="shared" ca="1" si="3271"/>
        <v>#N/A</v>
      </c>
      <c r="U391" s="142" t="e">
        <f t="shared" ca="1" si="3271"/>
        <v>#N/A</v>
      </c>
      <c r="V391" s="142" t="e">
        <f t="shared" ca="1" si="3271"/>
        <v>#N/A</v>
      </c>
      <c r="W391" s="142" t="e">
        <f t="shared" ca="1" si="3271"/>
        <v>#N/A</v>
      </c>
      <c r="X391" s="142" t="e">
        <f t="shared" ca="1" si="3271"/>
        <v>#N/A</v>
      </c>
      <c r="Y391" s="142" t="e">
        <f t="shared" ca="1" si="3271"/>
        <v>#N/A</v>
      </c>
      <c r="Z391" s="142" t="e">
        <f t="shared" ca="1" si="3271"/>
        <v>#N/A</v>
      </c>
      <c r="AA391" s="142" t="e">
        <f t="shared" ca="1" si="3271"/>
        <v>#N/A</v>
      </c>
      <c r="AB391" s="142" t="e">
        <f t="shared" ca="1" si="3271"/>
        <v>#N/A</v>
      </c>
      <c r="AC391" s="142" t="e">
        <f t="shared" ca="1" si="3271"/>
        <v>#N/A</v>
      </c>
      <c r="AD391" s="142" t="e">
        <f t="shared" ca="1" si="3271"/>
        <v>#N/A</v>
      </c>
      <c r="AE391" s="142" t="e">
        <f t="shared" ca="1" si="3271"/>
        <v>#N/A</v>
      </c>
      <c r="AF391" s="142" t="e">
        <f t="shared" ca="1" si="3271"/>
        <v>#N/A</v>
      </c>
      <c r="AG391" s="142" t="e">
        <f t="shared" ca="1" si="3271"/>
        <v>#N/A</v>
      </c>
      <c r="AH391" s="142" t="e">
        <f t="shared" ca="1" si="3271"/>
        <v>#N/A</v>
      </c>
      <c r="AI391" s="142" t="e">
        <f t="shared" ca="1" si="3282"/>
        <v>#N/A</v>
      </c>
      <c r="AJ391" s="142" t="e">
        <f t="shared" ca="1" si="3282"/>
        <v>#N/A</v>
      </c>
      <c r="AK391" s="142" t="e">
        <f t="shared" ca="1" si="3282"/>
        <v>#N/A</v>
      </c>
      <c r="AL391" s="142" t="e">
        <f t="shared" ca="1" si="3282"/>
        <v>#N/A</v>
      </c>
      <c r="AM391" s="142" t="e">
        <f t="shared" ca="1" si="3282"/>
        <v>#N/A</v>
      </c>
      <c r="AN391" s="142" t="e">
        <f t="shared" ca="1" si="3282"/>
        <v>#N/A</v>
      </c>
      <c r="AO391" s="142" t="e">
        <f t="shared" ca="1" si="3282"/>
        <v>#N/A</v>
      </c>
      <c r="AP391" s="142" t="e">
        <f t="shared" ca="1" si="3282"/>
        <v>#N/A</v>
      </c>
      <c r="AQ391" s="142" t="e">
        <f t="shared" ca="1" si="3282"/>
        <v>#N/A</v>
      </c>
      <c r="AR391" s="142" t="e">
        <f t="shared" ca="1" si="3282"/>
        <v>#N/A</v>
      </c>
      <c r="AS391" s="142" t="e">
        <f t="shared" ca="1" si="3282"/>
        <v>#N/A</v>
      </c>
      <c r="AT391" s="142" t="e">
        <f t="shared" ca="1" si="3282"/>
        <v>#N/A</v>
      </c>
      <c r="AU391" s="142" t="e">
        <f t="shared" ca="1" si="3282"/>
        <v>#N/A</v>
      </c>
      <c r="AV391" s="142" t="e">
        <f t="shared" ca="1" si="3282"/>
        <v>#N/A</v>
      </c>
      <c r="AW391" s="142" t="e">
        <f t="shared" ca="1" si="3282"/>
        <v>#N/A</v>
      </c>
      <c r="AX391" s="142" t="e">
        <f t="shared" ca="1" si="3282"/>
        <v>#N/A</v>
      </c>
      <c r="AY391" s="142" t="e">
        <f t="shared" ca="1" si="3272"/>
        <v>#N/A</v>
      </c>
      <c r="AZ391" s="142" t="e">
        <f t="shared" ca="1" si="3272"/>
        <v>#N/A</v>
      </c>
      <c r="BA391" s="142" t="e">
        <f t="shared" ca="1" si="3272"/>
        <v>#N/A</v>
      </c>
      <c r="BB391" s="142" t="str">
        <f t="shared" ca="1" si="3291"/>
        <v/>
      </c>
      <c r="BC391" s="142" t="str">
        <f t="shared" ref="BC391" ca="1" si="3326">IFERROR(VALUE(G391)*IF(RTF_unit="K",1,IF(RTF_unit="lb",1/1000,IF(RTF_unit="T",2,1))),"")</f>
        <v/>
      </c>
      <c r="BD391" s="142" t="str">
        <f t="shared" ref="BD391" ca="1" si="3327">IFERROR(VALUE(H391)*IF(RTF_unit="K",1,IF(RTF_unit="lb",1/1000,IF(RTF_unit="T",2,1))),"")</f>
        <v/>
      </c>
      <c r="BE391" s="142" t="str">
        <f t="shared" ref="BE391" ca="1" si="3328">IFERROR(VALUE(I391)*IF(RTF_unit="K",1,IF(RTF_unit="lb",1/1000,IF(RTF_unit="T",2,1))),"")</f>
        <v/>
      </c>
      <c r="BF391" s="20" t="str">
        <f t="shared" ca="1" si="3295"/>
        <v/>
      </c>
      <c r="BG391" s="142" t="str">
        <f t="shared" ca="1" si="2781"/>
        <v/>
      </c>
      <c r="BH391" s="20"/>
      <c r="BI391" s="158" t="str">
        <f t="shared" ca="1" si="2825"/>
        <v/>
      </c>
      <c r="BJ391" s="142" t="str">
        <f t="shared" ca="1" si="2800"/>
        <v/>
      </c>
      <c r="BK391" s="142" t="str">
        <f t="shared" ca="1" si="2826"/>
        <v/>
      </c>
      <c r="BL391" s="142" t="str">
        <f t="shared" ref="BL391" ca="1" si="3329">IFERROR(INDEX($D$2:$BA$203,$A$41-1+$BI391,$A$27-3)*IF(RTF_unit="K",1,IF(RTF_unit="lb",1/1000,IF(RTF_unit="T",2,1))),"")</f>
        <v/>
      </c>
      <c r="BM391" s="142" t="str">
        <f t="shared" ref="BM391" ca="1" si="3330">IFERROR(INDEX($D$2:$BA$203,$A$41-1+$BI391,$A$27-1)*IF(RTF_unit="K",1,IF(RTF_unit="lb",1/1000,IF(RTF_unit="T",2,1))),"")</f>
        <v/>
      </c>
      <c r="BN391" s="142" t="str">
        <f t="shared" ref="BN391" ca="1" si="3331">IFERROR(INDEX($D$2:$BA$203,$A$41-1+$BI391,$A$27-2)*IF(RTF_unit="K",1,IF(RTF_unit="lb",1/1000,IF(RTF_unit="T",2,1))),"")</f>
        <v/>
      </c>
      <c r="BO391" s="142" t="str">
        <f t="shared" ref="BO391" ca="1" si="3332">IFERROR(INDEX($D$2:$BA$203,$A$41-1+$BI391,$A$27)*IF(RTF_unit_Moment="kip-ft",1,IF(RTF_unit_Moment="kip-in",1/12,IF(RTF_unit_Moment="lb-ft",1/1000,IF(RTF_unit_Moment="lb-in",1/12000,1)))),"")</f>
        <v/>
      </c>
      <c r="BP391" s="142" t="str">
        <f t="shared" ref="BP391" ca="1" si="3333">IFERROR(INDEX($D$2:$BA$203,$A$41-1+$BI391,$A$30)*IF(RTF_unit_Moment="kip-ft",1,IF(RTF_unit_Moment="kip-in",1/12,IF(RTF_unit_Moment="lb-ft",1/1000,IF(RTF_unit_Moment="lb-in",1/12000,1)))),"")</f>
        <v/>
      </c>
      <c r="BQ391" s="142" t="str">
        <f t="shared" ca="1" si="2832"/>
        <v/>
      </c>
      <c r="BR391" s="142" t="str">
        <f t="shared" ca="1" si="2833"/>
        <v/>
      </c>
      <c r="BT391" s="142" t="str">
        <f t="array" aca="1" ref="BT391" ca="1">IFERROR(INDEX($BB$1:$BB$502,SMALL(IF($BB$1:$BB$502&lt;&gt;"",ROW($BB$1:$BB$502)),ROW(384:384))),"")</f>
        <v/>
      </c>
      <c r="BU391" s="156" t="str">
        <f t="shared" ca="1" si="2795"/>
        <v/>
      </c>
      <c r="BV391" s="142" t="str">
        <f t="shared" ca="1" si="3090"/>
        <v/>
      </c>
      <c r="BW391" s="142" t="str">
        <f t="shared" ca="1" si="3090"/>
        <v/>
      </c>
      <c r="BX391" s="142" t="str">
        <f t="shared" ca="1" si="3090"/>
        <v/>
      </c>
      <c r="BY391" s="142" t="str">
        <f t="shared" ca="1" si="2807"/>
        <v/>
      </c>
      <c r="BZ391" s="142" t="str">
        <f t="shared" ca="1" si="2796"/>
        <v/>
      </c>
      <c r="CA391" s="142" t="str">
        <f t="shared" ca="1" si="2808"/>
        <v/>
      </c>
      <c r="CB391" s="142" t="str">
        <f t="shared" ca="1" si="2809"/>
        <v/>
      </c>
      <c r="CC391" s="142" t="str">
        <f t="shared" ca="1" si="2810"/>
        <v/>
      </c>
      <c r="CD391" s="142" t="str">
        <f t="shared" ca="1" si="2811"/>
        <v/>
      </c>
      <c r="CE391" s="142" t="str">
        <f t="shared" ca="1" si="2812"/>
        <v/>
      </c>
      <c r="CF391" s="142" t="str">
        <f t="shared" ca="1" si="2813"/>
        <v/>
      </c>
      <c r="CG391" s="142" t="str">
        <f t="shared" ca="1" si="2814"/>
        <v/>
      </c>
      <c r="CH391" s="142" t="str">
        <f ca="1">IFERROR(TRIM(IFERROR(IF(ISNUMBER(MATCH(IF($CF390="Radius",LEFT($CF391,FIND(" (",$CF391,1)),IF(LEFT($CF391,FIND(" (",$CF391,1))=LEFT($CF390,FIND(" (",$CF390,1)),"",LEFT($CF391,FIND(" (",$CF391,1)))),$CH$8:$CH390,0))=FALSE,IF($CF390="Radius",LEFT($CF391,FIND(" (",$CF391,1)),IF(LEFT($CF391,FIND(" (",$CF391,1))=LEFT($CF390,FIND(" (",$CF390,1)),"",LEFT($CF391,FIND(" (",$CF391,1)))),""),"")),"")</f>
        <v/>
      </c>
      <c r="CI391" s="142" t="str">
        <f t="array" aca="1" ref="CI391" ca="1">IFERROR(IF($CH391="","",IF(MAX((Selection_Radius=$CH391)*Selection_Resultant)=0,"",MAX((Selection_Radius=$CH391)*Selection_Resultant))),"")</f>
        <v/>
      </c>
      <c r="CJ391" s="142" t="str">
        <f t="shared" ca="1" si="2815"/>
        <v/>
      </c>
      <c r="CK391" s="142" t="str">
        <f t="array" aca="1" ref="CK391" ca="1">IFERROR(INDEX($CJ$1:$CJ$502,SMALL(IF($CJ$1:$CJ$502&lt;&gt;"",ROW($CJ$1:$CJ$502)),ROW(384:384))),"")</f>
        <v/>
      </c>
      <c r="CL391" s="142" t="str">
        <f t="shared" ca="1" si="2816"/>
        <v/>
      </c>
      <c r="CM391" s="142" t="str">
        <f t="shared" ca="1" si="2817"/>
        <v/>
      </c>
      <c r="CN391" s="142" t="str" cm="1">
        <f t="array" aca="1" ref="CN391" ca="1">IF(CM391="","",INDEX(INDIRECT("$CM$9:$CM$" &amp; ROW(GuyAnchorReactionCount) + GuyAnchorReactionCount),ROWS($CM391:INDIRECT("$CM$" &amp; ROW(GuyAnchorReactionCount) + GuyAnchorReactionCount))))</f>
        <v/>
      </c>
      <c r="CP391" s="145" t="str">
        <f t="shared" ca="1" si="2818"/>
        <v/>
      </c>
      <c r="CQ391" s="145" t="str">
        <f t="shared" ca="1" si="2819"/>
        <v/>
      </c>
      <c r="CR391" s="145" t="str">
        <f t="shared" ca="1" si="2820"/>
        <v/>
      </c>
      <c r="CS391" s="145" t="str">
        <f t="shared" ca="1" si="2821"/>
        <v/>
      </c>
    </row>
    <row r="392" spans="3:97" ht="15" customHeight="1" x14ac:dyDescent="0.2">
      <c r="C392" s="142">
        <f t="shared" si="3301"/>
        <v>390</v>
      </c>
      <c r="D392" s="142" t="e">
        <f t="shared" ca="1" si="3281"/>
        <v>#N/A</v>
      </c>
      <c r="E392" s="142" t="e">
        <f t="shared" ca="1" si="3281"/>
        <v>#N/A</v>
      </c>
      <c r="F392" s="142" t="e">
        <f t="shared" ca="1" si="3281"/>
        <v>#N/A</v>
      </c>
      <c r="G392" s="142" t="e">
        <f t="shared" ca="1" si="3281"/>
        <v>#N/A</v>
      </c>
      <c r="H392" s="142" t="e">
        <f t="shared" ca="1" si="3281"/>
        <v>#N/A</v>
      </c>
      <c r="I392" s="142" t="e">
        <f t="shared" ca="1" si="3281"/>
        <v>#N/A</v>
      </c>
      <c r="J392" s="142" t="e">
        <f t="shared" ca="1" si="3281"/>
        <v>#N/A</v>
      </c>
      <c r="K392" s="142" t="e">
        <f t="shared" ca="1" si="3281"/>
        <v>#N/A</v>
      </c>
      <c r="L392" s="142" t="e">
        <f t="shared" ca="1" si="3281"/>
        <v>#N/A</v>
      </c>
      <c r="M392" s="142" t="e">
        <f t="shared" ca="1" si="3281"/>
        <v>#N/A</v>
      </c>
      <c r="N392" s="142" t="e">
        <f t="shared" ca="1" si="3281"/>
        <v>#N/A</v>
      </c>
      <c r="O392" s="142" t="e">
        <f t="shared" ca="1" si="3281"/>
        <v>#N/A</v>
      </c>
      <c r="P392" s="142" t="e">
        <f t="shared" ca="1" si="3281"/>
        <v>#N/A</v>
      </c>
      <c r="Q392" s="142" t="e">
        <f t="shared" ca="1" si="3281"/>
        <v>#N/A</v>
      </c>
      <c r="R392" s="142" t="e">
        <f t="shared" ca="1" si="3281"/>
        <v>#N/A</v>
      </c>
      <c r="S392" s="142" t="e">
        <f t="shared" ca="1" si="3281"/>
        <v>#N/A</v>
      </c>
      <c r="T392" s="142" t="e">
        <f t="shared" ca="1" si="3271"/>
        <v>#N/A</v>
      </c>
      <c r="U392" s="142" t="e">
        <f t="shared" ca="1" si="3271"/>
        <v>#N/A</v>
      </c>
      <c r="V392" s="142" t="e">
        <f t="shared" ca="1" si="3271"/>
        <v>#N/A</v>
      </c>
      <c r="W392" s="142" t="e">
        <f t="shared" ca="1" si="3271"/>
        <v>#N/A</v>
      </c>
      <c r="X392" s="142" t="e">
        <f t="shared" ca="1" si="3271"/>
        <v>#N/A</v>
      </c>
      <c r="Y392" s="142" t="e">
        <f t="shared" ca="1" si="3271"/>
        <v>#N/A</v>
      </c>
      <c r="Z392" s="142" t="e">
        <f t="shared" ca="1" si="3271"/>
        <v>#N/A</v>
      </c>
      <c r="AA392" s="142" t="e">
        <f t="shared" ca="1" si="3271"/>
        <v>#N/A</v>
      </c>
      <c r="AB392" s="142" t="e">
        <f t="shared" ca="1" si="3271"/>
        <v>#N/A</v>
      </c>
      <c r="AC392" s="142" t="e">
        <f t="shared" ca="1" si="3271"/>
        <v>#N/A</v>
      </c>
      <c r="AD392" s="142" t="e">
        <f t="shared" ca="1" si="3271"/>
        <v>#N/A</v>
      </c>
      <c r="AE392" s="142" t="e">
        <f t="shared" ca="1" si="3271"/>
        <v>#N/A</v>
      </c>
      <c r="AF392" s="142" t="e">
        <f t="shared" ca="1" si="3271"/>
        <v>#N/A</v>
      </c>
      <c r="AG392" s="142" t="e">
        <f t="shared" ca="1" si="3271"/>
        <v>#N/A</v>
      </c>
      <c r="AH392" s="142" t="e">
        <f t="shared" ca="1" si="3271"/>
        <v>#N/A</v>
      </c>
      <c r="AI392" s="142" t="e">
        <f t="shared" ca="1" si="3282"/>
        <v>#N/A</v>
      </c>
      <c r="AJ392" s="142" t="e">
        <f t="shared" ca="1" si="3282"/>
        <v>#N/A</v>
      </c>
      <c r="AK392" s="142" t="e">
        <f t="shared" ca="1" si="3282"/>
        <v>#N/A</v>
      </c>
      <c r="AL392" s="142" t="e">
        <f t="shared" ca="1" si="3282"/>
        <v>#N/A</v>
      </c>
      <c r="AM392" s="142" t="e">
        <f t="shared" ca="1" si="3282"/>
        <v>#N/A</v>
      </c>
      <c r="AN392" s="142" t="e">
        <f t="shared" ca="1" si="3282"/>
        <v>#N/A</v>
      </c>
      <c r="AO392" s="142" t="e">
        <f t="shared" ca="1" si="3282"/>
        <v>#N/A</v>
      </c>
      <c r="AP392" s="142" t="e">
        <f t="shared" ca="1" si="3282"/>
        <v>#N/A</v>
      </c>
      <c r="AQ392" s="142" t="e">
        <f t="shared" ca="1" si="3282"/>
        <v>#N/A</v>
      </c>
      <c r="AR392" s="142" t="e">
        <f t="shared" ca="1" si="3282"/>
        <v>#N/A</v>
      </c>
      <c r="AS392" s="142" t="e">
        <f t="shared" ca="1" si="3282"/>
        <v>#N/A</v>
      </c>
      <c r="AT392" s="142" t="e">
        <f t="shared" ca="1" si="3282"/>
        <v>#N/A</v>
      </c>
      <c r="AU392" s="142" t="e">
        <f t="shared" ca="1" si="3282"/>
        <v>#N/A</v>
      </c>
      <c r="AV392" s="142" t="e">
        <f t="shared" ca="1" si="3282"/>
        <v>#N/A</v>
      </c>
      <c r="AW392" s="142" t="e">
        <f t="shared" ca="1" si="3282"/>
        <v>#N/A</v>
      </c>
      <c r="AX392" s="142" t="e">
        <f t="shared" ca="1" si="3282"/>
        <v>#N/A</v>
      </c>
      <c r="AY392" s="142" t="e">
        <f t="shared" ca="1" si="3272"/>
        <v>#N/A</v>
      </c>
      <c r="AZ392" s="142" t="e">
        <f t="shared" ca="1" si="3272"/>
        <v>#N/A</v>
      </c>
      <c r="BA392" s="142" t="e">
        <f t="shared" ca="1" si="3272"/>
        <v>#N/A</v>
      </c>
      <c r="BB392" s="142" t="str">
        <f t="shared" ca="1" si="3291"/>
        <v/>
      </c>
      <c r="BC392" s="142" t="str">
        <f t="shared" ref="BC392" ca="1" si="3334">IFERROR(VALUE(G392)*IF(RTF_unit="K",1,IF(RTF_unit="lb",1/1000,IF(RTF_unit="T",2,1))),"")</f>
        <v/>
      </c>
      <c r="BD392" s="142" t="str">
        <f t="shared" ref="BD392" ca="1" si="3335">IFERROR(VALUE(H392)*IF(RTF_unit="K",1,IF(RTF_unit="lb",1/1000,IF(RTF_unit="T",2,1))),"")</f>
        <v/>
      </c>
      <c r="BE392" s="142" t="str">
        <f t="shared" ref="BE392" ca="1" si="3336">IFERROR(VALUE(I392)*IF(RTF_unit="K",1,IF(RTF_unit="lb",1/1000,IF(RTF_unit="T",2,1))),"")</f>
        <v/>
      </c>
      <c r="BF392" s="20" t="str">
        <f t="shared" ca="1" si="3295"/>
        <v/>
      </c>
      <c r="BG392" s="142" t="str">
        <f t="shared" ref="BG392:BG455" ca="1" si="3337">IF(BB392="","",_xlfn.AGGREGATE(4,6,BF392:BF399))</f>
        <v/>
      </c>
      <c r="BH392" s="20"/>
      <c r="BI392" s="158" t="str">
        <f t="shared" ca="1" si="2825"/>
        <v/>
      </c>
      <c r="BJ392" s="142" t="str">
        <f t="shared" ca="1" si="2800"/>
        <v/>
      </c>
      <c r="BK392" s="142" t="str">
        <f t="shared" ca="1" si="2826"/>
        <v/>
      </c>
      <c r="BL392" s="142" t="str">
        <f t="shared" ref="BL392" ca="1" si="3338">IFERROR(INDEX($D$2:$BA$203,$A$41-1+$BI392,$A$27-3)*IF(RTF_unit="K",1,IF(RTF_unit="lb",1/1000,IF(RTF_unit="T",2,1))),"")</f>
        <v/>
      </c>
      <c r="BM392" s="142" t="str">
        <f t="shared" ref="BM392" ca="1" si="3339">IFERROR(INDEX($D$2:$BA$203,$A$41-1+$BI392,$A$27-1)*IF(RTF_unit="K",1,IF(RTF_unit="lb",1/1000,IF(RTF_unit="T",2,1))),"")</f>
        <v/>
      </c>
      <c r="BN392" s="142" t="str">
        <f t="shared" ref="BN392" ca="1" si="3340">IFERROR(INDEX($D$2:$BA$203,$A$41-1+$BI392,$A$27-2)*IF(RTF_unit="K",1,IF(RTF_unit="lb",1/1000,IF(RTF_unit="T",2,1))),"")</f>
        <v/>
      </c>
      <c r="BO392" s="142" t="str">
        <f t="shared" ref="BO392" ca="1" si="3341">IFERROR(INDEX($D$2:$BA$203,$A$41-1+$BI392,$A$27)*IF(RTF_unit_Moment="kip-ft",1,IF(RTF_unit_Moment="kip-in",1/12,IF(RTF_unit_Moment="lb-ft",1/1000,IF(RTF_unit_Moment="lb-in",1/12000,1)))),"")</f>
        <v/>
      </c>
      <c r="BP392" s="142" t="str">
        <f t="shared" ref="BP392" ca="1" si="3342">IFERROR(INDEX($D$2:$BA$203,$A$41-1+$BI392,$A$30)*IF(RTF_unit_Moment="kip-ft",1,IF(RTF_unit_Moment="kip-in",1/12,IF(RTF_unit_Moment="lb-ft",1/1000,IF(RTF_unit_Moment="lb-in",1/12000,1)))),"")</f>
        <v/>
      </c>
      <c r="BQ392" s="142" t="str">
        <f t="shared" ca="1" si="2832"/>
        <v/>
      </c>
      <c r="BR392" s="142" t="str">
        <f t="shared" ca="1" si="2833"/>
        <v/>
      </c>
      <c r="BT392" s="142" t="str">
        <f t="array" aca="1" ref="BT392" ca="1">IFERROR(INDEX($BB$1:$BB$502,SMALL(IF($BB$1:$BB$502&lt;&gt;"",ROW($BB$1:$BB$502)),ROW(385:385))),"")</f>
        <v/>
      </c>
      <c r="BU392" s="156" t="str">
        <f t="shared" ca="1" si="2795"/>
        <v/>
      </c>
      <c r="BV392" s="142" t="str">
        <f t="shared" ca="1" si="3090"/>
        <v/>
      </c>
      <c r="BW392" s="142" t="str">
        <f t="shared" ca="1" si="3090"/>
        <v/>
      </c>
      <c r="BX392" s="142" t="str">
        <f t="shared" ca="1" si="3090"/>
        <v/>
      </c>
      <c r="BY392" s="142" t="str">
        <f t="shared" ca="1" si="2807"/>
        <v/>
      </c>
      <c r="BZ392" s="142" t="str">
        <f t="shared" ca="1" si="2796"/>
        <v/>
      </c>
      <c r="CA392" s="142" t="str">
        <f t="shared" ca="1" si="2808"/>
        <v/>
      </c>
      <c r="CB392" s="142" t="str">
        <f t="shared" ca="1" si="2809"/>
        <v/>
      </c>
      <c r="CC392" s="142" t="str">
        <f t="shared" ca="1" si="2810"/>
        <v/>
      </c>
      <c r="CD392" s="142" t="str">
        <f t="shared" ca="1" si="2811"/>
        <v/>
      </c>
      <c r="CE392" s="142" t="str">
        <f t="shared" ca="1" si="2812"/>
        <v/>
      </c>
      <c r="CF392" s="142" t="str">
        <f t="shared" ca="1" si="2813"/>
        <v/>
      </c>
      <c r="CG392" s="142" t="str">
        <f t="shared" ca="1" si="2814"/>
        <v/>
      </c>
      <c r="CH392" s="142" t="str">
        <f ca="1">IFERROR(TRIM(IFERROR(IF(ISNUMBER(MATCH(IF($CF391="Radius",LEFT($CF392,FIND(" (",$CF392,1)),IF(LEFT($CF392,FIND(" (",$CF392,1))=LEFT($CF391,FIND(" (",$CF391,1)),"",LEFT($CF392,FIND(" (",$CF392,1)))),$CH$8:$CH391,0))=FALSE,IF($CF391="Radius",LEFT($CF392,FIND(" (",$CF392,1)),IF(LEFT($CF392,FIND(" (",$CF392,1))=LEFT($CF391,FIND(" (",$CF391,1)),"",LEFT($CF392,FIND(" (",$CF392,1)))),""),"")),"")</f>
        <v/>
      </c>
      <c r="CI392" s="142" t="str">
        <f t="array" aca="1" ref="CI392" ca="1">IFERROR(IF($CH392="","",IF(MAX((Selection_Radius=$CH392)*Selection_Resultant)=0,"",MAX((Selection_Radius=$CH392)*Selection_Resultant))),"")</f>
        <v/>
      </c>
      <c r="CJ392" s="142" t="str">
        <f t="shared" ca="1" si="2815"/>
        <v/>
      </c>
      <c r="CK392" s="142" t="str">
        <f t="array" aca="1" ref="CK392" ca="1">IFERROR(INDEX($CJ$1:$CJ$502,SMALL(IF($CJ$1:$CJ$502&lt;&gt;"",ROW($CJ$1:$CJ$502)),ROW(385:385))),"")</f>
        <v/>
      </c>
      <c r="CL392" s="142" t="str">
        <f t="shared" ca="1" si="2816"/>
        <v/>
      </c>
      <c r="CM392" s="142" t="str">
        <f t="shared" ca="1" si="2817"/>
        <v/>
      </c>
      <c r="CN392" s="142" t="str" cm="1">
        <f t="array" aca="1" ref="CN392" ca="1">IF(CM392="","",INDEX(INDIRECT("$CM$9:$CM$" &amp; ROW(GuyAnchorReactionCount) + GuyAnchorReactionCount),ROWS($CM392:INDIRECT("$CM$" &amp; ROW(GuyAnchorReactionCount) + GuyAnchorReactionCount))))</f>
        <v/>
      </c>
      <c r="CP392" s="145" t="str">
        <f t="shared" ca="1" si="2818"/>
        <v/>
      </c>
      <c r="CQ392" s="145" t="str">
        <f t="shared" ca="1" si="2819"/>
        <v/>
      </c>
      <c r="CR392" s="145" t="str">
        <f t="shared" ca="1" si="2820"/>
        <v/>
      </c>
      <c r="CS392" s="145" t="str">
        <f t="shared" ca="1" si="2821"/>
        <v/>
      </c>
    </row>
    <row r="393" spans="3:97" x14ac:dyDescent="0.2">
      <c r="C393" s="142">
        <f t="shared" si="3301"/>
        <v>391</v>
      </c>
      <c r="D393" s="142" t="e">
        <f t="shared" ca="1" si="3281"/>
        <v>#N/A</v>
      </c>
      <c r="E393" s="142" t="e">
        <f t="shared" ca="1" si="3281"/>
        <v>#N/A</v>
      </c>
      <c r="F393" s="142" t="e">
        <f t="shared" ca="1" si="3281"/>
        <v>#N/A</v>
      </c>
      <c r="G393" s="142" t="e">
        <f t="shared" ca="1" si="3281"/>
        <v>#N/A</v>
      </c>
      <c r="H393" s="142" t="e">
        <f t="shared" ca="1" si="3281"/>
        <v>#N/A</v>
      </c>
      <c r="I393" s="142" t="e">
        <f t="shared" ca="1" si="3281"/>
        <v>#N/A</v>
      </c>
      <c r="J393" s="142" t="e">
        <f t="shared" ca="1" si="3281"/>
        <v>#N/A</v>
      </c>
      <c r="K393" s="142" t="e">
        <f t="shared" ca="1" si="3281"/>
        <v>#N/A</v>
      </c>
      <c r="L393" s="142" t="e">
        <f t="shared" ca="1" si="3281"/>
        <v>#N/A</v>
      </c>
      <c r="M393" s="142" t="e">
        <f t="shared" ca="1" si="3281"/>
        <v>#N/A</v>
      </c>
      <c r="N393" s="142" t="e">
        <f t="shared" ca="1" si="3281"/>
        <v>#N/A</v>
      </c>
      <c r="O393" s="142" t="e">
        <f t="shared" ca="1" si="3281"/>
        <v>#N/A</v>
      </c>
      <c r="P393" s="142" t="e">
        <f t="shared" ca="1" si="3281"/>
        <v>#N/A</v>
      </c>
      <c r="Q393" s="142" t="e">
        <f t="shared" ca="1" si="3281"/>
        <v>#N/A</v>
      </c>
      <c r="R393" s="142" t="e">
        <f t="shared" ca="1" si="3281"/>
        <v>#N/A</v>
      </c>
      <c r="S393" s="142" t="e">
        <f t="shared" ca="1" si="3281"/>
        <v>#N/A</v>
      </c>
      <c r="T393" s="142" t="e">
        <f t="shared" ca="1" si="3271"/>
        <v>#N/A</v>
      </c>
      <c r="U393" s="142" t="e">
        <f t="shared" ca="1" si="3271"/>
        <v>#N/A</v>
      </c>
      <c r="V393" s="142" t="e">
        <f t="shared" ca="1" si="3271"/>
        <v>#N/A</v>
      </c>
      <c r="W393" s="142" t="e">
        <f t="shared" ca="1" si="3271"/>
        <v>#N/A</v>
      </c>
      <c r="X393" s="142" t="e">
        <f t="shared" ca="1" si="3271"/>
        <v>#N/A</v>
      </c>
      <c r="Y393" s="142" t="e">
        <f t="shared" ca="1" si="3271"/>
        <v>#N/A</v>
      </c>
      <c r="Z393" s="142" t="e">
        <f t="shared" ca="1" si="3271"/>
        <v>#N/A</v>
      </c>
      <c r="AA393" s="142" t="e">
        <f t="shared" ca="1" si="3271"/>
        <v>#N/A</v>
      </c>
      <c r="AB393" s="142" t="e">
        <f t="shared" ca="1" si="3271"/>
        <v>#N/A</v>
      </c>
      <c r="AC393" s="142" t="e">
        <f t="shared" ca="1" si="3271"/>
        <v>#N/A</v>
      </c>
      <c r="AD393" s="142" t="e">
        <f t="shared" ca="1" si="3271"/>
        <v>#N/A</v>
      </c>
      <c r="AE393" s="142" t="e">
        <f t="shared" ca="1" si="3271"/>
        <v>#N/A</v>
      </c>
      <c r="AF393" s="142" t="e">
        <f t="shared" ca="1" si="3271"/>
        <v>#N/A</v>
      </c>
      <c r="AG393" s="142" t="e">
        <f t="shared" ca="1" si="3271"/>
        <v>#N/A</v>
      </c>
      <c r="AH393" s="142" t="e">
        <f t="shared" ca="1" si="3271"/>
        <v>#N/A</v>
      </c>
      <c r="AI393" s="142" t="e">
        <f t="shared" ca="1" si="3282"/>
        <v>#N/A</v>
      </c>
      <c r="AJ393" s="142" t="e">
        <f t="shared" ca="1" si="3282"/>
        <v>#N/A</v>
      </c>
      <c r="AK393" s="142" t="e">
        <f t="shared" ca="1" si="3282"/>
        <v>#N/A</v>
      </c>
      <c r="AL393" s="142" t="e">
        <f t="shared" ca="1" si="3282"/>
        <v>#N/A</v>
      </c>
      <c r="AM393" s="142" t="e">
        <f t="shared" ca="1" si="3282"/>
        <v>#N/A</v>
      </c>
      <c r="AN393" s="142" t="e">
        <f t="shared" ca="1" si="3282"/>
        <v>#N/A</v>
      </c>
      <c r="AO393" s="142" t="e">
        <f t="shared" ca="1" si="3282"/>
        <v>#N/A</v>
      </c>
      <c r="AP393" s="142" t="e">
        <f t="shared" ca="1" si="3282"/>
        <v>#N/A</v>
      </c>
      <c r="AQ393" s="142" t="e">
        <f t="shared" ca="1" si="3282"/>
        <v>#N/A</v>
      </c>
      <c r="AR393" s="142" t="e">
        <f t="shared" ca="1" si="3282"/>
        <v>#N/A</v>
      </c>
      <c r="AS393" s="142" t="e">
        <f t="shared" ca="1" si="3282"/>
        <v>#N/A</v>
      </c>
      <c r="AT393" s="142" t="e">
        <f t="shared" ca="1" si="3282"/>
        <v>#N/A</v>
      </c>
      <c r="AU393" s="142" t="e">
        <f t="shared" ca="1" si="3282"/>
        <v>#N/A</v>
      </c>
      <c r="AV393" s="142" t="e">
        <f t="shared" ca="1" si="3282"/>
        <v>#N/A</v>
      </c>
      <c r="AW393" s="142" t="e">
        <f t="shared" ca="1" si="3282"/>
        <v>#N/A</v>
      </c>
      <c r="AX393" s="142" t="e">
        <f t="shared" ca="1" si="3282"/>
        <v>#N/A</v>
      </c>
      <c r="AY393" s="142" t="e">
        <f t="shared" ca="1" si="3272"/>
        <v>#N/A</v>
      </c>
      <c r="AZ393" s="142" t="e">
        <f t="shared" ca="1" si="3272"/>
        <v>#N/A</v>
      </c>
      <c r="BA393" s="142" t="e">
        <f t="shared" ca="1" si="3272"/>
        <v>#N/A</v>
      </c>
      <c r="BB393" s="142" t="str">
        <f t="shared" ca="1" si="3291"/>
        <v/>
      </c>
      <c r="BC393" s="142" t="str">
        <f t="shared" ref="BC393" ca="1" si="3343">IFERROR(VALUE(G393)*IF(RTF_unit="K",1,IF(RTF_unit="lb",1/1000,IF(RTF_unit="T",2,1))),"")</f>
        <v/>
      </c>
      <c r="BD393" s="142" t="str">
        <f t="shared" ref="BD393" ca="1" si="3344">IFERROR(VALUE(H393)*IF(RTF_unit="K",1,IF(RTF_unit="lb",1/1000,IF(RTF_unit="T",2,1))),"")</f>
        <v/>
      </c>
      <c r="BE393" s="142" t="str">
        <f t="shared" ref="BE393" ca="1" si="3345">IFERROR(VALUE(I393)*IF(RTF_unit="K",1,IF(RTF_unit="lb",1/1000,IF(RTF_unit="T",2,1))),"")</f>
        <v/>
      </c>
      <c r="BF393" s="20" t="str">
        <f t="shared" ca="1" si="3295"/>
        <v/>
      </c>
      <c r="BG393" s="142" t="str">
        <f t="shared" ca="1" si="3337"/>
        <v/>
      </c>
      <c r="BH393" s="20"/>
      <c r="BI393" s="158" t="str">
        <f t="shared" ca="1" si="2825"/>
        <v/>
      </c>
      <c r="BJ393" s="142" t="str">
        <f t="shared" ca="1" si="2800"/>
        <v/>
      </c>
      <c r="BK393" s="142" t="str">
        <f t="shared" ca="1" si="2826"/>
        <v/>
      </c>
      <c r="BL393" s="142" t="str">
        <f t="shared" ref="BL393" ca="1" si="3346">IFERROR(INDEX($D$2:$BA$203,$A$41-1+$BI393,$A$27-3)*IF(RTF_unit="K",1,IF(RTF_unit="lb",1/1000,IF(RTF_unit="T",2,1))),"")</f>
        <v/>
      </c>
      <c r="BM393" s="142" t="str">
        <f t="shared" ref="BM393" ca="1" si="3347">IFERROR(INDEX($D$2:$BA$203,$A$41-1+$BI393,$A$27-1)*IF(RTF_unit="K",1,IF(RTF_unit="lb",1/1000,IF(RTF_unit="T",2,1))),"")</f>
        <v/>
      </c>
      <c r="BN393" s="142" t="str">
        <f t="shared" ref="BN393" ca="1" si="3348">IFERROR(INDEX($D$2:$BA$203,$A$41-1+$BI393,$A$27-2)*IF(RTF_unit="K",1,IF(RTF_unit="lb",1/1000,IF(RTF_unit="T",2,1))),"")</f>
        <v/>
      </c>
      <c r="BO393" s="142" t="str">
        <f t="shared" ref="BO393" ca="1" si="3349">IFERROR(INDEX($D$2:$BA$203,$A$41-1+$BI393,$A$27)*IF(RTF_unit_Moment="kip-ft",1,IF(RTF_unit_Moment="kip-in",1/12,IF(RTF_unit_Moment="lb-ft",1/1000,IF(RTF_unit_Moment="lb-in",1/12000,1)))),"")</f>
        <v/>
      </c>
      <c r="BP393" s="142" t="str">
        <f t="shared" ref="BP393" ca="1" si="3350">IFERROR(INDEX($D$2:$BA$203,$A$41-1+$BI393,$A$30)*IF(RTF_unit_Moment="kip-ft",1,IF(RTF_unit_Moment="kip-in",1/12,IF(RTF_unit_Moment="lb-ft",1/1000,IF(RTF_unit_Moment="lb-in",1/12000,1)))),"")</f>
        <v/>
      </c>
      <c r="BQ393" s="142" t="str">
        <f t="shared" ca="1" si="2832"/>
        <v/>
      </c>
      <c r="BR393" s="142" t="str">
        <f t="shared" ca="1" si="2833"/>
        <v/>
      </c>
      <c r="BT393" s="142" t="str">
        <f t="array" aca="1" ref="BT393" ca="1">IFERROR(INDEX($BB$1:$BB$502,SMALL(IF($BB$1:$BB$502&lt;&gt;"",ROW($BB$1:$BB$502)),ROW(386:386))),"")</f>
        <v/>
      </c>
      <c r="BU393" s="156" t="str">
        <f t="shared" ref="BU393:BU456" ca="1" si="3351">IF($BT393="","",ROW(INDEX(BB:BB,MATCH($BT393,BB:BB,0))))</f>
        <v/>
      </c>
      <c r="BV393" s="142" t="str">
        <f t="shared" ca="1" si="3090"/>
        <v/>
      </c>
      <c r="BW393" s="142" t="str">
        <f t="shared" ca="1" si="3090"/>
        <v/>
      </c>
      <c r="BX393" s="142" t="str">
        <f t="shared" ca="1" si="3090"/>
        <v/>
      </c>
      <c r="BY393" s="142" t="str">
        <f t="shared" ca="1" si="2807"/>
        <v/>
      </c>
      <c r="BZ393" s="142" t="str">
        <f t="shared" ref="BZ393:BZ456" ca="1" si="3352">IF($BT393="","",VLOOKUP($BT393,$BB:$BG,6,0))</f>
        <v/>
      </c>
      <c r="CA393" s="142" t="str">
        <f t="shared" ca="1" si="2808"/>
        <v/>
      </c>
      <c r="CB393" s="142" t="str">
        <f t="shared" ca="1" si="2809"/>
        <v/>
      </c>
      <c r="CC393" s="142" t="str">
        <f t="shared" ca="1" si="2810"/>
        <v/>
      </c>
      <c r="CD393" s="142" t="str">
        <f t="shared" ca="1" si="2811"/>
        <v/>
      </c>
      <c r="CE393" s="142" t="str">
        <f t="shared" ca="1" si="2812"/>
        <v/>
      </c>
      <c r="CF393" s="142" t="str">
        <f t="shared" ca="1" si="2813"/>
        <v/>
      </c>
      <c r="CG393" s="142" t="str">
        <f t="shared" ca="1" si="2814"/>
        <v/>
      </c>
      <c r="CH393" s="142" t="str">
        <f ca="1">IFERROR(TRIM(IFERROR(IF(ISNUMBER(MATCH(IF($CF392="Radius",LEFT($CF393,FIND(" (",$CF393,1)),IF(LEFT($CF393,FIND(" (",$CF393,1))=LEFT($CF392,FIND(" (",$CF392,1)),"",LEFT($CF393,FIND(" (",$CF393,1)))),$CH$8:$CH392,0))=FALSE,IF($CF392="Radius",LEFT($CF393,FIND(" (",$CF393,1)),IF(LEFT($CF393,FIND(" (",$CF393,1))=LEFT($CF392,FIND(" (",$CF392,1)),"",LEFT($CF393,FIND(" (",$CF393,1)))),""),"")),"")</f>
        <v/>
      </c>
      <c r="CI393" s="142" t="str">
        <f t="array" aca="1" ref="CI393" ca="1">IFERROR(IF($CH393="","",IF(MAX((Selection_Radius=$CH393)*Selection_Resultant)=0,"",MAX((Selection_Radius=$CH393)*Selection_Resultant))),"")</f>
        <v/>
      </c>
      <c r="CJ393" s="142" t="str">
        <f t="shared" ca="1" si="2815"/>
        <v/>
      </c>
      <c r="CK393" s="142" t="str">
        <f t="array" aca="1" ref="CK393" ca="1">IFERROR(INDEX($CJ$1:$CJ$502,SMALL(IF($CJ$1:$CJ$502&lt;&gt;"",ROW($CJ$1:$CJ$502)),ROW(386:386))),"")</f>
        <v/>
      </c>
      <c r="CL393" s="142" t="str">
        <f t="shared" ca="1" si="2816"/>
        <v/>
      </c>
      <c r="CM393" s="142" t="str">
        <f t="shared" ca="1" si="2817"/>
        <v/>
      </c>
      <c r="CN393" s="142" t="str" cm="1">
        <f t="array" aca="1" ref="CN393" ca="1">IF(CM393="","",INDEX(INDIRECT("$CM$9:$CM$" &amp; ROW(GuyAnchorReactionCount) + GuyAnchorReactionCount),ROWS($CM393:INDIRECT("$CM$" &amp; ROW(GuyAnchorReactionCount) + GuyAnchorReactionCount))))</f>
        <v/>
      </c>
      <c r="CP393" s="145" t="str">
        <f t="shared" ca="1" si="2818"/>
        <v/>
      </c>
      <c r="CQ393" s="145" t="str">
        <f t="shared" ca="1" si="2819"/>
        <v/>
      </c>
      <c r="CR393" s="145" t="str">
        <f t="shared" ca="1" si="2820"/>
        <v/>
      </c>
      <c r="CS393" s="145" t="str">
        <f t="shared" ca="1" si="2821"/>
        <v/>
      </c>
    </row>
    <row r="394" spans="3:97" x14ac:dyDescent="0.2">
      <c r="C394" s="142">
        <f t="shared" si="3301"/>
        <v>392</v>
      </c>
      <c r="D394" s="142" t="e">
        <f t="shared" ca="1" si="3281"/>
        <v>#N/A</v>
      </c>
      <c r="E394" s="142" t="e">
        <f t="shared" ca="1" si="3281"/>
        <v>#N/A</v>
      </c>
      <c r="F394" s="142" t="e">
        <f t="shared" ca="1" si="3281"/>
        <v>#N/A</v>
      </c>
      <c r="G394" s="142" t="e">
        <f t="shared" ca="1" si="3281"/>
        <v>#N/A</v>
      </c>
      <c r="H394" s="142" t="e">
        <f t="shared" ca="1" si="3281"/>
        <v>#N/A</v>
      </c>
      <c r="I394" s="142" t="e">
        <f t="shared" ca="1" si="3281"/>
        <v>#N/A</v>
      </c>
      <c r="J394" s="142" t="e">
        <f t="shared" ca="1" si="3281"/>
        <v>#N/A</v>
      </c>
      <c r="K394" s="142" t="e">
        <f t="shared" ca="1" si="3281"/>
        <v>#N/A</v>
      </c>
      <c r="L394" s="142" t="e">
        <f t="shared" ca="1" si="3281"/>
        <v>#N/A</v>
      </c>
      <c r="M394" s="142" t="e">
        <f t="shared" ca="1" si="3281"/>
        <v>#N/A</v>
      </c>
      <c r="N394" s="142" t="e">
        <f t="shared" ca="1" si="3281"/>
        <v>#N/A</v>
      </c>
      <c r="O394" s="142" t="e">
        <f t="shared" ca="1" si="3281"/>
        <v>#N/A</v>
      </c>
      <c r="P394" s="142" t="e">
        <f t="shared" ca="1" si="3281"/>
        <v>#N/A</v>
      </c>
      <c r="Q394" s="142" t="e">
        <f t="shared" ca="1" si="3281"/>
        <v>#N/A</v>
      </c>
      <c r="R394" s="142" t="e">
        <f t="shared" ca="1" si="3281"/>
        <v>#N/A</v>
      </c>
      <c r="S394" s="142" t="e">
        <f t="shared" ca="1" si="3281"/>
        <v>#N/A</v>
      </c>
      <c r="T394" s="142" t="e">
        <f t="shared" ca="1" si="3271"/>
        <v>#N/A</v>
      </c>
      <c r="U394" s="142" t="e">
        <f t="shared" ca="1" si="3271"/>
        <v>#N/A</v>
      </c>
      <c r="V394" s="142" t="e">
        <f t="shared" ca="1" si="3271"/>
        <v>#N/A</v>
      </c>
      <c r="W394" s="142" t="e">
        <f t="shared" ca="1" si="3271"/>
        <v>#N/A</v>
      </c>
      <c r="X394" s="142" t="e">
        <f t="shared" ca="1" si="3271"/>
        <v>#N/A</v>
      </c>
      <c r="Y394" s="142" t="e">
        <f t="shared" ca="1" si="3271"/>
        <v>#N/A</v>
      </c>
      <c r="Z394" s="142" t="e">
        <f t="shared" ca="1" si="3271"/>
        <v>#N/A</v>
      </c>
      <c r="AA394" s="142" t="e">
        <f t="shared" ca="1" si="3271"/>
        <v>#N/A</v>
      </c>
      <c r="AB394" s="142" t="e">
        <f t="shared" ca="1" si="3271"/>
        <v>#N/A</v>
      </c>
      <c r="AC394" s="142" t="e">
        <f t="shared" ca="1" si="3271"/>
        <v>#N/A</v>
      </c>
      <c r="AD394" s="142" t="e">
        <f t="shared" ca="1" si="3271"/>
        <v>#N/A</v>
      </c>
      <c r="AE394" s="142" t="e">
        <f t="shared" ca="1" si="3271"/>
        <v>#N/A</v>
      </c>
      <c r="AF394" s="142" t="e">
        <f t="shared" ca="1" si="3271"/>
        <v>#N/A</v>
      </c>
      <c r="AG394" s="142" t="e">
        <f t="shared" ca="1" si="3271"/>
        <v>#N/A</v>
      </c>
      <c r="AH394" s="142" t="e">
        <f t="shared" ca="1" si="3271"/>
        <v>#N/A</v>
      </c>
      <c r="AI394" s="142" t="e">
        <f t="shared" ca="1" si="3282"/>
        <v>#N/A</v>
      </c>
      <c r="AJ394" s="142" t="e">
        <f t="shared" ca="1" si="3282"/>
        <v>#N/A</v>
      </c>
      <c r="AK394" s="142" t="e">
        <f t="shared" ca="1" si="3282"/>
        <v>#N/A</v>
      </c>
      <c r="AL394" s="142" t="e">
        <f t="shared" ca="1" si="3282"/>
        <v>#N/A</v>
      </c>
      <c r="AM394" s="142" t="e">
        <f t="shared" ca="1" si="3282"/>
        <v>#N/A</v>
      </c>
      <c r="AN394" s="142" t="e">
        <f t="shared" ca="1" si="3282"/>
        <v>#N/A</v>
      </c>
      <c r="AO394" s="142" t="e">
        <f t="shared" ca="1" si="3282"/>
        <v>#N/A</v>
      </c>
      <c r="AP394" s="142" t="e">
        <f t="shared" ca="1" si="3282"/>
        <v>#N/A</v>
      </c>
      <c r="AQ394" s="142" t="e">
        <f t="shared" ca="1" si="3282"/>
        <v>#N/A</v>
      </c>
      <c r="AR394" s="142" t="e">
        <f t="shared" ca="1" si="3282"/>
        <v>#N/A</v>
      </c>
      <c r="AS394" s="142" t="e">
        <f t="shared" ca="1" si="3282"/>
        <v>#N/A</v>
      </c>
      <c r="AT394" s="142" t="e">
        <f t="shared" ca="1" si="3282"/>
        <v>#N/A</v>
      </c>
      <c r="AU394" s="142" t="e">
        <f t="shared" ca="1" si="3282"/>
        <v>#N/A</v>
      </c>
      <c r="AV394" s="142" t="e">
        <f t="shared" ca="1" si="3282"/>
        <v>#N/A</v>
      </c>
      <c r="AW394" s="142" t="e">
        <f t="shared" ca="1" si="3282"/>
        <v>#N/A</v>
      </c>
      <c r="AX394" s="142" t="e">
        <f t="shared" ca="1" si="3282"/>
        <v>#N/A</v>
      </c>
      <c r="AY394" s="142" t="e">
        <f t="shared" ca="1" si="3272"/>
        <v>#N/A</v>
      </c>
      <c r="AZ394" s="142" t="e">
        <f t="shared" ca="1" si="3272"/>
        <v>#N/A</v>
      </c>
      <c r="BA394" s="142" t="e">
        <f t="shared" ca="1" si="3272"/>
        <v>#N/A</v>
      </c>
      <c r="BB394" s="142" t="str">
        <f t="shared" ca="1" si="3291"/>
        <v/>
      </c>
      <c r="BC394" s="142" t="str">
        <f t="shared" ref="BC394" ca="1" si="3353">IFERROR(VALUE(G394)*IF(RTF_unit="K",1,IF(RTF_unit="lb",1/1000,IF(RTF_unit="T",2,1))),"")</f>
        <v/>
      </c>
      <c r="BD394" s="142" t="str">
        <f t="shared" ref="BD394" ca="1" si="3354">IFERROR(VALUE(H394)*IF(RTF_unit="K",1,IF(RTF_unit="lb",1/1000,IF(RTF_unit="T",2,1))),"")</f>
        <v/>
      </c>
      <c r="BE394" s="142" t="str">
        <f t="shared" ref="BE394" ca="1" si="3355">IFERROR(VALUE(I394)*IF(RTF_unit="K",1,IF(RTF_unit="lb",1/1000,IF(RTF_unit="T",2,1))),"")</f>
        <v/>
      </c>
      <c r="BF394" s="20" t="str">
        <f t="shared" ca="1" si="3295"/>
        <v/>
      </c>
      <c r="BG394" s="142" t="str">
        <f t="shared" ca="1" si="3337"/>
        <v/>
      </c>
      <c r="BH394" s="20"/>
      <c r="BI394" s="158" t="str">
        <f t="shared" ca="1" si="2825"/>
        <v/>
      </c>
      <c r="BJ394" s="142" t="str">
        <f t="shared" ref="BJ394:BJ457" ca="1" si="3356">IFERROR(INDEX(D:D,$A$41+$BI394,1),"")</f>
        <v/>
      </c>
      <c r="BK394" s="142" t="str">
        <f t="shared" ca="1" si="2826"/>
        <v/>
      </c>
      <c r="BL394" s="142" t="str">
        <f t="shared" ref="BL394" ca="1" si="3357">IFERROR(INDEX($D$2:$BA$203,$A$41-1+$BI394,$A$27-3)*IF(RTF_unit="K",1,IF(RTF_unit="lb",1/1000,IF(RTF_unit="T",2,1))),"")</f>
        <v/>
      </c>
      <c r="BM394" s="142" t="str">
        <f t="shared" ref="BM394" ca="1" si="3358">IFERROR(INDEX($D$2:$BA$203,$A$41-1+$BI394,$A$27-1)*IF(RTF_unit="K",1,IF(RTF_unit="lb",1/1000,IF(RTF_unit="T",2,1))),"")</f>
        <v/>
      </c>
      <c r="BN394" s="142" t="str">
        <f t="shared" ref="BN394" ca="1" si="3359">IFERROR(INDEX($D$2:$BA$203,$A$41-1+$BI394,$A$27-2)*IF(RTF_unit="K",1,IF(RTF_unit="lb",1/1000,IF(RTF_unit="T",2,1))),"")</f>
        <v/>
      </c>
      <c r="BO394" s="142" t="str">
        <f t="shared" ref="BO394" ca="1" si="3360">IFERROR(INDEX($D$2:$BA$203,$A$41-1+$BI394,$A$27)*IF(RTF_unit_Moment="kip-ft",1,IF(RTF_unit_Moment="kip-in",1/12,IF(RTF_unit_Moment="lb-ft",1/1000,IF(RTF_unit_Moment="lb-in",1/12000,1)))),"")</f>
        <v/>
      </c>
      <c r="BP394" s="142" t="str">
        <f t="shared" ref="BP394" ca="1" si="3361">IFERROR(INDEX($D$2:$BA$203,$A$41-1+$BI394,$A$30)*IF(RTF_unit_Moment="kip-ft",1,IF(RTF_unit_Moment="kip-in",1/12,IF(RTF_unit_Moment="lb-ft",1/1000,IF(RTF_unit_Moment="lb-in",1/12000,1)))),"")</f>
        <v/>
      </c>
      <c r="BQ394" s="142" t="str">
        <f t="shared" ca="1" si="2832"/>
        <v/>
      </c>
      <c r="BR394" s="142" t="str">
        <f t="shared" ca="1" si="2833"/>
        <v/>
      </c>
      <c r="BT394" s="142" t="str">
        <f t="array" aca="1" ref="BT394" ca="1">IFERROR(INDEX($BB$1:$BB$502,SMALL(IF($BB$1:$BB$502&lt;&gt;"",ROW($BB$1:$BB$502)),ROW(387:387))),"")</f>
        <v/>
      </c>
      <c r="BU394" s="156" t="str">
        <f t="shared" ca="1" si="3351"/>
        <v/>
      </c>
      <c r="BV394" s="142" t="str">
        <f t="shared" ref="BV394:BX425" ca="1" si="3362">IFERROR(INDEX(INDIRECT(BV$7 &amp; ":" &amp; BV$7),$BU394 + MATCH($BZ394,INDIRECT($BZ$7 &amp; $BU394 &amp; ":" &amp; $BZ$7 &amp; $BU394+7),0) - 1,1),"")</f>
        <v/>
      </c>
      <c r="BW394" s="142" t="str">
        <f t="shared" ca="1" si="3362"/>
        <v/>
      </c>
      <c r="BX394" s="142" t="str">
        <f t="shared" ca="1" si="3362"/>
        <v/>
      </c>
      <c r="BY394" s="142" t="str">
        <f t="shared" ref="BY394:BY457" ca="1" si="3363">IFERROR(SQRT(BW394^2+BX394^2),"")</f>
        <v/>
      </c>
      <c r="BZ394" s="142" t="str">
        <f t="shared" ca="1" si="3352"/>
        <v/>
      </c>
      <c r="CA394" s="142" t="str">
        <f t="shared" ref="CA394:CA457" ca="1" si="3364">IF($BT394="","",0)</f>
        <v/>
      </c>
      <c r="CB394" s="142" t="str">
        <f t="shared" ref="CB394:CB457" ca="1" si="3365">IF($BT394="","",ABS($BV394))</f>
        <v/>
      </c>
      <c r="CC394" s="142" t="str">
        <f t="shared" ref="CC394:CC457" ca="1" si="3366">IF($BT394="","",ABS($BY394))</f>
        <v/>
      </c>
      <c r="CD394" s="142" t="str">
        <f t="shared" ref="CD394:CD457" ca="1" si="3367">IFERROR(VLOOKUP(INDEX(F:F,MATCH(INDEX(INDIRECT(BV$7 &amp; ":" &amp; BV$7),$BU394 + MATCH($BZ394,INDIRECT($BZ$7 &amp; $BU394 &amp; ":" &amp; $BZ$7 &amp; $BU394+7),0) - 1,1),BC:BC,0))-1,$BI$10:$BR$502,3,0),"")</f>
        <v/>
      </c>
      <c r="CE394" s="142" t="str">
        <f t="shared" ref="CE394:CE457" ca="1" si="3368">IFERROR(LEFT($BT394,(FIND("@",$BT394,1)-1)),"")</f>
        <v/>
      </c>
      <c r="CF394" s="142" t="str">
        <f t="shared" ref="CF394:CF457" ca="1" si="3369">IFERROR(MID($BT394,FIND("@",$BT394,1)+2,LEN($BT394)-FIND("@",$BT394,1)-1),"")</f>
        <v/>
      </c>
      <c r="CG394" s="142" t="str">
        <f t="shared" ref="CG394:CG457" ca="1" si="3370">IFERROR(LEFT($CF394,FIND(" (",$CF394,1)-1),"")</f>
        <v/>
      </c>
      <c r="CH394" s="142" t="str">
        <f ca="1">IFERROR(TRIM(IFERROR(IF(ISNUMBER(MATCH(IF($CF393="Radius",LEFT($CF394,FIND(" (",$CF394,1)),IF(LEFT($CF394,FIND(" (",$CF394,1))=LEFT($CF393,FIND(" (",$CF393,1)),"",LEFT($CF394,FIND(" (",$CF394,1)))),$CH$8:$CH393,0))=FALSE,IF($CF393="Radius",LEFT($CF394,FIND(" (",$CF394,1)),IF(LEFT($CF394,FIND(" (",$CF394,1))=LEFT($CF393,FIND(" (",$CF393,1)),"",LEFT($CF394,FIND(" (",$CF394,1)))),""),"")),"")</f>
        <v/>
      </c>
      <c r="CI394" s="142" t="str">
        <f t="array" aca="1" ref="CI394" ca="1">IFERROR(IF($CH394="","",IF(MAX((Selection_Radius=$CH394)*Selection_Resultant)=0,"",MAX((Selection_Radius=$CH394)*Selection_Resultant))),"")</f>
        <v/>
      </c>
      <c r="CJ394" s="142" t="str">
        <f t="shared" ref="CJ394:CJ457" ca="1" si="3371">IFERROR(LEFT(INDEX($BT$9:$BT$502,MATCH($CI394,$BZ$9:$BZ$502,0)),FIND(" (",INDEX($BT$9:$BT$502,MATCH($CI394,$BZ$9:$BZ$502,0)),1)),"")</f>
        <v/>
      </c>
      <c r="CK394" s="142" t="str">
        <f t="array" aca="1" ref="CK394" ca="1">IFERROR(INDEX($CJ$1:$CJ$502,SMALL(IF($CJ$1:$CJ$502&lt;&gt;"",ROW($CJ$1:$CJ$502)),ROW(387:387))),"")</f>
        <v/>
      </c>
      <c r="CL394" s="142" t="str">
        <f t="shared" ref="CL394:CL457" ca="1" si="3372">IF($CK394="","","Maximum @ "&amp; IFERROR(MID($CK394,FIND("@",$CK394,1)+2,LEN($CK394)-FIND("@",$CK394,1)),""))</f>
        <v/>
      </c>
      <c r="CM394" s="142" t="str">
        <f t="shared" ref="CM394:CM457" ca="1" si="3373">IF($BT394="","",$BT394)</f>
        <v/>
      </c>
      <c r="CN394" s="142" t="str" cm="1">
        <f t="array" aca="1" ref="CN394" ca="1">IF(CM394="","",INDEX(INDIRECT("$CM$9:$CM$" &amp; ROW(GuyAnchorReactionCount) + GuyAnchorReactionCount),ROWS($CM394:INDIRECT("$CM$" &amp; ROW(GuyAnchorReactionCount) + GuyAnchorReactionCount))))</f>
        <v/>
      </c>
      <c r="CP394" s="145" t="str">
        <f t="shared" ref="CP394:CP457" ca="1" si="3374">IF($CN394="","",$CN394)</f>
        <v/>
      </c>
      <c r="CQ394" s="145" t="str">
        <f t="shared" ref="CQ394:CQ457" ca="1" si="3375">IF($CP394="","",ABS(VLOOKUP(IF(LEFT($CP394,3)="Guy",$CP394,INDEX($CK$9:$CK$502,MATCH($CP394,$CL$9:$CL$502,0)))&amp;"*",$BT$9:$CD$502,11,0)))</f>
        <v/>
      </c>
      <c r="CR394" s="145" t="str">
        <f t="shared" ref="CR394:CR457" ca="1" si="3376">IF($CP394="","",ABS(VLOOKUP(IF(LEFT($CP394,3)="Guy",$CP394,INDEX($CK$9:$CK$502,MATCH($CP394,$CL$9:$CL$502,0)))&amp;"*",$BT$9:$CD$502,3,0)))</f>
        <v/>
      </c>
      <c r="CS394" s="145" t="str">
        <f t="shared" ref="CS394:CS457" ca="1" si="3377">IF($CP394="","",ABS(VLOOKUP(IF(LEFT($CP394,3)="Guy",$CP394,INDEX($CK$9:$CK$502,MATCH($CP394,$CL$9:$CL$502,0)))&amp;"*",$BT$9:$CD$502,6,0)))</f>
        <v/>
      </c>
    </row>
    <row r="395" spans="3:97" ht="15" customHeight="1" x14ac:dyDescent="0.2">
      <c r="C395" s="142">
        <f t="shared" si="3301"/>
        <v>393</v>
      </c>
      <c r="D395" s="142" t="e">
        <f t="shared" ca="1" si="3281"/>
        <v>#N/A</v>
      </c>
      <c r="E395" s="142" t="e">
        <f t="shared" ca="1" si="3281"/>
        <v>#N/A</v>
      </c>
      <c r="F395" s="142" t="e">
        <f t="shared" ca="1" si="3281"/>
        <v>#N/A</v>
      </c>
      <c r="G395" s="142" t="e">
        <f t="shared" ca="1" si="3281"/>
        <v>#N/A</v>
      </c>
      <c r="H395" s="142" t="e">
        <f t="shared" ca="1" si="3281"/>
        <v>#N/A</v>
      </c>
      <c r="I395" s="142" t="e">
        <f t="shared" ca="1" si="3281"/>
        <v>#N/A</v>
      </c>
      <c r="J395" s="142" t="e">
        <f t="shared" ca="1" si="3281"/>
        <v>#N/A</v>
      </c>
      <c r="K395" s="142" t="e">
        <f t="shared" ca="1" si="3281"/>
        <v>#N/A</v>
      </c>
      <c r="L395" s="142" t="e">
        <f t="shared" ca="1" si="3281"/>
        <v>#N/A</v>
      </c>
      <c r="M395" s="142" t="e">
        <f t="shared" ca="1" si="3281"/>
        <v>#N/A</v>
      </c>
      <c r="N395" s="142" t="e">
        <f t="shared" ca="1" si="3281"/>
        <v>#N/A</v>
      </c>
      <c r="O395" s="142" t="e">
        <f t="shared" ca="1" si="3281"/>
        <v>#N/A</v>
      </c>
      <c r="P395" s="142" t="e">
        <f t="shared" ca="1" si="3281"/>
        <v>#N/A</v>
      </c>
      <c r="Q395" s="142" t="e">
        <f t="shared" ca="1" si="3281"/>
        <v>#N/A</v>
      </c>
      <c r="R395" s="142" t="e">
        <f t="shared" ca="1" si="3281"/>
        <v>#N/A</v>
      </c>
      <c r="S395" s="142" t="e">
        <f t="shared" ca="1" si="3281"/>
        <v>#N/A</v>
      </c>
      <c r="T395" s="142" t="e">
        <f t="shared" ca="1" si="3271"/>
        <v>#N/A</v>
      </c>
      <c r="U395" s="142" t="e">
        <f t="shared" ca="1" si="3271"/>
        <v>#N/A</v>
      </c>
      <c r="V395" s="142" t="e">
        <f t="shared" ca="1" si="3271"/>
        <v>#N/A</v>
      </c>
      <c r="W395" s="142" t="e">
        <f t="shared" ca="1" si="3271"/>
        <v>#N/A</v>
      </c>
      <c r="X395" s="142" t="e">
        <f t="shared" ca="1" si="3271"/>
        <v>#N/A</v>
      </c>
      <c r="Y395" s="142" t="e">
        <f t="shared" ca="1" si="3271"/>
        <v>#N/A</v>
      </c>
      <c r="Z395" s="142" t="e">
        <f t="shared" ca="1" si="3271"/>
        <v>#N/A</v>
      </c>
      <c r="AA395" s="142" t="e">
        <f t="shared" ca="1" si="3271"/>
        <v>#N/A</v>
      </c>
      <c r="AB395" s="142" t="e">
        <f t="shared" ca="1" si="3271"/>
        <v>#N/A</v>
      </c>
      <c r="AC395" s="142" t="e">
        <f t="shared" ca="1" si="3271"/>
        <v>#N/A</v>
      </c>
      <c r="AD395" s="142" t="e">
        <f t="shared" ca="1" si="3271"/>
        <v>#N/A</v>
      </c>
      <c r="AE395" s="142" t="e">
        <f t="shared" ca="1" si="3271"/>
        <v>#N/A</v>
      </c>
      <c r="AF395" s="142" t="e">
        <f t="shared" ca="1" si="3271"/>
        <v>#N/A</v>
      </c>
      <c r="AG395" s="142" t="e">
        <f t="shared" ca="1" si="3271"/>
        <v>#N/A</v>
      </c>
      <c r="AH395" s="142" t="e">
        <f t="shared" ca="1" si="3271"/>
        <v>#N/A</v>
      </c>
      <c r="AI395" s="142" t="e">
        <f t="shared" ca="1" si="3282"/>
        <v>#N/A</v>
      </c>
      <c r="AJ395" s="142" t="e">
        <f t="shared" ca="1" si="3282"/>
        <v>#N/A</v>
      </c>
      <c r="AK395" s="142" t="e">
        <f t="shared" ca="1" si="3282"/>
        <v>#N/A</v>
      </c>
      <c r="AL395" s="142" t="e">
        <f t="shared" ca="1" si="3282"/>
        <v>#N/A</v>
      </c>
      <c r="AM395" s="142" t="e">
        <f t="shared" ca="1" si="3282"/>
        <v>#N/A</v>
      </c>
      <c r="AN395" s="142" t="e">
        <f t="shared" ca="1" si="3282"/>
        <v>#N/A</v>
      </c>
      <c r="AO395" s="142" t="e">
        <f t="shared" ca="1" si="3282"/>
        <v>#N/A</v>
      </c>
      <c r="AP395" s="142" t="e">
        <f t="shared" ca="1" si="3282"/>
        <v>#N/A</v>
      </c>
      <c r="AQ395" s="142" t="e">
        <f t="shared" ca="1" si="3282"/>
        <v>#N/A</v>
      </c>
      <c r="AR395" s="142" t="e">
        <f t="shared" ca="1" si="3282"/>
        <v>#N/A</v>
      </c>
      <c r="AS395" s="142" t="e">
        <f t="shared" ca="1" si="3282"/>
        <v>#N/A</v>
      </c>
      <c r="AT395" s="142" t="e">
        <f t="shared" ca="1" si="3282"/>
        <v>#N/A</v>
      </c>
      <c r="AU395" s="142" t="e">
        <f t="shared" ca="1" si="3282"/>
        <v>#N/A</v>
      </c>
      <c r="AV395" s="142" t="e">
        <f t="shared" ca="1" si="3282"/>
        <v>#N/A</v>
      </c>
      <c r="AW395" s="142" t="e">
        <f t="shared" ca="1" si="3282"/>
        <v>#N/A</v>
      </c>
      <c r="AX395" s="142" t="e">
        <f t="shared" ca="1" si="3282"/>
        <v>#N/A</v>
      </c>
      <c r="AY395" s="142" t="e">
        <f t="shared" ca="1" si="3272"/>
        <v>#N/A</v>
      </c>
      <c r="AZ395" s="142" t="e">
        <f t="shared" ca="1" si="3272"/>
        <v>#N/A</v>
      </c>
      <c r="BA395" s="142" t="e">
        <f t="shared" ca="1" si="3272"/>
        <v>#N/A</v>
      </c>
      <c r="BB395" s="142" t="str">
        <f t="shared" ca="1" si="3291"/>
        <v/>
      </c>
      <c r="BC395" s="142" t="str">
        <f t="shared" ref="BC395" ca="1" si="3378">IFERROR(VALUE(G395)*IF(RTF_unit="K",1,IF(RTF_unit="lb",1/1000,IF(RTF_unit="T",2,1))),"")</f>
        <v/>
      </c>
      <c r="BD395" s="142" t="str">
        <f t="shared" ref="BD395" ca="1" si="3379">IFERROR(VALUE(H395)*IF(RTF_unit="K",1,IF(RTF_unit="lb",1/1000,IF(RTF_unit="T",2,1))),"")</f>
        <v/>
      </c>
      <c r="BE395" s="142" t="str">
        <f t="shared" ref="BE395" ca="1" si="3380">IFERROR(VALUE(I395)*IF(RTF_unit="K",1,IF(RTF_unit="lb",1/1000,IF(RTF_unit="T",2,1))),"")</f>
        <v/>
      </c>
      <c r="BF395" s="20" t="str">
        <f t="shared" ca="1" si="3295"/>
        <v/>
      </c>
      <c r="BG395" s="142" t="str">
        <f t="shared" ca="1" si="3337"/>
        <v/>
      </c>
      <c r="BH395" s="20"/>
      <c r="BI395" s="158" t="str">
        <f t="shared" ref="BI395:BI458" ca="1" si="3381">IFERROR(IF($BI394+1&lt;=$A$44-$A$41,$BI394+1,""),"")</f>
        <v/>
      </c>
      <c r="BJ395" s="142" t="str">
        <f t="shared" ca="1" si="3356"/>
        <v/>
      </c>
      <c r="BK395" s="142" t="str">
        <f t="shared" ref="BK395:BK458" ca="1" si="3382">IF($BJ395="","",IF(ISNUMBER(SEARCH("1.2",$BJ395))=TRUE,1.2,IF(ISNUMBER(SEARCH("0.9",$BJ395))=TRUE,0.9,1)))</f>
        <v/>
      </c>
      <c r="BL395" s="142" t="str">
        <f t="shared" ref="BL395" ca="1" si="3383">IFERROR(INDEX($D$2:$BA$203,$A$41-1+$BI395,$A$27-3)*IF(RTF_unit="K",1,IF(RTF_unit="lb",1/1000,IF(RTF_unit="T",2,1))),"")</f>
        <v/>
      </c>
      <c r="BM395" s="142" t="str">
        <f t="shared" ref="BM395" ca="1" si="3384">IFERROR(INDEX($D$2:$BA$203,$A$41-1+$BI395,$A$27-1)*IF(RTF_unit="K",1,IF(RTF_unit="lb",1/1000,IF(RTF_unit="T",2,1))),"")</f>
        <v/>
      </c>
      <c r="BN395" s="142" t="str">
        <f t="shared" ref="BN395" ca="1" si="3385">IFERROR(INDEX($D$2:$BA$203,$A$41-1+$BI395,$A$27-2)*IF(RTF_unit="K",1,IF(RTF_unit="lb",1/1000,IF(RTF_unit="T",2,1))),"")</f>
        <v/>
      </c>
      <c r="BO395" s="142" t="str">
        <f t="shared" ref="BO395" ca="1" si="3386">IFERROR(INDEX($D$2:$BA$203,$A$41-1+$BI395,$A$27)*IF(RTF_unit_Moment="kip-ft",1,IF(RTF_unit_Moment="kip-in",1/12,IF(RTF_unit_Moment="lb-ft",1/1000,IF(RTF_unit_Moment="lb-in",1/12000,1)))),"")</f>
        <v/>
      </c>
      <c r="BP395" s="142" t="str">
        <f t="shared" ref="BP395" ca="1" si="3387">IFERROR(INDEX($D$2:$BA$203,$A$41-1+$BI395,$A$30)*IF(RTF_unit_Moment="kip-ft",1,IF(RTF_unit_Moment="kip-in",1/12,IF(RTF_unit_Moment="lb-ft",1/1000,IF(RTF_unit_Moment="lb-in",1/12000,1)))),"")</f>
        <v/>
      </c>
      <c r="BQ395" s="142" t="str">
        <f t="shared" ref="BQ395:BQ458" ca="1" si="3388">IFERROR(SQRT($BO395^2+$BP395^2),"")</f>
        <v/>
      </c>
      <c r="BR395" s="142" t="str">
        <f t="shared" ref="BR395:BR458" ca="1" si="3389">IFERROR(SQRT($BM395^2+$BN395^2),"")</f>
        <v/>
      </c>
      <c r="BT395" s="142" t="str">
        <f t="array" aca="1" ref="BT395" ca="1">IFERROR(INDEX($BB$1:$BB$502,SMALL(IF($BB$1:$BB$502&lt;&gt;"",ROW($BB$1:$BB$502)),ROW(388:388))),"")</f>
        <v/>
      </c>
      <c r="BU395" s="156" t="str">
        <f t="shared" ca="1" si="3351"/>
        <v/>
      </c>
      <c r="BV395" s="142" t="str">
        <f t="shared" ca="1" si="3362"/>
        <v/>
      </c>
      <c r="BW395" s="142" t="str">
        <f t="shared" ca="1" si="3362"/>
        <v/>
      </c>
      <c r="BX395" s="142" t="str">
        <f t="shared" ca="1" si="3362"/>
        <v/>
      </c>
      <c r="BY395" s="142" t="str">
        <f t="shared" ca="1" si="3363"/>
        <v/>
      </c>
      <c r="BZ395" s="142" t="str">
        <f t="shared" ca="1" si="3352"/>
        <v/>
      </c>
      <c r="CA395" s="142" t="str">
        <f t="shared" ca="1" si="3364"/>
        <v/>
      </c>
      <c r="CB395" s="142" t="str">
        <f t="shared" ca="1" si="3365"/>
        <v/>
      </c>
      <c r="CC395" s="142" t="str">
        <f t="shared" ca="1" si="3366"/>
        <v/>
      </c>
      <c r="CD395" s="142" t="str">
        <f t="shared" ca="1" si="3367"/>
        <v/>
      </c>
      <c r="CE395" s="142" t="str">
        <f t="shared" ca="1" si="3368"/>
        <v/>
      </c>
      <c r="CF395" s="142" t="str">
        <f t="shared" ca="1" si="3369"/>
        <v/>
      </c>
      <c r="CG395" s="142" t="str">
        <f t="shared" ca="1" si="3370"/>
        <v/>
      </c>
      <c r="CH395" s="142" t="str">
        <f ca="1">IFERROR(TRIM(IFERROR(IF(ISNUMBER(MATCH(IF($CF394="Radius",LEFT($CF395,FIND(" (",$CF395,1)),IF(LEFT($CF395,FIND(" (",$CF395,1))=LEFT($CF394,FIND(" (",$CF394,1)),"",LEFT($CF395,FIND(" (",$CF395,1)))),$CH$8:$CH394,0))=FALSE,IF($CF394="Radius",LEFT($CF395,FIND(" (",$CF395,1)),IF(LEFT($CF395,FIND(" (",$CF395,1))=LEFT($CF394,FIND(" (",$CF394,1)),"",LEFT($CF395,FIND(" (",$CF395,1)))),""),"")),"")</f>
        <v/>
      </c>
      <c r="CI395" s="142" t="str">
        <f t="array" aca="1" ref="CI395" ca="1">IFERROR(IF($CH395="","",IF(MAX((Selection_Radius=$CH395)*Selection_Resultant)=0,"",MAX((Selection_Radius=$CH395)*Selection_Resultant))),"")</f>
        <v/>
      </c>
      <c r="CJ395" s="142" t="str">
        <f t="shared" ca="1" si="3371"/>
        <v/>
      </c>
      <c r="CK395" s="142" t="str">
        <f t="array" aca="1" ref="CK395" ca="1">IFERROR(INDEX($CJ$1:$CJ$502,SMALL(IF($CJ$1:$CJ$502&lt;&gt;"",ROW($CJ$1:$CJ$502)),ROW(388:388))),"")</f>
        <v/>
      </c>
      <c r="CL395" s="142" t="str">
        <f t="shared" ca="1" si="3372"/>
        <v/>
      </c>
      <c r="CM395" s="142" t="str">
        <f t="shared" ca="1" si="3373"/>
        <v/>
      </c>
      <c r="CN395" s="142" t="str" cm="1">
        <f t="array" aca="1" ref="CN395" ca="1">IF(CM395="","",INDEX(INDIRECT("$CM$9:$CM$" &amp; ROW(GuyAnchorReactionCount) + GuyAnchorReactionCount),ROWS($CM395:INDIRECT("$CM$" &amp; ROW(GuyAnchorReactionCount) + GuyAnchorReactionCount))))</f>
        <v/>
      </c>
      <c r="CP395" s="145" t="str">
        <f t="shared" ca="1" si="3374"/>
        <v/>
      </c>
      <c r="CQ395" s="145" t="str">
        <f t="shared" ca="1" si="3375"/>
        <v/>
      </c>
      <c r="CR395" s="145" t="str">
        <f t="shared" ca="1" si="3376"/>
        <v/>
      </c>
      <c r="CS395" s="145" t="str">
        <f t="shared" ca="1" si="3377"/>
        <v/>
      </c>
    </row>
    <row r="396" spans="3:97" x14ac:dyDescent="0.2">
      <c r="C396" s="142">
        <f t="shared" si="3301"/>
        <v>394</v>
      </c>
      <c r="D396" s="142" t="e">
        <f t="shared" ca="1" si="3281"/>
        <v>#N/A</v>
      </c>
      <c r="E396" s="142" t="e">
        <f t="shared" ca="1" si="3281"/>
        <v>#N/A</v>
      </c>
      <c r="F396" s="142" t="e">
        <f t="shared" ca="1" si="3281"/>
        <v>#N/A</v>
      </c>
      <c r="G396" s="142" t="e">
        <f t="shared" ca="1" si="3281"/>
        <v>#N/A</v>
      </c>
      <c r="H396" s="142" t="e">
        <f t="shared" ca="1" si="3281"/>
        <v>#N/A</v>
      </c>
      <c r="I396" s="142" t="e">
        <f t="shared" ca="1" si="3281"/>
        <v>#N/A</v>
      </c>
      <c r="J396" s="142" t="e">
        <f t="shared" ca="1" si="3281"/>
        <v>#N/A</v>
      </c>
      <c r="K396" s="142" t="e">
        <f t="shared" ca="1" si="3281"/>
        <v>#N/A</v>
      </c>
      <c r="L396" s="142" t="e">
        <f t="shared" ca="1" si="3281"/>
        <v>#N/A</v>
      </c>
      <c r="M396" s="142" t="e">
        <f t="shared" ca="1" si="3281"/>
        <v>#N/A</v>
      </c>
      <c r="N396" s="142" t="e">
        <f t="shared" ca="1" si="3281"/>
        <v>#N/A</v>
      </c>
      <c r="O396" s="142" t="e">
        <f t="shared" ca="1" si="3281"/>
        <v>#N/A</v>
      </c>
      <c r="P396" s="142" t="e">
        <f t="shared" ca="1" si="3281"/>
        <v>#N/A</v>
      </c>
      <c r="Q396" s="142" t="e">
        <f t="shared" ca="1" si="3281"/>
        <v>#N/A</v>
      </c>
      <c r="R396" s="142" t="e">
        <f t="shared" ca="1" si="3281"/>
        <v>#N/A</v>
      </c>
      <c r="S396" s="142" t="e">
        <f t="shared" ca="1" si="3281"/>
        <v>#N/A</v>
      </c>
      <c r="T396" s="142" t="e">
        <f t="shared" ca="1" si="3271"/>
        <v>#N/A</v>
      </c>
      <c r="U396" s="142" t="e">
        <f t="shared" ca="1" si="3271"/>
        <v>#N/A</v>
      </c>
      <c r="V396" s="142" t="e">
        <f t="shared" ca="1" si="3271"/>
        <v>#N/A</v>
      </c>
      <c r="W396" s="142" t="e">
        <f t="shared" ca="1" si="3271"/>
        <v>#N/A</v>
      </c>
      <c r="X396" s="142" t="e">
        <f t="shared" ca="1" si="3271"/>
        <v>#N/A</v>
      </c>
      <c r="Y396" s="142" t="e">
        <f t="shared" ca="1" si="3271"/>
        <v>#N/A</v>
      </c>
      <c r="Z396" s="142" t="e">
        <f t="shared" ca="1" si="3271"/>
        <v>#N/A</v>
      </c>
      <c r="AA396" s="142" t="e">
        <f t="shared" ca="1" si="3271"/>
        <v>#N/A</v>
      </c>
      <c r="AB396" s="142" t="e">
        <f t="shared" ca="1" si="3271"/>
        <v>#N/A</v>
      </c>
      <c r="AC396" s="142" t="e">
        <f t="shared" ca="1" si="3271"/>
        <v>#N/A</v>
      </c>
      <c r="AD396" s="142" t="e">
        <f t="shared" ca="1" si="3271"/>
        <v>#N/A</v>
      </c>
      <c r="AE396" s="142" t="e">
        <f t="shared" ca="1" si="3271"/>
        <v>#N/A</v>
      </c>
      <c r="AF396" s="142" t="e">
        <f t="shared" ca="1" si="3271"/>
        <v>#N/A</v>
      </c>
      <c r="AG396" s="142" t="e">
        <f t="shared" ca="1" si="3271"/>
        <v>#N/A</v>
      </c>
      <c r="AH396" s="142" t="e">
        <f t="shared" ca="1" si="3271"/>
        <v>#N/A</v>
      </c>
      <c r="AI396" s="142" t="e">
        <f t="shared" ca="1" si="3282"/>
        <v>#N/A</v>
      </c>
      <c r="AJ396" s="142" t="e">
        <f t="shared" ca="1" si="3282"/>
        <v>#N/A</v>
      </c>
      <c r="AK396" s="142" t="e">
        <f t="shared" ca="1" si="3282"/>
        <v>#N/A</v>
      </c>
      <c r="AL396" s="142" t="e">
        <f t="shared" ca="1" si="3282"/>
        <v>#N/A</v>
      </c>
      <c r="AM396" s="142" t="e">
        <f t="shared" ca="1" si="3282"/>
        <v>#N/A</v>
      </c>
      <c r="AN396" s="142" t="e">
        <f t="shared" ca="1" si="3282"/>
        <v>#N/A</v>
      </c>
      <c r="AO396" s="142" t="e">
        <f t="shared" ca="1" si="3282"/>
        <v>#N/A</v>
      </c>
      <c r="AP396" s="142" t="e">
        <f t="shared" ca="1" si="3282"/>
        <v>#N/A</v>
      </c>
      <c r="AQ396" s="142" t="e">
        <f t="shared" ca="1" si="3282"/>
        <v>#N/A</v>
      </c>
      <c r="AR396" s="142" t="e">
        <f t="shared" ca="1" si="3282"/>
        <v>#N/A</v>
      </c>
      <c r="AS396" s="142" t="e">
        <f t="shared" ca="1" si="3282"/>
        <v>#N/A</v>
      </c>
      <c r="AT396" s="142" t="e">
        <f t="shared" ca="1" si="3282"/>
        <v>#N/A</v>
      </c>
      <c r="AU396" s="142" t="e">
        <f t="shared" ca="1" si="3282"/>
        <v>#N/A</v>
      </c>
      <c r="AV396" s="142" t="e">
        <f t="shared" ca="1" si="3282"/>
        <v>#N/A</v>
      </c>
      <c r="AW396" s="142" t="e">
        <f t="shared" ca="1" si="3282"/>
        <v>#N/A</v>
      </c>
      <c r="AX396" s="142" t="e">
        <f t="shared" ca="1" si="3282"/>
        <v>#N/A</v>
      </c>
      <c r="AY396" s="142" t="e">
        <f t="shared" ca="1" si="3272"/>
        <v>#N/A</v>
      </c>
      <c r="AZ396" s="142" t="e">
        <f t="shared" ca="1" si="3272"/>
        <v>#N/A</v>
      </c>
      <c r="BA396" s="142" t="e">
        <f t="shared" ca="1" si="3272"/>
        <v>#N/A</v>
      </c>
      <c r="BB396" s="142" t="str">
        <f t="shared" ca="1" si="3291"/>
        <v/>
      </c>
      <c r="BC396" s="142" t="str">
        <f t="shared" ref="BC396" ca="1" si="3390">IFERROR(VALUE(G396)*IF(RTF_unit="K",1,IF(RTF_unit="lb",1/1000,IF(RTF_unit="T",2,1))),"")</f>
        <v/>
      </c>
      <c r="BD396" s="142" t="str">
        <f t="shared" ref="BD396" ca="1" si="3391">IFERROR(VALUE(H396)*IF(RTF_unit="K",1,IF(RTF_unit="lb",1/1000,IF(RTF_unit="T",2,1))),"")</f>
        <v/>
      </c>
      <c r="BE396" s="142" t="str">
        <f t="shared" ref="BE396" ca="1" si="3392">IFERROR(VALUE(I396)*IF(RTF_unit="K",1,IF(RTF_unit="lb",1/1000,IF(RTF_unit="T",2,1))),"")</f>
        <v/>
      </c>
      <c r="BF396" s="20" t="str">
        <f t="shared" ca="1" si="3295"/>
        <v/>
      </c>
      <c r="BG396" s="142" t="str">
        <f t="shared" ca="1" si="3337"/>
        <v/>
      </c>
      <c r="BH396" s="20"/>
      <c r="BI396" s="158" t="str">
        <f t="shared" ca="1" si="3381"/>
        <v/>
      </c>
      <c r="BJ396" s="142" t="str">
        <f t="shared" ca="1" si="3356"/>
        <v/>
      </c>
      <c r="BK396" s="142" t="str">
        <f t="shared" ca="1" si="3382"/>
        <v/>
      </c>
      <c r="BL396" s="142" t="str">
        <f t="shared" ref="BL396" ca="1" si="3393">IFERROR(INDEX($D$2:$BA$203,$A$41-1+$BI396,$A$27-3)*IF(RTF_unit="K",1,IF(RTF_unit="lb",1/1000,IF(RTF_unit="T",2,1))),"")</f>
        <v/>
      </c>
      <c r="BM396" s="142" t="str">
        <f t="shared" ref="BM396" ca="1" si="3394">IFERROR(INDEX($D$2:$BA$203,$A$41-1+$BI396,$A$27-1)*IF(RTF_unit="K",1,IF(RTF_unit="lb",1/1000,IF(RTF_unit="T",2,1))),"")</f>
        <v/>
      </c>
      <c r="BN396" s="142" t="str">
        <f t="shared" ref="BN396" ca="1" si="3395">IFERROR(INDEX($D$2:$BA$203,$A$41-1+$BI396,$A$27-2)*IF(RTF_unit="K",1,IF(RTF_unit="lb",1/1000,IF(RTF_unit="T",2,1))),"")</f>
        <v/>
      </c>
      <c r="BO396" s="142" t="str">
        <f t="shared" ref="BO396" ca="1" si="3396">IFERROR(INDEX($D$2:$BA$203,$A$41-1+$BI396,$A$27)*IF(RTF_unit_Moment="kip-ft",1,IF(RTF_unit_Moment="kip-in",1/12,IF(RTF_unit_Moment="lb-ft",1/1000,IF(RTF_unit_Moment="lb-in",1/12000,1)))),"")</f>
        <v/>
      </c>
      <c r="BP396" s="142" t="str">
        <f t="shared" ref="BP396" ca="1" si="3397">IFERROR(INDEX($D$2:$BA$203,$A$41-1+$BI396,$A$30)*IF(RTF_unit_Moment="kip-ft",1,IF(RTF_unit_Moment="kip-in",1/12,IF(RTF_unit_Moment="lb-ft",1/1000,IF(RTF_unit_Moment="lb-in",1/12000,1)))),"")</f>
        <v/>
      </c>
      <c r="BQ396" s="142" t="str">
        <f t="shared" ca="1" si="3388"/>
        <v/>
      </c>
      <c r="BR396" s="142" t="str">
        <f t="shared" ca="1" si="3389"/>
        <v/>
      </c>
      <c r="BT396" s="142" t="str">
        <f t="array" aca="1" ref="BT396" ca="1">IFERROR(INDEX($BB$1:$BB$502,SMALL(IF($BB$1:$BB$502&lt;&gt;"",ROW($BB$1:$BB$502)),ROW(389:389))),"")</f>
        <v/>
      </c>
      <c r="BU396" s="156" t="str">
        <f t="shared" ca="1" si="3351"/>
        <v/>
      </c>
      <c r="BV396" s="142" t="str">
        <f t="shared" ca="1" si="3362"/>
        <v/>
      </c>
      <c r="BW396" s="142" t="str">
        <f t="shared" ca="1" si="3362"/>
        <v/>
      </c>
      <c r="BX396" s="142" t="str">
        <f t="shared" ca="1" si="3362"/>
        <v/>
      </c>
      <c r="BY396" s="142" t="str">
        <f t="shared" ca="1" si="3363"/>
        <v/>
      </c>
      <c r="BZ396" s="142" t="str">
        <f t="shared" ca="1" si="3352"/>
        <v/>
      </c>
      <c r="CA396" s="142" t="str">
        <f t="shared" ca="1" si="3364"/>
        <v/>
      </c>
      <c r="CB396" s="142" t="str">
        <f t="shared" ca="1" si="3365"/>
        <v/>
      </c>
      <c r="CC396" s="142" t="str">
        <f t="shared" ca="1" si="3366"/>
        <v/>
      </c>
      <c r="CD396" s="142" t="str">
        <f t="shared" ca="1" si="3367"/>
        <v/>
      </c>
      <c r="CE396" s="142" t="str">
        <f t="shared" ca="1" si="3368"/>
        <v/>
      </c>
      <c r="CF396" s="142" t="str">
        <f t="shared" ca="1" si="3369"/>
        <v/>
      </c>
      <c r="CG396" s="142" t="str">
        <f t="shared" ca="1" si="3370"/>
        <v/>
      </c>
      <c r="CH396" s="142" t="str">
        <f ca="1">IFERROR(TRIM(IFERROR(IF(ISNUMBER(MATCH(IF($CF395="Radius",LEFT($CF396,FIND(" (",$CF396,1)),IF(LEFT($CF396,FIND(" (",$CF396,1))=LEFT($CF395,FIND(" (",$CF395,1)),"",LEFT($CF396,FIND(" (",$CF396,1)))),$CH$8:$CH395,0))=FALSE,IF($CF395="Radius",LEFT($CF396,FIND(" (",$CF396,1)),IF(LEFT($CF396,FIND(" (",$CF396,1))=LEFT($CF395,FIND(" (",$CF395,1)),"",LEFT($CF396,FIND(" (",$CF396,1)))),""),"")),"")</f>
        <v/>
      </c>
      <c r="CI396" s="142" t="str">
        <f t="array" aca="1" ref="CI396" ca="1">IFERROR(IF($CH396="","",IF(MAX((Selection_Radius=$CH396)*Selection_Resultant)=0,"",MAX((Selection_Radius=$CH396)*Selection_Resultant))),"")</f>
        <v/>
      </c>
      <c r="CJ396" s="142" t="str">
        <f t="shared" ca="1" si="3371"/>
        <v/>
      </c>
      <c r="CK396" s="142" t="str">
        <f t="array" aca="1" ref="CK396" ca="1">IFERROR(INDEX($CJ$1:$CJ$502,SMALL(IF($CJ$1:$CJ$502&lt;&gt;"",ROW($CJ$1:$CJ$502)),ROW(389:389))),"")</f>
        <v/>
      </c>
      <c r="CL396" s="142" t="str">
        <f t="shared" ca="1" si="3372"/>
        <v/>
      </c>
      <c r="CM396" s="142" t="str">
        <f t="shared" ca="1" si="3373"/>
        <v/>
      </c>
      <c r="CN396" s="142" t="str" cm="1">
        <f t="array" aca="1" ref="CN396" ca="1">IF(CM396="","",INDEX(INDIRECT("$CM$9:$CM$" &amp; ROW(GuyAnchorReactionCount) + GuyAnchorReactionCount),ROWS($CM396:INDIRECT("$CM$" &amp; ROW(GuyAnchorReactionCount) + GuyAnchorReactionCount))))</f>
        <v/>
      </c>
      <c r="CP396" s="145" t="str">
        <f t="shared" ca="1" si="3374"/>
        <v/>
      </c>
      <c r="CQ396" s="145" t="str">
        <f t="shared" ca="1" si="3375"/>
        <v/>
      </c>
      <c r="CR396" s="145" t="str">
        <f t="shared" ca="1" si="3376"/>
        <v/>
      </c>
      <c r="CS396" s="145" t="str">
        <f t="shared" ca="1" si="3377"/>
        <v/>
      </c>
    </row>
    <row r="397" spans="3:97" x14ac:dyDescent="0.2">
      <c r="C397" s="142">
        <f t="shared" si="3301"/>
        <v>395</v>
      </c>
      <c r="D397" s="142" t="e">
        <f t="shared" ca="1" si="3281"/>
        <v>#N/A</v>
      </c>
      <c r="E397" s="142" t="e">
        <f t="shared" ca="1" si="3281"/>
        <v>#N/A</v>
      </c>
      <c r="F397" s="142" t="e">
        <f t="shared" ca="1" si="3281"/>
        <v>#N/A</v>
      </c>
      <c r="G397" s="142" t="e">
        <f t="shared" ca="1" si="3281"/>
        <v>#N/A</v>
      </c>
      <c r="H397" s="142" t="e">
        <f t="shared" ca="1" si="3281"/>
        <v>#N/A</v>
      </c>
      <c r="I397" s="142" t="e">
        <f t="shared" ca="1" si="3281"/>
        <v>#N/A</v>
      </c>
      <c r="J397" s="142" t="e">
        <f t="shared" ca="1" si="3281"/>
        <v>#N/A</v>
      </c>
      <c r="K397" s="142" t="e">
        <f t="shared" ca="1" si="3281"/>
        <v>#N/A</v>
      </c>
      <c r="L397" s="142" t="e">
        <f t="shared" ca="1" si="3281"/>
        <v>#N/A</v>
      </c>
      <c r="M397" s="142" t="e">
        <f t="shared" ca="1" si="3281"/>
        <v>#N/A</v>
      </c>
      <c r="N397" s="142" t="e">
        <f t="shared" ca="1" si="3281"/>
        <v>#N/A</v>
      </c>
      <c r="O397" s="142" t="e">
        <f t="shared" ca="1" si="3281"/>
        <v>#N/A</v>
      </c>
      <c r="P397" s="142" t="e">
        <f t="shared" ca="1" si="3281"/>
        <v>#N/A</v>
      </c>
      <c r="Q397" s="142" t="e">
        <f t="shared" ca="1" si="3281"/>
        <v>#N/A</v>
      </c>
      <c r="R397" s="142" t="e">
        <f t="shared" ca="1" si="3281"/>
        <v>#N/A</v>
      </c>
      <c r="S397" s="142" t="e">
        <f t="shared" ca="1" si="3281"/>
        <v>#N/A</v>
      </c>
      <c r="T397" s="142" t="e">
        <f t="shared" ca="1" si="3271"/>
        <v>#N/A</v>
      </c>
      <c r="U397" s="142" t="e">
        <f t="shared" ca="1" si="3271"/>
        <v>#N/A</v>
      </c>
      <c r="V397" s="142" t="e">
        <f t="shared" ca="1" si="3271"/>
        <v>#N/A</v>
      </c>
      <c r="W397" s="142" t="e">
        <f t="shared" ca="1" si="3271"/>
        <v>#N/A</v>
      </c>
      <c r="X397" s="142" t="e">
        <f t="shared" ca="1" si="3271"/>
        <v>#N/A</v>
      </c>
      <c r="Y397" s="142" t="e">
        <f t="shared" ca="1" si="3271"/>
        <v>#N/A</v>
      </c>
      <c r="Z397" s="142" t="e">
        <f t="shared" ca="1" si="3271"/>
        <v>#N/A</v>
      </c>
      <c r="AA397" s="142" t="e">
        <f t="shared" ca="1" si="3271"/>
        <v>#N/A</v>
      </c>
      <c r="AB397" s="142" t="e">
        <f t="shared" ca="1" si="3271"/>
        <v>#N/A</v>
      </c>
      <c r="AC397" s="142" t="e">
        <f t="shared" ca="1" si="3271"/>
        <v>#N/A</v>
      </c>
      <c r="AD397" s="142" t="e">
        <f t="shared" ca="1" si="3271"/>
        <v>#N/A</v>
      </c>
      <c r="AE397" s="142" t="e">
        <f t="shared" ca="1" si="3271"/>
        <v>#N/A</v>
      </c>
      <c r="AF397" s="142" t="e">
        <f t="shared" ca="1" si="3271"/>
        <v>#N/A</v>
      </c>
      <c r="AG397" s="142" t="e">
        <f t="shared" ca="1" si="3271"/>
        <v>#N/A</v>
      </c>
      <c r="AH397" s="142" t="e">
        <f t="shared" ca="1" si="3271"/>
        <v>#N/A</v>
      </c>
      <c r="AI397" s="142" t="e">
        <f t="shared" ca="1" si="3282"/>
        <v>#N/A</v>
      </c>
      <c r="AJ397" s="142" t="e">
        <f t="shared" ca="1" si="3282"/>
        <v>#N/A</v>
      </c>
      <c r="AK397" s="142" t="e">
        <f t="shared" ca="1" si="3282"/>
        <v>#N/A</v>
      </c>
      <c r="AL397" s="142" t="e">
        <f t="shared" ca="1" si="3282"/>
        <v>#N/A</v>
      </c>
      <c r="AM397" s="142" t="e">
        <f t="shared" ca="1" si="3282"/>
        <v>#N/A</v>
      </c>
      <c r="AN397" s="142" t="e">
        <f t="shared" ca="1" si="3282"/>
        <v>#N/A</v>
      </c>
      <c r="AO397" s="142" t="e">
        <f t="shared" ca="1" si="3282"/>
        <v>#N/A</v>
      </c>
      <c r="AP397" s="142" t="e">
        <f t="shared" ca="1" si="3282"/>
        <v>#N/A</v>
      </c>
      <c r="AQ397" s="142" t="e">
        <f t="shared" ca="1" si="3282"/>
        <v>#N/A</v>
      </c>
      <c r="AR397" s="142" t="e">
        <f t="shared" ca="1" si="3282"/>
        <v>#N/A</v>
      </c>
      <c r="AS397" s="142" t="e">
        <f t="shared" ca="1" si="3282"/>
        <v>#N/A</v>
      </c>
      <c r="AT397" s="142" t="e">
        <f t="shared" ca="1" si="3282"/>
        <v>#N/A</v>
      </c>
      <c r="AU397" s="142" t="e">
        <f t="shared" ca="1" si="3282"/>
        <v>#N/A</v>
      </c>
      <c r="AV397" s="142" t="e">
        <f t="shared" ca="1" si="3282"/>
        <v>#N/A</v>
      </c>
      <c r="AW397" s="142" t="e">
        <f t="shared" ca="1" si="3282"/>
        <v>#N/A</v>
      </c>
      <c r="AX397" s="142" t="e">
        <f t="shared" ca="1" si="3282"/>
        <v>#N/A</v>
      </c>
      <c r="AY397" s="142" t="e">
        <f t="shared" ca="1" si="3272"/>
        <v>#N/A</v>
      </c>
      <c r="AZ397" s="142" t="e">
        <f t="shared" ca="1" si="3272"/>
        <v>#N/A</v>
      </c>
      <c r="BA397" s="142" t="e">
        <f t="shared" ca="1" si="3272"/>
        <v>#N/A</v>
      </c>
      <c r="BB397" s="142" t="str">
        <f t="shared" ca="1" si="3291"/>
        <v/>
      </c>
      <c r="BC397" s="142" t="str">
        <f t="shared" ref="BC397" ca="1" si="3398">IFERROR(VALUE(G397)*IF(RTF_unit="K",1,IF(RTF_unit="lb",1/1000,IF(RTF_unit="T",2,1))),"")</f>
        <v/>
      </c>
      <c r="BD397" s="142" t="str">
        <f t="shared" ref="BD397" ca="1" si="3399">IFERROR(VALUE(H397)*IF(RTF_unit="K",1,IF(RTF_unit="lb",1/1000,IF(RTF_unit="T",2,1))),"")</f>
        <v/>
      </c>
      <c r="BE397" s="142" t="str">
        <f t="shared" ref="BE397" ca="1" si="3400">IFERROR(VALUE(I397)*IF(RTF_unit="K",1,IF(RTF_unit="lb",1/1000,IF(RTF_unit="T",2,1))),"")</f>
        <v/>
      </c>
      <c r="BF397" s="20" t="str">
        <f t="shared" ca="1" si="3295"/>
        <v/>
      </c>
      <c r="BG397" s="142" t="str">
        <f t="shared" ca="1" si="3337"/>
        <v/>
      </c>
      <c r="BH397" s="20"/>
      <c r="BI397" s="158" t="str">
        <f t="shared" ca="1" si="3381"/>
        <v/>
      </c>
      <c r="BJ397" s="142" t="str">
        <f t="shared" ca="1" si="3356"/>
        <v/>
      </c>
      <c r="BK397" s="142" t="str">
        <f t="shared" ca="1" si="3382"/>
        <v/>
      </c>
      <c r="BL397" s="142" t="str">
        <f t="shared" ref="BL397" ca="1" si="3401">IFERROR(INDEX($D$2:$BA$203,$A$41-1+$BI397,$A$27-3)*IF(RTF_unit="K",1,IF(RTF_unit="lb",1/1000,IF(RTF_unit="T",2,1))),"")</f>
        <v/>
      </c>
      <c r="BM397" s="142" t="str">
        <f t="shared" ref="BM397" ca="1" si="3402">IFERROR(INDEX($D$2:$BA$203,$A$41-1+$BI397,$A$27-1)*IF(RTF_unit="K",1,IF(RTF_unit="lb",1/1000,IF(RTF_unit="T",2,1))),"")</f>
        <v/>
      </c>
      <c r="BN397" s="142" t="str">
        <f t="shared" ref="BN397" ca="1" si="3403">IFERROR(INDEX($D$2:$BA$203,$A$41-1+$BI397,$A$27-2)*IF(RTF_unit="K",1,IF(RTF_unit="lb",1/1000,IF(RTF_unit="T",2,1))),"")</f>
        <v/>
      </c>
      <c r="BO397" s="142" t="str">
        <f t="shared" ref="BO397" ca="1" si="3404">IFERROR(INDEX($D$2:$BA$203,$A$41-1+$BI397,$A$27)*IF(RTF_unit_Moment="kip-ft",1,IF(RTF_unit_Moment="kip-in",1/12,IF(RTF_unit_Moment="lb-ft",1/1000,IF(RTF_unit_Moment="lb-in",1/12000,1)))),"")</f>
        <v/>
      </c>
      <c r="BP397" s="142" t="str">
        <f t="shared" ref="BP397" ca="1" si="3405">IFERROR(INDEX($D$2:$BA$203,$A$41-1+$BI397,$A$30)*IF(RTF_unit_Moment="kip-ft",1,IF(RTF_unit_Moment="kip-in",1/12,IF(RTF_unit_Moment="lb-ft",1/1000,IF(RTF_unit_Moment="lb-in",1/12000,1)))),"")</f>
        <v/>
      </c>
      <c r="BQ397" s="142" t="str">
        <f t="shared" ca="1" si="3388"/>
        <v/>
      </c>
      <c r="BR397" s="142" t="str">
        <f t="shared" ca="1" si="3389"/>
        <v/>
      </c>
      <c r="BT397" s="142" t="str">
        <f t="array" aca="1" ref="BT397" ca="1">IFERROR(INDEX($BB$1:$BB$502,SMALL(IF($BB$1:$BB$502&lt;&gt;"",ROW($BB$1:$BB$502)),ROW(390:390))),"")</f>
        <v/>
      </c>
      <c r="BU397" s="156" t="str">
        <f t="shared" ca="1" si="3351"/>
        <v/>
      </c>
      <c r="BV397" s="142" t="str">
        <f t="shared" ca="1" si="3362"/>
        <v/>
      </c>
      <c r="BW397" s="142" t="str">
        <f t="shared" ca="1" si="3362"/>
        <v/>
      </c>
      <c r="BX397" s="142" t="str">
        <f t="shared" ca="1" si="3362"/>
        <v/>
      </c>
      <c r="BY397" s="142" t="str">
        <f t="shared" ca="1" si="3363"/>
        <v/>
      </c>
      <c r="BZ397" s="142" t="str">
        <f t="shared" ca="1" si="3352"/>
        <v/>
      </c>
      <c r="CA397" s="142" t="str">
        <f t="shared" ca="1" si="3364"/>
        <v/>
      </c>
      <c r="CB397" s="142" t="str">
        <f t="shared" ca="1" si="3365"/>
        <v/>
      </c>
      <c r="CC397" s="142" t="str">
        <f t="shared" ca="1" si="3366"/>
        <v/>
      </c>
      <c r="CD397" s="142" t="str">
        <f t="shared" ca="1" si="3367"/>
        <v/>
      </c>
      <c r="CE397" s="142" t="str">
        <f t="shared" ca="1" si="3368"/>
        <v/>
      </c>
      <c r="CF397" s="142" t="str">
        <f t="shared" ca="1" si="3369"/>
        <v/>
      </c>
      <c r="CG397" s="142" t="str">
        <f t="shared" ca="1" si="3370"/>
        <v/>
      </c>
      <c r="CH397" s="142" t="str">
        <f ca="1">IFERROR(TRIM(IFERROR(IF(ISNUMBER(MATCH(IF($CF396="Radius",LEFT($CF397,FIND(" (",$CF397,1)),IF(LEFT($CF397,FIND(" (",$CF397,1))=LEFT($CF396,FIND(" (",$CF396,1)),"",LEFT($CF397,FIND(" (",$CF397,1)))),$CH$8:$CH396,0))=FALSE,IF($CF396="Radius",LEFT($CF397,FIND(" (",$CF397,1)),IF(LEFT($CF397,FIND(" (",$CF397,1))=LEFT($CF396,FIND(" (",$CF396,1)),"",LEFT($CF397,FIND(" (",$CF397,1)))),""),"")),"")</f>
        <v/>
      </c>
      <c r="CI397" s="142" t="str">
        <f t="array" aca="1" ref="CI397" ca="1">IFERROR(IF($CH397="","",IF(MAX((Selection_Radius=$CH397)*Selection_Resultant)=0,"",MAX((Selection_Radius=$CH397)*Selection_Resultant))),"")</f>
        <v/>
      </c>
      <c r="CJ397" s="142" t="str">
        <f t="shared" ca="1" si="3371"/>
        <v/>
      </c>
      <c r="CK397" s="142" t="str">
        <f t="array" aca="1" ref="CK397" ca="1">IFERROR(INDEX($CJ$1:$CJ$502,SMALL(IF($CJ$1:$CJ$502&lt;&gt;"",ROW($CJ$1:$CJ$502)),ROW(390:390))),"")</f>
        <v/>
      </c>
      <c r="CL397" s="142" t="str">
        <f t="shared" ca="1" si="3372"/>
        <v/>
      </c>
      <c r="CM397" s="142" t="str">
        <f t="shared" ca="1" si="3373"/>
        <v/>
      </c>
      <c r="CN397" s="142" t="str" cm="1">
        <f t="array" aca="1" ref="CN397" ca="1">IF(CM397="","",INDEX(INDIRECT("$CM$9:$CM$" &amp; ROW(GuyAnchorReactionCount) + GuyAnchorReactionCount),ROWS($CM397:INDIRECT("$CM$" &amp; ROW(GuyAnchorReactionCount) + GuyAnchorReactionCount))))</f>
        <v/>
      </c>
      <c r="CP397" s="145" t="str">
        <f t="shared" ca="1" si="3374"/>
        <v/>
      </c>
      <c r="CQ397" s="145" t="str">
        <f t="shared" ca="1" si="3375"/>
        <v/>
      </c>
      <c r="CR397" s="145" t="str">
        <f t="shared" ca="1" si="3376"/>
        <v/>
      </c>
      <c r="CS397" s="145" t="str">
        <f t="shared" ca="1" si="3377"/>
        <v/>
      </c>
    </row>
    <row r="398" spans="3:97" ht="15" customHeight="1" x14ac:dyDescent="0.2">
      <c r="C398" s="142">
        <f t="shared" si="3301"/>
        <v>396</v>
      </c>
      <c r="D398" s="142" t="e">
        <f t="shared" ca="1" si="3281"/>
        <v>#N/A</v>
      </c>
      <c r="E398" s="142" t="e">
        <f t="shared" ca="1" si="3281"/>
        <v>#N/A</v>
      </c>
      <c r="F398" s="142" t="e">
        <f t="shared" ca="1" si="3281"/>
        <v>#N/A</v>
      </c>
      <c r="G398" s="142" t="e">
        <f t="shared" ca="1" si="3281"/>
        <v>#N/A</v>
      </c>
      <c r="H398" s="142" t="e">
        <f t="shared" ca="1" si="3281"/>
        <v>#N/A</v>
      </c>
      <c r="I398" s="142" t="e">
        <f t="shared" ca="1" si="3281"/>
        <v>#N/A</v>
      </c>
      <c r="J398" s="142" t="e">
        <f t="shared" ca="1" si="3281"/>
        <v>#N/A</v>
      </c>
      <c r="K398" s="142" t="e">
        <f t="shared" ca="1" si="3281"/>
        <v>#N/A</v>
      </c>
      <c r="L398" s="142" t="e">
        <f t="shared" ca="1" si="3281"/>
        <v>#N/A</v>
      </c>
      <c r="M398" s="142" t="e">
        <f t="shared" ca="1" si="3281"/>
        <v>#N/A</v>
      </c>
      <c r="N398" s="142" t="e">
        <f t="shared" ca="1" si="3281"/>
        <v>#N/A</v>
      </c>
      <c r="O398" s="142" t="e">
        <f t="shared" ca="1" si="3281"/>
        <v>#N/A</v>
      </c>
      <c r="P398" s="142" t="e">
        <f t="shared" ca="1" si="3281"/>
        <v>#N/A</v>
      </c>
      <c r="Q398" s="142" t="e">
        <f t="shared" ca="1" si="3281"/>
        <v>#N/A</v>
      </c>
      <c r="R398" s="142" t="e">
        <f t="shared" ca="1" si="3281"/>
        <v>#N/A</v>
      </c>
      <c r="S398" s="142" t="e">
        <f t="shared" ca="1" si="3281"/>
        <v>#N/A</v>
      </c>
      <c r="T398" s="142" t="e">
        <f t="shared" ca="1" si="3271"/>
        <v>#N/A</v>
      </c>
      <c r="U398" s="142" t="e">
        <f t="shared" ca="1" si="3271"/>
        <v>#N/A</v>
      </c>
      <c r="V398" s="142" t="e">
        <f t="shared" ca="1" si="3271"/>
        <v>#N/A</v>
      </c>
      <c r="W398" s="142" t="e">
        <f t="shared" ca="1" si="3271"/>
        <v>#N/A</v>
      </c>
      <c r="X398" s="142" t="e">
        <f t="shared" ca="1" si="3271"/>
        <v>#N/A</v>
      </c>
      <c r="Y398" s="142" t="e">
        <f t="shared" ca="1" si="3271"/>
        <v>#N/A</v>
      </c>
      <c r="Z398" s="142" t="e">
        <f t="shared" ca="1" si="3271"/>
        <v>#N/A</v>
      </c>
      <c r="AA398" s="142" t="e">
        <f t="shared" ca="1" si="3271"/>
        <v>#N/A</v>
      </c>
      <c r="AB398" s="142" t="e">
        <f t="shared" ca="1" si="3271"/>
        <v>#N/A</v>
      </c>
      <c r="AC398" s="142" t="e">
        <f t="shared" ca="1" si="3271"/>
        <v>#N/A</v>
      </c>
      <c r="AD398" s="142" t="e">
        <f t="shared" ca="1" si="3271"/>
        <v>#N/A</v>
      </c>
      <c r="AE398" s="142" t="e">
        <f t="shared" ca="1" si="3271"/>
        <v>#N/A</v>
      </c>
      <c r="AF398" s="142" t="e">
        <f t="shared" ca="1" si="3271"/>
        <v>#N/A</v>
      </c>
      <c r="AG398" s="142" t="e">
        <f t="shared" ca="1" si="3271"/>
        <v>#N/A</v>
      </c>
      <c r="AH398" s="142" t="e">
        <f t="shared" ca="1" si="3271"/>
        <v>#N/A</v>
      </c>
      <c r="AI398" s="142" t="e">
        <f t="shared" ca="1" si="3282"/>
        <v>#N/A</v>
      </c>
      <c r="AJ398" s="142" t="e">
        <f t="shared" ca="1" si="3282"/>
        <v>#N/A</v>
      </c>
      <c r="AK398" s="142" t="e">
        <f t="shared" ca="1" si="3282"/>
        <v>#N/A</v>
      </c>
      <c r="AL398" s="142" t="e">
        <f t="shared" ca="1" si="3282"/>
        <v>#N/A</v>
      </c>
      <c r="AM398" s="142" t="e">
        <f t="shared" ca="1" si="3282"/>
        <v>#N/A</v>
      </c>
      <c r="AN398" s="142" t="e">
        <f t="shared" ca="1" si="3282"/>
        <v>#N/A</v>
      </c>
      <c r="AO398" s="142" t="e">
        <f t="shared" ca="1" si="3282"/>
        <v>#N/A</v>
      </c>
      <c r="AP398" s="142" t="e">
        <f t="shared" ca="1" si="3282"/>
        <v>#N/A</v>
      </c>
      <c r="AQ398" s="142" t="e">
        <f t="shared" ca="1" si="3282"/>
        <v>#N/A</v>
      </c>
      <c r="AR398" s="142" t="e">
        <f t="shared" ca="1" si="3282"/>
        <v>#N/A</v>
      </c>
      <c r="AS398" s="142" t="e">
        <f t="shared" ca="1" si="3282"/>
        <v>#N/A</v>
      </c>
      <c r="AT398" s="142" t="e">
        <f t="shared" ca="1" si="3282"/>
        <v>#N/A</v>
      </c>
      <c r="AU398" s="142" t="e">
        <f t="shared" ca="1" si="3282"/>
        <v>#N/A</v>
      </c>
      <c r="AV398" s="142" t="e">
        <f t="shared" ca="1" si="3282"/>
        <v>#N/A</v>
      </c>
      <c r="AW398" s="142" t="e">
        <f t="shared" ca="1" si="3282"/>
        <v>#N/A</v>
      </c>
      <c r="AX398" s="142" t="e">
        <f t="shared" ca="1" si="3282"/>
        <v>#N/A</v>
      </c>
      <c r="AY398" s="142" t="e">
        <f t="shared" ca="1" si="3272"/>
        <v>#N/A</v>
      </c>
      <c r="AZ398" s="142" t="e">
        <f t="shared" ca="1" si="3272"/>
        <v>#N/A</v>
      </c>
      <c r="BA398" s="142" t="e">
        <f t="shared" ca="1" si="3272"/>
        <v>#N/A</v>
      </c>
      <c r="BB398" s="142" t="str">
        <f t="shared" ca="1" si="3291"/>
        <v/>
      </c>
      <c r="BC398" s="142" t="str">
        <f t="shared" ref="BC398" ca="1" si="3406">IFERROR(VALUE(G398)*IF(RTF_unit="K",1,IF(RTF_unit="lb",1/1000,IF(RTF_unit="T",2,1))),"")</f>
        <v/>
      </c>
      <c r="BD398" s="142" t="str">
        <f t="shared" ref="BD398" ca="1" si="3407">IFERROR(VALUE(H398)*IF(RTF_unit="K",1,IF(RTF_unit="lb",1/1000,IF(RTF_unit="T",2,1))),"")</f>
        <v/>
      </c>
      <c r="BE398" s="142" t="str">
        <f t="shared" ref="BE398" ca="1" si="3408">IFERROR(VALUE(I398)*IF(RTF_unit="K",1,IF(RTF_unit="lb",1/1000,IF(RTF_unit="T",2,1))),"")</f>
        <v/>
      </c>
      <c r="BF398" s="20" t="str">
        <f t="shared" ca="1" si="3295"/>
        <v/>
      </c>
      <c r="BG398" s="142" t="str">
        <f t="shared" ca="1" si="3337"/>
        <v/>
      </c>
      <c r="BH398" s="20"/>
      <c r="BI398" s="158" t="str">
        <f t="shared" ca="1" si="3381"/>
        <v/>
      </c>
      <c r="BJ398" s="142" t="str">
        <f t="shared" ca="1" si="3356"/>
        <v/>
      </c>
      <c r="BK398" s="142" t="str">
        <f t="shared" ca="1" si="3382"/>
        <v/>
      </c>
      <c r="BL398" s="142" t="str">
        <f t="shared" ref="BL398" ca="1" si="3409">IFERROR(INDEX($D$2:$BA$203,$A$41-1+$BI398,$A$27-3)*IF(RTF_unit="K",1,IF(RTF_unit="lb",1/1000,IF(RTF_unit="T",2,1))),"")</f>
        <v/>
      </c>
      <c r="BM398" s="142" t="str">
        <f t="shared" ref="BM398" ca="1" si="3410">IFERROR(INDEX($D$2:$BA$203,$A$41-1+$BI398,$A$27-1)*IF(RTF_unit="K",1,IF(RTF_unit="lb",1/1000,IF(RTF_unit="T",2,1))),"")</f>
        <v/>
      </c>
      <c r="BN398" s="142" t="str">
        <f t="shared" ref="BN398" ca="1" si="3411">IFERROR(INDEX($D$2:$BA$203,$A$41-1+$BI398,$A$27-2)*IF(RTF_unit="K",1,IF(RTF_unit="lb",1/1000,IF(RTF_unit="T",2,1))),"")</f>
        <v/>
      </c>
      <c r="BO398" s="142" t="str">
        <f t="shared" ref="BO398" ca="1" si="3412">IFERROR(INDEX($D$2:$BA$203,$A$41-1+$BI398,$A$27)*IF(RTF_unit_Moment="kip-ft",1,IF(RTF_unit_Moment="kip-in",1/12,IF(RTF_unit_Moment="lb-ft",1/1000,IF(RTF_unit_Moment="lb-in",1/12000,1)))),"")</f>
        <v/>
      </c>
      <c r="BP398" s="142" t="str">
        <f t="shared" ref="BP398" ca="1" si="3413">IFERROR(INDEX($D$2:$BA$203,$A$41-1+$BI398,$A$30)*IF(RTF_unit_Moment="kip-ft",1,IF(RTF_unit_Moment="kip-in",1/12,IF(RTF_unit_Moment="lb-ft",1/1000,IF(RTF_unit_Moment="lb-in",1/12000,1)))),"")</f>
        <v/>
      </c>
      <c r="BQ398" s="142" t="str">
        <f t="shared" ca="1" si="3388"/>
        <v/>
      </c>
      <c r="BR398" s="142" t="str">
        <f t="shared" ca="1" si="3389"/>
        <v/>
      </c>
      <c r="BT398" s="142" t="str">
        <f t="array" aca="1" ref="BT398" ca="1">IFERROR(INDEX($BB$1:$BB$502,SMALL(IF($BB$1:$BB$502&lt;&gt;"",ROW($BB$1:$BB$502)),ROW(391:391))),"")</f>
        <v/>
      </c>
      <c r="BU398" s="156" t="str">
        <f t="shared" ca="1" si="3351"/>
        <v/>
      </c>
      <c r="BV398" s="142" t="str">
        <f t="shared" ca="1" si="3362"/>
        <v/>
      </c>
      <c r="BW398" s="142" t="str">
        <f t="shared" ca="1" si="3362"/>
        <v/>
      </c>
      <c r="BX398" s="142" t="str">
        <f t="shared" ca="1" si="3362"/>
        <v/>
      </c>
      <c r="BY398" s="142" t="str">
        <f t="shared" ca="1" si="3363"/>
        <v/>
      </c>
      <c r="BZ398" s="142" t="str">
        <f t="shared" ca="1" si="3352"/>
        <v/>
      </c>
      <c r="CA398" s="142" t="str">
        <f t="shared" ca="1" si="3364"/>
        <v/>
      </c>
      <c r="CB398" s="142" t="str">
        <f t="shared" ca="1" si="3365"/>
        <v/>
      </c>
      <c r="CC398" s="142" t="str">
        <f t="shared" ca="1" si="3366"/>
        <v/>
      </c>
      <c r="CD398" s="142" t="str">
        <f t="shared" ca="1" si="3367"/>
        <v/>
      </c>
      <c r="CE398" s="142" t="str">
        <f t="shared" ca="1" si="3368"/>
        <v/>
      </c>
      <c r="CF398" s="142" t="str">
        <f t="shared" ca="1" si="3369"/>
        <v/>
      </c>
      <c r="CG398" s="142" t="str">
        <f t="shared" ca="1" si="3370"/>
        <v/>
      </c>
      <c r="CH398" s="142" t="str">
        <f ca="1">IFERROR(TRIM(IFERROR(IF(ISNUMBER(MATCH(IF($CF397="Radius",LEFT($CF398,FIND(" (",$CF398,1)),IF(LEFT($CF398,FIND(" (",$CF398,1))=LEFT($CF397,FIND(" (",$CF397,1)),"",LEFT($CF398,FIND(" (",$CF398,1)))),$CH$8:$CH397,0))=FALSE,IF($CF397="Radius",LEFT($CF398,FIND(" (",$CF398,1)),IF(LEFT($CF398,FIND(" (",$CF398,1))=LEFT($CF397,FIND(" (",$CF397,1)),"",LEFT($CF398,FIND(" (",$CF398,1)))),""),"")),"")</f>
        <v/>
      </c>
      <c r="CI398" s="142" t="str">
        <f t="array" aca="1" ref="CI398" ca="1">IFERROR(IF($CH398="","",IF(MAX((Selection_Radius=$CH398)*Selection_Resultant)=0,"",MAX((Selection_Radius=$CH398)*Selection_Resultant))),"")</f>
        <v/>
      </c>
      <c r="CJ398" s="142" t="str">
        <f t="shared" ca="1" si="3371"/>
        <v/>
      </c>
      <c r="CK398" s="142" t="str">
        <f t="array" aca="1" ref="CK398" ca="1">IFERROR(INDEX($CJ$1:$CJ$502,SMALL(IF($CJ$1:$CJ$502&lt;&gt;"",ROW($CJ$1:$CJ$502)),ROW(391:391))),"")</f>
        <v/>
      </c>
      <c r="CL398" s="142" t="str">
        <f t="shared" ca="1" si="3372"/>
        <v/>
      </c>
      <c r="CM398" s="142" t="str">
        <f t="shared" ca="1" si="3373"/>
        <v/>
      </c>
      <c r="CN398" s="142" t="str" cm="1">
        <f t="array" aca="1" ref="CN398" ca="1">IF(CM398="","",INDEX(INDIRECT("$CM$9:$CM$" &amp; ROW(GuyAnchorReactionCount) + GuyAnchorReactionCount),ROWS($CM398:INDIRECT("$CM$" &amp; ROW(GuyAnchorReactionCount) + GuyAnchorReactionCount))))</f>
        <v/>
      </c>
      <c r="CP398" s="145" t="str">
        <f t="shared" ca="1" si="3374"/>
        <v/>
      </c>
      <c r="CQ398" s="145" t="str">
        <f t="shared" ca="1" si="3375"/>
        <v/>
      </c>
      <c r="CR398" s="145" t="str">
        <f t="shared" ca="1" si="3376"/>
        <v/>
      </c>
      <c r="CS398" s="145" t="str">
        <f t="shared" ca="1" si="3377"/>
        <v/>
      </c>
    </row>
    <row r="399" spans="3:97" x14ac:dyDescent="0.2">
      <c r="C399" s="142">
        <f t="shared" si="3301"/>
        <v>397</v>
      </c>
      <c r="D399" s="142" t="e">
        <f t="shared" ca="1" si="3281"/>
        <v>#N/A</v>
      </c>
      <c r="E399" s="142" t="e">
        <f t="shared" ca="1" si="3281"/>
        <v>#N/A</v>
      </c>
      <c r="F399" s="142" t="e">
        <f t="shared" ca="1" si="3281"/>
        <v>#N/A</v>
      </c>
      <c r="G399" s="142" t="e">
        <f t="shared" ca="1" si="3281"/>
        <v>#N/A</v>
      </c>
      <c r="H399" s="142" t="e">
        <f t="shared" ca="1" si="3281"/>
        <v>#N/A</v>
      </c>
      <c r="I399" s="142" t="e">
        <f t="shared" ca="1" si="3281"/>
        <v>#N/A</v>
      </c>
      <c r="J399" s="142" t="e">
        <f t="shared" ca="1" si="3281"/>
        <v>#N/A</v>
      </c>
      <c r="K399" s="142" t="e">
        <f t="shared" ca="1" si="3281"/>
        <v>#N/A</v>
      </c>
      <c r="L399" s="142" t="e">
        <f t="shared" ca="1" si="3281"/>
        <v>#N/A</v>
      </c>
      <c r="M399" s="142" t="e">
        <f t="shared" ca="1" si="3281"/>
        <v>#N/A</v>
      </c>
      <c r="N399" s="142" t="e">
        <f t="shared" ca="1" si="3281"/>
        <v>#N/A</v>
      </c>
      <c r="O399" s="142" t="e">
        <f t="shared" ca="1" si="3281"/>
        <v>#N/A</v>
      </c>
      <c r="P399" s="142" t="e">
        <f t="shared" ca="1" si="3281"/>
        <v>#N/A</v>
      </c>
      <c r="Q399" s="142" t="e">
        <f t="shared" ca="1" si="3281"/>
        <v>#N/A</v>
      </c>
      <c r="R399" s="142" t="e">
        <f t="shared" ca="1" si="3281"/>
        <v>#N/A</v>
      </c>
      <c r="S399" s="142" t="e">
        <f t="shared" ca="1" si="3281"/>
        <v>#N/A</v>
      </c>
      <c r="T399" s="142" t="e">
        <f t="shared" ca="1" si="3271"/>
        <v>#N/A</v>
      </c>
      <c r="U399" s="142" t="e">
        <f t="shared" ca="1" si="3271"/>
        <v>#N/A</v>
      </c>
      <c r="V399" s="142" t="e">
        <f t="shared" ca="1" si="3271"/>
        <v>#N/A</v>
      </c>
      <c r="W399" s="142" t="e">
        <f t="shared" ca="1" si="3271"/>
        <v>#N/A</v>
      </c>
      <c r="X399" s="142" t="e">
        <f t="shared" ca="1" si="3271"/>
        <v>#N/A</v>
      </c>
      <c r="Y399" s="142" t="e">
        <f t="shared" ca="1" si="3271"/>
        <v>#N/A</v>
      </c>
      <c r="Z399" s="142" t="e">
        <f t="shared" ca="1" si="3271"/>
        <v>#N/A</v>
      </c>
      <c r="AA399" s="142" t="e">
        <f t="shared" ca="1" si="3271"/>
        <v>#N/A</v>
      </c>
      <c r="AB399" s="142" t="e">
        <f t="shared" ca="1" si="3271"/>
        <v>#N/A</v>
      </c>
      <c r="AC399" s="142" t="e">
        <f t="shared" ca="1" si="3271"/>
        <v>#N/A</v>
      </c>
      <c r="AD399" s="142" t="e">
        <f t="shared" ca="1" si="3271"/>
        <v>#N/A</v>
      </c>
      <c r="AE399" s="142" t="e">
        <f t="shared" ca="1" si="3271"/>
        <v>#N/A</v>
      </c>
      <c r="AF399" s="142" t="e">
        <f t="shared" ca="1" si="3271"/>
        <v>#N/A</v>
      </c>
      <c r="AG399" s="142" t="e">
        <f t="shared" ca="1" si="3271"/>
        <v>#N/A</v>
      </c>
      <c r="AH399" s="142" t="e">
        <f t="shared" ca="1" si="3271"/>
        <v>#N/A</v>
      </c>
      <c r="AI399" s="142" t="e">
        <f t="shared" ca="1" si="3282"/>
        <v>#N/A</v>
      </c>
      <c r="AJ399" s="142" t="e">
        <f t="shared" ca="1" si="3282"/>
        <v>#N/A</v>
      </c>
      <c r="AK399" s="142" t="e">
        <f t="shared" ca="1" si="3282"/>
        <v>#N/A</v>
      </c>
      <c r="AL399" s="142" t="e">
        <f t="shared" ca="1" si="3282"/>
        <v>#N/A</v>
      </c>
      <c r="AM399" s="142" t="e">
        <f t="shared" ca="1" si="3282"/>
        <v>#N/A</v>
      </c>
      <c r="AN399" s="142" t="e">
        <f t="shared" ca="1" si="3282"/>
        <v>#N/A</v>
      </c>
      <c r="AO399" s="142" t="e">
        <f t="shared" ca="1" si="3282"/>
        <v>#N/A</v>
      </c>
      <c r="AP399" s="142" t="e">
        <f t="shared" ca="1" si="3282"/>
        <v>#N/A</v>
      </c>
      <c r="AQ399" s="142" t="e">
        <f t="shared" ca="1" si="3282"/>
        <v>#N/A</v>
      </c>
      <c r="AR399" s="142" t="e">
        <f t="shared" ca="1" si="3282"/>
        <v>#N/A</v>
      </c>
      <c r="AS399" s="142" t="e">
        <f t="shared" ca="1" si="3282"/>
        <v>#N/A</v>
      </c>
      <c r="AT399" s="142" t="e">
        <f t="shared" ca="1" si="3282"/>
        <v>#N/A</v>
      </c>
      <c r="AU399" s="142" t="e">
        <f t="shared" ca="1" si="3282"/>
        <v>#N/A</v>
      </c>
      <c r="AV399" s="142" t="e">
        <f t="shared" ca="1" si="3282"/>
        <v>#N/A</v>
      </c>
      <c r="AW399" s="142" t="e">
        <f t="shared" ca="1" si="3282"/>
        <v>#N/A</v>
      </c>
      <c r="AX399" s="142" t="e">
        <f t="shared" ca="1" si="3282"/>
        <v>#N/A</v>
      </c>
      <c r="AY399" s="142" t="e">
        <f t="shared" ca="1" si="3272"/>
        <v>#N/A</v>
      </c>
      <c r="AZ399" s="142" t="e">
        <f t="shared" ca="1" si="3272"/>
        <v>#N/A</v>
      </c>
      <c r="BA399" s="142" t="e">
        <f t="shared" ca="1" si="3272"/>
        <v>#N/A</v>
      </c>
      <c r="BB399" s="142" t="str">
        <f t="shared" ca="1" si="3291"/>
        <v/>
      </c>
      <c r="BC399" s="142" t="str">
        <f t="shared" ref="BC399" ca="1" si="3414">IFERROR(VALUE(G399)*IF(RTF_unit="K",1,IF(RTF_unit="lb",1/1000,IF(RTF_unit="T",2,1))),"")</f>
        <v/>
      </c>
      <c r="BD399" s="142" t="str">
        <f t="shared" ref="BD399" ca="1" si="3415">IFERROR(VALUE(H399)*IF(RTF_unit="K",1,IF(RTF_unit="lb",1/1000,IF(RTF_unit="T",2,1))),"")</f>
        <v/>
      </c>
      <c r="BE399" s="142" t="str">
        <f t="shared" ref="BE399" ca="1" si="3416">IFERROR(VALUE(I399)*IF(RTF_unit="K",1,IF(RTF_unit="lb",1/1000,IF(RTF_unit="T",2,1))),"")</f>
        <v/>
      </c>
      <c r="BF399" s="20" t="str">
        <f t="shared" ca="1" si="3295"/>
        <v/>
      </c>
      <c r="BG399" s="142" t="str">
        <f t="shared" ca="1" si="3337"/>
        <v/>
      </c>
      <c r="BH399" s="20"/>
      <c r="BI399" s="158" t="str">
        <f t="shared" ca="1" si="3381"/>
        <v/>
      </c>
      <c r="BJ399" s="142" t="str">
        <f t="shared" ca="1" si="3356"/>
        <v/>
      </c>
      <c r="BK399" s="142" t="str">
        <f t="shared" ca="1" si="3382"/>
        <v/>
      </c>
      <c r="BL399" s="142" t="str">
        <f t="shared" ref="BL399" ca="1" si="3417">IFERROR(INDEX($D$2:$BA$203,$A$41-1+$BI399,$A$27-3)*IF(RTF_unit="K",1,IF(RTF_unit="lb",1/1000,IF(RTF_unit="T",2,1))),"")</f>
        <v/>
      </c>
      <c r="BM399" s="142" t="str">
        <f t="shared" ref="BM399" ca="1" si="3418">IFERROR(INDEX($D$2:$BA$203,$A$41-1+$BI399,$A$27-1)*IF(RTF_unit="K",1,IF(RTF_unit="lb",1/1000,IF(RTF_unit="T",2,1))),"")</f>
        <v/>
      </c>
      <c r="BN399" s="142" t="str">
        <f t="shared" ref="BN399" ca="1" si="3419">IFERROR(INDEX($D$2:$BA$203,$A$41-1+$BI399,$A$27-2)*IF(RTF_unit="K",1,IF(RTF_unit="lb",1/1000,IF(RTF_unit="T",2,1))),"")</f>
        <v/>
      </c>
      <c r="BO399" s="142" t="str">
        <f t="shared" ref="BO399" ca="1" si="3420">IFERROR(INDEX($D$2:$BA$203,$A$41-1+$BI399,$A$27)*IF(RTF_unit_Moment="kip-ft",1,IF(RTF_unit_Moment="kip-in",1/12,IF(RTF_unit_Moment="lb-ft",1/1000,IF(RTF_unit_Moment="lb-in",1/12000,1)))),"")</f>
        <v/>
      </c>
      <c r="BP399" s="142" t="str">
        <f t="shared" ref="BP399" ca="1" si="3421">IFERROR(INDEX($D$2:$BA$203,$A$41-1+$BI399,$A$30)*IF(RTF_unit_Moment="kip-ft",1,IF(RTF_unit_Moment="kip-in",1/12,IF(RTF_unit_Moment="lb-ft",1/1000,IF(RTF_unit_Moment="lb-in",1/12000,1)))),"")</f>
        <v/>
      </c>
      <c r="BQ399" s="142" t="str">
        <f t="shared" ca="1" si="3388"/>
        <v/>
      </c>
      <c r="BR399" s="142" t="str">
        <f t="shared" ca="1" si="3389"/>
        <v/>
      </c>
      <c r="BT399" s="142" t="str">
        <f t="array" aca="1" ref="BT399" ca="1">IFERROR(INDEX($BB$1:$BB$502,SMALL(IF($BB$1:$BB$502&lt;&gt;"",ROW($BB$1:$BB$502)),ROW(392:392))),"")</f>
        <v/>
      </c>
      <c r="BU399" s="156" t="str">
        <f t="shared" ca="1" si="3351"/>
        <v/>
      </c>
      <c r="BV399" s="142" t="str">
        <f t="shared" ca="1" si="3362"/>
        <v/>
      </c>
      <c r="BW399" s="142" t="str">
        <f t="shared" ca="1" si="3362"/>
        <v/>
      </c>
      <c r="BX399" s="142" t="str">
        <f t="shared" ca="1" si="3362"/>
        <v/>
      </c>
      <c r="BY399" s="142" t="str">
        <f t="shared" ca="1" si="3363"/>
        <v/>
      </c>
      <c r="BZ399" s="142" t="str">
        <f t="shared" ca="1" si="3352"/>
        <v/>
      </c>
      <c r="CA399" s="142" t="str">
        <f t="shared" ca="1" si="3364"/>
        <v/>
      </c>
      <c r="CB399" s="142" t="str">
        <f t="shared" ca="1" si="3365"/>
        <v/>
      </c>
      <c r="CC399" s="142" t="str">
        <f t="shared" ca="1" si="3366"/>
        <v/>
      </c>
      <c r="CD399" s="142" t="str">
        <f t="shared" ca="1" si="3367"/>
        <v/>
      </c>
      <c r="CE399" s="142" t="str">
        <f t="shared" ca="1" si="3368"/>
        <v/>
      </c>
      <c r="CF399" s="142" t="str">
        <f t="shared" ca="1" si="3369"/>
        <v/>
      </c>
      <c r="CG399" s="142" t="str">
        <f t="shared" ca="1" si="3370"/>
        <v/>
      </c>
      <c r="CH399" s="142" t="str">
        <f ca="1">IFERROR(TRIM(IFERROR(IF(ISNUMBER(MATCH(IF($CF398="Radius",LEFT($CF399,FIND(" (",$CF399,1)),IF(LEFT($CF399,FIND(" (",$CF399,1))=LEFT($CF398,FIND(" (",$CF398,1)),"",LEFT($CF399,FIND(" (",$CF399,1)))),$CH$8:$CH398,0))=FALSE,IF($CF398="Radius",LEFT($CF399,FIND(" (",$CF399,1)),IF(LEFT($CF399,FIND(" (",$CF399,1))=LEFT($CF398,FIND(" (",$CF398,1)),"",LEFT($CF399,FIND(" (",$CF399,1)))),""),"")),"")</f>
        <v/>
      </c>
      <c r="CI399" s="142" t="str">
        <f t="array" aca="1" ref="CI399" ca="1">IFERROR(IF($CH399="","",IF(MAX((Selection_Radius=$CH399)*Selection_Resultant)=0,"",MAX((Selection_Radius=$CH399)*Selection_Resultant))),"")</f>
        <v/>
      </c>
      <c r="CJ399" s="142" t="str">
        <f t="shared" ca="1" si="3371"/>
        <v/>
      </c>
      <c r="CK399" s="142" t="str">
        <f t="array" aca="1" ref="CK399" ca="1">IFERROR(INDEX($CJ$1:$CJ$502,SMALL(IF($CJ$1:$CJ$502&lt;&gt;"",ROW($CJ$1:$CJ$502)),ROW(392:392))),"")</f>
        <v/>
      </c>
      <c r="CL399" s="142" t="str">
        <f t="shared" ca="1" si="3372"/>
        <v/>
      </c>
      <c r="CM399" s="142" t="str">
        <f t="shared" ca="1" si="3373"/>
        <v/>
      </c>
      <c r="CN399" s="142" t="str" cm="1">
        <f t="array" aca="1" ref="CN399" ca="1">IF(CM399="","",INDEX(INDIRECT("$CM$9:$CM$" &amp; ROW(GuyAnchorReactionCount) + GuyAnchorReactionCount),ROWS($CM399:INDIRECT("$CM$" &amp; ROW(GuyAnchorReactionCount) + GuyAnchorReactionCount))))</f>
        <v/>
      </c>
      <c r="CP399" s="145" t="str">
        <f t="shared" ca="1" si="3374"/>
        <v/>
      </c>
      <c r="CQ399" s="145" t="str">
        <f t="shared" ca="1" si="3375"/>
        <v/>
      </c>
      <c r="CR399" s="145" t="str">
        <f t="shared" ca="1" si="3376"/>
        <v/>
      </c>
      <c r="CS399" s="145" t="str">
        <f t="shared" ca="1" si="3377"/>
        <v/>
      </c>
    </row>
    <row r="400" spans="3:97" x14ac:dyDescent="0.2">
      <c r="C400" s="142">
        <f t="shared" si="3301"/>
        <v>398</v>
      </c>
      <c r="D400" s="142" t="e">
        <f t="shared" ca="1" si="3281"/>
        <v>#N/A</v>
      </c>
      <c r="E400" s="142" t="e">
        <f t="shared" ca="1" si="3281"/>
        <v>#N/A</v>
      </c>
      <c r="F400" s="142" t="e">
        <f t="shared" ca="1" si="3281"/>
        <v>#N/A</v>
      </c>
      <c r="G400" s="142" t="e">
        <f t="shared" ca="1" si="3281"/>
        <v>#N/A</v>
      </c>
      <c r="H400" s="142" t="e">
        <f t="shared" ca="1" si="3281"/>
        <v>#N/A</v>
      </c>
      <c r="I400" s="142" t="e">
        <f t="shared" ca="1" si="3281"/>
        <v>#N/A</v>
      </c>
      <c r="J400" s="142" t="e">
        <f t="shared" ca="1" si="3281"/>
        <v>#N/A</v>
      </c>
      <c r="K400" s="142" t="e">
        <f t="shared" ca="1" si="3281"/>
        <v>#N/A</v>
      </c>
      <c r="L400" s="142" t="e">
        <f t="shared" ca="1" si="3281"/>
        <v>#N/A</v>
      </c>
      <c r="M400" s="142" t="e">
        <f t="shared" ca="1" si="3281"/>
        <v>#N/A</v>
      </c>
      <c r="N400" s="142" t="e">
        <f t="shared" ca="1" si="3281"/>
        <v>#N/A</v>
      </c>
      <c r="O400" s="142" t="e">
        <f t="shared" ca="1" si="3281"/>
        <v>#N/A</v>
      </c>
      <c r="P400" s="142" t="e">
        <f t="shared" ca="1" si="3281"/>
        <v>#N/A</v>
      </c>
      <c r="Q400" s="142" t="e">
        <f t="shared" ca="1" si="3281"/>
        <v>#N/A</v>
      </c>
      <c r="R400" s="142" t="e">
        <f t="shared" ca="1" si="3281"/>
        <v>#N/A</v>
      </c>
      <c r="S400" s="142" t="e">
        <f t="shared" ca="1" si="3281"/>
        <v>#N/A</v>
      </c>
      <c r="T400" s="142" t="e">
        <f t="shared" ca="1" si="3271"/>
        <v>#N/A</v>
      </c>
      <c r="U400" s="142" t="e">
        <f t="shared" ca="1" si="3271"/>
        <v>#N/A</v>
      </c>
      <c r="V400" s="142" t="e">
        <f t="shared" ca="1" si="3271"/>
        <v>#N/A</v>
      </c>
      <c r="W400" s="142" t="e">
        <f t="shared" ca="1" si="3271"/>
        <v>#N/A</v>
      </c>
      <c r="X400" s="142" t="e">
        <f t="shared" ca="1" si="3271"/>
        <v>#N/A</v>
      </c>
      <c r="Y400" s="142" t="e">
        <f t="shared" ca="1" si="3271"/>
        <v>#N/A</v>
      </c>
      <c r="Z400" s="142" t="e">
        <f t="shared" ca="1" si="3271"/>
        <v>#N/A</v>
      </c>
      <c r="AA400" s="142" t="e">
        <f t="shared" ca="1" si="3271"/>
        <v>#N/A</v>
      </c>
      <c r="AB400" s="142" t="e">
        <f t="shared" ca="1" si="3271"/>
        <v>#N/A</v>
      </c>
      <c r="AC400" s="142" t="e">
        <f t="shared" ca="1" si="3271"/>
        <v>#N/A</v>
      </c>
      <c r="AD400" s="142" t="e">
        <f t="shared" ca="1" si="3271"/>
        <v>#N/A</v>
      </c>
      <c r="AE400" s="142" t="e">
        <f t="shared" ca="1" si="3271"/>
        <v>#N/A</v>
      </c>
      <c r="AF400" s="142" t="e">
        <f t="shared" ca="1" si="3271"/>
        <v>#N/A</v>
      </c>
      <c r="AG400" s="142" t="e">
        <f t="shared" ca="1" si="3271"/>
        <v>#N/A</v>
      </c>
      <c r="AH400" s="142" t="e">
        <f t="shared" ca="1" si="3271"/>
        <v>#N/A</v>
      </c>
      <c r="AI400" s="142" t="e">
        <f t="shared" ca="1" si="3282"/>
        <v>#N/A</v>
      </c>
      <c r="AJ400" s="142" t="e">
        <f t="shared" ca="1" si="3282"/>
        <v>#N/A</v>
      </c>
      <c r="AK400" s="142" t="e">
        <f t="shared" ca="1" si="3282"/>
        <v>#N/A</v>
      </c>
      <c r="AL400" s="142" t="e">
        <f t="shared" ca="1" si="3282"/>
        <v>#N/A</v>
      </c>
      <c r="AM400" s="142" t="e">
        <f t="shared" ca="1" si="3282"/>
        <v>#N/A</v>
      </c>
      <c r="AN400" s="142" t="e">
        <f t="shared" ca="1" si="3282"/>
        <v>#N/A</v>
      </c>
      <c r="AO400" s="142" t="e">
        <f t="shared" ca="1" si="3282"/>
        <v>#N/A</v>
      </c>
      <c r="AP400" s="142" t="e">
        <f t="shared" ca="1" si="3282"/>
        <v>#N/A</v>
      </c>
      <c r="AQ400" s="142" t="e">
        <f t="shared" ca="1" si="3282"/>
        <v>#N/A</v>
      </c>
      <c r="AR400" s="142" t="e">
        <f t="shared" ca="1" si="3282"/>
        <v>#N/A</v>
      </c>
      <c r="AS400" s="142" t="e">
        <f t="shared" ca="1" si="3282"/>
        <v>#N/A</v>
      </c>
      <c r="AT400" s="142" t="e">
        <f t="shared" ca="1" si="3282"/>
        <v>#N/A</v>
      </c>
      <c r="AU400" s="142" t="e">
        <f t="shared" ca="1" si="3282"/>
        <v>#N/A</v>
      </c>
      <c r="AV400" s="142" t="e">
        <f t="shared" ca="1" si="3282"/>
        <v>#N/A</v>
      </c>
      <c r="AW400" s="142" t="e">
        <f t="shared" ca="1" si="3282"/>
        <v>#N/A</v>
      </c>
      <c r="AX400" s="142" t="e">
        <f t="shared" ca="1" si="3282"/>
        <v>#N/A</v>
      </c>
      <c r="AY400" s="142" t="e">
        <f t="shared" ca="1" si="3272"/>
        <v>#N/A</v>
      </c>
      <c r="AZ400" s="142" t="e">
        <f t="shared" ca="1" si="3272"/>
        <v>#N/A</v>
      </c>
      <c r="BA400" s="142" t="e">
        <f t="shared" ca="1" si="3272"/>
        <v>#N/A</v>
      </c>
      <c r="BB400" s="142" t="str">
        <f t="shared" ca="1" si="3291"/>
        <v/>
      </c>
      <c r="BC400" s="142" t="str">
        <f t="shared" ref="BC400" ca="1" si="3422">IFERROR(VALUE(G400)*IF(RTF_unit="K",1,IF(RTF_unit="lb",1/1000,IF(RTF_unit="T",2,1))),"")</f>
        <v/>
      </c>
      <c r="BD400" s="142" t="str">
        <f t="shared" ref="BD400" ca="1" si="3423">IFERROR(VALUE(H400)*IF(RTF_unit="K",1,IF(RTF_unit="lb",1/1000,IF(RTF_unit="T",2,1))),"")</f>
        <v/>
      </c>
      <c r="BE400" s="142" t="str">
        <f t="shared" ref="BE400" ca="1" si="3424">IFERROR(VALUE(I400)*IF(RTF_unit="K",1,IF(RTF_unit="lb",1/1000,IF(RTF_unit="T",2,1))),"")</f>
        <v/>
      </c>
      <c r="BF400" s="20" t="str">
        <f t="shared" ca="1" si="3295"/>
        <v/>
      </c>
      <c r="BG400" s="142" t="str">
        <f t="shared" ca="1" si="3337"/>
        <v/>
      </c>
      <c r="BH400" s="20"/>
      <c r="BI400" s="158" t="str">
        <f t="shared" ca="1" si="3381"/>
        <v/>
      </c>
      <c r="BJ400" s="142" t="str">
        <f t="shared" ca="1" si="3356"/>
        <v/>
      </c>
      <c r="BK400" s="142" t="str">
        <f t="shared" ca="1" si="3382"/>
        <v/>
      </c>
      <c r="BL400" s="142" t="str">
        <f t="shared" ref="BL400" ca="1" si="3425">IFERROR(INDEX($D$2:$BA$203,$A$41-1+$BI400,$A$27-3)*IF(RTF_unit="K",1,IF(RTF_unit="lb",1/1000,IF(RTF_unit="T",2,1))),"")</f>
        <v/>
      </c>
      <c r="BM400" s="142" t="str">
        <f t="shared" ref="BM400" ca="1" si="3426">IFERROR(INDEX($D$2:$BA$203,$A$41-1+$BI400,$A$27-1)*IF(RTF_unit="K",1,IF(RTF_unit="lb",1/1000,IF(RTF_unit="T",2,1))),"")</f>
        <v/>
      </c>
      <c r="BN400" s="142" t="str">
        <f t="shared" ref="BN400" ca="1" si="3427">IFERROR(INDEX($D$2:$BA$203,$A$41-1+$BI400,$A$27-2)*IF(RTF_unit="K",1,IF(RTF_unit="lb",1/1000,IF(RTF_unit="T",2,1))),"")</f>
        <v/>
      </c>
      <c r="BO400" s="142" t="str">
        <f t="shared" ref="BO400" ca="1" si="3428">IFERROR(INDEX($D$2:$BA$203,$A$41-1+$BI400,$A$27)*IF(RTF_unit_Moment="kip-ft",1,IF(RTF_unit_Moment="kip-in",1/12,IF(RTF_unit_Moment="lb-ft",1/1000,IF(RTF_unit_Moment="lb-in",1/12000,1)))),"")</f>
        <v/>
      </c>
      <c r="BP400" s="142" t="str">
        <f t="shared" ref="BP400" ca="1" si="3429">IFERROR(INDEX($D$2:$BA$203,$A$41-1+$BI400,$A$30)*IF(RTF_unit_Moment="kip-ft",1,IF(RTF_unit_Moment="kip-in",1/12,IF(RTF_unit_Moment="lb-ft",1/1000,IF(RTF_unit_Moment="lb-in",1/12000,1)))),"")</f>
        <v/>
      </c>
      <c r="BQ400" s="142" t="str">
        <f t="shared" ca="1" si="3388"/>
        <v/>
      </c>
      <c r="BR400" s="142" t="str">
        <f t="shared" ca="1" si="3389"/>
        <v/>
      </c>
      <c r="BT400" s="142" t="str">
        <f t="array" aca="1" ref="BT400" ca="1">IFERROR(INDEX($BB$1:$BB$502,SMALL(IF($BB$1:$BB$502&lt;&gt;"",ROW($BB$1:$BB$502)),ROW(393:393))),"")</f>
        <v/>
      </c>
      <c r="BU400" s="156" t="str">
        <f t="shared" ca="1" si="3351"/>
        <v/>
      </c>
      <c r="BV400" s="142" t="str">
        <f t="shared" ca="1" si="3362"/>
        <v/>
      </c>
      <c r="BW400" s="142" t="str">
        <f t="shared" ca="1" si="3362"/>
        <v/>
      </c>
      <c r="BX400" s="142" t="str">
        <f t="shared" ca="1" si="3362"/>
        <v/>
      </c>
      <c r="BY400" s="142" t="str">
        <f t="shared" ca="1" si="3363"/>
        <v/>
      </c>
      <c r="BZ400" s="142" t="str">
        <f t="shared" ca="1" si="3352"/>
        <v/>
      </c>
      <c r="CA400" s="142" t="str">
        <f t="shared" ca="1" si="3364"/>
        <v/>
      </c>
      <c r="CB400" s="142" t="str">
        <f t="shared" ca="1" si="3365"/>
        <v/>
      </c>
      <c r="CC400" s="142" t="str">
        <f t="shared" ca="1" si="3366"/>
        <v/>
      </c>
      <c r="CD400" s="142" t="str">
        <f t="shared" ca="1" si="3367"/>
        <v/>
      </c>
      <c r="CE400" s="142" t="str">
        <f t="shared" ca="1" si="3368"/>
        <v/>
      </c>
      <c r="CF400" s="142" t="str">
        <f t="shared" ca="1" si="3369"/>
        <v/>
      </c>
      <c r="CG400" s="142" t="str">
        <f t="shared" ca="1" si="3370"/>
        <v/>
      </c>
      <c r="CH400" s="142" t="str">
        <f ca="1">IFERROR(TRIM(IFERROR(IF(ISNUMBER(MATCH(IF($CF399="Radius",LEFT($CF400,FIND(" (",$CF400,1)),IF(LEFT($CF400,FIND(" (",$CF400,1))=LEFT($CF399,FIND(" (",$CF399,1)),"",LEFT($CF400,FIND(" (",$CF400,1)))),$CH$8:$CH399,0))=FALSE,IF($CF399="Radius",LEFT($CF400,FIND(" (",$CF400,1)),IF(LEFT($CF400,FIND(" (",$CF400,1))=LEFT($CF399,FIND(" (",$CF399,1)),"",LEFT($CF400,FIND(" (",$CF400,1)))),""),"")),"")</f>
        <v/>
      </c>
      <c r="CI400" s="142" t="str">
        <f t="array" aca="1" ref="CI400" ca="1">IFERROR(IF($CH400="","",IF(MAX((Selection_Radius=$CH400)*Selection_Resultant)=0,"",MAX((Selection_Radius=$CH400)*Selection_Resultant))),"")</f>
        <v/>
      </c>
      <c r="CJ400" s="142" t="str">
        <f t="shared" ca="1" si="3371"/>
        <v/>
      </c>
      <c r="CK400" s="142" t="str">
        <f t="array" aca="1" ref="CK400" ca="1">IFERROR(INDEX($CJ$1:$CJ$502,SMALL(IF($CJ$1:$CJ$502&lt;&gt;"",ROW($CJ$1:$CJ$502)),ROW(393:393))),"")</f>
        <v/>
      </c>
      <c r="CL400" s="142" t="str">
        <f t="shared" ca="1" si="3372"/>
        <v/>
      </c>
      <c r="CM400" s="142" t="str">
        <f t="shared" ca="1" si="3373"/>
        <v/>
      </c>
      <c r="CN400" s="142" t="str" cm="1">
        <f t="array" aca="1" ref="CN400" ca="1">IF(CM400="","",INDEX(INDIRECT("$CM$9:$CM$" &amp; ROW(GuyAnchorReactionCount) + GuyAnchorReactionCount),ROWS($CM400:INDIRECT("$CM$" &amp; ROW(GuyAnchorReactionCount) + GuyAnchorReactionCount))))</f>
        <v/>
      </c>
      <c r="CP400" s="145" t="str">
        <f t="shared" ca="1" si="3374"/>
        <v/>
      </c>
      <c r="CQ400" s="145" t="str">
        <f t="shared" ca="1" si="3375"/>
        <v/>
      </c>
      <c r="CR400" s="145" t="str">
        <f t="shared" ca="1" si="3376"/>
        <v/>
      </c>
      <c r="CS400" s="145" t="str">
        <f t="shared" ca="1" si="3377"/>
        <v/>
      </c>
    </row>
    <row r="401" spans="3:97" ht="15" customHeight="1" x14ac:dyDescent="0.2">
      <c r="C401" s="142">
        <f t="shared" si="3301"/>
        <v>399</v>
      </c>
      <c r="D401" s="142" t="e">
        <f t="shared" ca="1" si="3281"/>
        <v>#N/A</v>
      </c>
      <c r="E401" s="142" t="e">
        <f t="shared" ca="1" si="3281"/>
        <v>#N/A</v>
      </c>
      <c r="F401" s="142" t="e">
        <f t="shared" ca="1" si="3281"/>
        <v>#N/A</v>
      </c>
      <c r="G401" s="142" t="e">
        <f t="shared" ca="1" si="3281"/>
        <v>#N/A</v>
      </c>
      <c r="H401" s="142" t="e">
        <f t="shared" ca="1" si="3281"/>
        <v>#N/A</v>
      </c>
      <c r="I401" s="142" t="e">
        <f t="shared" ca="1" si="3281"/>
        <v>#N/A</v>
      </c>
      <c r="J401" s="142" t="e">
        <f t="shared" ca="1" si="3281"/>
        <v>#N/A</v>
      </c>
      <c r="K401" s="142" t="e">
        <f t="shared" ca="1" si="3281"/>
        <v>#N/A</v>
      </c>
      <c r="L401" s="142" t="e">
        <f t="shared" ca="1" si="3281"/>
        <v>#N/A</v>
      </c>
      <c r="M401" s="142" t="e">
        <f t="shared" ca="1" si="3281"/>
        <v>#N/A</v>
      </c>
      <c r="N401" s="142" t="e">
        <f t="shared" ca="1" si="3281"/>
        <v>#N/A</v>
      </c>
      <c r="O401" s="142" t="e">
        <f t="shared" ca="1" si="3281"/>
        <v>#N/A</v>
      </c>
      <c r="P401" s="142" t="e">
        <f t="shared" ca="1" si="3281"/>
        <v>#N/A</v>
      </c>
      <c r="Q401" s="142" t="e">
        <f t="shared" ca="1" si="3281"/>
        <v>#N/A</v>
      </c>
      <c r="R401" s="142" t="e">
        <f t="shared" ca="1" si="3281"/>
        <v>#N/A</v>
      </c>
      <c r="S401" s="142" t="e">
        <f t="shared" ref="S401:AH416" ca="1" si="3430">TRIM(INDIRECT("'" &amp; "TNX Report" &amp; "'!" &amp; ADDRESS($A$9+$C401,S$1)))</f>
        <v>#N/A</v>
      </c>
      <c r="T401" s="142" t="e">
        <f t="shared" ca="1" si="3430"/>
        <v>#N/A</v>
      </c>
      <c r="U401" s="142" t="e">
        <f t="shared" ca="1" si="3430"/>
        <v>#N/A</v>
      </c>
      <c r="V401" s="142" t="e">
        <f t="shared" ca="1" si="3430"/>
        <v>#N/A</v>
      </c>
      <c r="W401" s="142" t="e">
        <f t="shared" ca="1" si="3430"/>
        <v>#N/A</v>
      </c>
      <c r="X401" s="142" t="e">
        <f t="shared" ca="1" si="3430"/>
        <v>#N/A</v>
      </c>
      <c r="Y401" s="142" t="e">
        <f t="shared" ca="1" si="3430"/>
        <v>#N/A</v>
      </c>
      <c r="Z401" s="142" t="e">
        <f t="shared" ca="1" si="3430"/>
        <v>#N/A</v>
      </c>
      <c r="AA401" s="142" t="e">
        <f t="shared" ca="1" si="3430"/>
        <v>#N/A</v>
      </c>
      <c r="AB401" s="142" t="e">
        <f t="shared" ca="1" si="3430"/>
        <v>#N/A</v>
      </c>
      <c r="AC401" s="142" t="e">
        <f t="shared" ca="1" si="3430"/>
        <v>#N/A</v>
      </c>
      <c r="AD401" s="142" t="e">
        <f t="shared" ca="1" si="3430"/>
        <v>#N/A</v>
      </c>
      <c r="AE401" s="142" t="e">
        <f t="shared" ca="1" si="3430"/>
        <v>#N/A</v>
      </c>
      <c r="AF401" s="142" t="e">
        <f t="shared" ca="1" si="3430"/>
        <v>#N/A</v>
      </c>
      <c r="AG401" s="142" t="e">
        <f t="shared" ca="1" si="3430"/>
        <v>#N/A</v>
      </c>
      <c r="AH401" s="142" t="e">
        <f t="shared" ca="1" si="3430"/>
        <v>#N/A</v>
      </c>
      <c r="AI401" s="142" t="e">
        <f t="shared" ca="1" si="3282"/>
        <v>#N/A</v>
      </c>
      <c r="AJ401" s="142" t="e">
        <f t="shared" ca="1" si="3282"/>
        <v>#N/A</v>
      </c>
      <c r="AK401" s="142" t="e">
        <f t="shared" ca="1" si="3282"/>
        <v>#N/A</v>
      </c>
      <c r="AL401" s="142" t="e">
        <f t="shared" ca="1" si="3282"/>
        <v>#N/A</v>
      </c>
      <c r="AM401" s="142" t="e">
        <f t="shared" ca="1" si="3282"/>
        <v>#N/A</v>
      </c>
      <c r="AN401" s="142" t="e">
        <f t="shared" ca="1" si="3282"/>
        <v>#N/A</v>
      </c>
      <c r="AO401" s="142" t="e">
        <f t="shared" ca="1" si="3282"/>
        <v>#N/A</v>
      </c>
      <c r="AP401" s="142" t="e">
        <f t="shared" ca="1" si="3282"/>
        <v>#N/A</v>
      </c>
      <c r="AQ401" s="142" t="e">
        <f t="shared" ca="1" si="3282"/>
        <v>#N/A</v>
      </c>
      <c r="AR401" s="142" t="e">
        <f t="shared" ca="1" si="3282"/>
        <v>#N/A</v>
      </c>
      <c r="AS401" s="142" t="e">
        <f t="shared" ca="1" si="3282"/>
        <v>#N/A</v>
      </c>
      <c r="AT401" s="142" t="e">
        <f t="shared" ca="1" si="3282"/>
        <v>#N/A</v>
      </c>
      <c r="AU401" s="142" t="e">
        <f t="shared" ca="1" si="3282"/>
        <v>#N/A</v>
      </c>
      <c r="AV401" s="142" t="e">
        <f t="shared" ca="1" si="3282"/>
        <v>#N/A</v>
      </c>
      <c r="AW401" s="142" t="e">
        <f t="shared" ca="1" si="3282"/>
        <v>#N/A</v>
      </c>
      <c r="AX401" s="142" t="e">
        <f t="shared" ref="AX401:BA416" ca="1" si="3431">TRIM(INDIRECT("'" &amp; "TNX Report" &amp; "'!" &amp; ADDRESS($A$9+$C401,AX$1)))</f>
        <v>#N/A</v>
      </c>
      <c r="AY401" s="142" t="e">
        <f t="shared" ca="1" si="3431"/>
        <v>#N/A</v>
      </c>
      <c r="AZ401" s="142" t="e">
        <f t="shared" ca="1" si="3431"/>
        <v>#N/A</v>
      </c>
      <c r="BA401" s="142" t="e">
        <f t="shared" ca="1" si="3431"/>
        <v>#N/A</v>
      </c>
      <c r="BB401" s="142" t="str">
        <f t="shared" ca="1" si="3291"/>
        <v/>
      </c>
      <c r="BC401" s="142" t="str">
        <f t="shared" ref="BC401" ca="1" si="3432">IFERROR(VALUE(G401)*IF(RTF_unit="K",1,IF(RTF_unit="lb",1/1000,IF(RTF_unit="T",2,1))),"")</f>
        <v/>
      </c>
      <c r="BD401" s="142" t="str">
        <f t="shared" ref="BD401" ca="1" si="3433">IFERROR(VALUE(H401)*IF(RTF_unit="K",1,IF(RTF_unit="lb",1/1000,IF(RTF_unit="T",2,1))),"")</f>
        <v/>
      </c>
      <c r="BE401" s="142" t="str">
        <f t="shared" ref="BE401" ca="1" si="3434">IFERROR(VALUE(I401)*IF(RTF_unit="K",1,IF(RTF_unit="lb",1/1000,IF(RTF_unit="T",2,1))),"")</f>
        <v/>
      </c>
      <c r="BF401" s="20" t="str">
        <f t="shared" ca="1" si="3295"/>
        <v/>
      </c>
      <c r="BG401" s="142" t="str">
        <f t="shared" ca="1" si="3337"/>
        <v/>
      </c>
      <c r="BH401" s="20"/>
      <c r="BI401" s="158" t="str">
        <f t="shared" ca="1" si="3381"/>
        <v/>
      </c>
      <c r="BJ401" s="142" t="str">
        <f t="shared" ca="1" si="3356"/>
        <v/>
      </c>
      <c r="BK401" s="142" t="str">
        <f t="shared" ca="1" si="3382"/>
        <v/>
      </c>
      <c r="BL401" s="142" t="str">
        <f t="shared" ref="BL401" ca="1" si="3435">IFERROR(INDEX($D$2:$BA$203,$A$41-1+$BI401,$A$27-3)*IF(RTF_unit="K",1,IF(RTF_unit="lb",1/1000,IF(RTF_unit="T",2,1))),"")</f>
        <v/>
      </c>
      <c r="BM401" s="142" t="str">
        <f t="shared" ref="BM401" ca="1" si="3436">IFERROR(INDEX($D$2:$BA$203,$A$41-1+$BI401,$A$27-1)*IF(RTF_unit="K",1,IF(RTF_unit="lb",1/1000,IF(RTF_unit="T",2,1))),"")</f>
        <v/>
      </c>
      <c r="BN401" s="142" t="str">
        <f t="shared" ref="BN401" ca="1" si="3437">IFERROR(INDEX($D$2:$BA$203,$A$41-1+$BI401,$A$27-2)*IF(RTF_unit="K",1,IF(RTF_unit="lb",1/1000,IF(RTF_unit="T",2,1))),"")</f>
        <v/>
      </c>
      <c r="BO401" s="142" t="str">
        <f t="shared" ref="BO401" ca="1" si="3438">IFERROR(INDEX($D$2:$BA$203,$A$41-1+$BI401,$A$27)*IF(RTF_unit_Moment="kip-ft",1,IF(RTF_unit_Moment="kip-in",1/12,IF(RTF_unit_Moment="lb-ft",1/1000,IF(RTF_unit_Moment="lb-in",1/12000,1)))),"")</f>
        <v/>
      </c>
      <c r="BP401" s="142" t="str">
        <f t="shared" ref="BP401" ca="1" si="3439">IFERROR(INDEX($D$2:$BA$203,$A$41-1+$BI401,$A$30)*IF(RTF_unit_Moment="kip-ft",1,IF(RTF_unit_Moment="kip-in",1/12,IF(RTF_unit_Moment="lb-ft",1/1000,IF(RTF_unit_Moment="lb-in",1/12000,1)))),"")</f>
        <v/>
      </c>
      <c r="BQ401" s="142" t="str">
        <f t="shared" ca="1" si="3388"/>
        <v/>
      </c>
      <c r="BR401" s="142" t="str">
        <f t="shared" ca="1" si="3389"/>
        <v/>
      </c>
      <c r="BT401" s="142" t="str">
        <f t="array" aca="1" ref="BT401" ca="1">IFERROR(INDEX($BB$1:$BB$502,SMALL(IF($BB$1:$BB$502&lt;&gt;"",ROW($BB$1:$BB$502)),ROW(394:394))),"")</f>
        <v/>
      </c>
      <c r="BU401" s="156" t="str">
        <f t="shared" ca="1" si="3351"/>
        <v/>
      </c>
      <c r="BV401" s="142" t="str">
        <f t="shared" ca="1" si="3362"/>
        <v/>
      </c>
      <c r="BW401" s="142" t="str">
        <f t="shared" ca="1" si="3362"/>
        <v/>
      </c>
      <c r="BX401" s="142" t="str">
        <f t="shared" ca="1" si="3362"/>
        <v/>
      </c>
      <c r="BY401" s="142" t="str">
        <f t="shared" ca="1" si="3363"/>
        <v/>
      </c>
      <c r="BZ401" s="142" t="str">
        <f t="shared" ca="1" si="3352"/>
        <v/>
      </c>
      <c r="CA401" s="142" t="str">
        <f t="shared" ca="1" si="3364"/>
        <v/>
      </c>
      <c r="CB401" s="142" t="str">
        <f t="shared" ca="1" si="3365"/>
        <v/>
      </c>
      <c r="CC401" s="142" t="str">
        <f t="shared" ca="1" si="3366"/>
        <v/>
      </c>
      <c r="CD401" s="142" t="str">
        <f t="shared" ca="1" si="3367"/>
        <v/>
      </c>
      <c r="CE401" s="142" t="str">
        <f t="shared" ca="1" si="3368"/>
        <v/>
      </c>
      <c r="CF401" s="142" t="str">
        <f t="shared" ca="1" si="3369"/>
        <v/>
      </c>
      <c r="CG401" s="142" t="str">
        <f t="shared" ca="1" si="3370"/>
        <v/>
      </c>
      <c r="CH401" s="142" t="str">
        <f ca="1">IFERROR(TRIM(IFERROR(IF(ISNUMBER(MATCH(IF($CF400="Radius",LEFT($CF401,FIND(" (",$CF401,1)),IF(LEFT($CF401,FIND(" (",$CF401,1))=LEFT($CF400,FIND(" (",$CF400,1)),"",LEFT($CF401,FIND(" (",$CF401,1)))),$CH$8:$CH400,0))=FALSE,IF($CF400="Radius",LEFT($CF401,FIND(" (",$CF401,1)),IF(LEFT($CF401,FIND(" (",$CF401,1))=LEFT($CF400,FIND(" (",$CF400,1)),"",LEFT($CF401,FIND(" (",$CF401,1)))),""),"")),"")</f>
        <v/>
      </c>
      <c r="CI401" s="142" t="str">
        <f t="array" aca="1" ref="CI401" ca="1">IFERROR(IF($CH401="","",IF(MAX((Selection_Radius=$CH401)*Selection_Resultant)=0,"",MAX((Selection_Radius=$CH401)*Selection_Resultant))),"")</f>
        <v/>
      </c>
      <c r="CJ401" s="142" t="str">
        <f t="shared" ca="1" si="3371"/>
        <v/>
      </c>
      <c r="CK401" s="142" t="str">
        <f t="array" aca="1" ref="CK401" ca="1">IFERROR(INDEX($CJ$1:$CJ$502,SMALL(IF($CJ$1:$CJ$502&lt;&gt;"",ROW($CJ$1:$CJ$502)),ROW(394:394))),"")</f>
        <v/>
      </c>
      <c r="CL401" s="142" t="str">
        <f t="shared" ca="1" si="3372"/>
        <v/>
      </c>
      <c r="CM401" s="142" t="str">
        <f t="shared" ca="1" si="3373"/>
        <v/>
      </c>
      <c r="CN401" s="142" t="str" cm="1">
        <f t="array" aca="1" ref="CN401" ca="1">IF(CM401="","",INDEX(INDIRECT("$CM$9:$CM$" &amp; ROW(GuyAnchorReactionCount) + GuyAnchorReactionCount),ROWS($CM401:INDIRECT("$CM$" &amp; ROW(GuyAnchorReactionCount) + GuyAnchorReactionCount))))</f>
        <v/>
      </c>
      <c r="CP401" s="145" t="str">
        <f t="shared" ca="1" si="3374"/>
        <v/>
      </c>
      <c r="CQ401" s="145" t="str">
        <f t="shared" ca="1" si="3375"/>
        <v/>
      </c>
      <c r="CR401" s="145" t="str">
        <f t="shared" ca="1" si="3376"/>
        <v/>
      </c>
      <c r="CS401" s="145" t="str">
        <f t="shared" ca="1" si="3377"/>
        <v/>
      </c>
    </row>
    <row r="402" spans="3:97" x14ac:dyDescent="0.2">
      <c r="C402" s="142">
        <f t="shared" si="3301"/>
        <v>400</v>
      </c>
      <c r="D402" s="142" t="e">
        <f t="shared" ref="D402:S417" ca="1" si="3440">TRIM(INDIRECT("'" &amp; "TNX Report" &amp; "'!" &amp; ADDRESS($A$9+$C402,D$1)))</f>
        <v>#N/A</v>
      </c>
      <c r="E402" s="142" t="e">
        <f t="shared" ca="1" si="3440"/>
        <v>#N/A</v>
      </c>
      <c r="F402" s="142" t="e">
        <f t="shared" ca="1" si="3440"/>
        <v>#N/A</v>
      </c>
      <c r="G402" s="142" t="e">
        <f t="shared" ca="1" si="3440"/>
        <v>#N/A</v>
      </c>
      <c r="H402" s="142" t="e">
        <f t="shared" ca="1" si="3440"/>
        <v>#N/A</v>
      </c>
      <c r="I402" s="142" t="e">
        <f t="shared" ca="1" si="3440"/>
        <v>#N/A</v>
      </c>
      <c r="J402" s="142" t="e">
        <f t="shared" ca="1" si="3440"/>
        <v>#N/A</v>
      </c>
      <c r="K402" s="142" t="e">
        <f t="shared" ca="1" si="3440"/>
        <v>#N/A</v>
      </c>
      <c r="L402" s="142" t="e">
        <f t="shared" ca="1" si="3440"/>
        <v>#N/A</v>
      </c>
      <c r="M402" s="142" t="e">
        <f t="shared" ca="1" si="3440"/>
        <v>#N/A</v>
      </c>
      <c r="N402" s="142" t="e">
        <f t="shared" ca="1" si="3440"/>
        <v>#N/A</v>
      </c>
      <c r="O402" s="142" t="e">
        <f t="shared" ca="1" si="3440"/>
        <v>#N/A</v>
      </c>
      <c r="P402" s="142" t="e">
        <f t="shared" ca="1" si="3440"/>
        <v>#N/A</v>
      </c>
      <c r="Q402" s="142" t="e">
        <f t="shared" ca="1" si="3440"/>
        <v>#N/A</v>
      </c>
      <c r="R402" s="142" t="e">
        <f t="shared" ca="1" si="3440"/>
        <v>#N/A</v>
      </c>
      <c r="S402" s="142" t="e">
        <f t="shared" ca="1" si="3440"/>
        <v>#N/A</v>
      </c>
      <c r="T402" s="142" t="e">
        <f t="shared" ca="1" si="3430"/>
        <v>#N/A</v>
      </c>
      <c r="U402" s="142" t="e">
        <f t="shared" ca="1" si="3430"/>
        <v>#N/A</v>
      </c>
      <c r="V402" s="142" t="e">
        <f t="shared" ca="1" si="3430"/>
        <v>#N/A</v>
      </c>
      <c r="W402" s="142" t="e">
        <f t="shared" ca="1" si="3430"/>
        <v>#N/A</v>
      </c>
      <c r="X402" s="142" t="e">
        <f t="shared" ca="1" si="3430"/>
        <v>#N/A</v>
      </c>
      <c r="Y402" s="142" t="e">
        <f t="shared" ca="1" si="3430"/>
        <v>#N/A</v>
      </c>
      <c r="Z402" s="142" t="e">
        <f t="shared" ca="1" si="3430"/>
        <v>#N/A</v>
      </c>
      <c r="AA402" s="142" t="e">
        <f t="shared" ca="1" si="3430"/>
        <v>#N/A</v>
      </c>
      <c r="AB402" s="142" t="e">
        <f t="shared" ca="1" si="3430"/>
        <v>#N/A</v>
      </c>
      <c r="AC402" s="142" t="e">
        <f t="shared" ca="1" si="3430"/>
        <v>#N/A</v>
      </c>
      <c r="AD402" s="142" t="e">
        <f t="shared" ca="1" si="3430"/>
        <v>#N/A</v>
      </c>
      <c r="AE402" s="142" t="e">
        <f t="shared" ca="1" si="3430"/>
        <v>#N/A</v>
      </c>
      <c r="AF402" s="142" t="e">
        <f t="shared" ca="1" si="3430"/>
        <v>#N/A</v>
      </c>
      <c r="AG402" s="142" t="e">
        <f t="shared" ca="1" si="3430"/>
        <v>#N/A</v>
      </c>
      <c r="AH402" s="142" t="e">
        <f t="shared" ca="1" si="3430"/>
        <v>#N/A</v>
      </c>
      <c r="AI402" s="142" t="e">
        <f t="shared" ref="AI402:AX417" ca="1" si="3441">TRIM(INDIRECT("'" &amp; "TNX Report" &amp; "'!" &amp; ADDRESS($A$9+$C402,AI$1)))</f>
        <v>#N/A</v>
      </c>
      <c r="AJ402" s="142" t="e">
        <f t="shared" ca="1" si="3441"/>
        <v>#N/A</v>
      </c>
      <c r="AK402" s="142" t="e">
        <f t="shared" ca="1" si="3441"/>
        <v>#N/A</v>
      </c>
      <c r="AL402" s="142" t="e">
        <f t="shared" ca="1" si="3441"/>
        <v>#N/A</v>
      </c>
      <c r="AM402" s="142" t="e">
        <f t="shared" ca="1" si="3441"/>
        <v>#N/A</v>
      </c>
      <c r="AN402" s="142" t="e">
        <f t="shared" ca="1" si="3441"/>
        <v>#N/A</v>
      </c>
      <c r="AO402" s="142" t="e">
        <f t="shared" ca="1" si="3441"/>
        <v>#N/A</v>
      </c>
      <c r="AP402" s="142" t="e">
        <f t="shared" ca="1" si="3441"/>
        <v>#N/A</v>
      </c>
      <c r="AQ402" s="142" t="e">
        <f t="shared" ca="1" si="3441"/>
        <v>#N/A</v>
      </c>
      <c r="AR402" s="142" t="e">
        <f t="shared" ca="1" si="3441"/>
        <v>#N/A</v>
      </c>
      <c r="AS402" s="142" t="e">
        <f t="shared" ca="1" si="3441"/>
        <v>#N/A</v>
      </c>
      <c r="AT402" s="142" t="e">
        <f t="shared" ca="1" si="3441"/>
        <v>#N/A</v>
      </c>
      <c r="AU402" s="142" t="e">
        <f t="shared" ca="1" si="3441"/>
        <v>#N/A</v>
      </c>
      <c r="AV402" s="142" t="e">
        <f t="shared" ca="1" si="3441"/>
        <v>#N/A</v>
      </c>
      <c r="AW402" s="142" t="e">
        <f t="shared" ca="1" si="3441"/>
        <v>#N/A</v>
      </c>
      <c r="AX402" s="142" t="e">
        <f t="shared" ca="1" si="3441"/>
        <v>#N/A</v>
      </c>
      <c r="AY402" s="142" t="e">
        <f t="shared" ca="1" si="3431"/>
        <v>#N/A</v>
      </c>
      <c r="AZ402" s="142" t="e">
        <f t="shared" ca="1" si="3431"/>
        <v>#N/A</v>
      </c>
      <c r="BA402" s="142" t="e">
        <f t="shared" ca="1" si="3431"/>
        <v>#N/A</v>
      </c>
      <c r="BB402" s="142" t="str">
        <f t="shared" ca="1" si="3291"/>
        <v/>
      </c>
      <c r="BC402" s="142" t="str">
        <f t="shared" ref="BC402" ca="1" si="3442">IFERROR(VALUE(G402)*IF(RTF_unit="K",1,IF(RTF_unit="lb",1/1000,IF(RTF_unit="T",2,1))),"")</f>
        <v/>
      </c>
      <c r="BD402" s="142" t="str">
        <f t="shared" ref="BD402" ca="1" si="3443">IFERROR(VALUE(H402)*IF(RTF_unit="K",1,IF(RTF_unit="lb",1/1000,IF(RTF_unit="T",2,1))),"")</f>
        <v/>
      </c>
      <c r="BE402" s="142" t="str">
        <f t="shared" ref="BE402" ca="1" si="3444">IFERROR(VALUE(I402)*IF(RTF_unit="K",1,IF(RTF_unit="lb",1/1000,IF(RTF_unit="T",2,1))),"")</f>
        <v/>
      </c>
      <c r="BF402" s="20" t="str">
        <f t="shared" ca="1" si="3295"/>
        <v/>
      </c>
      <c r="BG402" s="142" t="str">
        <f t="shared" ca="1" si="3337"/>
        <v/>
      </c>
      <c r="BH402" s="20"/>
      <c r="BI402" s="158" t="str">
        <f t="shared" ca="1" si="3381"/>
        <v/>
      </c>
      <c r="BJ402" s="142" t="str">
        <f t="shared" ca="1" si="3356"/>
        <v/>
      </c>
      <c r="BK402" s="142" t="str">
        <f t="shared" ca="1" si="3382"/>
        <v/>
      </c>
      <c r="BL402" s="142" t="str">
        <f t="shared" ref="BL402" ca="1" si="3445">IFERROR(INDEX($D$2:$BA$203,$A$41-1+$BI402,$A$27-3)*IF(RTF_unit="K",1,IF(RTF_unit="lb",1/1000,IF(RTF_unit="T",2,1))),"")</f>
        <v/>
      </c>
      <c r="BM402" s="142" t="str">
        <f t="shared" ref="BM402" ca="1" si="3446">IFERROR(INDEX($D$2:$BA$203,$A$41-1+$BI402,$A$27-1)*IF(RTF_unit="K",1,IF(RTF_unit="lb",1/1000,IF(RTF_unit="T",2,1))),"")</f>
        <v/>
      </c>
      <c r="BN402" s="142" t="str">
        <f t="shared" ref="BN402" ca="1" si="3447">IFERROR(INDEX($D$2:$BA$203,$A$41-1+$BI402,$A$27-2)*IF(RTF_unit="K",1,IF(RTF_unit="lb",1/1000,IF(RTF_unit="T",2,1))),"")</f>
        <v/>
      </c>
      <c r="BO402" s="142" t="str">
        <f t="shared" ref="BO402" ca="1" si="3448">IFERROR(INDEX($D$2:$BA$203,$A$41-1+$BI402,$A$27)*IF(RTF_unit_Moment="kip-ft",1,IF(RTF_unit_Moment="kip-in",1/12,IF(RTF_unit_Moment="lb-ft",1/1000,IF(RTF_unit_Moment="lb-in",1/12000,1)))),"")</f>
        <v/>
      </c>
      <c r="BP402" s="142" t="str">
        <f t="shared" ref="BP402" ca="1" si="3449">IFERROR(INDEX($D$2:$BA$203,$A$41-1+$BI402,$A$30)*IF(RTF_unit_Moment="kip-ft",1,IF(RTF_unit_Moment="kip-in",1/12,IF(RTF_unit_Moment="lb-ft",1/1000,IF(RTF_unit_Moment="lb-in",1/12000,1)))),"")</f>
        <v/>
      </c>
      <c r="BQ402" s="142" t="str">
        <f t="shared" ca="1" si="3388"/>
        <v/>
      </c>
      <c r="BR402" s="142" t="str">
        <f t="shared" ca="1" si="3389"/>
        <v/>
      </c>
      <c r="BT402" s="142" t="str">
        <f t="array" aca="1" ref="BT402" ca="1">IFERROR(INDEX($BB$1:$BB$502,SMALL(IF($BB$1:$BB$502&lt;&gt;"",ROW($BB$1:$BB$502)),ROW(395:395))),"")</f>
        <v/>
      </c>
      <c r="BU402" s="156" t="str">
        <f t="shared" ca="1" si="3351"/>
        <v/>
      </c>
      <c r="BV402" s="142" t="str">
        <f t="shared" ca="1" si="3362"/>
        <v/>
      </c>
      <c r="BW402" s="142" t="str">
        <f t="shared" ca="1" si="3362"/>
        <v/>
      </c>
      <c r="BX402" s="142" t="str">
        <f t="shared" ca="1" si="3362"/>
        <v/>
      </c>
      <c r="BY402" s="142" t="str">
        <f t="shared" ca="1" si="3363"/>
        <v/>
      </c>
      <c r="BZ402" s="142" t="str">
        <f t="shared" ca="1" si="3352"/>
        <v/>
      </c>
      <c r="CA402" s="142" t="str">
        <f t="shared" ca="1" si="3364"/>
        <v/>
      </c>
      <c r="CB402" s="142" t="str">
        <f t="shared" ca="1" si="3365"/>
        <v/>
      </c>
      <c r="CC402" s="142" t="str">
        <f t="shared" ca="1" si="3366"/>
        <v/>
      </c>
      <c r="CD402" s="142" t="str">
        <f t="shared" ca="1" si="3367"/>
        <v/>
      </c>
      <c r="CE402" s="142" t="str">
        <f t="shared" ca="1" si="3368"/>
        <v/>
      </c>
      <c r="CF402" s="142" t="str">
        <f t="shared" ca="1" si="3369"/>
        <v/>
      </c>
      <c r="CG402" s="142" t="str">
        <f t="shared" ca="1" si="3370"/>
        <v/>
      </c>
      <c r="CH402" s="142" t="str">
        <f ca="1">IFERROR(TRIM(IFERROR(IF(ISNUMBER(MATCH(IF($CF401="Radius",LEFT($CF402,FIND(" (",$CF402,1)),IF(LEFT($CF402,FIND(" (",$CF402,1))=LEFT($CF401,FIND(" (",$CF401,1)),"",LEFT($CF402,FIND(" (",$CF402,1)))),$CH$8:$CH401,0))=FALSE,IF($CF401="Radius",LEFT($CF402,FIND(" (",$CF402,1)),IF(LEFT($CF402,FIND(" (",$CF402,1))=LEFT($CF401,FIND(" (",$CF401,1)),"",LEFT($CF402,FIND(" (",$CF402,1)))),""),"")),"")</f>
        <v/>
      </c>
      <c r="CI402" s="142" t="str">
        <f t="array" aca="1" ref="CI402" ca="1">IFERROR(IF($CH402="","",IF(MAX((Selection_Radius=$CH402)*Selection_Resultant)=0,"",MAX((Selection_Radius=$CH402)*Selection_Resultant))),"")</f>
        <v/>
      </c>
      <c r="CJ402" s="142" t="str">
        <f t="shared" ca="1" si="3371"/>
        <v/>
      </c>
      <c r="CK402" s="142" t="str">
        <f t="array" aca="1" ref="CK402" ca="1">IFERROR(INDEX($CJ$1:$CJ$502,SMALL(IF($CJ$1:$CJ$502&lt;&gt;"",ROW($CJ$1:$CJ$502)),ROW(395:395))),"")</f>
        <v/>
      </c>
      <c r="CL402" s="142" t="str">
        <f t="shared" ca="1" si="3372"/>
        <v/>
      </c>
      <c r="CM402" s="142" t="str">
        <f t="shared" ca="1" si="3373"/>
        <v/>
      </c>
      <c r="CN402" s="142" t="str" cm="1">
        <f t="array" aca="1" ref="CN402" ca="1">IF(CM402="","",INDEX(INDIRECT("$CM$9:$CM$" &amp; ROW(GuyAnchorReactionCount) + GuyAnchorReactionCount),ROWS($CM402:INDIRECT("$CM$" &amp; ROW(GuyAnchorReactionCount) + GuyAnchorReactionCount))))</f>
        <v/>
      </c>
      <c r="CP402" s="145" t="str">
        <f t="shared" ca="1" si="3374"/>
        <v/>
      </c>
      <c r="CQ402" s="145" t="str">
        <f t="shared" ca="1" si="3375"/>
        <v/>
      </c>
      <c r="CR402" s="145" t="str">
        <f t="shared" ca="1" si="3376"/>
        <v/>
      </c>
      <c r="CS402" s="145" t="str">
        <f t="shared" ca="1" si="3377"/>
        <v/>
      </c>
    </row>
    <row r="403" spans="3:97" x14ac:dyDescent="0.2">
      <c r="C403" s="142">
        <f t="shared" si="3301"/>
        <v>401</v>
      </c>
      <c r="D403" s="142" t="e">
        <f t="shared" ca="1" si="3440"/>
        <v>#N/A</v>
      </c>
      <c r="E403" s="142" t="e">
        <f t="shared" ca="1" si="3440"/>
        <v>#N/A</v>
      </c>
      <c r="F403" s="142" t="e">
        <f t="shared" ca="1" si="3440"/>
        <v>#N/A</v>
      </c>
      <c r="G403" s="142" t="e">
        <f t="shared" ca="1" si="3440"/>
        <v>#N/A</v>
      </c>
      <c r="H403" s="142" t="e">
        <f t="shared" ca="1" si="3440"/>
        <v>#N/A</v>
      </c>
      <c r="I403" s="142" t="e">
        <f t="shared" ca="1" si="3440"/>
        <v>#N/A</v>
      </c>
      <c r="J403" s="142" t="e">
        <f t="shared" ca="1" si="3440"/>
        <v>#N/A</v>
      </c>
      <c r="K403" s="142" t="e">
        <f t="shared" ca="1" si="3440"/>
        <v>#N/A</v>
      </c>
      <c r="L403" s="142" t="e">
        <f t="shared" ca="1" si="3440"/>
        <v>#N/A</v>
      </c>
      <c r="M403" s="142" t="e">
        <f t="shared" ca="1" si="3440"/>
        <v>#N/A</v>
      </c>
      <c r="N403" s="142" t="e">
        <f t="shared" ca="1" si="3440"/>
        <v>#N/A</v>
      </c>
      <c r="O403" s="142" t="e">
        <f t="shared" ca="1" si="3440"/>
        <v>#N/A</v>
      </c>
      <c r="P403" s="142" t="e">
        <f t="shared" ca="1" si="3440"/>
        <v>#N/A</v>
      </c>
      <c r="Q403" s="142" t="e">
        <f t="shared" ca="1" si="3440"/>
        <v>#N/A</v>
      </c>
      <c r="R403" s="142" t="e">
        <f t="shared" ca="1" si="3440"/>
        <v>#N/A</v>
      </c>
      <c r="S403" s="142" t="e">
        <f t="shared" ca="1" si="3440"/>
        <v>#N/A</v>
      </c>
      <c r="T403" s="142" t="e">
        <f t="shared" ca="1" si="3430"/>
        <v>#N/A</v>
      </c>
      <c r="U403" s="142" t="e">
        <f t="shared" ca="1" si="3430"/>
        <v>#N/A</v>
      </c>
      <c r="V403" s="142" t="e">
        <f t="shared" ca="1" si="3430"/>
        <v>#N/A</v>
      </c>
      <c r="W403" s="142" t="e">
        <f t="shared" ca="1" si="3430"/>
        <v>#N/A</v>
      </c>
      <c r="X403" s="142" t="e">
        <f t="shared" ca="1" si="3430"/>
        <v>#N/A</v>
      </c>
      <c r="Y403" s="142" t="e">
        <f t="shared" ca="1" si="3430"/>
        <v>#N/A</v>
      </c>
      <c r="Z403" s="142" t="e">
        <f t="shared" ca="1" si="3430"/>
        <v>#N/A</v>
      </c>
      <c r="AA403" s="142" t="e">
        <f t="shared" ca="1" si="3430"/>
        <v>#N/A</v>
      </c>
      <c r="AB403" s="142" t="e">
        <f t="shared" ca="1" si="3430"/>
        <v>#N/A</v>
      </c>
      <c r="AC403" s="142" t="e">
        <f t="shared" ca="1" si="3430"/>
        <v>#N/A</v>
      </c>
      <c r="AD403" s="142" t="e">
        <f t="shared" ca="1" si="3430"/>
        <v>#N/A</v>
      </c>
      <c r="AE403" s="142" t="e">
        <f t="shared" ca="1" si="3430"/>
        <v>#N/A</v>
      </c>
      <c r="AF403" s="142" t="e">
        <f t="shared" ca="1" si="3430"/>
        <v>#N/A</v>
      </c>
      <c r="AG403" s="142" t="e">
        <f t="shared" ca="1" si="3430"/>
        <v>#N/A</v>
      </c>
      <c r="AH403" s="142" t="e">
        <f t="shared" ca="1" si="3430"/>
        <v>#N/A</v>
      </c>
      <c r="AI403" s="142" t="e">
        <f t="shared" ca="1" si="3441"/>
        <v>#N/A</v>
      </c>
      <c r="AJ403" s="142" t="e">
        <f t="shared" ca="1" si="3441"/>
        <v>#N/A</v>
      </c>
      <c r="AK403" s="142" t="e">
        <f t="shared" ca="1" si="3441"/>
        <v>#N/A</v>
      </c>
      <c r="AL403" s="142" t="e">
        <f t="shared" ca="1" si="3441"/>
        <v>#N/A</v>
      </c>
      <c r="AM403" s="142" t="e">
        <f t="shared" ca="1" si="3441"/>
        <v>#N/A</v>
      </c>
      <c r="AN403" s="142" t="e">
        <f t="shared" ca="1" si="3441"/>
        <v>#N/A</v>
      </c>
      <c r="AO403" s="142" t="e">
        <f t="shared" ca="1" si="3441"/>
        <v>#N/A</v>
      </c>
      <c r="AP403" s="142" t="e">
        <f t="shared" ca="1" si="3441"/>
        <v>#N/A</v>
      </c>
      <c r="AQ403" s="142" t="e">
        <f t="shared" ca="1" si="3441"/>
        <v>#N/A</v>
      </c>
      <c r="AR403" s="142" t="e">
        <f t="shared" ca="1" si="3441"/>
        <v>#N/A</v>
      </c>
      <c r="AS403" s="142" t="e">
        <f t="shared" ca="1" si="3441"/>
        <v>#N/A</v>
      </c>
      <c r="AT403" s="142" t="e">
        <f t="shared" ca="1" si="3441"/>
        <v>#N/A</v>
      </c>
      <c r="AU403" s="142" t="e">
        <f t="shared" ca="1" si="3441"/>
        <v>#N/A</v>
      </c>
      <c r="AV403" s="142" t="e">
        <f t="shared" ca="1" si="3441"/>
        <v>#N/A</v>
      </c>
      <c r="AW403" s="142" t="e">
        <f t="shared" ca="1" si="3441"/>
        <v>#N/A</v>
      </c>
      <c r="AX403" s="142" t="e">
        <f t="shared" ca="1" si="3441"/>
        <v>#N/A</v>
      </c>
      <c r="AY403" s="142" t="e">
        <f t="shared" ca="1" si="3431"/>
        <v>#N/A</v>
      </c>
      <c r="AZ403" s="142" t="e">
        <f t="shared" ca="1" si="3431"/>
        <v>#N/A</v>
      </c>
      <c r="BA403" s="142" t="e">
        <f t="shared" ca="1" si="3431"/>
        <v>#N/A</v>
      </c>
      <c r="BB403" s="142" t="str">
        <f t="shared" ca="1" si="3291"/>
        <v/>
      </c>
      <c r="BC403" s="142" t="str">
        <f t="shared" ref="BC403" ca="1" si="3450">IFERROR(VALUE(G403)*IF(RTF_unit="K",1,IF(RTF_unit="lb",1/1000,IF(RTF_unit="T",2,1))),"")</f>
        <v/>
      </c>
      <c r="BD403" s="142" t="str">
        <f t="shared" ref="BD403" ca="1" si="3451">IFERROR(VALUE(H403)*IF(RTF_unit="K",1,IF(RTF_unit="lb",1/1000,IF(RTF_unit="T",2,1))),"")</f>
        <v/>
      </c>
      <c r="BE403" s="142" t="str">
        <f t="shared" ref="BE403" ca="1" si="3452">IFERROR(VALUE(I403)*IF(RTF_unit="K",1,IF(RTF_unit="lb",1/1000,IF(RTF_unit="T",2,1))),"")</f>
        <v/>
      </c>
      <c r="BF403" s="20" t="str">
        <f t="shared" ca="1" si="3295"/>
        <v/>
      </c>
      <c r="BG403" s="142" t="str">
        <f t="shared" ca="1" si="3337"/>
        <v/>
      </c>
      <c r="BH403" s="20"/>
      <c r="BI403" s="158" t="str">
        <f t="shared" ca="1" si="3381"/>
        <v/>
      </c>
      <c r="BJ403" s="142" t="str">
        <f t="shared" ca="1" si="3356"/>
        <v/>
      </c>
      <c r="BK403" s="142" t="str">
        <f t="shared" ca="1" si="3382"/>
        <v/>
      </c>
      <c r="BL403" s="142" t="str">
        <f t="shared" ref="BL403" ca="1" si="3453">IFERROR(INDEX($D$2:$BA$203,$A$41-1+$BI403,$A$27-3)*IF(RTF_unit="K",1,IF(RTF_unit="lb",1/1000,IF(RTF_unit="T",2,1))),"")</f>
        <v/>
      </c>
      <c r="BM403" s="142" t="str">
        <f t="shared" ref="BM403" ca="1" si="3454">IFERROR(INDEX($D$2:$BA$203,$A$41-1+$BI403,$A$27-1)*IF(RTF_unit="K",1,IF(RTF_unit="lb",1/1000,IF(RTF_unit="T",2,1))),"")</f>
        <v/>
      </c>
      <c r="BN403" s="142" t="str">
        <f t="shared" ref="BN403" ca="1" si="3455">IFERROR(INDEX($D$2:$BA$203,$A$41-1+$BI403,$A$27-2)*IF(RTF_unit="K",1,IF(RTF_unit="lb",1/1000,IF(RTF_unit="T",2,1))),"")</f>
        <v/>
      </c>
      <c r="BO403" s="142" t="str">
        <f t="shared" ref="BO403" ca="1" si="3456">IFERROR(INDEX($D$2:$BA$203,$A$41-1+$BI403,$A$27)*IF(RTF_unit_Moment="kip-ft",1,IF(RTF_unit_Moment="kip-in",1/12,IF(RTF_unit_Moment="lb-ft",1/1000,IF(RTF_unit_Moment="lb-in",1/12000,1)))),"")</f>
        <v/>
      </c>
      <c r="BP403" s="142" t="str">
        <f t="shared" ref="BP403" ca="1" si="3457">IFERROR(INDEX($D$2:$BA$203,$A$41-1+$BI403,$A$30)*IF(RTF_unit_Moment="kip-ft",1,IF(RTF_unit_Moment="kip-in",1/12,IF(RTF_unit_Moment="lb-ft",1/1000,IF(RTF_unit_Moment="lb-in",1/12000,1)))),"")</f>
        <v/>
      </c>
      <c r="BQ403" s="142" t="str">
        <f t="shared" ca="1" si="3388"/>
        <v/>
      </c>
      <c r="BR403" s="142" t="str">
        <f t="shared" ca="1" si="3389"/>
        <v/>
      </c>
      <c r="BT403" s="142" t="str">
        <f t="array" aca="1" ref="BT403" ca="1">IFERROR(INDEX($BB$1:$BB$502,SMALL(IF($BB$1:$BB$502&lt;&gt;"",ROW($BB$1:$BB$502)),ROW(396:396))),"")</f>
        <v/>
      </c>
      <c r="BU403" s="156" t="str">
        <f t="shared" ca="1" si="3351"/>
        <v/>
      </c>
      <c r="BV403" s="142" t="str">
        <f t="shared" ca="1" si="3362"/>
        <v/>
      </c>
      <c r="BW403" s="142" t="str">
        <f t="shared" ca="1" si="3362"/>
        <v/>
      </c>
      <c r="BX403" s="142" t="str">
        <f t="shared" ca="1" si="3362"/>
        <v/>
      </c>
      <c r="BY403" s="142" t="str">
        <f t="shared" ca="1" si="3363"/>
        <v/>
      </c>
      <c r="BZ403" s="142" t="str">
        <f t="shared" ca="1" si="3352"/>
        <v/>
      </c>
      <c r="CA403" s="142" t="str">
        <f t="shared" ca="1" si="3364"/>
        <v/>
      </c>
      <c r="CB403" s="142" t="str">
        <f t="shared" ca="1" si="3365"/>
        <v/>
      </c>
      <c r="CC403" s="142" t="str">
        <f t="shared" ca="1" si="3366"/>
        <v/>
      </c>
      <c r="CD403" s="142" t="str">
        <f t="shared" ca="1" si="3367"/>
        <v/>
      </c>
      <c r="CE403" s="142" t="str">
        <f t="shared" ca="1" si="3368"/>
        <v/>
      </c>
      <c r="CF403" s="142" t="str">
        <f t="shared" ca="1" si="3369"/>
        <v/>
      </c>
      <c r="CG403" s="142" t="str">
        <f t="shared" ca="1" si="3370"/>
        <v/>
      </c>
      <c r="CH403" s="142" t="str">
        <f ca="1">IFERROR(TRIM(IFERROR(IF(ISNUMBER(MATCH(IF($CF402="Radius",LEFT($CF403,FIND(" (",$CF403,1)),IF(LEFT($CF403,FIND(" (",$CF403,1))=LEFT($CF402,FIND(" (",$CF402,1)),"",LEFT($CF403,FIND(" (",$CF403,1)))),$CH$8:$CH402,0))=FALSE,IF($CF402="Radius",LEFT($CF403,FIND(" (",$CF403,1)),IF(LEFT($CF403,FIND(" (",$CF403,1))=LEFT($CF402,FIND(" (",$CF402,1)),"",LEFT($CF403,FIND(" (",$CF403,1)))),""),"")),"")</f>
        <v/>
      </c>
      <c r="CI403" s="142" t="str">
        <f t="array" aca="1" ref="CI403" ca="1">IFERROR(IF($CH403="","",IF(MAX((Selection_Radius=$CH403)*Selection_Resultant)=0,"",MAX((Selection_Radius=$CH403)*Selection_Resultant))),"")</f>
        <v/>
      </c>
      <c r="CJ403" s="142" t="str">
        <f t="shared" ca="1" si="3371"/>
        <v/>
      </c>
      <c r="CK403" s="142" t="str">
        <f t="array" aca="1" ref="CK403" ca="1">IFERROR(INDEX($CJ$1:$CJ$502,SMALL(IF($CJ$1:$CJ$502&lt;&gt;"",ROW($CJ$1:$CJ$502)),ROW(396:396))),"")</f>
        <v/>
      </c>
      <c r="CL403" s="142" t="str">
        <f t="shared" ca="1" si="3372"/>
        <v/>
      </c>
      <c r="CM403" s="142" t="str">
        <f t="shared" ca="1" si="3373"/>
        <v/>
      </c>
      <c r="CN403" s="142" t="str" cm="1">
        <f t="array" aca="1" ref="CN403" ca="1">IF(CM403="","",INDEX(INDIRECT("$CM$9:$CM$" &amp; ROW(GuyAnchorReactionCount) + GuyAnchorReactionCount),ROWS($CM403:INDIRECT("$CM$" &amp; ROW(GuyAnchorReactionCount) + GuyAnchorReactionCount))))</f>
        <v/>
      </c>
      <c r="CP403" s="145" t="str">
        <f t="shared" ca="1" si="3374"/>
        <v/>
      </c>
      <c r="CQ403" s="145" t="str">
        <f t="shared" ca="1" si="3375"/>
        <v/>
      </c>
      <c r="CR403" s="145" t="str">
        <f t="shared" ca="1" si="3376"/>
        <v/>
      </c>
      <c r="CS403" s="145" t="str">
        <f t="shared" ca="1" si="3377"/>
        <v/>
      </c>
    </row>
    <row r="404" spans="3:97" ht="15" customHeight="1" x14ac:dyDescent="0.2">
      <c r="C404" s="142">
        <f t="shared" si="3301"/>
        <v>402</v>
      </c>
      <c r="D404" s="142" t="e">
        <f t="shared" ca="1" si="3440"/>
        <v>#N/A</v>
      </c>
      <c r="E404" s="142" t="e">
        <f t="shared" ca="1" si="3440"/>
        <v>#N/A</v>
      </c>
      <c r="F404" s="142" t="e">
        <f t="shared" ca="1" si="3440"/>
        <v>#N/A</v>
      </c>
      <c r="G404" s="142" t="e">
        <f t="shared" ca="1" si="3440"/>
        <v>#N/A</v>
      </c>
      <c r="H404" s="142" t="e">
        <f t="shared" ca="1" si="3440"/>
        <v>#N/A</v>
      </c>
      <c r="I404" s="142" t="e">
        <f t="shared" ca="1" si="3440"/>
        <v>#N/A</v>
      </c>
      <c r="J404" s="142" t="e">
        <f t="shared" ca="1" si="3440"/>
        <v>#N/A</v>
      </c>
      <c r="K404" s="142" t="e">
        <f t="shared" ca="1" si="3440"/>
        <v>#N/A</v>
      </c>
      <c r="L404" s="142" t="e">
        <f t="shared" ca="1" si="3440"/>
        <v>#N/A</v>
      </c>
      <c r="M404" s="142" t="e">
        <f t="shared" ca="1" si="3440"/>
        <v>#N/A</v>
      </c>
      <c r="N404" s="142" t="e">
        <f t="shared" ca="1" si="3440"/>
        <v>#N/A</v>
      </c>
      <c r="O404" s="142" t="e">
        <f t="shared" ca="1" si="3440"/>
        <v>#N/A</v>
      </c>
      <c r="P404" s="142" t="e">
        <f t="shared" ca="1" si="3440"/>
        <v>#N/A</v>
      </c>
      <c r="Q404" s="142" t="e">
        <f t="shared" ca="1" si="3440"/>
        <v>#N/A</v>
      </c>
      <c r="R404" s="142" t="e">
        <f t="shared" ca="1" si="3440"/>
        <v>#N/A</v>
      </c>
      <c r="S404" s="142" t="e">
        <f t="shared" ca="1" si="3440"/>
        <v>#N/A</v>
      </c>
      <c r="T404" s="142" t="e">
        <f t="shared" ca="1" si="3430"/>
        <v>#N/A</v>
      </c>
      <c r="U404" s="142" t="e">
        <f t="shared" ca="1" si="3430"/>
        <v>#N/A</v>
      </c>
      <c r="V404" s="142" t="e">
        <f t="shared" ca="1" si="3430"/>
        <v>#N/A</v>
      </c>
      <c r="W404" s="142" t="e">
        <f t="shared" ca="1" si="3430"/>
        <v>#N/A</v>
      </c>
      <c r="X404" s="142" t="e">
        <f t="shared" ca="1" si="3430"/>
        <v>#N/A</v>
      </c>
      <c r="Y404" s="142" t="e">
        <f t="shared" ca="1" si="3430"/>
        <v>#N/A</v>
      </c>
      <c r="Z404" s="142" t="e">
        <f t="shared" ca="1" si="3430"/>
        <v>#N/A</v>
      </c>
      <c r="AA404" s="142" t="e">
        <f t="shared" ca="1" si="3430"/>
        <v>#N/A</v>
      </c>
      <c r="AB404" s="142" t="e">
        <f t="shared" ca="1" si="3430"/>
        <v>#N/A</v>
      </c>
      <c r="AC404" s="142" t="e">
        <f t="shared" ca="1" si="3430"/>
        <v>#N/A</v>
      </c>
      <c r="AD404" s="142" t="e">
        <f t="shared" ca="1" si="3430"/>
        <v>#N/A</v>
      </c>
      <c r="AE404" s="142" t="e">
        <f t="shared" ca="1" si="3430"/>
        <v>#N/A</v>
      </c>
      <c r="AF404" s="142" t="e">
        <f t="shared" ca="1" si="3430"/>
        <v>#N/A</v>
      </c>
      <c r="AG404" s="142" t="e">
        <f t="shared" ca="1" si="3430"/>
        <v>#N/A</v>
      </c>
      <c r="AH404" s="142" t="e">
        <f t="shared" ca="1" si="3430"/>
        <v>#N/A</v>
      </c>
      <c r="AI404" s="142" t="e">
        <f t="shared" ca="1" si="3441"/>
        <v>#N/A</v>
      </c>
      <c r="AJ404" s="142" t="e">
        <f t="shared" ca="1" si="3441"/>
        <v>#N/A</v>
      </c>
      <c r="AK404" s="142" t="e">
        <f t="shared" ca="1" si="3441"/>
        <v>#N/A</v>
      </c>
      <c r="AL404" s="142" t="e">
        <f t="shared" ca="1" si="3441"/>
        <v>#N/A</v>
      </c>
      <c r="AM404" s="142" t="e">
        <f t="shared" ca="1" si="3441"/>
        <v>#N/A</v>
      </c>
      <c r="AN404" s="142" t="e">
        <f t="shared" ca="1" si="3441"/>
        <v>#N/A</v>
      </c>
      <c r="AO404" s="142" t="e">
        <f t="shared" ca="1" si="3441"/>
        <v>#N/A</v>
      </c>
      <c r="AP404" s="142" t="e">
        <f t="shared" ca="1" si="3441"/>
        <v>#N/A</v>
      </c>
      <c r="AQ404" s="142" t="e">
        <f t="shared" ca="1" si="3441"/>
        <v>#N/A</v>
      </c>
      <c r="AR404" s="142" t="e">
        <f t="shared" ca="1" si="3441"/>
        <v>#N/A</v>
      </c>
      <c r="AS404" s="142" t="e">
        <f t="shared" ca="1" si="3441"/>
        <v>#N/A</v>
      </c>
      <c r="AT404" s="142" t="e">
        <f t="shared" ca="1" si="3441"/>
        <v>#N/A</v>
      </c>
      <c r="AU404" s="142" t="e">
        <f t="shared" ca="1" si="3441"/>
        <v>#N/A</v>
      </c>
      <c r="AV404" s="142" t="e">
        <f t="shared" ca="1" si="3441"/>
        <v>#N/A</v>
      </c>
      <c r="AW404" s="142" t="e">
        <f t="shared" ca="1" si="3441"/>
        <v>#N/A</v>
      </c>
      <c r="AX404" s="142" t="e">
        <f t="shared" ca="1" si="3441"/>
        <v>#N/A</v>
      </c>
      <c r="AY404" s="142" t="e">
        <f t="shared" ca="1" si="3431"/>
        <v>#N/A</v>
      </c>
      <c r="AZ404" s="142" t="e">
        <f t="shared" ca="1" si="3431"/>
        <v>#N/A</v>
      </c>
      <c r="BA404" s="142" t="e">
        <f t="shared" ca="1" si="3431"/>
        <v>#N/A</v>
      </c>
      <c r="BB404" s="142" t="str">
        <f t="shared" ca="1" si="3291"/>
        <v/>
      </c>
      <c r="BC404" s="142" t="str">
        <f t="shared" ref="BC404" ca="1" si="3458">IFERROR(VALUE(G404)*IF(RTF_unit="K",1,IF(RTF_unit="lb",1/1000,IF(RTF_unit="T",2,1))),"")</f>
        <v/>
      </c>
      <c r="BD404" s="142" t="str">
        <f t="shared" ref="BD404" ca="1" si="3459">IFERROR(VALUE(H404)*IF(RTF_unit="K",1,IF(RTF_unit="lb",1/1000,IF(RTF_unit="T",2,1))),"")</f>
        <v/>
      </c>
      <c r="BE404" s="142" t="str">
        <f t="shared" ref="BE404" ca="1" si="3460">IFERROR(VALUE(I404)*IF(RTF_unit="K",1,IF(RTF_unit="lb",1/1000,IF(RTF_unit="T",2,1))),"")</f>
        <v/>
      </c>
      <c r="BF404" s="20" t="str">
        <f t="shared" ca="1" si="3295"/>
        <v/>
      </c>
      <c r="BG404" s="142" t="str">
        <f t="shared" ca="1" si="3337"/>
        <v/>
      </c>
      <c r="BH404" s="20"/>
      <c r="BI404" s="158" t="str">
        <f t="shared" ca="1" si="3381"/>
        <v/>
      </c>
      <c r="BJ404" s="142" t="str">
        <f t="shared" ca="1" si="3356"/>
        <v/>
      </c>
      <c r="BK404" s="142" t="str">
        <f t="shared" ca="1" si="3382"/>
        <v/>
      </c>
      <c r="BL404" s="142" t="str">
        <f t="shared" ref="BL404" ca="1" si="3461">IFERROR(INDEX($D$2:$BA$203,$A$41-1+$BI404,$A$27-3)*IF(RTF_unit="K",1,IF(RTF_unit="lb",1/1000,IF(RTF_unit="T",2,1))),"")</f>
        <v/>
      </c>
      <c r="BM404" s="142" t="str">
        <f t="shared" ref="BM404" ca="1" si="3462">IFERROR(INDEX($D$2:$BA$203,$A$41-1+$BI404,$A$27-1)*IF(RTF_unit="K",1,IF(RTF_unit="lb",1/1000,IF(RTF_unit="T",2,1))),"")</f>
        <v/>
      </c>
      <c r="BN404" s="142" t="str">
        <f t="shared" ref="BN404" ca="1" si="3463">IFERROR(INDEX($D$2:$BA$203,$A$41-1+$BI404,$A$27-2)*IF(RTF_unit="K",1,IF(RTF_unit="lb",1/1000,IF(RTF_unit="T",2,1))),"")</f>
        <v/>
      </c>
      <c r="BO404" s="142" t="str">
        <f t="shared" ref="BO404" ca="1" si="3464">IFERROR(INDEX($D$2:$BA$203,$A$41-1+$BI404,$A$27)*IF(RTF_unit_Moment="kip-ft",1,IF(RTF_unit_Moment="kip-in",1/12,IF(RTF_unit_Moment="lb-ft",1/1000,IF(RTF_unit_Moment="lb-in",1/12000,1)))),"")</f>
        <v/>
      </c>
      <c r="BP404" s="142" t="str">
        <f t="shared" ref="BP404" ca="1" si="3465">IFERROR(INDEX($D$2:$BA$203,$A$41-1+$BI404,$A$30)*IF(RTF_unit_Moment="kip-ft",1,IF(RTF_unit_Moment="kip-in",1/12,IF(RTF_unit_Moment="lb-ft",1/1000,IF(RTF_unit_Moment="lb-in",1/12000,1)))),"")</f>
        <v/>
      </c>
      <c r="BQ404" s="142" t="str">
        <f t="shared" ca="1" si="3388"/>
        <v/>
      </c>
      <c r="BR404" s="142" t="str">
        <f t="shared" ca="1" si="3389"/>
        <v/>
      </c>
      <c r="BT404" s="142" t="str">
        <f t="array" aca="1" ref="BT404" ca="1">IFERROR(INDEX($BB$1:$BB$502,SMALL(IF($BB$1:$BB$502&lt;&gt;"",ROW($BB$1:$BB$502)),ROW(397:397))),"")</f>
        <v/>
      </c>
      <c r="BU404" s="156" t="str">
        <f t="shared" ca="1" si="3351"/>
        <v/>
      </c>
      <c r="BV404" s="142" t="str">
        <f t="shared" ca="1" si="3362"/>
        <v/>
      </c>
      <c r="BW404" s="142" t="str">
        <f t="shared" ca="1" si="3362"/>
        <v/>
      </c>
      <c r="BX404" s="142" t="str">
        <f t="shared" ca="1" si="3362"/>
        <v/>
      </c>
      <c r="BY404" s="142" t="str">
        <f t="shared" ca="1" si="3363"/>
        <v/>
      </c>
      <c r="BZ404" s="142" t="str">
        <f t="shared" ca="1" si="3352"/>
        <v/>
      </c>
      <c r="CA404" s="142" t="str">
        <f t="shared" ca="1" si="3364"/>
        <v/>
      </c>
      <c r="CB404" s="142" t="str">
        <f t="shared" ca="1" si="3365"/>
        <v/>
      </c>
      <c r="CC404" s="142" t="str">
        <f t="shared" ca="1" si="3366"/>
        <v/>
      </c>
      <c r="CD404" s="142" t="str">
        <f t="shared" ca="1" si="3367"/>
        <v/>
      </c>
      <c r="CE404" s="142" t="str">
        <f t="shared" ca="1" si="3368"/>
        <v/>
      </c>
      <c r="CF404" s="142" t="str">
        <f t="shared" ca="1" si="3369"/>
        <v/>
      </c>
      <c r="CG404" s="142" t="str">
        <f t="shared" ca="1" si="3370"/>
        <v/>
      </c>
      <c r="CH404" s="142" t="str">
        <f ca="1">IFERROR(TRIM(IFERROR(IF(ISNUMBER(MATCH(IF($CF403="Radius",LEFT($CF404,FIND(" (",$CF404,1)),IF(LEFT($CF404,FIND(" (",$CF404,1))=LEFT($CF403,FIND(" (",$CF403,1)),"",LEFT($CF404,FIND(" (",$CF404,1)))),$CH$8:$CH403,0))=FALSE,IF($CF403="Radius",LEFT($CF404,FIND(" (",$CF404,1)),IF(LEFT($CF404,FIND(" (",$CF404,1))=LEFT($CF403,FIND(" (",$CF403,1)),"",LEFT($CF404,FIND(" (",$CF404,1)))),""),"")),"")</f>
        <v/>
      </c>
      <c r="CI404" s="142" t="str">
        <f t="array" aca="1" ref="CI404" ca="1">IFERROR(IF($CH404="","",IF(MAX((Selection_Radius=$CH404)*Selection_Resultant)=0,"",MAX((Selection_Radius=$CH404)*Selection_Resultant))),"")</f>
        <v/>
      </c>
      <c r="CJ404" s="142" t="str">
        <f t="shared" ca="1" si="3371"/>
        <v/>
      </c>
      <c r="CK404" s="142" t="str">
        <f t="array" aca="1" ref="CK404" ca="1">IFERROR(INDEX($CJ$1:$CJ$502,SMALL(IF($CJ$1:$CJ$502&lt;&gt;"",ROW($CJ$1:$CJ$502)),ROW(397:397))),"")</f>
        <v/>
      </c>
      <c r="CL404" s="142" t="str">
        <f t="shared" ca="1" si="3372"/>
        <v/>
      </c>
      <c r="CM404" s="142" t="str">
        <f t="shared" ca="1" si="3373"/>
        <v/>
      </c>
      <c r="CN404" s="142" t="str" cm="1">
        <f t="array" aca="1" ref="CN404" ca="1">IF(CM404="","",INDEX(INDIRECT("$CM$9:$CM$" &amp; ROW(GuyAnchorReactionCount) + GuyAnchorReactionCount),ROWS($CM404:INDIRECT("$CM$" &amp; ROW(GuyAnchorReactionCount) + GuyAnchorReactionCount))))</f>
        <v/>
      </c>
      <c r="CP404" s="145" t="str">
        <f t="shared" ca="1" si="3374"/>
        <v/>
      </c>
      <c r="CQ404" s="145" t="str">
        <f t="shared" ca="1" si="3375"/>
        <v/>
      </c>
      <c r="CR404" s="145" t="str">
        <f t="shared" ca="1" si="3376"/>
        <v/>
      </c>
      <c r="CS404" s="145" t="str">
        <f t="shared" ca="1" si="3377"/>
        <v/>
      </c>
    </row>
    <row r="405" spans="3:97" x14ac:dyDescent="0.2">
      <c r="C405" s="142">
        <f t="shared" si="3301"/>
        <v>403</v>
      </c>
      <c r="D405" s="142" t="e">
        <f t="shared" ca="1" si="3440"/>
        <v>#N/A</v>
      </c>
      <c r="E405" s="142" t="e">
        <f t="shared" ca="1" si="3440"/>
        <v>#N/A</v>
      </c>
      <c r="F405" s="142" t="e">
        <f t="shared" ca="1" si="3440"/>
        <v>#N/A</v>
      </c>
      <c r="G405" s="142" t="e">
        <f t="shared" ca="1" si="3440"/>
        <v>#N/A</v>
      </c>
      <c r="H405" s="142" t="e">
        <f t="shared" ca="1" si="3440"/>
        <v>#N/A</v>
      </c>
      <c r="I405" s="142" t="e">
        <f t="shared" ca="1" si="3440"/>
        <v>#N/A</v>
      </c>
      <c r="J405" s="142" t="e">
        <f t="shared" ca="1" si="3440"/>
        <v>#N/A</v>
      </c>
      <c r="K405" s="142" t="e">
        <f t="shared" ca="1" si="3440"/>
        <v>#N/A</v>
      </c>
      <c r="L405" s="142" t="e">
        <f t="shared" ca="1" si="3440"/>
        <v>#N/A</v>
      </c>
      <c r="M405" s="142" t="e">
        <f t="shared" ca="1" si="3440"/>
        <v>#N/A</v>
      </c>
      <c r="N405" s="142" t="e">
        <f t="shared" ca="1" si="3440"/>
        <v>#N/A</v>
      </c>
      <c r="O405" s="142" t="e">
        <f t="shared" ca="1" si="3440"/>
        <v>#N/A</v>
      </c>
      <c r="P405" s="142" t="e">
        <f t="shared" ca="1" si="3440"/>
        <v>#N/A</v>
      </c>
      <c r="Q405" s="142" t="e">
        <f t="shared" ca="1" si="3440"/>
        <v>#N/A</v>
      </c>
      <c r="R405" s="142" t="e">
        <f t="shared" ca="1" si="3440"/>
        <v>#N/A</v>
      </c>
      <c r="S405" s="142" t="e">
        <f t="shared" ca="1" si="3440"/>
        <v>#N/A</v>
      </c>
      <c r="T405" s="142" t="e">
        <f t="shared" ca="1" si="3430"/>
        <v>#N/A</v>
      </c>
      <c r="U405" s="142" t="e">
        <f t="shared" ca="1" si="3430"/>
        <v>#N/A</v>
      </c>
      <c r="V405" s="142" t="e">
        <f t="shared" ca="1" si="3430"/>
        <v>#N/A</v>
      </c>
      <c r="W405" s="142" t="e">
        <f t="shared" ca="1" si="3430"/>
        <v>#N/A</v>
      </c>
      <c r="X405" s="142" t="e">
        <f t="shared" ca="1" si="3430"/>
        <v>#N/A</v>
      </c>
      <c r="Y405" s="142" t="e">
        <f t="shared" ca="1" si="3430"/>
        <v>#N/A</v>
      </c>
      <c r="Z405" s="142" t="e">
        <f t="shared" ca="1" si="3430"/>
        <v>#N/A</v>
      </c>
      <c r="AA405" s="142" t="e">
        <f t="shared" ca="1" si="3430"/>
        <v>#N/A</v>
      </c>
      <c r="AB405" s="142" t="e">
        <f t="shared" ca="1" si="3430"/>
        <v>#N/A</v>
      </c>
      <c r="AC405" s="142" t="e">
        <f t="shared" ca="1" si="3430"/>
        <v>#N/A</v>
      </c>
      <c r="AD405" s="142" t="e">
        <f t="shared" ca="1" si="3430"/>
        <v>#N/A</v>
      </c>
      <c r="AE405" s="142" t="e">
        <f t="shared" ca="1" si="3430"/>
        <v>#N/A</v>
      </c>
      <c r="AF405" s="142" t="e">
        <f t="shared" ca="1" si="3430"/>
        <v>#N/A</v>
      </c>
      <c r="AG405" s="142" t="e">
        <f t="shared" ca="1" si="3430"/>
        <v>#N/A</v>
      </c>
      <c r="AH405" s="142" t="e">
        <f t="shared" ca="1" si="3430"/>
        <v>#N/A</v>
      </c>
      <c r="AI405" s="142" t="e">
        <f t="shared" ca="1" si="3441"/>
        <v>#N/A</v>
      </c>
      <c r="AJ405" s="142" t="e">
        <f t="shared" ca="1" si="3441"/>
        <v>#N/A</v>
      </c>
      <c r="AK405" s="142" t="e">
        <f t="shared" ca="1" si="3441"/>
        <v>#N/A</v>
      </c>
      <c r="AL405" s="142" t="e">
        <f t="shared" ca="1" si="3441"/>
        <v>#N/A</v>
      </c>
      <c r="AM405" s="142" t="e">
        <f t="shared" ca="1" si="3441"/>
        <v>#N/A</v>
      </c>
      <c r="AN405" s="142" t="e">
        <f t="shared" ca="1" si="3441"/>
        <v>#N/A</v>
      </c>
      <c r="AO405" s="142" t="e">
        <f t="shared" ca="1" si="3441"/>
        <v>#N/A</v>
      </c>
      <c r="AP405" s="142" t="e">
        <f t="shared" ca="1" si="3441"/>
        <v>#N/A</v>
      </c>
      <c r="AQ405" s="142" t="e">
        <f t="shared" ca="1" si="3441"/>
        <v>#N/A</v>
      </c>
      <c r="AR405" s="142" t="e">
        <f t="shared" ca="1" si="3441"/>
        <v>#N/A</v>
      </c>
      <c r="AS405" s="142" t="e">
        <f t="shared" ca="1" si="3441"/>
        <v>#N/A</v>
      </c>
      <c r="AT405" s="142" t="e">
        <f t="shared" ca="1" si="3441"/>
        <v>#N/A</v>
      </c>
      <c r="AU405" s="142" t="e">
        <f t="shared" ca="1" si="3441"/>
        <v>#N/A</v>
      </c>
      <c r="AV405" s="142" t="e">
        <f t="shared" ca="1" si="3441"/>
        <v>#N/A</v>
      </c>
      <c r="AW405" s="142" t="e">
        <f t="shared" ca="1" si="3441"/>
        <v>#N/A</v>
      </c>
      <c r="AX405" s="142" t="e">
        <f t="shared" ca="1" si="3441"/>
        <v>#N/A</v>
      </c>
      <c r="AY405" s="142" t="e">
        <f t="shared" ca="1" si="3431"/>
        <v>#N/A</v>
      </c>
      <c r="AZ405" s="142" t="e">
        <f t="shared" ca="1" si="3431"/>
        <v>#N/A</v>
      </c>
      <c r="BA405" s="142" t="e">
        <f t="shared" ca="1" si="3431"/>
        <v>#N/A</v>
      </c>
      <c r="BB405" s="142" t="str">
        <f t="shared" ca="1" si="3291"/>
        <v/>
      </c>
      <c r="BC405" s="142" t="str">
        <f t="shared" ref="BC405" ca="1" si="3466">IFERROR(VALUE(G405)*IF(RTF_unit="K",1,IF(RTF_unit="lb",1/1000,IF(RTF_unit="T",2,1))),"")</f>
        <v/>
      </c>
      <c r="BD405" s="142" t="str">
        <f t="shared" ref="BD405" ca="1" si="3467">IFERROR(VALUE(H405)*IF(RTF_unit="K",1,IF(RTF_unit="lb",1/1000,IF(RTF_unit="T",2,1))),"")</f>
        <v/>
      </c>
      <c r="BE405" s="142" t="str">
        <f t="shared" ref="BE405" ca="1" si="3468">IFERROR(VALUE(I405)*IF(RTF_unit="K",1,IF(RTF_unit="lb",1/1000,IF(RTF_unit="T",2,1))),"")</f>
        <v/>
      </c>
      <c r="BF405" s="20" t="str">
        <f t="shared" ca="1" si="3295"/>
        <v/>
      </c>
      <c r="BG405" s="142" t="str">
        <f t="shared" ca="1" si="3337"/>
        <v/>
      </c>
      <c r="BH405" s="20"/>
      <c r="BI405" s="158" t="str">
        <f t="shared" ca="1" si="3381"/>
        <v/>
      </c>
      <c r="BJ405" s="142" t="str">
        <f t="shared" ca="1" si="3356"/>
        <v/>
      </c>
      <c r="BK405" s="142" t="str">
        <f t="shared" ca="1" si="3382"/>
        <v/>
      </c>
      <c r="BL405" s="142" t="str">
        <f t="shared" ref="BL405" ca="1" si="3469">IFERROR(INDEX($D$2:$BA$203,$A$41-1+$BI405,$A$27-3)*IF(RTF_unit="K",1,IF(RTF_unit="lb",1/1000,IF(RTF_unit="T",2,1))),"")</f>
        <v/>
      </c>
      <c r="BM405" s="142" t="str">
        <f t="shared" ref="BM405" ca="1" si="3470">IFERROR(INDEX($D$2:$BA$203,$A$41-1+$BI405,$A$27-1)*IF(RTF_unit="K",1,IF(RTF_unit="lb",1/1000,IF(RTF_unit="T",2,1))),"")</f>
        <v/>
      </c>
      <c r="BN405" s="142" t="str">
        <f t="shared" ref="BN405" ca="1" si="3471">IFERROR(INDEX($D$2:$BA$203,$A$41-1+$BI405,$A$27-2)*IF(RTF_unit="K",1,IF(RTF_unit="lb",1/1000,IF(RTF_unit="T",2,1))),"")</f>
        <v/>
      </c>
      <c r="BO405" s="142" t="str">
        <f t="shared" ref="BO405" ca="1" si="3472">IFERROR(INDEX($D$2:$BA$203,$A$41-1+$BI405,$A$27)*IF(RTF_unit_Moment="kip-ft",1,IF(RTF_unit_Moment="kip-in",1/12,IF(RTF_unit_Moment="lb-ft",1/1000,IF(RTF_unit_Moment="lb-in",1/12000,1)))),"")</f>
        <v/>
      </c>
      <c r="BP405" s="142" t="str">
        <f t="shared" ref="BP405" ca="1" si="3473">IFERROR(INDEX($D$2:$BA$203,$A$41-1+$BI405,$A$30)*IF(RTF_unit_Moment="kip-ft",1,IF(RTF_unit_Moment="kip-in",1/12,IF(RTF_unit_Moment="lb-ft",1/1000,IF(RTF_unit_Moment="lb-in",1/12000,1)))),"")</f>
        <v/>
      </c>
      <c r="BQ405" s="142" t="str">
        <f t="shared" ca="1" si="3388"/>
        <v/>
      </c>
      <c r="BR405" s="142" t="str">
        <f t="shared" ca="1" si="3389"/>
        <v/>
      </c>
      <c r="BT405" s="142" t="str">
        <f t="array" aca="1" ref="BT405" ca="1">IFERROR(INDEX($BB$1:$BB$502,SMALL(IF($BB$1:$BB$502&lt;&gt;"",ROW($BB$1:$BB$502)),ROW(398:398))),"")</f>
        <v/>
      </c>
      <c r="BU405" s="156" t="str">
        <f t="shared" ca="1" si="3351"/>
        <v/>
      </c>
      <c r="BV405" s="142" t="str">
        <f t="shared" ca="1" si="3362"/>
        <v/>
      </c>
      <c r="BW405" s="142" t="str">
        <f t="shared" ca="1" si="3362"/>
        <v/>
      </c>
      <c r="BX405" s="142" t="str">
        <f t="shared" ca="1" si="3362"/>
        <v/>
      </c>
      <c r="BY405" s="142" t="str">
        <f t="shared" ca="1" si="3363"/>
        <v/>
      </c>
      <c r="BZ405" s="142" t="str">
        <f t="shared" ca="1" si="3352"/>
        <v/>
      </c>
      <c r="CA405" s="142" t="str">
        <f t="shared" ca="1" si="3364"/>
        <v/>
      </c>
      <c r="CB405" s="142" t="str">
        <f t="shared" ca="1" si="3365"/>
        <v/>
      </c>
      <c r="CC405" s="142" t="str">
        <f t="shared" ca="1" si="3366"/>
        <v/>
      </c>
      <c r="CD405" s="142" t="str">
        <f t="shared" ca="1" si="3367"/>
        <v/>
      </c>
      <c r="CE405" s="142" t="str">
        <f t="shared" ca="1" si="3368"/>
        <v/>
      </c>
      <c r="CF405" s="142" t="str">
        <f t="shared" ca="1" si="3369"/>
        <v/>
      </c>
      <c r="CG405" s="142" t="str">
        <f t="shared" ca="1" si="3370"/>
        <v/>
      </c>
      <c r="CH405" s="142" t="str">
        <f ca="1">IFERROR(TRIM(IFERROR(IF(ISNUMBER(MATCH(IF($CF404="Radius",LEFT($CF405,FIND(" (",$CF405,1)),IF(LEFT($CF405,FIND(" (",$CF405,1))=LEFT($CF404,FIND(" (",$CF404,1)),"",LEFT($CF405,FIND(" (",$CF405,1)))),$CH$8:$CH404,0))=FALSE,IF($CF404="Radius",LEFT($CF405,FIND(" (",$CF405,1)),IF(LEFT($CF405,FIND(" (",$CF405,1))=LEFT($CF404,FIND(" (",$CF404,1)),"",LEFT($CF405,FIND(" (",$CF405,1)))),""),"")),"")</f>
        <v/>
      </c>
      <c r="CI405" s="142" t="str">
        <f t="array" aca="1" ref="CI405" ca="1">IFERROR(IF($CH405="","",IF(MAX((Selection_Radius=$CH405)*Selection_Resultant)=0,"",MAX((Selection_Radius=$CH405)*Selection_Resultant))),"")</f>
        <v/>
      </c>
      <c r="CJ405" s="142" t="str">
        <f t="shared" ca="1" si="3371"/>
        <v/>
      </c>
      <c r="CK405" s="142" t="str">
        <f t="array" aca="1" ref="CK405" ca="1">IFERROR(INDEX($CJ$1:$CJ$502,SMALL(IF($CJ$1:$CJ$502&lt;&gt;"",ROW($CJ$1:$CJ$502)),ROW(398:398))),"")</f>
        <v/>
      </c>
      <c r="CL405" s="142" t="str">
        <f t="shared" ca="1" si="3372"/>
        <v/>
      </c>
      <c r="CM405" s="142" t="str">
        <f t="shared" ca="1" si="3373"/>
        <v/>
      </c>
      <c r="CN405" s="142" t="str" cm="1">
        <f t="array" aca="1" ref="CN405" ca="1">IF(CM405="","",INDEX(INDIRECT("$CM$9:$CM$" &amp; ROW(GuyAnchorReactionCount) + GuyAnchorReactionCount),ROWS($CM405:INDIRECT("$CM$" &amp; ROW(GuyAnchorReactionCount) + GuyAnchorReactionCount))))</f>
        <v/>
      </c>
      <c r="CP405" s="145" t="str">
        <f t="shared" ca="1" si="3374"/>
        <v/>
      </c>
      <c r="CQ405" s="145" t="str">
        <f t="shared" ca="1" si="3375"/>
        <v/>
      </c>
      <c r="CR405" s="145" t="str">
        <f t="shared" ca="1" si="3376"/>
        <v/>
      </c>
      <c r="CS405" s="145" t="str">
        <f t="shared" ca="1" si="3377"/>
        <v/>
      </c>
    </row>
    <row r="406" spans="3:97" x14ac:dyDescent="0.2">
      <c r="C406" s="142">
        <f t="shared" si="3301"/>
        <v>404</v>
      </c>
      <c r="D406" s="142" t="e">
        <f t="shared" ca="1" si="3440"/>
        <v>#N/A</v>
      </c>
      <c r="E406" s="142" t="e">
        <f t="shared" ca="1" si="3440"/>
        <v>#N/A</v>
      </c>
      <c r="F406" s="142" t="e">
        <f t="shared" ca="1" si="3440"/>
        <v>#N/A</v>
      </c>
      <c r="G406" s="142" t="e">
        <f t="shared" ca="1" si="3440"/>
        <v>#N/A</v>
      </c>
      <c r="H406" s="142" t="e">
        <f t="shared" ca="1" si="3440"/>
        <v>#N/A</v>
      </c>
      <c r="I406" s="142" t="e">
        <f t="shared" ca="1" si="3440"/>
        <v>#N/A</v>
      </c>
      <c r="J406" s="142" t="e">
        <f t="shared" ca="1" si="3440"/>
        <v>#N/A</v>
      </c>
      <c r="K406" s="142" t="e">
        <f t="shared" ca="1" si="3440"/>
        <v>#N/A</v>
      </c>
      <c r="L406" s="142" t="e">
        <f t="shared" ca="1" si="3440"/>
        <v>#N/A</v>
      </c>
      <c r="M406" s="142" t="e">
        <f t="shared" ca="1" si="3440"/>
        <v>#N/A</v>
      </c>
      <c r="N406" s="142" t="e">
        <f t="shared" ca="1" si="3440"/>
        <v>#N/A</v>
      </c>
      <c r="O406" s="142" t="e">
        <f t="shared" ca="1" si="3440"/>
        <v>#N/A</v>
      </c>
      <c r="P406" s="142" t="e">
        <f t="shared" ca="1" si="3440"/>
        <v>#N/A</v>
      </c>
      <c r="Q406" s="142" t="e">
        <f t="shared" ca="1" si="3440"/>
        <v>#N/A</v>
      </c>
      <c r="R406" s="142" t="e">
        <f t="shared" ca="1" si="3440"/>
        <v>#N/A</v>
      </c>
      <c r="S406" s="142" t="e">
        <f t="shared" ca="1" si="3440"/>
        <v>#N/A</v>
      </c>
      <c r="T406" s="142" t="e">
        <f t="shared" ca="1" si="3430"/>
        <v>#N/A</v>
      </c>
      <c r="U406" s="142" t="e">
        <f t="shared" ca="1" si="3430"/>
        <v>#N/A</v>
      </c>
      <c r="V406" s="142" t="e">
        <f t="shared" ca="1" si="3430"/>
        <v>#N/A</v>
      </c>
      <c r="W406" s="142" t="e">
        <f t="shared" ca="1" si="3430"/>
        <v>#N/A</v>
      </c>
      <c r="X406" s="142" t="e">
        <f t="shared" ca="1" si="3430"/>
        <v>#N/A</v>
      </c>
      <c r="Y406" s="142" t="e">
        <f t="shared" ca="1" si="3430"/>
        <v>#N/A</v>
      </c>
      <c r="Z406" s="142" t="e">
        <f t="shared" ca="1" si="3430"/>
        <v>#N/A</v>
      </c>
      <c r="AA406" s="142" t="e">
        <f t="shared" ca="1" si="3430"/>
        <v>#N/A</v>
      </c>
      <c r="AB406" s="142" t="e">
        <f t="shared" ca="1" si="3430"/>
        <v>#N/A</v>
      </c>
      <c r="AC406" s="142" t="e">
        <f t="shared" ca="1" si="3430"/>
        <v>#N/A</v>
      </c>
      <c r="AD406" s="142" t="e">
        <f t="shared" ca="1" si="3430"/>
        <v>#N/A</v>
      </c>
      <c r="AE406" s="142" t="e">
        <f t="shared" ca="1" si="3430"/>
        <v>#N/A</v>
      </c>
      <c r="AF406" s="142" t="e">
        <f t="shared" ca="1" si="3430"/>
        <v>#N/A</v>
      </c>
      <c r="AG406" s="142" t="e">
        <f t="shared" ca="1" si="3430"/>
        <v>#N/A</v>
      </c>
      <c r="AH406" s="142" t="e">
        <f t="shared" ca="1" si="3430"/>
        <v>#N/A</v>
      </c>
      <c r="AI406" s="142" t="e">
        <f t="shared" ca="1" si="3441"/>
        <v>#N/A</v>
      </c>
      <c r="AJ406" s="142" t="e">
        <f t="shared" ca="1" si="3441"/>
        <v>#N/A</v>
      </c>
      <c r="AK406" s="142" t="e">
        <f t="shared" ca="1" si="3441"/>
        <v>#N/A</v>
      </c>
      <c r="AL406" s="142" t="e">
        <f t="shared" ca="1" si="3441"/>
        <v>#N/A</v>
      </c>
      <c r="AM406" s="142" t="e">
        <f t="shared" ca="1" si="3441"/>
        <v>#N/A</v>
      </c>
      <c r="AN406" s="142" t="e">
        <f t="shared" ca="1" si="3441"/>
        <v>#N/A</v>
      </c>
      <c r="AO406" s="142" t="e">
        <f t="shared" ca="1" si="3441"/>
        <v>#N/A</v>
      </c>
      <c r="AP406" s="142" t="e">
        <f t="shared" ca="1" si="3441"/>
        <v>#N/A</v>
      </c>
      <c r="AQ406" s="142" t="e">
        <f t="shared" ca="1" si="3441"/>
        <v>#N/A</v>
      </c>
      <c r="AR406" s="142" t="e">
        <f t="shared" ca="1" si="3441"/>
        <v>#N/A</v>
      </c>
      <c r="AS406" s="142" t="e">
        <f t="shared" ca="1" si="3441"/>
        <v>#N/A</v>
      </c>
      <c r="AT406" s="142" t="e">
        <f t="shared" ca="1" si="3441"/>
        <v>#N/A</v>
      </c>
      <c r="AU406" s="142" t="e">
        <f t="shared" ca="1" si="3441"/>
        <v>#N/A</v>
      </c>
      <c r="AV406" s="142" t="e">
        <f t="shared" ca="1" si="3441"/>
        <v>#N/A</v>
      </c>
      <c r="AW406" s="142" t="e">
        <f t="shared" ca="1" si="3441"/>
        <v>#N/A</v>
      </c>
      <c r="AX406" s="142" t="e">
        <f t="shared" ca="1" si="3441"/>
        <v>#N/A</v>
      </c>
      <c r="AY406" s="142" t="e">
        <f t="shared" ca="1" si="3431"/>
        <v>#N/A</v>
      </c>
      <c r="AZ406" s="142" t="e">
        <f t="shared" ca="1" si="3431"/>
        <v>#N/A</v>
      </c>
      <c r="BA406" s="142" t="e">
        <f t="shared" ca="1" si="3431"/>
        <v>#N/A</v>
      </c>
      <c r="BB406" s="142" t="str">
        <f t="shared" ca="1" si="3291"/>
        <v/>
      </c>
      <c r="BC406" s="142" t="str">
        <f t="shared" ref="BC406" ca="1" si="3474">IFERROR(VALUE(G406)*IF(RTF_unit="K",1,IF(RTF_unit="lb",1/1000,IF(RTF_unit="T",2,1))),"")</f>
        <v/>
      </c>
      <c r="BD406" s="142" t="str">
        <f t="shared" ref="BD406" ca="1" si="3475">IFERROR(VALUE(H406)*IF(RTF_unit="K",1,IF(RTF_unit="lb",1/1000,IF(RTF_unit="T",2,1))),"")</f>
        <v/>
      </c>
      <c r="BE406" s="142" t="str">
        <f t="shared" ref="BE406" ca="1" si="3476">IFERROR(VALUE(I406)*IF(RTF_unit="K",1,IF(RTF_unit="lb",1/1000,IF(RTF_unit="T",2,1))),"")</f>
        <v/>
      </c>
      <c r="BF406" s="20" t="str">
        <f t="shared" ca="1" si="3295"/>
        <v/>
      </c>
      <c r="BG406" s="142" t="str">
        <f t="shared" ca="1" si="3337"/>
        <v/>
      </c>
      <c r="BH406" s="20"/>
      <c r="BI406" s="158" t="str">
        <f t="shared" ca="1" si="3381"/>
        <v/>
      </c>
      <c r="BJ406" s="142" t="str">
        <f t="shared" ca="1" si="3356"/>
        <v/>
      </c>
      <c r="BK406" s="142" t="str">
        <f t="shared" ca="1" si="3382"/>
        <v/>
      </c>
      <c r="BL406" s="142" t="str">
        <f t="shared" ref="BL406" ca="1" si="3477">IFERROR(INDEX($D$2:$BA$203,$A$41-1+$BI406,$A$27-3)*IF(RTF_unit="K",1,IF(RTF_unit="lb",1/1000,IF(RTF_unit="T",2,1))),"")</f>
        <v/>
      </c>
      <c r="BM406" s="142" t="str">
        <f t="shared" ref="BM406" ca="1" si="3478">IFERROR(INDEX($D$2:$BA$203,$A$41-1+$BI406,$A$27-1)*IF(RTF_unit="K",1,IF(RTF_unit="lb",1/1000,IF(RTF_unit="T",2,1))),"")</f>
        <v/>
      </c>
      <c r="BN406" s="142" t="str">
        <f t="shared" ref="BN406" ca="1" si="3479">IFERROR(INDEX($D$2:$BA$203,$A$41-1+$BI406,$A$27-2)*IF(RTF_unit="K",1,IF(RTF_unit="lb",1/1000,IF(RTF_unit="T",2,1))),"")</f>
        <v/>
      </c>
      <c r="BO406" s="142" t="str">
        <f t="shared" ref="BO406" ca="1" si="3480">IFERROR(INDEX($D$2:$BA$203,$A$41-1+$BI406,$A$27)*IF(RTF_unit_Moment="kip-ft",1,IF(RTF_unit_Moment="kip-in",1/12,IF(RTF_unit_Moment="lb-ft",1/1000,IF(RTF_unit_Moment="lb-in",1/12000,1)))),"")</f>
        <v/>
      </c>
      <c r="BP406" s="142" t="str">
        <f t="shared" ref="BP406" ca="1" si="3481">IFERROR(INDEX($D$2:$BA$203,$A$41-1+$BI406,$A$30)*IF(RTF_unit_Moment="kip-ft",1,IF(RTF_unit_Moment="kip-in",1/12,IF(RTF_unit_Moment="lb-ft",1/1000,IF(RTF_unit_Moment="lb-in",1/12000,1)))),"")</f>
        <v/>
      </c>
      <c r="BQ406" s="142" t="str">
        <f t="shared" ca="1" si="3388"/>
        <v/>
      </c>
      <c r="BR406" s="142" t="str">
        <f t="shared" ca="1" si="3389"/>
        <v/>
      </c>
      <c r="BT406" s="142" t="str">
        <f t="array" aca="1" ref="BT406" ca="1">IFERROR(INDEX($BB$1:$BB$502,SMALL(IF($BB$1:$BB$502&lt;&gt;"",ROW($BB$1:$BB$502)),ROW(399:399))),"")</f>
        <v/>
      </c>
      <c r="BU406" s="156" t="str">
        <f t="shared" ca="1" si="3351"/>
        <v/>
      </c>
      <c r="BV406" s="142" t="str">
        <f t="shared" ca="1" si="3362"/>
        <v/>
      </c>
      <c r="BW406" s="142" t="str">
        <f t="shared" ca="1" si="3362"/>
        <v/>
      </c>
      <c r="BX406" s="142" t="str">
        <f t="shared" ca="1" si="3362"/>
        <v/>
      </c>
      <c r="BY406" s="142" t="str">
        <f t="shared" ca="1" si="3363"/>
        <v/>
      </c>
      <c r="BZ406" s="142" t="str">
        <f t="shared" ca="1" si="3352"/>
        <v/>
      </c>
      <c r="CA406" s="142" t="str">
        <f t="shared" ca="1" si="3364"/>
        <v/>
      </c>
      <c r="CB406" s="142" t="str">
        <f t="shared" ca="1" si="3365"/>
        <v/>
      </c>
      <c r="CC406" s="142" t="str">
        <f t="shared" ca="1" si="3366"/>
        <v/>
      </c>
      <c r="CD406" s="142" t="str">
        <f t="shared" ca="1" si="3367"/>
        <v/>
      </c>
      <c r="CE406" s="142" t="str">
        <f t="shared" ca="1" si="3368"/>
        <v/>
      </c>
      <c r="CF406" s="142" t="str">
        <f t="shared" ca="1" si="3369"/>
        <v/>
      </c>
      <c r="CG406" s="142" t="str">
        <f t="shared" ca="1" si="3370"/>
        <v/>
      </c>
      <c r="CH406" s="142" t="str">
        <f ca="1">IFERROR(TRIM(IFERROR(IF(ISNUMBER(MATCH(IF($CF405="Radius",LEFT($CF406,FIND(" (",$CF406,1)),IF(LEFT($CF406,FIND(" (",$CF406,1))=LEFT($CF405,FIND(" (",$CF405,1)),"",LEFT($CF406,FIND(" (",$CF406,1)))),$CH$8:$CH405,0))=FALSE,IF($CF405="Radius",LEFT($CF406,FIND(" (",$CF406,1)),IF(LEFT($CF406,FIND(" (",$CF406,1))=LEFT($CF405,FIND(" (",$CF405,1)),"",LEFT($CF406,FIND(" (",$CF406,1)))),""),"")),"")</f>
        <v/>
      </c>
      <c r="CI406" s="142" t="str">
        <f t="array" aca="1" ref="CI406" ca="1">IFERROR(IF($CH406="","",IF(MAX((Selection_Radius=$CH406)*Selection_Resultant)=0,"",MAX((Selection_Radius=$CH406)*Selection_Resultant))),"")</f>
        <v/>
      </c>
      <c r="CJ406" s="142" t="str">
        <f t="shared" ca="1" si="3371"/>
        <v/>
      </c>
      <c r="CK406" s="142" t="str">
        <f t="array" aca="1" ref="CK406" ca="1">IFERROR(INDEX($CJ$1:$CJ$502,SMALL(IF($CJ$1:$CJ$502&lt;&gt;"",ROW($CJ$1:$CJ$502)),ROW(399:399))),"")</f>
        <v/>
      </c>
      <c r="CL406" s="142" t="str">
        <f t="shared" ca="1" si="3372"/>
        <v/>
      </c>
      <c r="CM406" s="142" t="str">
        <f t="shared" ca="1" si="3373"/>
        <v/>
      </c>
      <c r="CN406" s="142" t="str" cm="1">
        <f t="array" aca="1" ref="CN406" ca="1">IF(CM406="","",INDEX(INDIRECT("$CM$9:$CM$" &amp; ROW(GuyAnchorReactionCount) + GuyAnchorReactionCount),ROWS($CM406:INDIRECT("$CM$" &amp; ROW(GuyAnchorReactionCount) + GuyAnchorReactionCount))))</f>
        <v/>
      </c>
      <c r="CP406" s="145" t="str">
        <f t="shared" ca="1" si="3374"/>
        <v/>
      </c>
      <c r="CQ406" s="145" t="str">
        <f t="shared" ca="1" si="3375"/>
        <v/>
      </c>
      <c r="CR406" s="145" t="str">
        <f t="shared" ca="1" si="3376"/>
        <v/>
      </c>
      <c r="CS406" s="145" t="str">
        <f t="shared" ca="1" si="3377"/>
        <v/>
      </c>
    </row>
    <row r="407" spans="3:97" x14ac:dyDescent="0.2">
      <c r="C407" s="142">
        <f t="shared" si="3301"/>
        <v>405</v>
      </c>
      <c r="D407" s="142" t="e">
        <f t="shared" ca="1" si="3440"/>
        <v>#N/A</v>
      </c>
      <c r="E407" s="142" t="e">
        <f t="shared" ca="1" si="3440"/>
        <v>#N/A</v>
      </c>
      <c r="F407" s="142" t="e">
        <f t="shared" ca="1" si="3440"/>
        <v>#N/A</v>
      </c>
      <c r="G407" s="142" t="e">
        <f t="shared" ca="1" si="3440"/>
        <v>#N/A</v>
      </c>
      <c r="H407" s="142" t="e">
        <f t="shared" ca="1" si="3440"/>
        <v>#N/A</v>
      </c>
      <c r="I407" s="142" t="e">
        <f t="shared" ca="1" si="3440"/>
        <v>#N/A</v>
      </c>
      <c r="J407" s="142" t="e">
        <f t="shared" ca="1" si="3440"/>
        <v>#N/A</v>
      </c>
      <c r="K407" s="142" t="e">
        <f t="shared" ca="1" si="3440"/>
        <v>#N/A</v>
      </c>
      <c r="L407" s="142" t="e">
        <f t="shared" ca="1" si="3440"/>
        <v>#N/A</v>
      </c>
      <c r="M407" s="142" t="e">
        <f t="shared" ca="1" si="3440"/>
        <v>#N/A</v>
      </c>
      <c r="N407" s="142" t="e">
        <f t="shared" ca="1" si="3440"/>
        <v>#N/A</v>
      </c>
      <c r="O407" s="142" t="e">
        <f t="shared" ca="1" si="3440"/>
        <v>#N/A</v>
      </c>
      <c r="P407" s="142" t="e">
        <f t="shared" ca="1" si="3440"/>
        <v>#N/A</v>
      </c>
      <c r="Q407" s="142" t="e">
        <f t="shared" ca="1" si="3440"/>
        <v>#N/A</v>
      </c>
      <c r="R407" s="142" t="e">
        <f t="shared" ca="1" si="3440"/>
        <v>#N/A</v>
      </c>
      <c r="S407" s="142" t="e">
        <f t="shared" ca="1" si="3440"/>
        <v>#N/A</v>
      </c>
      <c r="T407" s="142" t="e">
        <f t="shared" ca="1" si="3430"/>
        <v>#N/A</v>
      </c>
      <c r="U407" s="142" t="e">
        <f t="shared" ca="1" si="3430"/>
        <v>#N/A</v>
      </c>
      <c r="V407" s="142" t="e">
        <f t="shared" ca="1" si="3430"/>
        <v>#N/A</v>
      </c>
      <c r="W407" s="142" t="e">
        <f t="shared" ca="1" si="3430"/>
        <v>#N/A</v>
      </c>
      <c r="X407" s="142" t="e">
        <f t="shared" ca="1" si="3430"/>
        <v>#N/A</v>
      </c>
      <c r="Y407" s="142" t="e">
        <f t="shared" ca="1" si="3430"/>
        <v>#N/A</v>
      </c>
      <c r="Z407" s="142" t="e">
        <f t="shared" ca="1" si="3430"/>
        <v>#N/A</v>
      </c>
      <c r="AA407" s="142" t="e">
        <f t="shared" ca="1" si="3430"/>
        <v>#N/A</v>
      </c>
      <c r="AB407" s="142" t="e">
        <f t="shared" ca="1" si="3430"/>
        <v>#N/A</v>
      </c>
      <c r="AC407" s="142" t="e">
        <f t="shared" ca="1" si="3430"/>
        <v>#N/A</v>
      </c>
      <c r="AD407" s="142" t="e">
        <f t="shared" ca="1" si="3430"/>
        <v>#N/A</v>
      </c>
      <c r="AE407" s="142" t="e">
        <f t="shared" ca="1" si="3430"/>
        <v>#N/A</v>
      </c>
      <c r="AF407" s="142" t="e">
        <f t="shared" ca="1" si="3430"/>
        <v>#N/A</v>
      </c>
      <c r="AG407" s="142" t="e">
        <f t="shared" ca="1" si="3430"/>
        <v>#N/A</v>
      </c>
      <c r="AH407" s="142" t="e">
        <f t="shared" ca="1" si="3430"/>
        <v>#N/A</v>
      </c>
      <c r="AI407" s="142" t="e">
        <f t="shared" ca="1" si="3441"/>
        <v>#N/A</v>
      </c>
      <c r="AJ407" s="142" t="e">
        <f t="shared" ca="1" si="3441"/>
        <v>#N/A</v>
      </c>
      <c r="AK407" s="142" t="e">
        <f t="shared" ca="1" si="3441"/>
        <v>#N/A</v>
      </c>
      <c r="AL407" s="142" t="e">
        <f t="shared" ca="1" si="3441"/>
        <v>#N/A</v>
      </c>
      <c r="AM407" s="142" t="e">
        <f t="shared" ca="1" si="3441"/>
        <v>#N/A</v>
      </c>
      <c r="AN407" s="142" t="e">
        <f t="shared" ca="1" si="3441"/>
        <v>#N/A</v>
      </c>
      <c r="AO407" s="142" t="e">
        <f t="shared" ca="1" si="3441"/>
        <v>#N/A</v>
      </c>
      <c r="AP407" s="142" t="e">
        <f t="shared" ca="1" si="3441"/>
        <v>#N/A</v>
      </c>
      <c r="AQ407" s="142" t="e">
        <f t="shared" ca="1" si="3441"/>
        <v>#N/A</v>
      </c>
      <c r="AR407" s="142" t="e">
        <f t="shared" ca="1" si="3441"/>
        <v>#N/A</v>
      </c>
      <c r="AS407" s="142" t="e">
        <f t="shared" ca="1" si="3441"/>
        <v>#N/A</v>
      </c>
      <c r="AT407" s="142" t="e">
        <f t="shared" ca="1" si="3441"/>
        <v>#N/A</v>
      </c>
      <c r="AU407" s="142" t="e">
        <f t="shared" ca="1" si="3441"/>
        <v>#N/A</v>
      </c>
      <c r="AV407" s="142" t="e">
        <f t="shared" ca="1" si="3441"/>
        <v>#N/A</v>
      </c>
      <c r="AW407" s="142" t="e">
        <f t="shared" ca="1" si="3441"/>
        <v>#N/A</v>
      </c>
      <c r="AX407" s="142" t="e">
        <f t="shared" ca="1" si="3441"/>
        <v>#N/A</v>
      </c>
      <c r="AY407" s="142" t="e">
        <f t="shared" ca="1" si="3431"/>
        <v>#N/A</v>
      </c>
      <c r="AZ407" s="142" t="e">
        <f t="shared" ca="1" si="3431"/>
        <v>#N/A</v>
      </c>
      <c r="BA407" s="142" t="e">
        <f t="shared" ca="1" si="3431"/>
        <v>#N/A</v>
      </c>
      <c r="BB407" s="142" t="str">
        <f t="shared" ca="1" si="3291"/>
        <v/>
      </c>
      <c r="BC407" s="142" t="str">
        <f t="shared" ref="BC407" ca="1" si="3482">IFERROR(VALUE(G407)*IF(RTF_unit="K",1,IF(RTF_unit="lb",1/1000,IF(RTF_unit="T",2,1))),"")</f>
        <v/>
      </c>
      <c r="BD407" s="142" t="str">
        <f t="shared" ref="BD407" ca="1" si="3483">IFERROR(VALUE(H407)*IF(RTF_unit="K",1,IF(RTF_unit="lb",1/1000,IF(RTF_unit="T",2,1))),"")</f>
        <v/>
      </c>
      <c r="BE407" s="142" t="str">
        <f t="shared" ref="BE407" ca="1" si="3484">IFERROR(VALUE(I407)*IF(RTF_unit="K",1,IF(RTF_unit="lb",1/1000,IF(RTF_unit="T",2,1))),"")</f>
        <v/>
      </c>
      <c r="BF407" s="20" t="str">
        <f t="shared" ca="1" si="3295"/>
        <v/>
      </c>
      <c r="BG407" s="142" t="str">
        <f t="shared" ca="1" si="3337"/>
        <v/>
      </c>
      <c r="BH407" s="20"/>
      <c r="BI407" s="158" t="str">
        <f t="shared" ca="1" si="3381"/>
        <v/>
      </c>
      <c r="BJ407" s="142" t="str">
        <f t="shared" ca="1" si="3356"/>
        <v/>
      </c>
      <c r="BK407" s="142" t="str">
        <f t="shared" ca="1" si="3382"/>
        <v/>
      </c>
      <c r="BL407" s="142" t="str">
        <f t="shared" ref="BL407" ca="1" si="3485">IFERROR(INDEX($D$2:$BA$203,$A$41-1+$BI407,$A$27-3)*IF(RTF_unit="K",1,IF(RTF_unit="lb",1/1000,IF(RTF_unit="T",2,1))),"")</f>
        <v/>
      </c>
      <c r="BM407" s="142" t="str">
        <f t="shared" ref="BM407" ca="1" si="3486">IFERROR(INDEX($D$2:$BA$203,$A$41-1+$BI407,$A$27-1)*IF(RTF_unit="K",1,IF(RTF_unit="lb",1/1000,IF(RTF_unit="T",2,1))),"")</f>
        <v/>
      </c>
      <c r="BN407" s="142" t="str">
        <f t="shared" ref="BN407" ca="1" si="3487">IFERROR(INDEX($D$2:$BA$203,$A$41-1+$BI407,$A$27-2)*IF(RTF_unit="K",1,IF(RTF_unit="lb",1/1000,IF(RTF_unit="T",2,1))),"")</f>
        <v/>
      </c>
      <c r="BO407" s="142" t="str">
        <f t="shared" ref="BO407" ca="1" si="3488">IFERROR(INDEX($D$2:$BA$203,$A$41-1+$BI407,$A$27)*IF(RTF_unit_Moment="kip-ft",1,IF(RTF_unit_Moment="kip-in",1/12,IF(RTF_unit_Moment="lb-ft",1/1000,IF(RTF_unit_Moment="lb-in",1/12000,1)))),"")</f>
        <v/>
      </c>
      <c r="BP407" s="142" t="str">
        <f t="shared" ref="BP407" ca="1" si="3489">IFERROR(INDEX($D$2:$BA$203,$A$41-1+$BI407,$A$30)*IF(RTF_unit_Moment="kip-ft",1,IF(RTF_unit_Moment="kip-in",1/12,IF(RTF_unit_Moment="lb-ft",1/1000,IF(RTF_unit_Moment="lb-in",1/12000,1)))),"")</f>
        <v/>
      </c>
      <c r="BQ407" s="142" t="str">
        <f t="shared" ca="1" si="3388"/>
        <v/>
      </c>
      <c r="BR407" s="142" t="str">
        <f t="shared" ca="1" si="3389"/>
        <v/>
      </c>
      <c r="BT407" s="142" t="str">
        <f t="array" aca="1" ref="BT407" ca="1">IFERROR(INDEX($BB$1:$BB$502,SMALL(IF($BB$1:$BB$502&lt;&gt;"",ROW($BB$1:$BB$502)),ROW(400:400))),"")</f>
        <v/>
      </c>
      <c r="BU407" s="156" t="str">
        <f t="shared" ca="1" si="3351"/>
        <v/>
      </c>
      <c r="BV407" s="142" t="str">
        <f t="shared" ca="1" si="3362"/>
        <v/>
      </c>
      <c r="BW407" s="142" t="str">
        <f t="shared" ca="1" si="3362"/>
        <v/>
      </c>
      <c r="BX407" s="142" t="str">
        <f t="shared" ca="1" si="3362"/>
        <v/>
      </c>
      <c r="BY407" s="142" t="str">
        <f t="shared" ca="1" si="3363"/>
        <v/>
      </c>
      <c r="BZ407" s="142" t="str">
        <f t="shared" ca="1" si="3352"/>
        <v/>
      </c>
      <c r="CA407" s="142" t="str">
        <f t="shared" ca="1" si="3364"/>
        <v/>
      </c>
      <c r="CB407" s="142" t="str">
        <f t="shared" ca="1" si="3365"/>
        <v/>
      </c>
      <c r="CC407" s="142" t="str">
        <f t="shared" ca="1" si="3366"/>
        <v/>
      </c>
      <c r="CD407" s="142" t="str">
        <f t="shared" ca="1" si="3367"/>
        <v/>
      </c>
      <c r="CE407" s="142" t="str">
        <f t="shared" ca="1" si="3368"/>
        <v/>
      </c>
      <c r="CF407" s="142" t="str">
        <f t="shared" ca="1" si="3369"/>
        <v/>
      </c>
      <c r="CG407" s="142" t="str">
        <f t="shared" ca="1" si="3370"/>
        <v/>
      </c>
      <c r="CH407" s="142" t="str">
        <f ca="1">IFERROR(TRIM(IFERROR(IF(ISNUMBER(MATCH(IF($CF406="Radius",LEFT($CF407,FIND(" (",$CF407,1)),IF(LEFT($CF407,FIND(" (",$CF407,1))=LEFT($CF406,FIND(" (",$CF406,1)),"",LEFT($CF407,FIND(" (",$CF407,1)))),$CH$8:$CH406,0))=FALSE,IF($CF406="Radius",LEFT($CF407,FIND(" (",$CF407,1)),IF(LEFT($CF407,FIND(" (",$CF407,1))=LEFT($CF406,FIND(" (",$CF406,1)),"",LEFT($CF407,FIND(" (",$CF407,1)))),""),"")),"")</f>
        <v/>
      </c>
      <c r="CI407" s="142" t="str">
        <f t="array" aca="1" ref="CI407" ca="1">IFERROR(IF($CH407="","",IF(MAX((Selection_Radius=$CH407)*Selection_Resultant)=0,"",MAX((Selection_Radius=$CH407)*Selection_Resultant))),"")</f>
        <v/>
      </c>
      <c r="CJ407" s="142" t="str">
        <f t="shared" ca="1" si="3371"/>
        <v/>
      </c>
      <c r="CK407" s="142" t="str">
        <f t="array" aca="1" ref="CK407" ca="1">IFERROR(INDEX($CJ$1:$CJ$502,SMALL(IF($CJ$1:$CJ$502&lt;&gt;"",ROW($CJ$1:$CJ$502)),ROW(400:400))),"")</f>
        <v/>
      </c>
      <c r="CL407" s="142" t="str">
        <f t="shared" ca="1" si="3372"/>
        <v/>
      </c>
      <c r="CM407" s="142" t="str">
        <f t="shared" ca="1" si="3373"/>
        <v/>
      </c>
      <c r="CN407" s="142" t="str" cm="1">
        <f t="array" aca="1" ref="CN407" ca="1">IF(CM407="","",INDEX(INDIRECT("$CM$9:$CM$" &amp; ROW(GuyAnchorReactionCount) + GuyAnchorReactionCount),ROWS($CM407:INDIRECT("$CM$" &amp; ROW(GuyAnchorReactionCount) + GuyAnchorReactionCount))))</f>
        <v/>
      </c>
      <c r="CP407" s="145" t="str">
        <f t="shared" ca="1" si="3374"/>
        <v/>
      </c>
      <c r="CQ407" s="145" t="str">
        <f t="shared" ca="1" si="3375"/>
        <v/>
      </c>
      <c r="CR407" s="145" t="str">
        <f t="shared" ca="1" si="3376"/>
        <v/>
      </c>
      <c r="CS407" s="145" t="str">
        <f t="shared" ca="1" si="3377"/>
        <v/>
      </c>
    </row>
    <row r="408" spans="3:97" x14ac:dyDescent="0.2">
      <c r="C408" s="142">
        <f t="shared" si="3301"/>
        <v>406</v>
      </c>
      <c r="D408" s="142" t="e">
        <f t="shared" ca="1" si="3440"/>
        <v>#N/A</v>
      </c>
      <c r="E408" s="142" t="e">
        <f t="shared" ca="1" si="3440"/>
        <v>#N/A</v>
      </c>
      <c r="F408" s="142" t="e">
        <f t="shared" ca="1" si="3440"/>
        <v>#N/A</v>
      </c>
      <c r="G408" s="142" t="e">
        <f t="shared" ca="1" si="3440"/>
        <v>#N/A</v>
      </c>
      <c r="H408" s="142" t="e">
        <f t="shared" ca="1" si="3440"/>
        <v>#N/A</v>
      </c>
      <c r="I408" s="142" t="e">
        <f t="shared" ca="1" si="3440"/>
        <v>#N/A</v>
      </c>
      <c r="J408" s="142" t="e">
        <f t="shared" ca="1" si="3440"/>
        <v>#N/A</v>
      </c>
      <c r="K408" s="142" t="e">
        <f t="shared" ca="1" si="3440"/>
        <v>#N/A</v>
      </c>
      <c r="L408" s="142" t="e">
        <f t="shared" ca="1" si="3440"/>
        <v>#N/A</v>
      </c>
      <c r="M408" s="142" t="e">
        <f t="shared" ca="1" si="3440"/>
        <v>#N/A</v>
      </c>
      <c r="N408" s="142" t="e">
        <f t="shared" ca="1" si="3440"/>
        <v>#N/A</v>
      </c>
      <c r="O408" s="142" t="e">
        <f t="shared" ca="1" si="3440"/>
        <v>#N/A</v>
      </c>
      <c r="P408" s="142" t="e">
        <f t="shared" ca="1" si="3440"/>
        <v>#N/A</v>
      </c>
      <c r="Q408" s="142" t="e">
        <f t="shared" ca="1" si="3440"/>
        <v>#N/A</v>
      </c>
      <c r="R408" s="142" t="e">
        <f t="shared" ca="1" si="3440"/>
        <v>#N/A</v>
      </c>
      <c r="S408" s="142" t="e">
        <f t="shared" ca="1" si="3440"/>
        <v>#N/A</v>
      </c>
      <c r="T408" s="142" t="e">
        <f t="shared" ca="1" si="3430"/>
        <v>#N/A</v>
      </c>
      <c r="U408" s="142" t="e">
        <f t="shared" ca="1" si="3430"/>
        <v>#N/A</v>
      </c>
      <c r="V408" s="142" t="e">
        <f t="shared" ca="1" si="3430"/>
        <v>#N/A</v>
      </c>
      <c r="W408" s="142" t="e">
        <f t="shared" ca="1" si="3430"/>
        <v>#N/A</v>
      </c>
      <c r="X408" s="142" t="e">
        <f t="shared" ca="1" si="3430"/>
        <v>#N/A</v>
      </c>
      <c r="Y408" s="142" t="e">
        <f t="shared" ca="1" si="3430"/>
        <v>#N/A</v>
      </c>
      <c r="Z408" s="142" t="e">
        <f t="shared" ca="1" si="3430"/>
        <v>#N/A</v>
      </c>
      <c r="AA408" s="142" t="e">
        <f t="shared" ca="1" si="3430"/>
        <v>#N/A</v>
      </c>
      <c r="AB408" s="142" t="e">
        <f t="shared" ca="1" si="3430"/>
        <v>#N/A</v>
      </c>
      <c r="AC408" s="142" t="e">
        <f t="shared" ca="1" si="3430"/>
        <v>#N/A</v>
      </c>
      <c r="AD408" s="142" t="e">
        <f t="shared" ca="1" si="3430"/>
        <v>#N/A</v>
      </c>
      <c r="AE408" s="142" t="e">
        <f t="shared" ca="1" si="3430"/>
        <v>#N/A</v>
      </c>
      <c r="AF408" s="142" t="e">
        <f t="shared" ca="1" si="3430"/>
        <v>#N/A</v>
      </c>
      <c r="AG408" s="142" t="e">
        <f t="shared" ca="1" si="3430"/>
        <v>#N/A</v>
      </c>
      <c r="AH408" s="142" t="e">
        <f t="shared" ca="1" si="3430"/>
        <v>#N/A</v>
      </c>
      <c r="AI408" s="142" t="e">
        <f t="shared" ca="1" si="3441"/>
        <v>#N/A</v>
      </c>
      <c r="AJ408" s="142" t="e">
        <f t="shared" ca="1" si="3441"/>
        <v>#N/A</v>
      </c>
      <c r="AK408" s="142" t="e">
        <f t="shared" ca="1" si="3441"/>
        <v>#N/A</v>
      </c>
      <c r="AL408" s="142" t="e">
        <f t="shared" ca="1" si="3441"/>
        <v>#N/A</v>
      </c>
      <c r="AM408" s="142" t="e">
        <f t="shared" ca="1" si="3441"/>
        <v>#N/A</v>
      </c>
      <c r="AN408" s="142" t="e">
        <f t="shared" ca="1" si="3441"/>
        <v>#N/A</v>
      </c>
      <c r="AO408" s="142" t="e">
        <f t="shared" ca="1" si="3441"/>
        <v>#N/A</v>
      </c>
      <c r="AP408" s="142" t="e">
        <f t="shared" ca="1" si="3441"/>
        <v>#N/A</v>
      </c>
      <c r="AQ408" s="142" t="e">
        <f t="shared" ca="1" si="3441"/>
        <v>#N/A</v>
      </c>
      <c r="AR408" s="142" t="e">
        <f t="shared" ca="1" si="3441"/>
        <v>#N/A</v>
      </c>
      <c r="AS408" s="142" t="e">
        <f t="shared" ca="1" si="3441"/>
        <v>#N/A</v>
      </c>
      <c r="AT408" s="142" t="e">
        <f t="shared" ca="1" si="3441"/>
        <v>#N/A</v>
      </c>
      <c r="AU408" s="142" t="e">
        <f t="shared" ca="1" si="3441"/>
        <v>#N/A</v>
      </c>
      <c r="AV408" s="142" t="e">
        <f t="shared" ca="1" si="3441"/>
        <v>#N/A</v>
      </c>
      <c r="AW408" s="142" t="e">
        <f t="shared" ca="1" si="3441"/>
        <v>#N/A</v>
      </c>
      <c r="AX408" s="142" t="e">
        <f t="shared" ca="1" si="3441"/>
        <v>#N/A</v>
      </c>
      <c r="AY408" s="142" t="e">
        <f t="shared" ca="1" si="3431"/>
        <v>#N/A</v>
      </c>
      <c r="AZ408" s="142" t="e">
        <f t="shared" ca="1" si="3431"/>
        <v>#N/A</v>
      </c>
      <c r="BA408" s="142" t="e">
        <f t="shared" ca="1" si="3431"/>
        <v>#N/A</v>
      </c>
      <c r="BB408" s="142" t="str">
        <f t="shared" ca="1" si="3291"/>
        <v/>
      </c>
      <c r="BC408" s="142" t="str">
        <f t="shared" ref="BC408" ca="1" si="3490">IFERROR(VALUE(G408)*IF(RTF_unit="K",1,IF(RTF_unit="lb",1/1000,IF(RTF_unit="T",2,1))),"")</f>
        <v/>
      </c>
      <c r="BD408" s="142" t="str">
        <f t="shared" ref="BD408" ca="1" si="3491">IFERROR(VALUE(H408)*IF(RTF_unit="K",1,IF(RTF_unit="lb",1/1000,IF(RTF_unit="T",2,1))),"")</f>
        <v/>
      </c>
      <c r="BE408" s="142" t="str">
        <f t="shared" ref="BE408" ca="1" si="3492">IFERROR(VALUE(I408)*IF(RTF_unit="K",1,IF(RTF_unit="lb",1/1000,IF(RTF_unit="T",2,1))),"")</f>
        <v/>
      </c>
      <c r="BF408" s="20" t="str">
        <f t="shared" ca="1" si="3295"/>
        <v/>
      </c>
      <c r="BG408" s="142" t="str">
        <f t="shared" ca="1" si="3337"/>
        <v/>
      </c>
      <c r="BH408" s="20"/>
      <c r="BI408" s="158" t="str">
        <f t="shared" ca="1" si="3381"/>
        <v/>
      </c>
      <c r="BJ408" s="142" t="str">
        <f t="shared" ca="1" si="3356"/>
        <v/>
      </c>
      <c r="BK408" s="142" t="str">
        <f t="shared" ca="1" si="3382"/>
        <v/>
      </c>
      <c r="BL408" s="142" t="str">
        <f t="shared" ref="BL408" ca="1" si="3493">IFERROR(INDEX($D$2:$BA$203,$A$41-1+$BI408,$A$27-3)*IF(RTF_unit="K",1,IF(RTF_unit="lb",1/1000,IF(RTF_unit="T",2,1))),"")</f>
        <v/>
      </c>
      <c r="BM408" s="142" t="str">
        <f t="shared" ref="BM408" ca="1" si="3494">IFERROR(INDEX($D$2:$BA$203,$A$41-1+$BI408,$A$27-1)*IF(RTF_unit="K",1,IF(RTF_unit="lb",1/1000,IF(RTF_unit="T",2,1))),"")</f>
        <v/>
      </c>
      <c r="BN408" s="142" t="str">
        <f t="shared" ref="BN408" ca="1" si="3495">IFERROR(INDEX($D$2:$BA$203,$A$41-1+$BI408,$A$27-2)*IF(RTF_unit="K",1,IF(RTF_unit="lb",1/1000,IF(RTF_unit="T",2,1))),"")</f>
        <v/>
      </c>
      <c r="BO408" s="142" t="str">
        <f t="shared" ref="BO408" ca="1" si="3496">IFERROR(INDEX($D$2:$BA$203,$A$41-1+$BI408,$A$27)*IF(RTF_unit_Moment="kip-ft",1,IF(RTF_unit_Moment="kip-in",1/12,IF(RTF_unit_Moment="lb-ft",1/1000,IF(RTF_unit_Moment="lb-in",1/12000,1)))),"")</f>
        <v/>
      </c>
      <c r="BP408" s="142" t="str">
        <f t="shared" ref="BP408" ca="1" si="3497">IFERROR(INDEX($D$2:$BA$203,$A$41-1+$BI408,$A$30)*IF(RTF_unit_Moment="kip-ft",1,IF(RTF_unit_Moment="kip-in",1/12,IF(RTF_unit_Moment="lb-ft",1/1000,IF(RTF_unit_Moment="lb-in",1/12000,1)))),"")</f>
        <v/>
      </c>
      <c r="BQ408" s="142" t="str">
        <f t="shared" ca="1" si="3388"/>
        <v/>
      </c>
      <c r="BR408" s="142" t="str">
        <f t="shared" ca="1" si="3389"/>
        <v/>
      </c>
      <c r="BT408" s="142" t="str">
        <f t="array" aca="1" ref="BT408" ca="1">IFERROR(INDEX($BB$1:$BB$502,SMALL(IF($BB$1:$BB$502&lt;&gt;"",ROW($BB$1:$BB$502)),ROW(401:401))),"")</f>
        <v/>
      </c>
      <c r="BU408" s="156" t="str">
        <f t="shared" ca="1" si="3351"/>
        <v/>
      </c>
      <c r="BV408" s="142" t="str">
        <f t="shared" ca="1" si="3362"/>
        <v/>
      </c>
      <c r="BW408" s="142" t="str">
        <f t="shared" ca="1" si="3362"/>
        <v/>
      </c>
      <c r="BX408" s="142" t="str">
        <f t="shared" ca="1" si="3362"/>
        <v/>
      </c>
      <c r="BY408" s="142" t="str">
        <f t="shared" ca="1" si="3363"/>
        <v/>
      </c>
      <c r="BZ408" s="142" t="str">
        <f t="shared" ca="1" si="3352"/>
        <v/>
      </c>
      <c r="CA408" s="142" t="str">
        <f t="shared" ca="1" si="3364"/>
        <v/>
      </c>
      <c r="CB408" s="142" t="str">
        <f t="shared" ca="1" si="3365"/>
        <v/>
      </c>
      <c r="CC408" s="142" t="str">
        <f t="shared" ca="1" si="3366"/>
        <v/>
      </c>
      <c r="CD408" s="142" t="str">
        <f t="shared" ca="1" si="3367"/>
        <v/>
      </c>
      <c r="CE408" s="142" t="str">
        <f t="shared" ca="1" si="3368"/>
        <v/>
      </c>
      <c r="CF408" s="142" t="str">
        <f t="shared" ca="1" si="3369"/>
        <v/>
      </c>
      <c r="CG408" s="142" t="str">
        <f t="shared" ca="1" si="3370"/>
        <v/>
      </c>
      <c r="CH408" s="142" t="str">
        <f ca="1">IFERROR(TRIM(IFERROR(IF(ISNUMBER(MATCH(IF($CF407="Radius",LEFT($CF408,FIND(" (",$CF408,1)),IF(LEFT($CF408,FIND(" (",$CF408,1))=LEFT($CF407,FIND(" (",$CF407,1)),"",LEFT($CF408,FIND(" (",$CF408,1)))),$CH$8:$CH407,0))=FALSE,IF($CF407="Radius",LEFT($CF408,FIND(" (",$CF408,1)),IF(LEFT($CF408,FIND(" (",$CF408,1))=LEFT($CF407,FIND(" (",$CF407,1)),"",LEFT($CF408,FIND(" (",$CF408,1)))),""),"")),"")</f>
        <v/>
      </c>
      <c r="CI408" s="142" t="str">
        <f t="array" aca="1" ref="CI408" ca="1">IFERROR(IF($CH408="","",IF(MAX((Selection_Radius=$CH408)*Selection_Resultant)=0,"",MAX((Selection_Radius=$CH408)*Selection_Resultant))),"")</f>
        <v/>
      </c>
      <c r="CJ408" s="142" t="str">
        <f t="shared" ca="1" si="3371"/>
        <v/>
      </c>
      <c r="CK408" s="142" t="str">
        <f t="array" aca="1" ref="CK408" ca="1">IFERROR(INDEX($CJ$1:$CJ$502,SMALL(IF($CJ$1:$CJ$502&lt;&gt;"",ROW($CJ$1:$CJ$502)),ROW(401:401))),"")</f>
        <v/>
      </c>
      <c r="CL408" s="142" t="str">
        <f t="shared" ca="1" si="3372"/>
        <v/>
      </c>
      <c r="CM408" s="142" t="str">
        <f t="shared" ca="1" si="3373"/>
        <v/>
      </c>
      <c r="CN408" s="142" t="str" cm="1">
        <f t="array" aca="1" ref="CN408" ca="1">IF(CM408="","",INDEX(INDIRECT("$CM$9:$CM$" &amp; ROW(GuyAnchorReactionCount) + GuyAnchorReactionCount),ROWS($CM408:INDIRECT("$CM$" &amp; ROW(GuyAnchorReactionCount) + GuyAnchorReactionCount))))</f>
        <v/>
      </c>
      <c r="CP408" s="145" t="str">
        <f t="shared" ca="1" si="3374"/>
        <v/>
      </c>
      <c r="CQ408" s="145" t="str">
        <f t="shared" ca="1" si="3375"/>
        <v/>
      </c>
      <c r="CR408" s="145" t="str">
        <f t="shared" ca="1" si="3376"/>
        <v/>
      </c>
      <c r="CS408" s="145" t="str">
        <f t="shared" ca="1" si="3377"/>
        <v/>
      </c>
    </row>
    <row r="409" spans="3:97" x14ac:dyDescent="0.2">
      <c r="C409" s="142">
        <f t="shared" si="3301"/>
        <v>407</v>
      </c>
      <c r="D409" s="142" t="e">
        <f t="shared" ca="1" si="3440"/>
        <v>#N/A</v>
      </c>
      <c r="E409" s="142" t="e">
        <f t="shared" ca="1" si="3440"/>
        <v>#N/A</v>
      </c>
      <c r="F409" s="142" t="e">
        <f t="shared" ca="1" si="3440"/>
        <v>#N/A</v>
      </c>
      <c r="G409" s="142" t="e">
        <f t="shared" ca="1" si="3440"/>
        <v>#N/A</v>
      </c>
      <c r="H409" s="142" t="e">
        <f t="shared" ca="1" si="3440"/>
        <v>#N/A</v>
      </c>
      <c r="I409" s="142" t="e">
        <f t="shared" ca="1" si="3440"/>
        <v>#N/A</v>
      </c>
      <c r="J409" s="142" t="e">
        <f t="shared" ca="1" si="3440"/>
        <v>#N/A</v>
      </c>
      <c r="K409" s="142" t="e">
        <f t="shared" ca="1" si="3440"/>
        <v>#N/A</v>
      </c>
      <c r="L409" s="142" t="e">
        <f t="shared" ca="1" si="3440"/>
        <v>#N/A</v>
      </c>
      <c r="M409" s="142" t="e">
        <f t="shared" ca="1" si="3440"/>
        <v>#N/A</v>
      </c>
      <c r="N409" s="142" t="e">
        <f t="shared" ca="1" si="3440"/>
        <v>#N/A</v>
      </c>
      <c r="O409" s="142" t="e">
        <f t="shared" ca="1" si="3440"/>
        <v>#N/A</v>
      </c>
      <c r="P409" s="142" t="e">
        <f t="shared" ca="1" si="3440"/>
        <v>#N/A</v>
      </c>
      <c r="Q409" s="142" t="e">
        <f t="shared" ca="1" si="3440"/>
        <v>#N/A</v>
      </c>
      <c r="R409" s="142" t="e">
        <f t="shared" ca="1" si="3440"/>
        <v>#N/A</v>
      </c>
      <c r="S409" s="142" t="e">
        <f t="shared" ca="1" si="3440"/>
        <v>#N/A</v>
      </c>
      <c r="T409" s="142" t="e">
        <f t="shared" ca="1" si="3430"/>
        <v>#N/A</v>
      </c>
      <c r="U409" s="142" t="e">
        <f t="shared" ca="1" si="3430"/>
        <v>#N/A</v>
      </c>
      <c r="V409" s="142" t="e">
        <f t="shared" ca="1" si="3430"/>
        <v>#N/A</v>
      </c>
      <c r="W409" s="142" t="e">
        <f t="shared" ca="1" si="3430"/>
        <v>#N/A</v>
      </c>
      <c r="X409" s="142" t="e">
        <f t="shared" ca="1" si="3430"/>
        <v>#N/A</v>
      </c>
      <c r="Y409" s="142" t="e">
        <f t="shared" ca="1" si="3430"/>
        <v>#N/A</v>
      </c>
      <c r="Z409" s="142" t="e">
        <f t="shared" ca="1" si="3430"/>
        <v>#N/A</v>
      </c>
      <c r="AA409" s="142" t="e">
        <f t="shared" ca="1" si="3430"/>
        <v>#N/A</v>
      </c>
      <c r="AB409" s="142" t="e">
        <f t="shared" ca="1" si="3430"/>
        <v>#N/A</v>
      </c>
      <c r="AC409" s="142" t="e">
        <f t="shared" ca="1" si="3430"/>
        <v>#N/A</v>
      </c>
      <c r="AD409" s="142" t="e">
        <f t="shared" ca="1" si="3430"/>
        <v>#N/A</v>
      </c>
      <c r="AE409" s="142" t="e">
        <f t="shared" ca="1" si="3430"/>
        <v>#N/A</v>
      </c>
      <c r="AF409" s="142" t="e">
        <f t="shared" ca="1" si="3430"/>
        <v>#N/A</v>
      </c>
      <c r="AG409" s="142" t="e">
        <f t="shared" ca="1" si="3430"/>
        <v>#N/A</v>
      </c>
      <c r="AH409" s="142" t="e">
        <f t="shared" ca="1" si="3430"/>
        <v>#N/A</v>
      </c>
      <c r="AI409" s="142" t="e">
        <f t="shared" ca="1" si="3441"/>
        <v>#N/A</v>
      </c>
      <c r="AJ409" s="142" t="e">
        <f t="shared" ca="1" si="3441"/>
        <v>#N/A</v>
      </c>
      <c r="AK409" s="142" t="e">
        <f t="shared" ca="1" si="3441"/>
        <v>#N/A</v>
      </c>
      <c r="AL409" s="142" t="e">
        <f t="shared" ca="1" si="3441"/>
        <v>#N/A</v>
      </c>
      <c r="AM409" s="142" t="e">
        <f t="shared" ca="1" si="3441"/>
        <v>#N/A</v>
      </c>
      <c r="AN409" s="142" t="e">
        <f t="shared" ca="1" si="3441"/>
        <v>#N/A</v>
      </c>
      <c r="AO409" s="142" t="e">
        <f t="shared" ca="1" si="3441"/>
        <v>#N/A</v>
      </c>
      <c r="AP409" s="142" t="e">
        <f t="shared" ca="1" si="3441"/>
        <v>#N/A</v>
      </c>
      <c r="AQ409" s="142" t="e">
        <f t="shared" ca="1" si="3441"/>
        <v>#N/A</v>
      </c>
      <c r="AR409" s="142" t="e">
        <f t="shared" ca="1" si="3441"/>
        <v>#N/A</v>
      </c>
      <c r="AS409" s="142" t="e">
        <f t="shared" ca="1" si="3441"/>
        <v>#N/A</v>
      </c>
      <c r="AT409" s="142" t="e">
        <f t="shared" ca="1" si="3441"/>
        <v>#N/A</v>
      </c>
      <c r="AU409" s="142" t="e">
        <f t="shared" ca="1" si="3441"/>
        <v>#N/A</v>
      </c>
      <c r="AV409" s="142" t="e">
        <f t="shared" ca="1" si="3441"/>
        <v>#N/A</v>
      </c>
      <c r="AW409" s="142" t="e">
        <f t="shared" ca="1" si="3441"/>
        <v>#N/A</v>
      </c>
      <c r="AX409" s="142" t="e">
        <f t="shared" ca="1" si="3441"/>
        <v>#N/A</v>
      </c>
      <c r="AY409" s="142" t="e">
        <f t="shared" ca="1" si="3431"/>
        <v>#N/A</v>
      </c>
      <c r="AZ409" s="142" t="e">
        <f t="shared" ca="1" si="3431"/>
        <v>#N/A</v>
      </c>
      <c r="BA409" s="142" t="e">
        <f t="shared" ca="1" si="3431"/>
        <v>#N/A</v>
      </c>
      <c r="BB409" s="142" t="str">
        <f t="shared" ca="1" si="3291"/>
        <v/>
      </c>
      <c r="BC409" s="142" t="str">
        <f t="shared" ref="BC409" ca="1" si="3498">IFERROR(VALUE(G409)*IF(RTF_unit="K",1,IF(RTF_unit="lb",1/1000,IF(RTF_unit="T",2,1))),"")</f>
        <v/>
      </c>
      <c r="BD409" s="142" t="str">
        <f t="shared" ref="BD409" ca="1" si="3499">IFERROR(VALUE(H409)*IF(RTF_unit="K",1,IF(RTF_unit="lb",1/1000,IF(RTF_unit="T",2,1))),"")</f>
        <v/>
      </c>
      <c r="BE409" s="142" t="str">
        <f t="shared" ref="BE409" ca="1" si="3500">IFERROR(VALUE(I409)*IF(RTF_unit="K",1,IF(RTF_unit="lb",1/1000,IF(RTF_unit="T",2,1))),"")</f>
        <v/>
      </c>
      <c r="BF409" s="20" t="str">
        <f t="shared" ca="1" si="3295"/>
        <v/>
      </c>
      <c r="BG409" s="142" t="str">
        <f t="shared" ca="1" si="3337"/>
        <v/>
      </c>
      <c r="BH409" s="20"/>
      <c r="BI409" s="158" t="str">
        <f t="shared" ca="1" si="3381"/>
        <v/>
      </c>
      <c r="BJ409" s="142" t="str">
        <f t="shared" ca="1" si="3356"/>
        <v/>
      </c>
      <c r="BK409" s="142" t="str">
        <f t="shared" ca="1" si="3382"/>
        <v/>
      </c>
      <c r="BL409" s="142" t="str">
        <f t="shared" ref="BL409" ca="1" si="3501">IFERROR(INDEX($D$2:$BA$203,$A$41-1+$BI409,$A$27-3)*IF(RTF_unit="K",1,IF(RTF_unit="lb",1/1000,IF(RTF_unit="T",2,1))),"")</f>
        <v/>
      </c>
      <c r="BM409" s="142" t="str">
        <f t="shared" ref="BM409" ca="1" si="3502">IFERROR(INDEX($D$2:$BA$203,$A$41-1+$BI409,$A$27-1)*IF(RTF_unit="K",1,IF(RTF_unit="lb",1/1000,IF(RTF_unit="T",2,1))),"")</f>
        <v/>
      </c>
      <c r="BN409" s="142" t="str">
        <f t="shared" ref="BN409" ca="1" si="3503">IFERROR(INDEX($D$2:$BA$203,$A$41-1+$BI409,$A$27-2)*IF(RTF_unit="K",1,IF(RTF_unit="lb",1/1000,IF(RTF_unit="T",2,1))),"")</f>
        <v/>
      </c>
      <c r="BO409" s="142" t="str">
        <f t="shared" ref="BO409" ca="1" si="3504">IFERROR(INDEX($D$2:$BA$203,$A$41-1+$BI409,$A$27)*IF(RTF_unit_Moment="kip-ft",1,IF(RTF_unit_Moment="kip-in",1/12,IF(RTF_unit_Moment="lb-ft",1/1000,IF(RTF_unit_Moment="lb-in",1/12000,1)))),"")</f>
        <v/>
      </c>
      <c r="BP409" s="142" t="str">
        <f t="shared" ref="BP409" ca="1" si="3505">IFERROR(INDEX($D$2:$BA$203,$A$41-1+$BI409,$A$30)*IF(RTF_unit_Moment="kip-ft",1,IF(RTF_unit_Moment="kip-in",1/12,IF(RTF_unit_Moment="lb-ft",1/1000,IF(RTF_unit_Moment="lb-in",1/12000,1)))),"")</f>
        <v/>
      </c>
      <c r="BQ409" s="142" t="str">
        <f t="shared" ca="1" si="3388"/>
        <v/>
      </c>
      <c r="BR409" s="142" t="str">
        <f t="shared" ca="1" si="3389"/>
        <v/>
      </c>
      <c r="BT409" s="142" t="str">
        <f t="array" aca="1" ref="BT409" ca="1">IFERROR(INDEX($BB$1:$BB$502,SMALL(IF($BB$1:$BB$502&lt;&gt;"",ROW($BB$1:$BB$502)),ROW(402:402))),"")</f>
        <v/>
      </c>
      <c r="BU409" s="156" t="str">
        <f t="shared" ca="1" si="3351"/>
        <v/>
      </c>
      <c r="BV409" s="142" t="str">
        <f t="shared" ca="1" si="3362"/>
        <v/>
      </c>
      <c r="BW409" s="142" t="str">
        <f t="shared" ca="1" si="3362"/>
        <v/>
      </c>
      <c r="BX409" s="142" t="str">
        <f t="shared" ca="1" si="3362"/>
        <v/>
      </c>
      <c r="BY409" s="142" t="str">
        <f t="shared" ca="1" si="3363"/>
        <v/>
      </c>
      <c r="BZ409" s="142" t="str">
        <f t="shared" ca="1" si="3352"/>
        <v/>
      </c>
      <c r="CA409" s="142" t="str">
        <f t="shared" ca="1" si="3364"/>
        <v/>
      </c>
      <c r="CB409" s="142" t="str">
        <f t="shared" ca="1" si="3365"/>
        <v/>
      </c>
      <c r="CC409" s="142" t="str">
        <f t="shared" ca="1" si="3366"/>
        <v/>
      </c>
      <c r="CD409" s="142" t="str">
        <f t="shared" ca="1" si="3367"/>
        <v/>
      </c>
      <c r="CE409" s="142" t="str">
        <f t="shared" ca="1" si="3368"/>
        <v/>
      </c>
      <c r="CF409" s="142" t="str">
        <f t="shared" ca="1" si="3369"/>
        <v/>
      </c>
      <c r="CG409" s="142" t="str">
        <f t="shared" ca="1" si="3370"/>
        <v/>
      </c>
      <c r="CH409" s="142" t="str">
        <f ca="1">IFERROR(TRIM(IFERROR(IF(ISNUMBER(MATCH(IF($CF408="Radius",LEFT($CF409,FIND(" (",$CF409,1)),IF(LEFT($CF409,FIND(" (",$CF409,1))=LEFT($CF408,FIND(" (",$CF408,1)),"",LEFT($CF409,FIND(" (",$CF409,1)))),$CH$8:$CH408,0))=FALSE,IF($CF408="Radius",LEFT($CF409,FIND(" (",$CF409,1)),IF(LEFT($CF409,FIND(" (",$CF409,1))=LEFT($CF408,FIND(" (",$CF408,1)),"",LEFT($CF409,FIND(" (",$CF409,1)))),""),"")),"")</f>
        <v/>
      </c>
      <c r="CI409" s="142" t="str">
        <f t="array" aca="1" ref="CI409" ca="1">IFERROR(IF($CH409="","",IF(MAX((Selection_Radius=$CH409)*Selection_Resultant)=0,"",MAX((Selection_Radius=$CH409)*Selection_Resultant))),"")</f>
        <v/>
      </c>
      <c r="CJ409" s="142" t="str">
        <f t="shared" ca="1" si="3371"/>
        <v/>
      </c>
      <c r="CK409" s="142" t="str">
        <f t="array" aca="1" ref="CK409" ca="1">IFERROR(INDEX($CJ$1:$CJ$502,SMALL(IF($CJ$1:$CJ$502&lt;&gt;"",ROW($CJ$1:$CJ$502)),ROW(402:402))),"")</f>
        <v/>
      </c>
      <c r="CL409" s="142" t="str">
        <f t="shared" ca="1" si="3372"/>
        <v/>
      </c>
      <c r="CM409" s="142" t="str">
        <f t="shared" ca="1" si="3373"/>
        <v/>
      </c>
      <c r="CN409" s="142" t="str" cm="1">
        <f t="array" aca="1" ref="CN409" ca="1">IF(CM409="","",INDEX(INDIRECT("$CM$9:$CM$" &amp; ROW(GuyAnchorReactionCount) + GuyAnchorReactionCount),ROWS($CM409:INDIRECT("$CM$" &amp; ROW(GuyAnchorReactionCount) + GuyAnchorReactionCount))))</f>
        <v/>
      </c>
      <c r="CP409" s="145" t="str">
        <f t="shared" ca="1" si="3374"/>
        <v/>
      </c>
      <c r="CQ409" s="145" t="str">
        <f t="shared" ca="1" si="3375"/>
        <v/>
      </c>
      <c r="CR409" s="145" t="str">
        <f t="shared" ca="1" si="3376"/>
        <v/>
      </c>
      <c r="CS409" s="145" t="str">
        <f t="shared" ca="1" si="3377"/>
        <v/>
      </c>
    </row>
    <row r="410" spans="3:97" x14ac:dyDescent="0.2">
      <c r="C410" s="142">
        <f t="shared" si="3301"/>
        <v>408</v>
      </c>
      <c r="D410" s="142" t="e">
        <f t="shared" ca="1" si="3440"/>
        <v>#N/A</v>
      </c>
      <c r="E410" s="142" t="e">
        <f t="shared" ca="1" si="3440"/>
        <v>#N/A</v>
      </c>
      <c r="F410" s="142" t="e">
        <f t="shared" ca="1" si="3440"/>
        <v>#N/A</v>
      </c>
      <c r="G410" s="142" t="e">
        <f t="shared" ca="1" si="3440"/>
        <v>#N/A</v>
      </c>
      <c r="H410" s="142" t="e">
        <f t="shared" ca="1" si="3440"/>
        <v>#N/A</v>
      </c>
      <c r="I410" s="142" t="e">
        <f t="shared" ca="1" si="3440"/>
        <v>#N/A</v>
      </c>
      <c r="J410" s="142" t="e">
        <f t="shared" ca="1" si="3440"/>
        <v>#N/A</v>
      </c>
      <c r="K410" s="142" t="e">
        <f t="shared" ca="1" si="3440"/>
        <v>#N/A</v>
      </c>
      <c r="L410" s="142" t="e">
        <f t="shared" ca="1" si="3440"/>
        <v>#N/A</v>
      </c>
      <c r="M410" s="142" t="e">
        <f t="shared" ca="1" si="3440"/>
        <v>#N/A</v>
      </c>
      <c r="N410" s="142" t="e">
        <f t="shared" ca="1" si="3440"/>
        <v>#N/A</v>
      </c>
      <c r="O410" s="142" t="e">
        <f t="shared" ca="1" si="3440"/>
        <v>#N/A</v>
      </c>
      <c r="P410" s="142" t="e">
        <f t="shared" ca="1" si="3440"/>
        <v>#N/A</v>
      </c>
      <c r="Q410" s="142" t="e">
        <f t="shared" ca="1" si="3440"/>
        <v>#N/A</v>
      </c>
      <c r="R410" s="142" t="e">
        <f t="shared" ca="1" si="3440"/>
        <v>#N/A</v>
      </c>
      <c r="S410" s="142" t="e">
        <f t="shared" ca="1" si="3440"/>
        <v>#N/A</v>
      </c>
      <c r="T410" s="142" t="e">
        <f t="shared" ca="1" si="3430"/>
        <v>#N/A</v>
      </c>
      <c r="U410" s="142" t="e">
        <f t="shared" ca="1" si="3430"/>
        <v>#N/A</v>
      </c>
      <c r="V410" s="142" t="e">
        <f t="shared" ca="1" si="3430"/>
        <v>#N/A</v>
      </c>
      <c r="W410" s="142" t="e">
        <f t="shared" ca="1" si="3430"/>
        <v>#N/A</v>
      </c>
      <c r="X410" s="142" t="e">
        <f t="shared" ca="1" si="3430"/>
        <v>#N/A</v>
      </c>
      <c r="Y410" s="142" t="e">
        <f t="shared" ca="1" si="3430"/>
        <v>#N/A</v>
      </c>
      <c r="Z410" s="142" t="e">
        <f t="shared" ca="1" si="3430"/>
        <v>#N/A</v>
      </c>
      <c r="AA410" s="142" t="e">
        <f t="shared" ca="1" si="3430"/>
        <v>#N/A</v>
      </c>
      <c r="AB410" s="142" t="e">
        <f t="shared" ca="1" si="3430"/>
        <v>#N/A</v>
      </c>
      <c r="AC410" s="142" t="e">
        <f t="shared" ca="1" si="3430"/>
        <v>#N/A</v>
      </c>
      <c r="AD410" s="142" t="e">
        <f t="shared" ca="1" si="3430"/>
        <v>#N/A</v>
      </c>
      <c r="AE410" s="142" t="e">
        <f t="shared" ca="1" si="3430"/>
        <v>#N/A</v>
      </c>
      <c r="AF410" s="142" t="e">
        <f t="shared" ca="1" si="3430"/>
        <v>#N/A</v>
      </c>
      <c r="AG410" s="142" t="e">
        <f t="shared" ca="1" si="3430"/>
        <v>#N/A</v>
      </c>
      <c r="AH410" s="142" t="e">
        <f t="shared" ca="1" si="3430"/>
        <v>#N/A</v>
      </c>
      <c r="AI410" s="142" t="e">
        <f t="shared" ca="1" si="3441"/>
        <v>#N/A</v>
      </c>
      <c r="AJ410" s="142" t="e">
        <f t="shared" ca="1" si="3441"/>
        <v>#N/A</v>
      </c>
      <c r="AK410" s="142" t="e">
        <f t="shared" ca="1" si="3441"/>
        <v>#N/A</v>
      </c>
      <c r="AL410" s="142" t="e">
        <f t="shared" ca="1" si="3441"/>
        <v>#N/A</v>
      </c>
      <c r="AM410" s="142" t="e">
        <f t="shared" ca="1" si="3441"/>
        <v>#N/A</v>
      </c>
      <c r="AN410" s="142" t="e">
        <f t="shared" ca="1" si="3441"/>
        <v>#N/A</v>
      </c>
      <c r="AO410" s="142" t="e">
        <f t="shared" ca="1" si="3441"/>
        <v>#N/A</v>
      </c>
      <c r="AP410" s="142" t="e">
        <f t="shared" ca="1" si="3441"/>
        <v>#N/A</v>
      </c>
      <c r="AQ410" s="142" t="e">
        <f t="shared" ca="1" si="3441"/>
        <v>#N/A</v>
      </c>
      <c r="AR410" s="142" t="e">
        <f t="shared" ca="1" si="3441"/>
        <v>#N/A</v>
      </c>
      <c r="AS410" s="142" t="e">
        <f t="shared" ca="1" si="3441"/>
        <v>#N/A</v>
      </c>
      <c r="AT410" s="142" t="e">
        <f t="shared" ca="1" si="3441"/>
        <v>#N/A</v>
      </c>
      <c r="AU410" s="142" t="e">
        <f t="shared" ca="1" si="3441"/>
        <v>#N/A</v>
      </c>
      <c r="AV410" s="142" t="e">
        <f t="shared" ca="1" si="3441"/>
        <v>#N/A</v>
      </c>
      <c r="AW410" s="142" t="e">
        <f t="shared" ca="1" si="3441"/>
        <v>#N/A</v>
      </c>
      <c r="AX410" s="142" t="e">
        <f t="shared" ca="1" si="3441"/>
        <v>#N/A</v>
      </c>
      <c r="AY410" s="142" t="e">
        <f t="shared" ca="1" si="3431"/>
        <v>#N/A</v>
      </c>
      <c r="AZ410" s="142" t="e">
        <f t="shared" ca="1" si="3431"/>
        <v>#N/A</v>
      </c>
      <c r="BA410" s="142" t="e">
        <f t="shared" ca="1" si="3431"/>
        <v>#N/A</v>
      </c>
      <c r="BB410" s="142" t="str">
        <f t="shared" ca="1" si="3291"/>
        <v/>
      </c>
      <c r="BC410" s="142" t="str">
        <f t="shared" ref="BC410" ca="1" si="3506">IFERROR(VALUE(G410)*IF(RTF_unit="K",1,IF(RTF_unit="lb",1/1000,IF(RTF_unit="T",2,1))),"")</f>
        <v/>
      </c>
      <c r="BD410" s="142" t="str">
        <f t="shared" ref="BD410" ca="1" si="3507">IFERROR(VALUE(H410)*IF(RTF_unit="K",1,IF(RTF_unit="lb",1/1000,IF(RTF_unit="T",2,1))),"")</f>
        <v/>
      </c>
      <c r="BE410" s="142" t="str">
        <f t="shared" ref="BE410" ca="1" si="3508">IFERROR(VALUE(I410)*IF(RTF_unit="K",1,IF(RTF_unit="lb",1/1000,IF(RTF_unit="T",2,1))),"")</f>
        <v/>
      </c>
      <c r="BF410" s="20" t="str">
        <f t="shared" ca="1" si="3295"/>
        <v/>
      </c>
      <c r="BG410" s="142" t="str">
        <f t="shared" ca="1" si="3337"/>
        <v/>
      </c>
      <c r="BH410" s="20"/>
      <c r="BI410" s="158" t="str">
        <f t="shared" ca="1" si="3381"/>
        <v/>
      </c>
      <c r="BJ410" s="142" t="str">
        <f t="shared" ca="1" si="3356"/>
        <v/>
      </c>
      <c r="BK410" s="142" t="str">
        <f t="shared" ca="1" si="3382"/>
        <v/>
      </c>
      <c r="BL410" s="142" t="str">
        <f t="shared" ref="BL410" ca="1" si="3509">IFERROR(INDEX($D$2:$BA$203,$A$41-1+$BI410,$A$27-3)*IF(RTF_unit="K",1,IF(RTF_unit="lb",1/1000,IF(RTF_unit="T",2,1))),"")</f>
        <v/>
      </c>
      <c r="BM410" s="142" t="str">
        <f t="shared" ref="BM410" ca="1" si="3510">IFERROR(INDEX($D$2:$BA$203,$A$41-1+$BI410,$A$27-1)*IF(RTF_unit="K",1,IF(RTF_unit="lb",1/1000,IF(RTF_unit="T",2,1))),"")</f>
        <v/>
      </c>
      <c r="BN410" s="142" t="str">
        <f t="shared" ref="BN410" ca="1" si="3511">IFERROR(INDEX($D$2:$BA$203,$A$41-1+$BI410,$A$27-2)*IF(RTF_unit="K",1,IF(RTF_unit="lb",1/1000,IF(RTF_unit="T",2,1))),"")</f>
        <v/>
      </c>
      <c r="BO410" s="142" t="str">
        <f t="shared" ref="BO410" ca="1" si="3512">IFERROR(INDEX($D$2:$BA$203,$A$41-1+$BI410,$A$27)*IF(RTF_unit_Moment="kip-ft",1,IF(RTF_unit_Moment="kip-in",1/12,IF(RTF_unit_Moment="lb-ft",1/1000,IF(RTF_unit_Moment="lb-in",1/12000,1)))),"")</f>
        <v/>
      </c>
      <c r="BP410" s="142" t="str">
        <f t="shared" ref="BP410" ca="1" si="3513">IFERROR(INDEX($D$2:$BA$203,$A$41-1+$BI410,$A$30)*IF(RTF_unit_Moment="kip-ft",1,IF(RTF_unit_Moment="kip-in",1/12,IF(RTF_unit_Moment="lb-ft",1/1000,IF(RTF_unit_Moment="lb-in",1/12000,1)))),"")</f>
        <v/>
      </c>
      <c r="BQ410" s="142" t="str">
        <f t="shared" ca="1" si="3388"/>
        <v/>
      </c>
      <c r="BR410" s="142" t="str">
        <f t="shared" ca="1" si="3389"/>
        <v/>
      </c>
      <c r="BT410" s="142" t="str">
        <f t="array" aca="1" ref="BT410" ca="1">IFERROR(INDEX($BB$1:$BB$502,SMALL(IF($BB$1:$BB$502&lt;&gt;"",ROW($BB$1:$BB$502)),ROW(403:403))),"")</f>
        <v/>
      </c>
      <c r="BU410" s="156" t="str">
        <f t="shared" ca="1" si="3351"/>
        <v/>
      </c>
      <c r="BV410" s="142" t="str">
        <f t="shared" ca="1" si="3362"/>
        <v/>
      </c>
      <c r="BW410" s="142" t="str">
        <f t="shared" ca="1" si="3362"/>
        <v/>
      </c>
      <c r="BX410" s="142" t="str">
        <f t="shared" ca="1" si="3362"/>
        <v/>
      </c>
      <c r="BY410" s="142" t="str">
        <f t="shared" ca="1" si="3363"/>
        <v/>
      </c>
      <c r="BZ410" s="142" t="str">
        <f t="shared" ca="1" si="3352"/>
        <v/>
      </c>
      <c r="CA410" s="142" t="str">
        <f t="shared" ca="1" si="3364"/>
        <v/>
      </c>
      <c r="CB410" s="142" t="str">
        <f t="shared" ca="1" si="3365"/>
        <v/>
      </c>
      <c r="CC410" s="142" t="str">
        <f t="shared" ca="1" si="3366"/>
        <v/>
      </c>
      <c r="CD410" s="142" t="str">
        <f t="shared" ca="1" si="3367"/>
        <v/>
      </c>
      <c r="CE410" s="142" t="str">
        <f t="shared" ca="1" si="3368"/>
        <v/>
      </c>
      <c r="CF410" s="142" t="str">
        <f t="shared" ca="1" si="3369"/>
        <v/>
      </c>
      <c r="CG410" s="142" t="str">
        <f t="shared" ca="1" si="3370"/>
        <v/>
      </c>
      <c r="CH410" s="142" t="str">
        <f ca="1">IFERROR(TRIM(IFERROR(IF(ISNUMBER(MATCH(IF($CF409="Radius",LEFT($CF410,FIND(" (",$CF410,1)),IF(LEFT($CF410,FIND(" (",$CF410,1))=LEFT($CF409,FIND(" (",$CF409,1)),"",LEFT($CF410,FIND(" (",$CF410,1)))),$CH$8:$CH409,0))=FALSE,IF($CF409="Radius",LEFT($CF410,FIND(" (",$CF410,1)),IF(LEFT($CF410,FIND(" (",$CF410,1))=LEFT($CF409,FIND(" (",$CF409,1)),"",LEFT($CF410,FIND(" (",$CF410,1)))),""),"")),"")</f>
        <v/>
      </c>
      <c r="CI410" s="142" t="str">
        <f t="array" aca="1" ref="CI410" ca="1">IFERROR(IF($CH410="","",IF(MAX((Selection_Radius=$CH410)*Selection_Resultant)=0,"",MAX((Selection_Radius=$CH410)*Selection_Resultant))),"")</f>
        <v/>
      </c>
      <c r="CJ410" s="142" t="str">
        <f t="shared" ca="1" si="3371"/>
        <v/>
      </c>
      <c r="CK410" s="142" t="str">
        <f t="array" aca="1" ref="CK410" ca="1">IFERROR(INDEX($CJ$1:$CJ$502,SMALL(IF($CJ$1:$CJ$502&lt;&gt;"",ROW($CJ$1:$CJ$502)),ROW(403:403))),"")</f>
        <v/>
      </c>
      <c r="CL410" s="142" t="str">
        <f t="shared" ca="1" si="3372"/>
        <v/>
      </c>
      <c r="CM410" s="142" t="str">
        <f t="shared" ca="1" si="3373"/>
        <v/>
      </c>
      <c r="CN410" s="142" t="str" cm="1">
        <f t="array" aca="1" ref="CN410" ca="1">IF(CM410="","",INDEX(INDIRECT("$CM$9:$CM$" &amp; ROW(GuyAnchorReactionCount) + GuyAnchorReactionCount),ROWS($CM410:INDIRECT("$CM$" &amp; ROW(GuyAnchorReactionCount) + GuyAnchorReactionCount))))</f>
        <v/>
      </c>
      <c r="CP410" s="145" t="str">
        <f t="shared" ca="1" si="3374"/>
        <v/>
      </c>
      <c r="CQ410" s="145" t="str">
        <f t="shared" ca="1" si="3375"/>
        <v/>
      </c>
      <c r="CR410" s="145" t="str">
        <f t="shared" ca="1" si="3376"/>
        <v/>
      </c>
      <c r="CS410" s="145" t="str">
        <f t="shared" ca="1" si="3377"/>
        <v/>
      </c>
    </row>
    <row r="411" spans="3:97" x14ac:dyDescent="0.2">
      <c r="C411" s="142">
        <f t="shared" si="3301"/>
        <v>409</v>
      </c>
      <c r="D411" s="142" t="e">
        <f t="shared" ca="1" si="3440"/>
        <v>#N/A</v>
      </c>
      <c r="E411" s="142" t="e">
        <f t="shared" ca="1" si="3440"/>
        <v>#N/A</v>
      </c>
      <c r="F411" s="142" t="e">
        <f t="shared" ca="1" si="3440"/>
        <v>#N/A</v>
      </c>
      <c r="G411" s="142" t="e">
        <f t="shared" ca="1" si="3440"/>
        <v>#N/A</v>
      </c>
      <c r="H411" s="142" t="e">
        <f t="shared" ca="1" si="3440"/>
        <v>#N/A</v>
      </c>
      <c r="I411" s="142" t="e">
        <f t="shared" ca="1" si="3440"/>
        <v>#N/A</v>
      </c>
      <c r="J411" s="142" t="e">
        <f t="shared" ca="1" si="3440"/>
        <v>#N/A</v>
      </c>
      <c r="K411" s="142" t="e">
        <f t="shared" ca="1" si="3440"/>
        <v>#N/A</v>
      </c>
      <c r="L411" s="142" t="e">
        <f t="shared" ca="1" si="3440"/>
        <v>#N/A</v>
      </c>
      <c r="M411" s="142" t="e">
        <f t="shared" ca="1" si="3440"/>
        <v>#N/A</v>
      </c>
      <c r="N411" s="142" t="e">
        <f t="shared" ca="1" si="3440"/>
        <v>#N/A</v>
      </c>
      <c r="O411" s="142" t="e">
        <f t="shared" ca="1" si="3440"/>
        <v>#N/A</v>
      </c>
      <c r="P411" s="142" t="e">
        <f t="shared" ca="1" si="3440"/>
        <v>#N/A</v>
      </c>
      <c r="Q411" s="142" t="e">
        <f t="shared" ca="1" si="3440"/>
        <v>#N/A</v>
      </c>
      <c r="R411" s="142" t="e">
        <f t="shared" ca="1" si="3440"/>
        <v>#N/A</v>
      </c>
      <c r="S411" s="142" t="e">
        <f t="shared" ca="1" si="3440"/>
        <v>#N/A</v>
      </c>
      <c r="T411" s="142" t="e">
        <f t="shared" ca="1" si="3430"/>
        <v>#N/A</v>
      </c>
      <c r="U411" s="142" t="e">
        <f t="shared" ca="1" si="3430"/>
        <v>#N/A</v>
      </c>
      <c r="V411" s="142" t="e">
        <f t="shared" ca="1" si="3430"/>
        <v>#N/A</v>
      </c>
      <c r="W411" s="142" t="e">
        <f t="shared" ca="1" si="3430"/>
        <v>#N/A</v>
      </c>
      <c r="X411" s="142" t="e">
        <f t="shared" ca="1" si="3430"/>
        <v>#N/A</v>
      </c>
      <c r="Y411" s="142" t="e">
        <f t="shared" ca="1" si="3430"/>
        <v>#N/A</v>
      </c>
      <c r="Z411" s="142" t="e">
        <f t="shared" ca="1" si="3430"/>
        <v>#N/A</v>
      </c>
      <c r="AA411" s="142" t="e">
        <f t="shared" ca="1" si="3430"/>
        <v>#N/A</v>
      </c>
      <c r="AB411" s="142" t="e">
        <f t="shared" ca="1" si="3430"/>
        <v>#N/A</v>
      </c>
      <c r="AC411" s="142" t="e">
        <f t="shared" ca="1" si="3430"/>
        <v>#N/A</v>
      </c>
      <c r="AD411" s="142" t="e">
        <f t="shared" ca="1" si="3430"/>
        <v>#N/A</v>
      </c>
      <c r="AE411" s="142" t="e">
        <f t="shared" ca="1" si="3430"/>
        <v>#N/A</v>
      </c>
      <c r="AF411" s="142" t="e">
        <f t="shared" ca="1" si="3430"/>
        <v>#N/A</v>
      </c>
      <c r="AG411" s="142" t="e">
        <f t="shared" ca="1" si="3430"/>
        <v>#N/A</v>
      </c>
      <c r="AH411" s="142" t="e">
        <f t="shared" ca="1" si="3430"/>
        <v>#N/A</v>
      </c>
      <c r="AI411" s="142" t="e">
        <f t="shared" ca="1" si="3441"/>
        <v>#N/A</v>
      </c>
      <c r="AJ411" s="142" t="e">
        <f t="shared" ca="1" si="3441"/>
        <v>#N/A</v>
      </c>
      <c r="AK411" s="142" t="e">
        <f t="shared" ca="1" si="3441"/>
        <v>#N/A</v>
      </c>
      <c r="AL411" s="142" t="e">
        <f t="shared" ca="1" si="3441"/>
        <v>#N/A</v>
      </c>
      <c r="AM411" s="142" t="e">
        <f t="shared" ca="1" si="3441"/>
        <v>#N/A</v>
      </c>
      <c r="AN411" s="142" t="e">
        <f t="shared" ca="1" si="3441"/>
        <v>#N/A</v>
      </c>
      <c r="AO411" s="142" t="e">
        <f t="shared" ca="1" si="3441"/>
        <v>#N/A</v>
      </c>
      <c r="AP411" s="142" t="e">
        <f t="shared" ca="1" si="3441"/>
        <v>#N/A</v>
      </c>
      <c r="AQ411" s="142" t="e">
        <f t="shared" ca="1" si="3441"/>
        <v>#N/A</v>
      </c>
      <c r="AR411" s="142" t="e">
        <f t="shared" ca="1" si="3441"/>
        <v>#N/A</v>
      </c>
      <c r="AS411" s="142" t="e">
        <f t="shared" ca="1" si="3441"/>
        <v>#N/A</v>
      </c>
      <c r="AT411" s="142" t="e">
        <f t="shared" ca="1" si="3441"/>
        <v>#N/A</v>
      </c>
      <c r="AU411" s="142" t="e">
        <f t="shared" ca="1" si="3441"/>
        <v>#N/A</v>
      </c>
      <c r="AV411" s="142" t="e">
        <f t="shared" ca="1" si="3441"/>
        <v>#N/A</v>
      </c>
      <c r="AW411" s="142" t="e">
        <f t="shared" ca="1" si="3441"/>
        <v>#N/A</v>
      </c>
      <c r="AX411" s="142" t="e">
        <f t="shared" ca="1" si="3441"/>
        <v>#N/A</v>
      </c>
      <c r="AY411" s="142" t="e">
        <f t="shared" ca="1" si="3431"/>
        <v>#N/A</v>
      </c>
      <c r="AZ411" s="142" t="e">
        <f t="shared" ca="1" si="3431"/>
        <v>#N/A</v>
      </c>
      <c r="BA411" s="142" t="e">
        <f t="shared" ca="1" si="3431"/>
        <v>#N/A</v>
      </c>
      <c r="BB411" s="142" t="str">
        <f t="shared" ca="1" si="3291"/>
        <v/>
      </c>
      <c r="BC411" s="142" t="str">
        <f t="shared" ref="BC411" ca="1" si="3514">IFERROR(VALUE(G411)*IF(RTF_unit="K",1,IF(RTF_unit="lb",1/1000,IF(RTF_unit="T",2,1))),"")</f>
        <v/>
      </c>
      <c r="BD411" s="142" t="str">
        <f t="shared" ref="BD411" ca="1" si="3515">IFERROR(VALUE(H411)*IF(RTF_unit="K",1,IF(RTF_unit="lb",1/1000,IF(RTF_unit="T",2,1))),"")</f>
        <v/>
      </c>
      <c r="BE411" s="142" t="str">
        <f t="shared" ref="BE411" ca="1" si="3516">IFERROR(VALUE(I411)*IF(RTF_unit="K",1,IF(RTF_unit="lb",1/1000,IF(RTF_unit="T",2,1))),"")</f>
        <v/>
      </c>
      <c r="BF411" s="20" t="str">
        <f t="shared" ca="1" si="3295"/>
        <v/>
      </c>
      <c r="BG411" s="142" t="str">
        <f t="shared" ca="1" si="3337"/>
        <v/>
      </c>
      <c r="BH411" s="20"/>
      <c r="BI411" s="158" t="str">
        <f t="shared" ca="1" si="3381"/>
        <v/>
      </c>
      <c r="BJ411" s="142" t="str">
        <f t="shared" ca="1" si="3356"/>
        <v/>
      </c>
      <c r="BK411" s="142" t="str">
        <f t="shared" ca="1" si="3382"/>
        <v/>
      </c>
      <c r="BL411" s="142" t="str">
        <f t="shared" ref="BL411" ca="1" si="3517">IFERROR(INDEX($D$2:$BA$203,$A$41-1+$BI411,$A$27-3)*IF(RTF_unit="K",1,IF(RTF_unit="lb",1/1000,IF(RTF_unit="T",2,1))),"")</f>
        <v/>
      </c>
      <c r="BM411" s="142" t="str">
        <f t="shared" ref="BM411" ca="1" si="3518">IFERROR(INDEX($D$2:$BA$203,$A$41-1+$BI411,$A$27-1)*IF(RTF_unit="K",1,IF(RTF_unit="lb",1/1000,IF(RTF_unit="T",2,1))),"")</f>
        <v/>
      </c>
      <c r="BN411" s="142" t="str">
        <f t="shared" ref="BN411" ca="1" si="3519">IFERROR(INDEX($D$2:$BA$203,$A$41-1+$BI411,$A$27-2)*IF(RTF_unit="K",1,IF(RTF_unit="lb",1/1000,IF(RTF_unit="T",2,1))),"")</f>
        <v/>
      </c>
      <c r="BO411" s="142" t="str">
        <f t="shared" ref="BO411" ca="1" si="3520">IFERROR(INDEX($D$2:$BA$203,$A$41-1+$BI411,$A$27)*IF(RTF_unit_Moment="kip-ft",1,IF(RTF_unit_Moment="kip-in",1/12,IF(RTF_unit_Moment="lb-ft",1/1000,IF(RTF_unit_Moment="lb-in",1/12000,1)))),"")</f>
        <v/>
      </c>
      <c r="BP411" s="142" t="str">
        <f t="shared" ref="BP411" ca="1" si="3521">IFERROR(INDEX($D$2:$BA$203,$A$41-1+$BI411,$A$30)*IF(RTF_unit_Moment="kip-ft",1,IF(RTF_unit_Moment="kip-in",1/12,IF(RTF_unit_Moment="lb-ft",1/1000,IF(RTF_unit_Moment="lb-in",1/12000,1)))),"")</f>
        <v/>
      </c>
      <c r="BQ411" s="142" t="str">
        <f t="shared" ca="1" si="3388"/>
        <v/>
      </c>
      <c r="BR411" s="142" t="str">
        <f t="shared" ca="1" si="3389"/>
        <v/>
      </c>
      <c r="BT411" s="142" t="str">
        <f t="array" aca="1" ref="BT411" ca="1">IFERROR(INDEX($BB$1:$BB$502,SMALL(IF($BB$1:$BB$502&lt;&gt;"",ROW($BB$1:$BB$502)),ROW(404:404))),"")</f>
        <v/>
      </c>
      <c r="BU411" s="156" t="str">
        <f t="shared" ca="1" si="3351"/>
        <v/>
      </c>
      <c r="BV411" s="142" t="str">
        <f t="shared" ca="1" si="3362"/>
        <v/>
      </c>
      <c r="BW411" s="142" t="str">
        <f t="shared" ca="1" si="3362"/>
        <v/>
      </c>
      <c r="BX411" s="142" t="str">
        <f t="shared" ca="1" si="3362"/>
        <v/>
      </c>
      <c r="BY411" s="142" t="str">
        <f t="shared" ca="1" si="3363"/>
        <v/>
      </c>
      <c r="BZ411" s="142" t="str">
        <f t="shared" ca="1" si="3352"/>
        <v/>
      </c>
      <c r="CA411" s="142" t="str">
        <f t="shared" ca="1" si="3364"/>
        <v/>
      </c>
      <c r="CB411" s="142" t="str">
        <f t="shared" ca="1" si="3365"/>
        <v/>
      </c>
      <c r="CC411" s="142" t="str">
        <f t="shared" ca="1" si="3366"/>
        <v/>
      </c>
      <c r="CD411" s="142" t="str">
        <f t="shared" ca="1" si="3367"/>
        <v/>
      </c>
      <c r="CE411" s="142" t="str">
        <f t="shared" ca="1" si="3368"/>
        <v/>
      </c>
      <c r="CF411" s="142" t="str">
        <f t="shared" ca="1" si="3369"/>
        <v/>
      </c>
      <c r="CG411" s="142" t="str">
        <f t="shared" ca="1" si="3370"/>
        <v/>
      </c>
      <c r="CH411" s="142" t="str">
        <f ca="1">IFERROR(TRIM(IFERROR(IF(ISNUMBER(MATCH(IF($CF410="Radius",LEFT($CF411,FIND(" (",$CF411,1)),IF(LEFT($CF411,FIND(" (",$CF411,1))=LEFT($CF410,FIND(" (",$CF410,1)),"",LEFT($CF411,FIND(" (",$CF411,1)))),$CH$8:$CH410,0))=FALSE,IF($CF410="Radius",LEFT($CF411,FIND(" (",$CF411,1)),IF(LEFT($CF411,FIND(" (",$CF411,1))=LEFT($CF410,FIND(" (",$CF410,1)),"",LEFT($CF411,FIND(" (",$CF411,1)))),""),"")),"")</f>
        <v/>
      </c>
      <c r="CI411" s="142" t="str">
        <f t="array" aca="1" ref="CI411" ca="1">IFERROR(IF($CH411="","",IF(MAX((Selection_Radius=$CH411)*Selection_Resultant)=0,"",MAX((Selection_Radius=$CH411)*Selection_Resultant))),"")</f>
        <v/>
      </c>
      <c r="CJ411" s="142" t="str">
        <f t="shared" ca="1" si="3371"/>
        <v/>
      </c>
      <c r="CK411" s="142" t="str">
        <f t="array" aca="1" ref="CK411" ca="1">IFERROR(INDEX($CJ$1:$CJ$502,SMALL(IF($CJ$1:$CJ$502&lt;&gt;"",ROW($CJ$1:$CJ$502)),ROW(404:404))),"")</f>
        <v/>
      </c>
      <c r="CL411" s="142" t="str">
        <f t="shared" ca="1" si="3372"/>
        <v/>
      </c>
      <c r="CM411" s="142" t="str">
        <f t="shared" ca="1" si="3373"/>
        <v/>
      </c>
      <c r="CN411" s="142" t="str" cm="1">
        <f t="array" aca="1" ref="CN411" ca="1">IF(CM411="","",INDEX(INDIRECT("$CM$9:$CM$" &amp; ROW(GuyAnchorReactionCount) + GuyAnchorReactionCount),ROWS($CM411:INDIRECT("$CM$" &amp; ROW(GuyAnchorReactionCount) + GuyAnchorReactionCount))))</f>
        <v/>
      </c>
      <c r="CP411" s="145" t="str">
        <f t="shared" ca="1" si="3374"/>
        <v/>
      </c>
      <c r="CQ411" s="145" t="str">
        <f t="shared" ca="1" si="3375"/>
        <v/>
      </c>
      <c r="CR411" s="145" t="str">
        <f t="shared" ca="1" si="3376"/>
        <v/>
      </c>
      <c r="CS411" s="145" t="str">
        <f t="shared" ca="1" si="3377"/>
        <v/>
      </c>
    </row>
    <row r="412" spans="3:97" x14ac:dyDescent="0.2">
      <c r="C412" s="142">
        <f t="shared" si="3301"/>
        <v>410</v>
      </c>
      <c r="D412" s="142" t="e">
        <f t="shared" ca="1" si="3440"/>
        <v>#N/A</v>
      </c>
      <c r="E412" s="142" t="e">
        <f t="shared" ca="1" si="3440"/>
        <v>#N/A</v>
      </c>
      <c r="F412" s="142" t="e">
        <f t="shared" ca="1" si="3440"/>
        <v>#N/A</v>
      </c>
      <c r="G412" s="142" t="e">
        <f t="shared" ca="1" si="3440"/>
        <v>#N/A</v>
      </c>
      <c r="H412" s="142" t="e">
        <f t="shared" ca="1" si="3440"/>
        <v>#N/A</v>
      </c>
      <c r="I412" s="142" t="e">
        <f t="shared" ca="1" si="3440"/>
        <v>#N/A</v>
      </c>
      <c r="J412" s="142" t="e">
        <f t="shared" ca="1" si="3440"/>
        <v>#N/A</v>
      </c>
      <c r="K412" s="142" t="e">
        <f t="shared" ca="1" si="3440"/>
        <v>#N/A</v>
      </c>
      <c r="L412" s="142" t="e">
        <f t="shared" ca="1" si="3440"/>
        <v>#N/A</v>
      </c>
      <c r="M412" s="142" t="e">
        <f t="shared" ca="1" si="3440"/>
        <v>#N/A</v>
      </c>
      <c r="N412" s="142" t="e">
        <f t="shared" ca="1" si="3440"/>
        <v>#N/A</v>
      </c>
      <c r="O412" s="142" t="e">
        <f t="shared" ca="1" si="3440"/>
        <v>#N/A</v>
      </c>
      <c r="P412" s="142" t="e">
        <f t="shared" ca="1" si="3440"/>
        <v>#N/A</v>
      </c>
      <c r="Q412" s="142" t="e">
        <f t="shared" ca="1" si="3440"/>
        <v>#N/A</v>
      </c>
      <c r="R412" s="142" t="e">
        <f t="shared" ca="1" si="3440"/>
        <v>#N/A</v>
      </c>
      <c r="S412" s="142" t="e">
        <f t="shared" ca="1" si="3440"/>
        <v>#N/A</v>
      </c>
      <c r="T412" s="142" t="e">
        <f t="shared" ca="1" si="3430"/>
        <v>#N/A</v>
      </c>
      <c r="U412" s="142" t="e">
        <f t="shared" ca="1" si="3430"/>
        <v>#N/A</v>
      </c>
      <c r="V412" s="142" t="e">
        <f t="shared" ca="1" si="3430"/>
        <v>#N/A</v>
      </c>
      <c r="W412" s="142" t="e">
        <f t="shared" ca="1" si="3430"/>
        <v>#N/A</v>
      </c>
      <c r="X412" s="142" t="e">
        <f t="shared" ca="1" si="3430"/>
        <v>#N/A</v>
      </c>
      <c r="Y412" s="142" t="e">
        <f t="shared" ca="1" si="3430"/>
        <v>#N/A</v>
      </c>
      <c r="Z412" s="142" t="e">
        <f t="shared" ca="1" si="3430"/>
        <v>#N/A</v>
      </c>
      <c r="AA412" s="142" t="e">
        <f t="shared" ca="1" si="3430"/>
        <v>#N/A</v>
      </c>
      <c r="AB412" s="142" t="e">
        <f t="shared" ca="1" si="3430"/>
        <v>#N/A</v>
      </c>
      <c r="AC412" s="142" t="e">
        <f t="shared" ca="1" si="3430"/>
        <v>#N/A</v>
      </c>
      <c r="AD412" s="142" t="e">
        <f t="shared" ca="1" si="3430"/>
        <v>#N/A</v>
      </c>
      <c r="AE412" s="142" t="e">
        <f t="shared" ca="1" si="3430"/>
        <v>#N/A</v>
      </c>
      <c r="AF412" s="142" t="e">
        <f t="shared" ca="1" si="3430"/>
        <v>#N/A</v>
      </c>
      <c r="AG412" s="142" t="e">
        <f t="shared" ca="1" si="3430"/>
        <v>#N/A</v>
      </c>
      <c r="AH412" s="142" t="e">
        <f t="shared" ca="1" si="3430"/>
        <v>#N/A</v>
      </c>
      <c r="AI412" s="142" t="e">
        <f t="shared" ca="1" si="3441"/>
        <v>#N/A</v>
      </c>
      <c r="AJ412" s="142" t="e">
        <f t="shared" ca="1" si="3441"/>
        <v>#N/A</v>
      </c>
      <c r="AK412" s="142" t="e">
        <f t="shared" ca="1" si="3441"/>
        <v>#N/A</v>
      </c>
      <c r="AL412" s="142" t="e">
        <f t="shared" ca="1" si="3441"/>
        <v>#N/A</v>
      </c>
      <c r="AM412" s="142" t="e">
        <f t="shared" ca="1" si="3441"/>
        <v>#N/A</v>
      </c>
      <c r="AN412" s="142" t="e">
        <f t="shared" ca="1" si="3441"/>
        <v>#N/A</v>
      </c>
      <c r="AO412" s="142" t="e">
        <f t="shared" ca="1" si="3441"/>
        <v>#N/A</v>
      </c>
      <c r="AP412" s="142" t="e">
        <f t="shared" ca="1" si="3441"/>
        <v>#N/A</v>
      </c>
      <c r="AQ412" s="142" t="e">
        <f t="shared" ca="1" si="3441"/>
        <v>#N/A</v>
      </c>
      <c r="AR412" s="142" t="e">
        <f t="shared" ca="1" si="3441"/>
        <v>#N/A</v>
      </c>
      <c r="AS412" s="142" t="e">
        <f t="shared" ca="1" si="3441"/>
        <v>#N/A</v>
      </c>
      <c r="AT412" s="142" t="e">
        <f t="shared" ca="1" si="3441"/>
        <v>#N/A</v>
      </c>
      <c r="AU412" s="142" t="e">
        <f t="shared" ca="1" si="3441"/>
        <v>#N/A</v>
      </c>
      <c r="AV412" s="142" t="e">
        <f t="shared" ca="1" si="3441"/>
        <v>#N/A</v>
      </c>
      <c r="AW412" s="142" t="e">
        <f t="shared" ca="1" si="3441"/>
        <v>#N/A</v>
      </c>
      <c r="AX412" s="142" t="e">
        <f t="shared" ca="1" si="3441"/>
        <v>#N/A</v>
      </c>
      <c r="AY412" s="142" t="e">
        <f t="shared" ca="1" si="3431"/>
        <v>#N/A</v>
      </c>
      <c r="AZ412" s="142" t="e">
        <f t="shared" ca="1" si="3431"/>
        <v>#N/A</v>
      </c>
      <c r="BA412" s="142" t="e">
        <f t="shared" ca="1" si="3431"/>
        <v>#N/A</v>
      </c>
      <c r="BB412" s="142" t="str">
        <f t="shared" ca="1" si="3291"/>
        <v/>
      </c>
      <c r="BC412" s="142" t="str">
        <f t="shared" ref="BC412" ca="1" si="3522">IFERROR(VALUE(G412)*IF(RTF_unit="K",1,IF(RTF_unit="lb",1/1000,IF(RTF_unit="T",2,1))),"")</f>
        <v/>
      </c>
      <c r="BD412" s="142" t="str">
        <f t="shared" ref="BD412" ca="1" si="3523">IFERROR(VALUE(H412)*IF(RTF_unit="K",1,IF(RTF_unit="lb",1/1000,IF(RTF_unit="T",2,1))),"")</f>
        <v/>
      </c>
      <c r="BE412" s="142" t="str">
        <f t="shared" ref="BE412" ca="1" si="3524">IFERROR(VALUE(I412)*IF(RTF_unit="K",1,IF(RTF_unit="lb",1/1000,IF(RTF_unit="T",2,1))),"")</f>
        <v/>
      </c>
      <c r="BF412" s="20" t="str">
        <f t="shared" ca="1" si="3295"/>
        <v/>
      </c>
      <c r="BG412" s="142" t="str">
        <f t="shared" ca="1" si="3337"/>
        <v/>
      </c>
      <c r="BH412" s="20"/>
      <c r="BI412" s="158" t="str">
        <f t="shared" ca="1" si="3381"/>
        <v/>
      </c>
      <c r="BJ412" s="142" t="str">
        <f t="shared" ca="1" si="3356"/>
        <v/>
      </c>
      <c r="BK412" s="142" t="str">
        <f t="shared" ca="1" si="3382"/>
        <v/>
      </c>
      <c r="BL412" s="142" t="str">
        <f t="shared" ref="BL412" ca="1" si="3525">IFERROR(INDEX($D$2:$BA$203,$A$41-1+$BI412,$A$27-3)*IF(RTF_unit="K",1,IF(RTF_unit="lb",1/1000,IF(RTF_unit="T",2,1))),"")</f>
        <v/>
      </c>
      <c r="BM412" s="142" t="str">
        <f t="shared" ref="BM412" ca="1" si="3526">IFERROR(INDEX($D$2:$BA$203,$A$41-1+$BI412,$A$27-1)*IF(RTF_unit="K",1,IF(RTF_unit="lb",1/1000,IF(RTF_unit="T",2,1))),"")</f>
        <v/>
      </c>
      <c r="BN412" s="142" t="str">
        <f t="shared" ref="BN412" ca="1" si="3527">IFERROR(INDEX($D$2:$BA$203,$A$41-1+$BI412,$A$27-2)*IF(RTF_unit="K",1,IF(RTF_unit="lb",1/1000,IF(RTF_unit="T",2,1))),"")</f>
        <v/>
      </c>
      <c r="BO412" s="142" t="str">
        <f t="shared" ref="BO412" ca="1" si="3528">IFERROR(INDEX($D$2:$BA$203,$A$41-1+$BI412,$A$27)*IF(RTF_unit_Moment="kip-ft",1,IF(RTF_unit_Moment="kip-in",1/12,IF(RTF_unit_Moment="lb-ft",1/1000,IF(RTF_unit_Moment="lb-in",1/12000,1)))),"")</f>
        <v/>
      </c>
      <c r="BP412" s="142" t="str">
        <f t="shared" ref="BP412" ca="1" si="3529">IFERROR(INDEX($D$2:$BA$203,$A$41-1+$BI412,$A$30)*IF(RTF_unit_Moment="kip-ft",1,IF(RTF_unit_Moment="kip-in",1/12,IF(RTF_unit_Moment="lb-ft",1/1000,IF(RTF_unit_Moment="lb-in",1/12000,1)))),"")</f>
        <v/>
      </c>
      <c r="BQ412" s="142" t="str">
        <f t="shared" ca="1" si="3388"/>
        <v/>
      </c>
      <c r="BR412" s="142" t="str">
        <f t="shared" ca="1" si="3389"/>
        <v/>
      </c>
      <c r="BT412" s="142" t="str">
        <f t="array" aca="1" ref="BT412" ca="1">IFERROR(INDEX($BB$1:$BB$502,SMALL(IF($BB$1:$BB$502&lt;&gt;"",ROW($BB$1:$BB$502)),ROW(405:405))),"")</f>
        <v/>
      </c>
      <c r="BU412" s="156" t="str">
        <f t="shared" ca="1" si="3351"/>
        <v/>
      </c>
      <c r="BV412" s="142" t="str">
        <f t="shared" ca="1" si="3362"/>
        <v/>
      </c>
      <c r="BW412" s="142" t="str">
        <f t="shared" ca="1" si="3362"/>
        <v/>
      </c>
      <c r="BX412" s="142" t="str">
        <f t="shared" ca="1" si="3362"/>
        <v/>
      </c>
      <c r="BY412" s="142" t="str">
        <f t="shared" ca="1" si="3363"/>
        <v/>
      </c>
      <c r="BZ412" s="142" t="str">
        <f t="shared" ca="1" si="3352"/>
        <v/>
      </c>
      <c r="CA412" s="142" t="str">
        <f t="shared" ca="1" si="3364"/>
        <v/>
      </c>
      <c r="CB412" s="142" t="str">
        <f t="shared" ca="1" si="3365"/>
        <v/>
      </c>
      <c r="CC412" s="142" t="str">
        <f t="shared" ca="1" si="3366"/>
        <v/>
      </c>
      <c r="CD412" s="142" t="str">
        <f t="shared" ca="1" si="3367"/>
        <v/>
      </c>
      <c r="CE412" s="142" t="str">
        <f t="shared" ca="1" si="3368"/>
        <v/>
      </c>
      <c r="CF412" s="142" t="str">
        <f t="shared" ca="1" si="3369"/>
        <v/>
      </c>
      <c r="CG412" s="142" t="str">
        <f t="shared" ca="1" si="3370"/>
        <v/>
      </c>
      <c r="CH412" s="142" t="str">
        <f ca="1">IFERROR(TRIM(IFERROR(IF(ISNUMBER(MATCH(IF($CF411="Radius",LEFT($CF412,FIND(" (",$CF412,1)),IF(LEFT($CF412,FIND(" (",$CF412,1))=LEFT($CF411,FIND(" (",$CF411,1)),"",LEFT($CF412,FIND(" (",$CF412,1)))),$CH$8:$CH411,0))=FALSE,IF($CF411="Radius",LEFT($CF412,FIND(" (",$CF412,1)),IF(LEFT($CF412,FIND(" (",$CF412,1))=LEFT($CF411,FIND(" (",$CF411,1)),"",LEFT($CF412,FIND(" (",$CF412,1)))),""),"")),"")</f>
        <v/>
      </c>
      <c r="CI412" s="142" t="str">
        <f t="array" aca="1" ref="CI412" ca="1">IFERROR(IF($CH412="","",IF(MAX((Selection_Radius=$CH412)*Selection_Resultant)=0,"",MAX((Selection_Radius=$CH412)*Selection_Resultant))),"")</f>
        <v/>
      </c>
      <c r="CJ412" s="142" t="str">
        <f t="shared" ca="1" si="3371"/>
        <v/>
      </c>
      <c r="CK412" s="142" t="str">
        <f t="array" aca="1" ref="CK412" ca="1">IFERROR(INDEX($CJ$1:$CJ$502,SMALL(IF($CJ$1:$CJ$502&lt;&gt;"",ROW($CJ$1:$CJ$502)),ROW(405:405))),"")</f>
        <v/>
      </c>
      <c r="CL412" s="142" t="str">
        <f t="shared" ca="1" si="3372"/>
        <v/>
      </c>
      <c r="CM412" s="142" t="str">
        <f t="shared" ca="1" si="3373"/>
        <v/>
      </c>
      <c r="CN412" s="142" t="str" cm="1">
        <f t="array" aca="1" ref="CN412" ca="1">IF(CM412="","",INDEX(INDIRECT("$CM$9:$CM$" &amp; ROW(GuyAnchorReactionCount) + GuyAnchorReactionCount),ROWS($CM412:INDIRECT("$CM$" &amp; ROW(GuyAnchorReactionCount) + GuyAnchorReactionCount))))</f>
        <v/>
      </c>
      <c r="CP412" s="145" t="str">
        <f t="shared" ca="1" si="3374"/>
        <v/>
      </c>
      <c r="CQ412" s="145" t="str">
        <f t="shared" ca="1" si="3375"/>
        <v/>
      </c>
      <c r="CR412" s="145" t="str">
        <f t="shared" ca="1" si="3376"/>
        <v/>
      </c>
      <c r="CS412" s="145" t="str">
        <f t="shared" ca="1" si="3377"/>
        <v/>
      </c>
    </row>
    <row r="413" spans="3:97" x14ac:dyDescent="0.2">
      <c r="C413" s="142">
        <f t="shared" si="3301"/>
        <v>411</v>
      </c>
      <c r="D413" s="142" t="e">
        <f t="shared" ca="1" si="3440"/>
        <v>#N/A</v>
      </c>
      <c r="E413" s="142" t="e">
        <f t="shared" ca="1" si="3440"/>
        <v>#N/A</v>
      </c>
      <c r="F413" s="142" t="e">
        <f t="shared" ca="1" si="3440"/>
        <v>#N/A</v>
      </c>
      <c r="G413" s="142" t="e">
        <f t="shared" ca="1" si="3440"/>
        <v>#N/A</v>
      </c>
      <c r="H413" s="142" t="e">
        <f t="shared" ca="1" si="3440"/>
        <v>#N/A</v>
      </c>
      <c r="I413" s="142" t="e">
        <f t="shared" ca="1" si="3440"/>
        <v>#N/A</v>
      </c>
      <c r="J413" s="142" t="e">
        <f t="shared" ca="1" si="3440"/>
        <v>#N/A</v>
      </c>
      <c r="K413" s="142" t="e">
        <f t="shared" ca="1" si="3440"/>
        <v>#N/A</v>
      </c>
      <c r="L413" s="142" t="e">
        <f t="shared" ca="1" si="3440"/>
        <v>#N/A</v>
      </c>
      <c r="M413" s="142" t="e">
        <f t="shared" ca="1" si="3440"/>
        <v>#N/A</v>
      </c>
      <c r="N413" s="142" t="e">
        <f t="shared" ca="1" si="3440"/>
        <v>#N/A</v>
      </c>
      <c r="O413" s="142" t="e">
        <f t="shared" ca="1" si="3440"/>
        <v>#N/A</v>
      </c>
      <c r="P413" s="142" t="e">
        <f t="shared" ca="1" si="3440"/>
        <v>#N/A</v>
      </c>
      <c r="Q413" s="142" t="e">
        <f t="shared" ca="1" si="3440"/>
        <v>#N/A</v>
      </c>
      <c r="R413" s="142" t="e">
        <f t="shared" ca="1" si="3440"/>
        <v>#N/A</v>
      </c>
      <c r="S413" s="142" t="e">
        <f t="shared" ca="1" si="3440"/>
        <v>#N/A</v>
      </c>
      <c r="T413" s="142" t="e">
        <f t="shared" ca="1" si="3430"/>
        <v>#N/A</v>
      </c>
      <c r="U413" s="142" t="e">
        <f t="shared" ca="1" si="3430"/>
        <v>#N/A</v>
      </c>
      <c r="V413" s="142" t="e">
        <f t="shared" ca="1" si="3430"/>
        <v>#N/A</v>
      </c>
      <c r="W413" s="142" t="e">
        <f t="shared" ca="1" si="3430"/>
        <v>#N/A</v>
      </c>
      <c r="X413" s="142" t="e">
        <f t="shared" ca="1" si="3430"/>
        <v>#N/A</v>
      </c>
      <c r="Y413" s="142" t="e">
        <f t="shared" ca="1" si="3430"/>
        <v>#N/A</v>
      </c>
      <c r="Z413" s="142" t="e">
        <f t="shared" ca="1" si="3430"/>
        <v>#N/A</v>
      </c>
      <c r="AA413" s="142" t="e">
        <f t="shared" ca="1" si="3430"/>
        <v>#N/A</v>
      </c>
      <c r="AB413" s="142" t="e">
        <f t="shared" ca="1" si="3430"/>
        <v>#N/A</v>
      </c>
      <c r="AC413" s="142" t="e">
        <f t="shared" ca="1" si="3430"/>
        <v>#N/A</v>
      </c>
      <c r="AD413" s="142" t="e">
        <f t="shared" ca="1" si="3430"/>
        <v>#N/A</v>
      </c>
      <c r="AE413" s="142" t="e">
        <f t="shared" ca="1" si="3430"/>
        <v>#N/A</v>
      </c>
      <c r="AF413" s="142" t="e">
        <f t="shared" ca="1" si="3430"/>
        <v>#N/A</v>
      </c>
      <c r="AG413" s="142" t="e">
        <f t="shared" ca="1" si="3430"/>
        <v>#N/A</v>
      </c>
      <c r="AH413" s="142" t="e">
        <f t="shared" ca="1" si="3430"/>
        <v>#N/A</v>
      </c>
      <c r="AI413" s="142" t="e">
        <f t="shared" ca="1" si="3441"/>
        <v>#N/A</v>
      </c>
      <c r="AJ413" s="142" t="e">
        <f t="shared" ca="1" si="3441"/>
        <v>#N/A</v>
      </c>
      <c r="AK413" s="142" t="e">
        <f t="shared" ca="1" si="3441"/>
        <v>#N/A</v>
      </c>
      <c r="AL413" s="142" t="e">
        <f t="shared" ca="1" si="3441"/>
        <v>#N/A</v>
      </c>
      <c r="AM413" s="142" t="e">
        <f t="shared" ca="1" si="3441"/>
        <v>#N/A</v>
      </c>
      <c r="AN413" s="142" t="e">
        <f t="shared" ca="1" si="3441"/>
        <v>#N/A</v>
      </c>
      <c r="AO413" s="142" t="e">
        <f t="shared" ca="1" si="3441"/>
        <v>#N/A</v>
      </c>
      <c r="AP413" s="142" t="e">
        <f t="shared" ca="1" si="3441"/>
        <v>#N/A</v>
      </c>
      <c r="AQ413" s="142" t="e">
        <f t="shared" ca="1" si="3441"/>
        <v>#N/A</v>
      </c>
      <c r="AR413" s="142" t="e">
        <f t="shared" ca="1" si="3441"/>
        <v>#N/A</v>
      </c>
      <c r="AS413" s="142" t="e">
        <f t="shared" ca="1" si="3441"/>
        <v>#N/A</v>
      </c>
      <c r="AT413" s="142" t="e">
        <f t="shared" ca="1" si="3441"/>
        <v>#N/A</v>
      </c>
      <c r="AU413" s="142" t="e">
        <f t="shared" ca="1" si="3441"/>
        <v>#N/A</v>
      </c>
      <c r="AV413" s="142" t="e">
        <f t="shared" ca="1" si="3441"/>
        <v>#N/A</v>
      </c>
      <c r="AW413" s="142" t="e">
        <f t="shared" ca="1" si="3441"/>
        <v>#N/A</v>
      </c>
      <c r="AX413" s="142" t="e">
        <f t="shared" ca="1" si="3441"/>
        <v>#N/A</v>
      </c>
      <c r="AY413" s="142" t="e">
        <f t="shared" ca="1" si="3431"/>
        <v>#N/A</v>
      </c>
      <c r="AZ413" s="142" t="e">
        <f t="shared" ca="1" si="3431"/>
        <v>#N/A</v>
      </c>
      <c r="BA413" s="142" t="e">
        <f t="shared" ca="1" si="3431"/>
        <v>#N/A</v>
      </c>
      <c r="BB413" s="142" t="str">
        <f t="shared" ca="1" si="3291"/>
        <v/>
      </c>
      <c r="BC413" s="142" t="str">
        <f t="shared" ref="BC413" ca="1" si="3530">IFERROR(VALUE(G413)*IF(RTF_unit="K",1,IF(RTF_unit="lb",1/1000,IF(RTF_unit="T",2,1))),"")</f>
        <v/>
      </c>
      <c r="BD413" s="142" t="str">
        <f t="shared" ref="BD413" ca="1" si="3531">IFERROR(VALUE(H413)*IF(RTF_unit="K",1,IF(RTF_unit="lb",1/1000,IF(RTF_unit="T",2,1))),"")</f>
        <v/>
      </c>
      <c r="BE413" s="142" t="str">
        <f t="shared" ref="BE413" ca="1" si="3532">IFERROR(VALUE(I413)*IF(RTF_unit="K",1,IF(RTF_unit="lb",1/1000,IF(RTF_unit="T",2,1))),"")</f>
        <v/>
      </c>
      <c r="BF413" s="20" t="str">
        <f t="shared" ca="1" si="3295"/>
        <v/>
      </c>
      <c r="BG413" s="142" t="str">
        <f t="shared" ca="1" si="3337"/>
        <v/>
      </c>
      <c r="BH413" s="20"/>
      <c r="BI413" s="158" t="str">
        <f t="shared" ca="1" si="3381"/>
        <v/>
      </c>
      <c r="BJ413" s="142" t="str">
        <f t="shared" ca="1" si="3356"/>
        <v/>
      </c>
      <c r="BK413" s="142" t="str">
        <f t="shared" ca="1" si="3382"/>
        <v/>
      </c>
      <c r="BL413" s="142" t="str">
        <f t="shared" ref="BL413" ca="1" si="3533">IFERROR(INDEX($D$2:$BA$203,$A$41-1+$BI413,$A$27-3)*IF(RTF_unit="K",1,IF(RTF_unit="lb",1/1000,IF(RTF_unit="T",2,1))),"")</f>
        <v/>
      </c>
      <c r="BM413" s="142" t="str">
        <f t="shared" ref="BM413" ca="1" si="3534">IFERROR(INDEX($D$2:$BA$203,$A$41-1+$BI413,$A$27-1)*IF(RTF_unit="K",1,IF(RTF_unit="lb",1/1000,IF(RTF_unit="T",2,1))),"")</f>
        <v/>
      </c>
      <c r="BN413" s="142" t="str">
        <f t="shared" ref="BN413" ca="1" si="3535">IFERROR(INDEX($D$2:$BA$203,$A$41-1+$BI413,$A$27-2)*IF(RTF_unit="K",1,IF(RTF_unit="lb",1/1000,IF(RTF_unit="T",2,1))),"")</f>
        <v/>
      </c>
      <c r="BO413" s="142" t="str">
        <f t="shared" ref="BO413" ca="1" si="3536">IFERROR(INDEX($D$2:$BA$203,$A$41-1+$BI413,$A$27)*IF(RTF_unit_Moment="kip-ft",1,IF(RTF_unit_Moment="kip-in",1/12,IF(RTF_unit_Moment="lb-ft",1/1000,IF(RTF_unit_Moment="lb-in",1/12000,1)))),"")</f>
        <v/>
      </c>
      <c r="BP413" s="142" t="str">
        <f t="shared" ref="BP413" ca="1" si="3537">IFERROR(INDEX($D$2:$BA$203,$A$41-1+$BI413,$A$30)*IF(RTF_unit_Moment="kip-ft",1,IF(RTF_unit_Moment="kip-in",1/12,IF(RTF_unit_Moment="lb-ft",1/1000,IF(RTF_unit_Moment="lb-in",1/12000,1)))),"")</f>
        <v/>
      </c>
      <c r="BQ413" s="142" t="str">
        <f t="shared" ca="1" si="3388"/>
        <v/>
      </c>
      <c r="BR413" s="142" t="str">
        <f t="shared" ca="1" si="3389"/>
        <v/>
      </c>
      <c r="BT413" s="142" t="str">
        <f t="array" aca="1" ref="BT413" ca="1">IFERROR(INDEX($BB$1:$BB$502,SMALL(IF($BB$1:$BB$502&lt;&gt;"",ROW($BB$1:$BB$502)),ROW(406:406))),"")</f>
        <v/>
      </c>
      <c r="BU413" s="156" t="str">
        <f t="shared" ca="1" si="3351"/>
        <v/>
      </c>
      <c r="BV413" s="142" t="str">
        <f t="shared" ca="1" si="3362"/>
        <v/>
      </c>
      <c r="BW413" s="142" t="str">
        <f t="shared" ca="1" si="3362"/>
        <v/>
      </c>
      <c r="BX413" s="142" t="str">
        <f t="shared" ca="1" si="3362"/>
        <v/>
      </c>
      <c r="BY413" s="142" t="str">
        <f t="shared" ca="1" si="3363"/>
        <v/>
      </c>
      <c r="BZ413" s="142" t="str">
        <f t="shared" ca="1" si="3352"/>
        <v/>
      </c>
      <c r="CA413" s="142" t="str">
        <f t="shared" ca="1" si="3364"/>
        <v/>
      </c>
      <c r="CB413" s="142" t="str">
        <f t="shared" ca="1" si="3365"/>
        <v/>
      </c>
      <c r="CC413" s="142" t="str">
        <f t="shared" ca="1" si="3366"/>
        <v/>
      </c>
      <c r="CD413" s="142" t="str">
        <f t="shared" ca="1" si="3367"/>
        <v/>
      </c>
      <c r="CE413" s="142" t="str">
        <f t="shared" ca="1" si="3368"/>
        <v/>
      </c>
      <c r="CF413" s="142" t="str">
        <f t="shared" ca="1" si="3369"/>
        <v/>
      </c>
      <c r="CG413" s="142" t="str">
        <f t="shared" ca="1" si="3370"/>
        <v/>
      </c>
      <c r="CH413" s="142" t="str">
        <f ca="1">IFERROR(TRIM(IFERROR(IF(ISNUMBER(MATCH(IF($CF412="Radius",LEFT($CF413,FIND(" (",$CF413,1)),IF(LEFT($CF413,FIND(" (",$CF413,1))=LEFT($CF412,FIND(" (",$CF412,1)),"",LEFT($CF413,FIND(" (",$CF413,1)))),$CH$8:$CH412,0))=FALSE,IF($CF412="Radius",LEFT($CF413,FIND(" (",$CF413,1)),IF(LEFT($CF413,FIND(" (",$CF413,1))=LEFT($CF412,FIND(" (",$CF412,1)),"",LEFT($CF413,FIND(" (",$CF413,1)))),""),"")),"")</f>
        <v/>
      </c>
      <c r="CI413" s="142" t="str">
        <f t="array" aca="1" ref="CI413" ca="1">IFERROR(IF($CH413="","",IF(MAX((Selection_Radius=$CH413)*Selection_Resultant)=0,"",MAX((Selection_Radius=$CH413)*Selection_Resultant))),"")</f>
        <v/>
      </c>
      <c r="CJ413" s="142" t="str">
        <f t="shared" ca="1" si="3371"/>
        <v/>
      </c>
      <c r="CK413" s="142" t="str">
        <f t="array" aca="1" ref="CK413" ca="1">IFERROR(INDEX($CJ$1:$CJ$502,SMALL(IF($CJ$1:$CJ$502&lt;&gt;"",ROW($CJ$1:$CJ$502)),ROW(406:406))),"")</f>
        <v/>
      </c>
      <c r="CL413" s="142" t="str">
        <f t="shared" ca="1" si="3372"/>
        <v/>
      </c>
      <c r="CM413" s="142" t="str">
        <f t="shared" ca="1" si="3373"/>
        <v/>
      </c>
      <c r="CN413" s="142" t="str" cm="1">
        <f t="array" aca="1" ref="CN413" ca="1">IF(CM413="","",INDEX(INDIRECT("$CM$9:$CM$" &amp; ROW(GuyAnchorReactionCount) + GuyAnchorReactionCount),ROWS($CM413:INDIRECT("$CM$" &amp; ROW(GuyAnchorReactionCount) + GuyAnchorReactionCount))))</f>
        <v/>
      </c>
      <c r="CP413" s="145" t="str">
        <f t="shared" ca="1" si="3374"/>
        <v/>
      </c>
      <c r="CQ413" s="145" t="str">
        <f t="shared" ca="1" si="3375"/>
        <v/>
      </c>
      <c r="CR413" s="145" t="str">
        <f t="shared" ca="1" si="3376"/>
        <v/>
      </c>
      <c r="CS413" s="145" t="str">
        <f t="shared" ca="1" si="3377"/>
        <v/>
      </c>
    </row>
    <row r="414" spans="3:97" x14ac:dyDescent="0.2">
      <c r="C414" s="142">
        <f t="shared" si="3301"/>
        <v>412</v>
      </c>
      <c r="D414" s="142" t="e">
        <f t="shared" ca="1" si="3440"/>
        <v>#N/A</v>
      </c>
      <c r="E414" s="142" t="e">
        <f t="shared" ca="1" si="3440"/>
        <v>#N/A</v>
      </c>
      <c r="F414" s="142" t="e">
        <f t="shared" ca="1" si="3440"/>
        <v>#N/A</v>
      </c>
      <c r="G414" s="142" t="e">
        <f t="shared" ca="1" si="3440"/>
        <v>#N/A</v>
      </c>
      <c r="H414" s="142" t="e">
        <f t="shared" ca="1" si="3440"/>
        <v>#N/A</v>
      </c>
      <c r="I414" s="142" t="e">
        <f t="shared" ca="1" si="3440"/>
        <v>#N/A</v>
      </c>
      <c r="J414" s="142" t="e">
        <f t="shared" ca="1" si="3440"/>
        <v>#N/A</v>
      </c>
      <c r="K414" s="142" t="e">
        <f t="shared" ca="1" si="3440"/>
        <v>#N/A</v>
      </c>
      <c r="L414" s="142" t="e">
        <f t="shared" ca="1" si="3440"/>
        <v>#N/A</v>
      </c>
      <c r="M414" s="142" t="e">
        <f t="shared" ca="1" si="3440"/>
        <v>#N/A</v>
      </c>
      <c r="N414" s="142" t="e">
        <f t="shared" ca="1" si="3440"/>
        <v>#N/A</v>
      </c>
      <c r="O414" s="142" t="e">
        <f t="shared" ca="1" si="3440"/>
        <v>#N/A</v>
      </c>
      <c r="P414" s="142" t="e">
        <f t="shared" ca="1" si="3440"/>
        <v>#N/A</v>
      </c>
      <c r="Q414" s="142" t="e">
        <f t="shared" ca="1" si="3440"/>
        <v>#N/A</v>
      </c>
      <c r="R414" s="142" t="e">
        <f t="shared" ca="1" si="3440"/>
        <v>#N/A</v>
      </c>
      <c r="S414" s="142" t="e">
        <f t="shared" ca="1" si="3440"/>
        <v>#N/A</v>
      </c>
      <c r="T414" s="142" t="e">
        <f t="shared" ca="1" si="3430"/>
        <v>#N/A</v>
      </c>
      <c r="U414" s="142" t="e">
        <f t="shared" ca="1" si="3430"/>
        <v>#N/A</v>
      </c>
      <c r="V414" s="142" t="e">
        <f t="shared" ca="1" si="3430"/>
        <v>#N/A</v>
      </c>
      <c r="W414" s="142" t="e">
        <f t="shared" ca="1" si="3430"/>
        <v>#N/A</v>
      </c>
      <c r="X414" s="142" t="e">
        <f t="shared" ca="1" si="3430"/>
        <v>#N/A</v>
      </c>
      <c r="Y414" s="142" t="e">
        <f t="shared" ca="1" si="3430"/>
        <v>#N/A</v>
      </c>
      <c r="Z414" s="142" t="e">
        <f t="shared" ca="1" si="3430"/>
        <v>#N/A</v>
      </c>
      <c r="AA414" s="142" t="e">
        <f t="shared" ca="1" si="3430"/>
        <v>#N/A</v>
      </c>
      <c r="AB414" s="142" t="e">
        <f t="shared" ca="1" si="3430"/>
        <v>#N/A</v>
      </c>
      <c r="AC414" s="142" t="e">
        <f t="shared" ca="1" si="3430"/>
        <v>#N/A</v>
      </c>
      <c r="AD414" s="142" t="e">
        <f t="shared" ca="1" si="3430"/>
        <v>#N/A</v>
      </c>
      <c r="AE414" s="142" t="e">
        <f t="shared" ca="1" si="3430"/>
        <v>#N/A</v>
      </c>
      <c r="AF414" s="142" t="e">
        <f t="shared" ca="1" si="3430"/>
        <v>#N/A</v>
      </c>
      <c r="AG414" s="142" t="e">
        <f t="shared" ca="1" si="3430"/>
        <v>#N/A</v>
      </c>
      <c r="AH414" s="142" t="e">
        <f t="shared" ca="1" si="3430"/>
        <v>#N/A</v>
      </c>
      <c r="AI414" s="142" t="e">
        <f t="shared" ca="1" si="3441"/>
        <v>#N/A</v>
      </c>
      <c r="AJ414" s="142" t="e">
        <f t="shared" ca="1" si="3441"/>
        <v>#N/A</v>
      </c>
      <c r="AK414" s="142" t="e">
        <f t="shared" ca="1" si="3441"/>
        <v>#N/A</v>
      </c>
      <c r="AL414" s="142" t="e">
        <f t="shared" ca="1" si="3441"/>
        <v>#N/A</v>
      </c>
      <c r="AM414" s="142" t="e">
        <f t="shared" ca="1" si="3441"/>
        <v>#N/A</v>
      </c>
      <c r="AN414" s="142" t="e">
        <f t="shared" ca="1" si="3441"/>
        <v>#N/A</v>
      </c>
      <c r="AO414" s="142" t="e">
        <f t="shared" ca="1" si="3441"/>
        <v>#N/A</v>
      </c>
      <c r="AP414" s="142" t="e">
        <f t="shared" ca="1" si="3441"/>
        <v>#N/A</v>
      </c>
      <c r="AQ414" s="142" t="e">
        <f t="shared" ca="1" si="3441"/>
        <v>#N/A</v>
      </c>
      <c r="AR414" s="142" t="e">
        <f t="shared" ca="1" si="3441"/>
        <v>#N/A</v>
      </c>
      <c r="AS414" s="142" t="e">
        <f t="shared" ca="1" si="3441"/>
        <v>#N/A</v>
      </c>
      <c r="AT414" s="142" t="e">
        <f t="shared" ca="1" si="3441"/>
        <v>#N/A</v>
      </c>
      <c r="AU414" s="142" t="e">
        <f t="shared" ca="1" si="3441"/>
        <v>#N/A</v>
      </c>
      <c r="AV414" s="142" t="e">
        <f t="shared" ca="1" si="3441"/>
        <v>#N/A</v>
      </c>
      <c r="AW414" s="142" t="e">
        <f t="shared" ca="1" si="3441"/>
        <v>#N/A</v>
      </c>
      <c r="AX414" s="142" t="e">
        <f t="shared" ca="1" si="3441"/>
        <v>#N/A</v>
      </c>
      <c r="AY414" s="142" t="e">
        <f t="shared" ca="1" si="3431"/>
        <v>#N/A</v>
      </c>
      <c r="AZ414" s="142" t="e">
        <f t="shared" ca="1" si="3431"/>
        <v>#N/A</v>
      </c>
      <c r="BA414" s="142" t="e">
        <f t="shared" ca="1" si="3431"/>
        <v>#N/A</v>
      </c>
      <c r="BB414" s="142" t="str">
        <f t="shared" ca="1" si="3291"/>
        <v/>
      </c>
      <c r="BC414" s="142" t="str">
        <f t="shared" ref="BC414" ca="1" si="3538">IFERROR(VALUE(G414)*IF(RTF_unit="K",1,IF(RTF_unit="lb",1/1000,IF(RTF_unit="T",2,1))),"")</f>
        <v/>
      </c>
      <c r="BD414" s="142" t="str">
        <f t="shared" ref="BD414" ca="1" si="3539">IFERROR(VALUE(H414)*IF(RTF_unit="K",1,IF(RTF_unit="lb",1/1000,IF(RTF_unit="T",2,1))),"")</f>
        <v/>
      </c>
      <c r="BE414" s="142" t="str">
        <f t="shared" ref="BE414" ca="1" si="3540">IFERROR(VALUE(I414)*IF(RTF_unit="K",1,IF(RTF_unit="lb",1/1000,IF(RTF_unit="T",2,1))),"")</f>
        <v/>
      </c>
      <c r="BF414" s="20" t="str">
        <f t="shared" ca="1" si="3295"/>
        <v/>
      </c>
      <c r="BG414" s="142" t="str">
        <f t="shared" ca="1" si="3337"/>
        <v/>
      </c>
      <c r="BH414" s="20"/>
      <c r="BI414" s="158" t="str">
        <f t="shared" ca="1" si="3381"/>
        <v/>
      </c>
      <c r="BJ414" s="142" t="str">
        <f t="shared" ca="1" si="3356"/>
        <v/>
      </c>
      <c r="BK414" s="142" t="str">
        <f t="shared" ca="1" si="3382"/>
        <v/>
      </c>
      <c r="BL414" s="142" t="str">
        <f t="shared" ref="BL414" ca="1" si="3541">IFERROR(INDEX($D$2:$BA$203,$A$41-1+$BI414,$A$27-3)*IF(RTF_unit="K",1,IF(RTF_unit="lb",1/1000,IF(RTF_unit="T",2,1))),"")</f>
        <v/>
      </c>
      <c r="BM414" s="142" t="str">
        <f t="shared" ref="BM414" ca="1" si="3542">IFERROR(INDEX($D$2:$BA$203,$A$41-1+$BI414,$A$27-1)*IF(RTF_unit="K",1,IF(RTF_unit="lb",1/1000,IF(RTF_unit="T",2,1))),"")</f>
        <v/>
      </c>
      <c r="BN414" s="142" t="str">
        <f t="shared" ref="BN414" ca="1" si="3543">IFERROR(INDEX($D$2:$BA$203,$A$41-1+$BI414,$A$27-2)*IF(RTF_unit="K",1,IF(RTF_unit="lb",1/1000,IF(RTF_unit="T",2,1))),"")</f>
        <v/>
      </c>
      <c r="BO414" s="142" t="str">
        <f t="shared" ref="BO414" ca="1" si="3544">IFERROR(INDEX($D$2:$BA$203,$A$41-1+$BI414,$A$27)*IF(RTF_unit_Moment="kip-ft",1,IF(RTF_unit_Moment="kip-in",1/12,IF(RTF_unit_Moment="lb-ft",1/1000,IF(RTF_unit_Moment="lb-in",1/12000,1)))),"")</f>
        <v/>
      </c>
      <c r="BP414" s="142" t="str">
        <f t="shared" ref="BP414" ca="1" si="3545">IFERROR(INDEX($D$2:$BA$203,$A$41-1+$BI414,$A$30)*IF(RTF_unit_Moment="kip-ft",1,IF(RTF_unit_Moment="kip-in",1/12,IF(RTF_unit_Moment="lb-ft",1/1000,IF(RTF_unit_Moment="lb-in",1/12000,1)))),"")</f>
        <v/>
      </c>
      <c r="BQ414" s="142" t="str">
        <f t="shared" ca="1" si="3388"/>
        <v/>
      </c>
      <c r="BR414" s="142" t="str">
        <f t="shared" ca="1" si="3389"/>
        <v/>
      </c>
      <c r="BT414" s="142" t="str">
        <f t="array" aca="1" ref="BT414" ca="1">IFERROR(INDEX($BB$1:$BB$502,SMALL(IF($BB$1:$BB$502&lt;&gt;"",ROW($BB$1:$BB$502)),ROW(407:407))),"")</f>
        <v/>
      </c>
      <c r="BU414" s="156" t="str">
        <f t="shared" ca="1" si="3351"/>
        <v/>
      </c>
      <c r="BV414" s="142" t="str">
        <f t="shared" ca="1" si="3362"/>
        <v/>
      </c>
      <c r="BW414" s="142" t="str">
        <f t="shared" ca="1" si="3362"/>
        <v/>
      </c>
      <c r="BX414" s="142" t="str">
        <f t="shared" ca="1" si="3362"/>
        <v/>
      </c>
      <c r="BY414" s="142" t="str">
        <f t="shared" ca="1" si="3363"/>
        <v/>
      </c>
      <c r="BZ414" s="142" t="str">
        <f t="shared" ca="1" si="3352"/>
        <v/>
      </c>
      <c r="CA414" s="142" t="str">
        <f t="shared" ca="1" si="3364"/>
        <v/>
      </c>
      <c r="CB414" s="142" t="str">
        <f t="shared" ca="1" si="3365"/>
        <v/>
      </c>
      <c r="CC414" s="142" t="str">
        <f t="shared" ca="1" si="3366"/>
        <v/>
      </c>
      <c r="CD414" s="142" t="str">
        <f t="shared" ca="1" si="3367"/>
        <v/>
      </c>
      <c r="CE414" s="142" t="str">
        <f t="shared" ca="1" si="3368"/>
        <v/>
      </c>
      <c r="CF414" s="142" t="str">
        <f t="shared" ca="1" si="3369"/>
        <v/>
      </c>
      <c r="CG414" s="142" t="str">
        <f t="shared" ca="1" si="3370"/>
        <v/>
      </c>
      <c r="CH414" s="142" t="str">
        <f ca="1">IFERROR(TRIM(IFERROR(IF(ISNUMBER(MATCH(IF($CF413="Radius",LEFT($CF414,FIND(" (",$CF414,1)),IF(LEFT($CF414,FIND(" (",$CF414,1))=LEFT($CF413,FIND(" (",$CF413,1)),"",LEFT($CF414,FIND(" (",$CF414,1)))),$CH$8:$CH413,0))=FALSE,IF($CF413="Radius",LEFT($CF414,FIND(" (",$CF414,1)),IF(LEFT($CF414,FIND(" (",$CF414,1))=LEFT($CF413,FIND(" (",$CF413,1)),"",LEFT($CF414,FIND(" (",$CF414,1)))),""),"")),"")</f>
        <v/>
      </c>
      <c r="CI414" s="142" t="str">
        <f t="array" aca="1" ref="CI414" ca="1">IFERROR(IF($CH414="","",IF(MAX((Selection_Radius=$CH414)*Selection_Resultant)=0,"",MAX((Selection_Radius=$CH414)*Selection_Resultant))),"")</f>
        <v/>
      </c>
      <c r="CJ414" s="142" t="str">
        <f t="shared" ca="1" si="3371"/>
        <v/>
      </c>
      <c r="CK414" s="142" t="str">
        <f t="array" aca="1" ref="CK414" ca="1">IFERROR(INDEX($CJ$1:$CJ$502,SMALL(IF($CJ$1:$CJ$502&lt;&gt;"",ROW($CJ$1:$CJ$502)),ROW(407:407))),"")</f>
        <v/>
      </c>
      <c r="CL414" s="142" t="str">
        <f t="shared" ca="1" si="3372"/>
        <v/>
      </c>
      <c r="CM414" s="142" t="str">
        <f t="shared" ca="1" si="3373"/>
        <v/>
      </c>
      <c r="CN414" s="142" t="str" cm="1">
        <f t="array" aca="1" ref="CN414" ca="1">IF(CM414="","",INDEX(INDIRECT("$CM$9:$CM$" &amp; ROW(GuyAnchorReactionCount) + GuyAnchorReactionCount),ROWS($CM414:INDIRECT("$CM$" &amp; ROW(GuyAnchorReactionCount) + GuyAnchorReactionCount))))</f>
        <v/>
      </c>
      <c r="CP414" s="145" t="str">
        <f t="shared" ca="1" si="3374"/>
        <v/>
      </c>
      <c r="CQ414" s="145" t="str">
        <f t="shared" ca="1" si="3375"/>
        <v/>
      </c>
      <c r="CR414" s="145" t="str">
        <f t="shared" ca="1" si="3376"/>
        <v/>
      </c>
      <c r="CS414" s="145" t="str">
        <f t="shared" ca="1" si="3377"/>
        <v/>
      </c>
    </row>
    <row r="415" spans="3:97" ht="15" customHeight="1" x14ac:dyDescent="0.2">
      <c r="C415" s="142">
        <f t="shared" si="3301"/>
        <v>413</v>
      </c>
      <c r="D415" s="142" t="e">
        <f t="shared" ca="1" si="3440"/>
        <v>#N/A</v>
      </c>
      <c r="E415" s="142" t="e">
        <f t="shared" ca="1" si="3440"/>
        <v>#N/A</v>
      </c>
      <c r="F415" s="142" t="e">
        <f t="shared" ca="1" si="3440"/>
        <v>#N/A</v>
      </c>
      <c r="G415" s="142" t="e">
        <f t="shared" ca="1" si="3440"/>
        <v>#N/A</v>
      </c>
      <c r="H415" s="142" t="e">
        <f t="shared" ca="1" si="3440"/>
        <v>#N/A</v>
      </c>
      <c r="I415" s="142" t="e">
        <f t="shared" ca="1" si="3440"/>
        <v>#N/A</v>
      </c>
      <c r="J415" s="142" t="e">
        <f t="shared" ca="1" si="3440"/>
        <v>#N/A</v>
      </c>
      <c r="K415" s="142" t="e">
        <f t="shared" ca="1" si="3440"/>
        <v>#N/A</v>
      </c>
      <c r="L415" s="142" t="e">
        <f t="shared" ca="1" si="3440"/>
        <v>#N/A</v>
      </c>
      <c r="M415" s="142" t="e">
        <f t="shared" ca="1" si="3440"/>
        <v>#N/A</v>
      </c>
      <c r="N415" s="142" t="e">
        <f t="shared" ca="1" si="3440"/>
        <v>#N/A</v>
      </c>
      <c r="O415" s="142" t="e">
        <f t="shared" ca="1" si="3440"/>
        <v>#N/A</v>
      </c>
      <c r="P415" s="142" t="e">
        <f t="shared" ca="1" si="3440"/>
        <v>#N/A</v>
      </c>
      <c r="Q415" s="142" t="e">
        <f t="shared" ca="1" si="3440"/>
        <v>#N/A</v>
      </c>
      <c r="R415" s="142" t="e">
        <f t="shared" ca="1" si="3440"/>
        <v>#N/A</v>
      </c>
      <c r="S415" s="142" t="e">
        <f t="shared" ca="1" si="3440"/>
        <v>#N/A</v>
      </c>
      <c r="T415" s="142" t="e">
        <f t="shared" ca="1" si="3430"/>
        <v>#N/A</v>
      </c>
      <c r="U415" s="142" t="e">
        <f t="shared" ca="1" si="3430"/>
        <v>#N/A</v>
      </c>
      <c r="V415" s="142" t="e">
        <f t="shared" ca="1" si="3430"/>
        <v>#N/A</v>
      </c>
      <c r="W415" s="142" t="e">
        <f t="shared" ca="1" si="3430"/>
        <v>#N/A</v>
      </c>
      <c r="X415" s="142" t="e">
        <f t="shared" ca="1" si="3430"/>
        <v>#N/A</v>
      </c>
      <c r="Y415" s="142" t="e">
        <f t="shared" ca="1" si="3430"/>
        <v>#N/A</v>
      </c>
      <c r="Z415" s="142" t="e">
        <f t="shared" ca="1" si="3430"/>
        <v>#N/A</v>
      </c>
      <c r="AA415" s="142" t="e">
        <f t="shared" ca="1" si="3430"/>
        <v>#N/A</v>
      </c>
      <c r="AB415" s="142" t="e">
        <f t="shared" ca="1" si="3430"/>
        <v>#N/A</v>
      </c>
      <c r="AC415" s="142" t="e">
        <f t="shared" ca="1" si="3430"/>
        <v>#N/A</v>
      </c>
      <c r="AD415" s="142" t="e">
        <f t="shared" ca="1" si="3430"/>
        <v>#N/A</v>
      </c>
      <c r="AE415" s="142" t="e">
        <f t="shared" ca="1" si="3430"/>
        <v>#N/A</v>
      </c>
      <c r="AF415" s="142" t="e">
        <f t="shared" ca="1" si="3430"/>
        <v>#N/A</v>
      </c>
      <c r="AG415" s="142" t="e">
        <f t="shared" ca="1" si="3430"/>
        <v>#N/A</v>
      </c>
      <c r="AH415" s="142" t="e">
        <f t="shared" ca="1" si="3430"/>
        <v>#N/A</v>
      </c>
      <c r="AI415" s="142" t="e">
        <f t="shared" ca="1" si="3441"/>
        <v>#N/A</v>
      </c>
      <c r="AJ415" s="142" t="e">
        <f t="shared" ca="1" si="3441"/>
        <v>#N/A</v>
      </c>
      <c r="AK415" s="142" t="e">
        <f t="shared" ca="1" si="3441"/>
        <v>#N/A</v>
      </c>
      <c r="AL415" s="142" t="e">
        <f t="shared" ca="1" si="3441"/>
        <v>#N/A</v>
      </c>
      <c r="AM415" s="142" t="e">
        <f t="shared" ca="1" si="3441"/>
        <v>#N/A</v>
      </c>
      <c r="AN415" s="142" t="e">
        <f t="shared" ca="1" si="3441"/>
        <v>#N/A</v>
      </c>
      <c r="AO415" s="142" t="e">
        <f t="shared" ca="1" si="3441"/>
        <v>#N/A</v>
      </c>
      <c r="AP415" s="142" t="e">
        <f t="shared" ca="1" si="3441"/>
        <v>#N/A</v>
      </c>
      <c r="AQ415" s="142" t="e">
        <f t="shared" ca="1" si="3441"/>
        <v>#N/A</v>
      </c>
      <c r="AR415" s="142" t="e">
        <f t="shared" ca="1" si="3441"/>
        <v>#N/A</v>
      </c>
      <c r="AS415" s="142" t="e">
        <f t="shared" ca="1" si="3441"/>
        <v>#N/A</v>
      </c>
      <c r="AT415" s="142" t="e">
        <f t="shared" ca="1" si="3441"/>
        <v>#N/A</v>
      </c>
      <c r="AU415" s="142" t="e">
        <f t="shared" ca="1" si="3441"/>
        <v>#N/A</v>
      </c>
      <c r="AV415" s="142" t="e">
        <f t="shared" ca="1" si="3441"/>
        <v>#N/A</v>
      </c>
      <c r="AW415" s="142" t="e">
        <f t="shared" ca="1" si="3441"/>
        <v>#N/A</v>
      </c>
      <c r="AX415" s="142" t="e">
        <f t="shared" ca="1" si="3441"/>
        <v>#N/A</v>
      </c>
      <c r="AY415" s="142" t="e">
        <f t="shared" ca="1" si="3431"/>
        <v>#N/A</v>
      </c>
      <c r="AZ415" s="142" t="e">
        <f t="shared" ca="1" si="3431"/>
        <v>#N/A</v>
      </c>
      <c r="BA415" s="142" t="e">
        <f t="shared" ca="1" si="3431"/>
        <v>#N/A</v>
      </c>
      <c r="BB415" s="142" t="str">
        <f t="shared" ca="1" si="3291"/>
        <v/>
      </c>
      <c r="BC415" s="142" t="str">
        <f t="shared" ref="BC415" ca="1" si="3546">IFERROR(VALUE(G415)*IF(RTF_unit="K",1,IF(RTF_unit="lb",1/1000,IF(RTF_unit="T",2,1))),"")</f>
        <v/>
      </c>
      <c r="BD415" s="142" t="str">
        <f t="shared" ref="BD415" ca="1" si="3547">IFERROR(VALUE(H415)*IF(RTF_unit="K",1,IF(RTF_unit="lb",1/1000,IF(RTF_unit="T",2,1))),"")</f>
        <v/>
      </c>
      <c r="BE415" s="142" t="str">
        <f t="shared" ref="BE415" ca="1" si="3548">IFERROR(VALUE(I415)*IF(RTF_unit="K",1,IF(RTF_unit="lb",1/1000,IF(RTF_unit="T",2,1))),"")</f>
        <v/>
      </c>
      <c r="BF415" s="20" t="str">
        <f t="shared" ca="1" si="3295"/>
        <v/>
      </c>
      <c r="BG415" s="142" t="str">
        <f t="shared" ca="1" si="3337"/>
        <v/>
      </c>
      <c r="BH415" s="20"/>
      <c r="BI415" s="158" t="str">
        <f t="shared" ca="1" si="3381"/>
        <v/>
      </c>
      <c r="BJ415" s="142" t="str">
        <f t="shared" ca="1" si="3356"/>
        <v/>
      </c>
      <c r="BK415" s="142" t="str">
        <f t="shared" ca="1" si="3382"/>
        <v/>
      </c>
      <c r="BL415" s="142" t="str">
        <f t="shared" ref="BL415" ca="1" si="3549">IFERROR(INDEX($D$2:$BA$203,$A$41-1+$BI415,$A$27-3)*IF(RTF_unit="K",1,IF(RTF_unit="lb",1/1000,IF(RTF_unit="T",2,1))),"")</f>
        <v/>
      </c>
      <c r="BM415" s="142" t="str">
        <f t="shared" ref="BM415" ca="1" si="3550">IFERROR(INDEX($D$2:$BA$203,$A$41-1+$BI415,$A$27-1)*IF(RTF_unit="K",1,IF(RTF_unit="lb",1/1000,IF(RTF_unit="T",2,1))),"")</f>
        <v/>
      </c>
      <c r="BN415" s="142" t="str">
        <f t="shared" ref="BN415" ca="1" si="3551">IFERROR(INDEX($D$2:$BA$203,$A$41-1+$BI415,$A$27-2)*IF(RTF_unit="K",1,IF(RTF_unit="lb",1/1000,IF(RTF_unit="T",2,1))),"")</f>
        <v/>
      </c>
      <c r="BO415" s="142" t="str">
        <f t="shared" ref="BO415" ca="1" si="3552">IFERROR(INDEX($D$2:$BA$203,$A$41-1+$BI415,$A$27)*IF(RTF_unit_Moment="kip-ft",1,IF(RTF_unit_Moment="kip-in",1/12,IF(RTF_unit_Moment="lb-ft",1/1000,IF(RTF_unit_Moment="lb-in",1/12000,1)))),"")</f>
        <v/>
      </c>
      <c r="BP415" s="142" t="str">
        <f t="shared" ref="BP415" ca="1" si="3553">IFERROR(INDEX($D$2:$BA$203,$A$41-1+$BI415,$A$30)*IF(RTF_unit_Moment="kip-ft",1,IF(RTF_unit_Moment="kip-in",1/12,IF(RTF_unit_Moment="lb-ft",1/1000,IF(RTF_unit_Moment="lb-in",1/12000,1)))),"")</f>
        <v/>
      </c>
      <c r="BQ415" s="142" t="str">
        <f t="shared" ca="1" si="3388"/>
        <v/>
      </c>
      <c r="BR415" s="142" t="str">
        <f t="shared" ca="1" si="3389"/>
        <v/>
      </c>
      <c r="BT415" s="142" t="str">
        <f t="array" aca="1" ref="BT415" ca="1">IFERROR(INDEX($BB$1:$BB$502,SMALL(IF($BB$1:$BB$502&lt;&gt;"",ROW($BB$1:$BB$502)),ROW(408:408))),"")</f>
        <v/>
      </c>
      <c r="BU415" s="156" t="str">
        <f t="shared" ca="1" si="3351"/>
        <v/>
      </c>
      <c r="BV415" s="142" t="str">
        <f t="shared" ca="1" si="3362"/>
        <v/>
      </c>
      <c r="BW415" s="142" t="str">
        <f t="shared" ca="1" si="3362"/>
        <v/>
      </c>
      <c r="BX415" s="142" t="str">
        <f t="shared" ca="1" si="3362"/>
        <v/>
      </c>
      <c r="BY415" s="142" t="str">
        <f t="shared" ca="1" si="3363"/>
        <v/>
      </c>
      <c r="BZ415" s="142" t="str">
        <f t="shared" ca="1" si="3352"/>
        <v/>
      </c>
      <c r="CA415" s="142" t="str">
        <f t="shared" ca="1" si="3364"/>
        <v/>
      </c>
      <c r="CB415" s="142" t="str">
        <f t="shared" ca="1" si="3365"/>
        <v/>
      </c>
      <c r="CC415" s="142" t="str">
        <f t="shared" ca="1" si="3366"/>
        <v/>
      </c>
      <c r="CD415" s="142" t="str">
        <f t="shared" ca="1" si="3367"/>
        <v/>
      </c>
      <c r="CE415" s="142" t="str">
        <f t="shared" ca="1" si="3368"/>
        <v/>
      </c>
      <c r="CF415" s="142" t="str">
        <f t="shared" ca="1" si="3369"/>
        <v/>
      </c>
      <c r="CG415" s="142" t="str">
        <f t="shared" ca="1" si="3370"/>
        <v/>
      </c>
      <c r="CH415" s="142" t="str">
        <f ca="1">IFERROR(TRIM(IFERROR(IF(ISNUMBER(MATCH(IF($CF414="Radius",LEFT($CF415,FIND(" (",$CF415,1)),IF(LEFT($CF415,FIND(" (",$CF415,1))=LEFT($CF414,FIND(" (",$CF414,1)),"",LEFT($CF415,FIND(" (",$CF415,1)))),$CH$8:$CH414,0))=FALSE,IF($CF414="Radius",LEFT($CF415,FIND(" (",$CF415,1)),IF(LEFT($CF415,FIND(" (",$CF415,1))=LEFT($CF414,FIND(" (",$CF414,1)),"",LEFT($CF415,FIND(" (",$CF415,1)))),""),"")),"")</f>
        <v/>
      </c>
      <c r="CI415" s="142" t="str">
        <f t="array" aca="1" ref="CI415" ca="1">IFERROR(IF($CH415="","",IF(MAX((Selection_Radius=$CH415)*Selection_Resultant)=0,"",MAX((Selection_Radius=$CH415)*Selection_Resultant))),"")</f>
        <v/>
      </c>
      <c r="CJ415" s="142" t="str">
        <f t="shared" ca="1" si="3371"/>
        <v/>
      </c>
      <c r="CK415" s="142" t="str">
        <f t="array" aca="1" ref="CK415" ca="1">IFERROR(INDEX($CJ$1:$CJ$502,SMALL(IF($CJ$1:$CJ$502&lt;&gt;"",ROW($CJ$1:$CJ$502)),ROW(408:408))),"")</f>
        <v/>
      </c>
      <c r="CL415" s="142" t="str">
        <f t="shared" ca="1" si="3372"/>
        <v/>
      </c>
      <c r="CM415" s="142" t="str">
        <f t="shared" ca="1" si="3373"/>
        <v/>
      </c>
      <c r="CN415" s="142" t="str" cm="1">
        <f t="array" aca="1" ref="CN415" ca="1">IF(CM415="","",INDEX(INDIRECT("$CM$9:$CM$" &amp; ROW(GuyAnchorReactionCount) + GuyAnchorReactionCount),ROWS($CM415:INDIRECT("$CM$" &amp; ROW(GuyAnchorReactionCount) + GuyAnchorReactionCount))))</f>
        <v/>
      </c>
      <c r="CP415" s="145" t="str">
        <f t="shared" ca="1" si="3374"/>
        <v/>
      </c>
      <c r="CQ415" s="145" t="str">
        <f t="shared" ca="1" si="3375"/>
        <v/>
      </c>
      <c r="CR415" s="145" t="str">
        <f t="shared" ca="1" si="3376"/>
        <v/>
      </c>
      <c r="CS415" s="145" t="str">
        <f t="shared" ca="1" si="3377"/>
        <v/>
      </c>
    </row>
    <row r="416" spans="3:97" x14ac:dyDescent="0.2">
      <c r="C416" s="142">
        <f t="shared" si="3301"/>
        <v>414</v>
      </c>
      <c r="D416" s="142" t="e">
        <f t="shared" ca="1" si="3440"/>
        <v>#N/A</v>
      </c>
      <c r="E416" s="142" t="e">
        <f t="shared" ca="1" si="3440"/>
        <v>#N/A</v>
      </c>
      <c r="F416" s="142" t="e">
        <f t="shared" ca="1" si="3440"/>
        <v>#N/A</v>
      </c>
      <c r="G416" s="142" t="e">
        <f t="shared" ca="1" si="3440"/>
        <v>#N/A</v>
      </c>
      <c r="H416" s="142" t="e">
        <f t="shared" ca="1" si="3440"/>
        <v>#N/A</v>
      </c>
      <c r="I416" s="142" t="e">
        <f t="shared" ca="1" si="3440"/>
        <v>#N/A</v>
      </c>
      <c r="J416" s="142" t="e">
        <f t="shared" ca="1" si="3440"/>
        <v>#N/A</v>
      </c>
      <c r="K416" s="142" t="e">
        <f t="shared" ca="1" si="3440"/>
        <v>#N/A</v>
      </c>
      <c r="L416" s="142" t="e">
        <f t="shared" ca="1" si="3440"/>
        <v>#N/A</v>
      </c>
      <c r="M416" s="142" t="e">
        <f t="shared" ca="1" si="3440"/>
        <v>#N/A</v>
      </c>
      <c r="N416" s="142" t="e">
        <f t="shared" ca="1" si="3440"/>
        <v>#N/A</v>
      </c>
      <c r="O416" s="142" t="e">
        <f t="shared" ca="1" si="3440"/>
        <v>#N/A</v>
      </c>
      <c r="P416" s="142" t="e">
        <f t="shared" ca="1" si="3440"/>
        <v>#N/A</v>
      </c>
      <c r="Q416" s="142" t="e">
        <f t="shared" ca="1" si="3440"/>
        <v>#N/A</v>
      </c>
      <c r="R416" s="142" t="e">
        <f t="shared" ca="1" si="3440"/>
        <v>#N/A</v>
      </c>
      <c r="S416" s="142" t="e">
        <f t="shared" ca="1" si="3440"/>
        <v>#N/A</v>
      </c>
      <c r="T416" s="142" t="e">
        <f t="shared" ca="1" si="3430"/>
        <v>#N/A</v>
      </c>
      <c r="U416" s="142" t="e">
        <f t="shared" ca="1" si="3430"/>
        <v>#N/A</v>
      </c>
      <c r="V416" s="142" t="e">
        <f t="shared" ca="1" si="3430"/>
        <v>#N/A</v>
      </c>
      <c r="W416" s="142" t="e">
        <f t="shared" ca="1" si="3430"/>
        <v>#N/A</v>
      </c>
      <c r="X416" s="142" t="e">
        <f t="shared" ca="1" si="3430"/>
        <v>#N/A</v>
      </c>
      <c r="Y416" s="142" t="e">
        <f t="shared" ca="1" si="3430"/>
        <v>#N/A</v>
      </c>
      <c r="Z416" s="142" t="e">
        <f t="shared" ca="1" si="3430"/>
        <v>#N/A</v>
      </c>
      <c r="AA416" s="142" t="e">
        <f t="shared" ca="1" si="3430"/>
        <v>#N/A</v>
      </c>
      <c r="AB416" s="142" t="e">
        <f t="shared" ca="1" si="3430"/>
        <v>#N/A</v>
      </c>
      <c r="AC416" s="142" t="e">
        <f t="shared" ca="1" si="3430"/>
        <v>#N/A</v>
      </c>
      <c r="AD416" s="142" t="e">
        <f t="shared" ca="1" si="3430"/>
        <v>#N/A</v>
      </c>
      <c r="AE416" s="142" t="e">
        <f t="shared" ca="1" si="3430"/>
        <v>#N/A</v>
      </c>
      <c r="AF416" s="142" t="e">
        <f t="shared" ca="1" si="3430"/>
        <v>#N/A</v>
      </c>
      <c r="AG416" s="142" t="e">
        <f t="shared" ca="1" si="3430"/>
        <v>#N/A</v>
      </c>
      <c r="AH416" s="142" t="e">
        <f t="shared" ca="1" si="3430"/>
        <v>#N/A</v>
      </c>
      <c r="AI416" s="142" t="e">
        <f t="shared" ca="1" si="3441"/>
        <v>#N/A</v>
      </c>
      <c r="AJ416" s="142" t="e">
        <f t="shared" ca="1" si="3441"/>
        <v>#N/A</v>
      </c>
      <c r="AK416" s="142" t="e">
        <f t="shared" ca="1" si="3441"/>
        <v>#N/A</v>
      </c>
      <c r="AL416" s="142" t="e">
        <f t="shared" ca="1" si="3441"/>
        <v>#N/A</v>
      </c>
      <c r="AM416" s="142" t="e">
        <f t="shared" ca="1" si="3441"/>
        <v>#N/A</v>
      </c>
      <c r="AN416" s="142" t="e">
        <f t="shared" ca="1" si="3441"/>
        <v>#N/A</v>
      </c>
      <c r="AO416" s="142" t="e">
        <f t="shared" ca="1" si="3441"/>
        <v>#N/A</v>
      </c>
      <c r="AP416" s="142" t="e">
        <f t="shared" ca="1" si="3441"/>
        <v>#N/A</v>
      </c>
      <c r="AQ416" s="142" t="e">
        <f t="shared" ca="1" si="3441"/>
        <v>#N/A</v>
      </c>
      <c r="AR416" s="142" t="e">
        <f t="shared" ca="1" si="3441"/>
        <v>#N/A</v>
      </c>
      <c r="AS416" s="142" t="e">
        <f t="shared" ca="1" si="3441"/>
        <v>#N/A</v>
      </c>
      <c r="AT416" s="142" t="e">
        <f t="shared" ca="1" si="3441"/>
        <v>#N/A</v>
      </c>
      <c r="AU416" s="142" t="e">
        <f t="shared" ca="1" si="3441"/>
        <v>#N/A</v>
      </c>
      <c r="AV416" s="142" t="e">
        <f t="shared" ca="1" si="3441"/>
        <v>#N/A</v>
      </c>
      <c r="AW416" s="142" t="e">
        <f t="shared" ca="1" si="3441"/>
        <v>#N/A</v>
      </c>
      <c r="AX416" s="142" t="e">
        <f t="shared" ca="1" si="3441"/>
        <v>#N/A</v>
      </c>
      <c r="AY416" s="142" t="e">
        <f t="shared" ca="1" si="3431"/>
        <v>#N/A</v>
      </c>
      <c r="AZ416" s="142" t="e">
        <f t="shared" ca="1" si="3431"/>
        <v>#N/A</v>
      </c>
      <c r="BA416" s="142" t="e">
        <f t="shared" ca="1" si="3431"/>
        <v>#N/A</v>
      </c>
      <c r="BB416" s="142" t="str">
        <f t="shared" ca="1" si="3291"/>
        <v/>
      </c>
      <c r="BC416" s="142" t="str">
        <f t="shared" ref="BC416" ca="1" si="3554">IFERROR(VALUE(G416)*IF(RTF_unit="K",1,IF(RTF_unit="lb",1/1000,IF(RTF_unit="T",2,1))),"")</f>
        <v/>
      </c>
      <c r="BD416" s="142" t="str">
        <f t="shared" ref="BD416" ca="1" si="3555">IFERROR(VALUE(H416)*IF(RTF_unit="K",1,IF(RTF_unit="lb",1/1000,IF(RTF_unit="T",2,1))),"")</f>
        <v/>
      </c>
      <c r="BE416" s="142" t="str">
        <f t="shared" ref="BE416" ca="1" si="3556">IFERROR(VALUE(I416)*IF(RTF_unit="K",1,IF(RTF_unit="lb",1/1000,IF(RTF_unit="T",2,1))),"")</f>
        <v/>
      </c>
      <c r="BF416" s="20" t="str">
        <f t="shared" ca="1" si="3295"/>
        <v/>
      </c>
      <c r="BG416" s="142" t="str">
        <f t="shared" ca="1" si="3337"/>
        <v/>
      </c>
      <c r="BH416" s="20"/>
      <c r="BI416" s="158" t="str">
        <f t="shared" ca="1" si="3381"/>
        <v/>
      </c>
      <c r="BJ416" s="142" t="str">
        <f t="shared" ca="1" si="3356"/>
        <v/>
      </c>
      <c r="BK416" s="142" t="str">
        <f t="shared" ca="1" si="3382"/>
        <v/>
      </c>
      <c r="BL416" s="142" t="str">
        <f t="shared" ref="BL416" ca="1" si="3557">IFERROR(INDEX($D$2:$BA$203,$A$41-1+$BI416,$A$27-3)*IF(RTF_unit="K",1,IF(RTF_unit="lb",1/1000,IF(RTF_unit="T",2,1))),"")</f>
        <v/>
      </c>
      <c r="BM416" s="142" t="str">
        <f t="shared" ref="BM416" ca="1" si="3558">IFERROR(INDEX($D$2:$BA$203,$A$41-1+$BI416,$A$27-1)*IF(RTF_unit="K",1,IF(RTF_unit="lb",1/1000,IF(RTF_unit="T",2,1))),"")</f>
        <v/>
      </c>
      <c r="BN416" s="142" t="str">
        <f t="shared" ref="BN416" ca="1" si="3559">IFERROR(INDEX($D$2:$BA$203,$A$41-1+$BI416,$A$27-2)*IF(RTF_unit="K",1,IF(RTF_unit="lb",1/1000,IF(RTF_unit="T",2,1))),"")</f>
        <v/>
      </c>
      <c r="BO416" s="142" t="str">
        <f t="shared" ref="BO416" ca="1" si="3560">IFERROR(INDEX($D$2:$BA$203,$A$41-1+$BI416,$A$27)*IF(RTF_unit_Moment="kip-ft",1,IF(RTF_unit_Moment="kip-in",1/12,IF(RTF_unit_Moment="lb-ft",1/1000,IF(RTF_unit_Moment="lb-in",1/12000,1)))),"")</f>
        <v/>
      </c>
      <c r="BP416" s="142" t="str">
        <f t="shared" ref="BP416" ca="1" si="3561">IFERROR(INDEX($D$2:$BA$203,$A$41-1+$BI416,$A$30)*IF(RTF_unit_Moment="kip-ft",1,IF(RTF_unit_Moment="kip-in",1/12,IF(RTF_unit_Moment="lb-ft",1/1000,IF(RTF_unit_Moment="lb-in",1/12000,1)))),"")</f>
        <v/>
      </c>
      <c r="BQ416" s="142" t="str">
        <f t="shared" ca="1" si="3388"/>
        <v/>
      </c>
      <c r="BR416" s="142" t="str">
        <f t="shared" ca="1" si="3389"/>
        <v/>
      </c>
      <c r="BT416" s="142" t="str">
        <f t="array" aca="1" ref="BT416" ca="1">IFERROR(INDEX($BB$1:$BB$502,SMALL(IF($BB$1:$BB$502&lt;&gt;"",ROW($BB$1:$BB$502)),ROW(409:409))),"")</f>
        <v/>
      </c>
      <c r="BU416" s="156" t="str">
        <f t="shared" ca="1" si="3351"/>
        <v/>
      </c>
      <c r="BV416" s="142" t="str">
        <f t="shared" ca="1" si="3362"/>
        <v/>
      </c>
      <c r="BW416" s="142" t="str">
        <f t="shared" ca="1" si="3362"/>
        <v/>
      </c>
      <c r="BX416" s="142" t="str">
        <f t="shared" ca="1" si="3362"/>
        <v/>
      </c>
      <c r="BY416" s="142" t="str">
        <f t="shared" ca="1" si="3363"/>
        <v/>
      </c>
      <c r="BZ416" s="142" t="str">
        <f t="shared" ca="1" si="3352"/>
        <v/>
      </c>
      <c r="CA416" s="142" t="str">
        <f t="shared" ca="1" si="3364"/>
        <v/>
      </c>
      <c r="CB416" s="142" t="str">
        <f t="shared" ca="1" si="3365"/>
        <v/>
      </c>
      <c r="CC416" s="142" t="str">
        <f t="shared" ca="1" si="3366"/>
        <v/>
      </c>
      <c r="CD416" s="142" t="str">
        <f t="shared" ca="1" si="3367"/>
        <v/>
      </c>
      <c r="CE416" s="142" t="str">
        <f t="shared" ca="1" si="3368"/>
        <v/>
      </c>
      <c r="CF416" s="142" t="str">
        <f t="shared" ca="1" si="3369"/>
        <v/>
      </c>
      <c r="CG416" s="142" t="str">
        <f t="shared" ca="1" si="3370"/>
        <v/>
      </c>
      <c r="CH416" s="142" t="str">
        <f ca="1">IFERROR(TRIM(IFERROR(IF(ISNUMBER(MATCH(IF($CF415="Radius",LEFT($CF416,FIND(" (",$CF416,1)),IF(LEFT($CF416,FIND(" (",$CF416,1))=LEFT($CF415,FIND(" (",$CF415,1)),"",LEFT($CF416,FIND(" (",$CF416,1)))),$CH$8:$CH415,0))=FALSE,IF($CF415="Radius",LEFT($CF416,FIND(" (",$CF416,1)),IF(LEFT($CF416,FIND(" (",$CF416,1))=LEFT($CF415,FIND(" (",$CF415,1)),"",LEFT($CF416,FIND(" (",$CF416,1)))),""),"")),"")</f>
        <v/>
      </c>
      <c r="CI416" s="142" t="str">
        <f t="array" aca="1" ref="CI416" ca="1">IFERROR(IF($CH416="","",IF(MAX((Selection_Radius=$CH416)*Selection_Resultant)=0,"",MAX((Selection_Radius=$CH416)*Selection_Resultant))),"")</f>
        <v/>
      </c>
      <c r="CJ416" s="142" t="str">
        <f t="shared" ca="1" si="3371"/>
        <v/>
      </c>
      <c r="CK416" s="142" t="str">
        <f t="array" aca="1" ref="CK416" ca="1">IFERROR(INDEX($CJ$1:$CJ$502,SMALL(IF($CJ$1:$CJ$502&lt;&gt;"",ROW($CJ$1:$CJ$502)),ROW(409:409))),"")</f>
        <v/>
      </c>
      <c r="CL416" s="142" t="str">
        <f t="shared" ca="1" si="3372"/>
        <v/>
      </c>
      <c r="CM416" s="142" t="str">
        <f t="shared" ca="1" si="3373"/>
        <v/>
      </c>
      <c r="CN416" s="142" t="str" cm="1">
        <f t="array" aca="1" ref="CN416" ca="1">IF(CM416="","",INDEX(INDIRECT("$CM$9:$CM$" &amp; ROW(GuyAnchorReactionCount) + GuyAnchorReactionCount),ROWS($CM416:INDIRECT("$CM$" &amp; ROW(GuyAnchorReactionCount) + GuyAnchorReactionCount))))</f>
        <v/>
      </c>
      <c r="CP416" s="145" t="str">
        <f t="shared" ca="1" si="3374"/>
        <v/>
      </c>
      <c r="CQ416" s="145" t="str">
        <f t="shared" ca="1" si="3375"/>
        <v/>
      </c>
      <c r="CR416" s="145" t="str">
        <f t="shared" ca="1" si="3376"/>
        <v/>
      </c>
      <c r="CS416" s="145" t="str">
        <f t="shared" ca="1" si="3377"/>
        <v/>
      </c>
    </row>
    <row r="417" spans="3:97" x14ac:dyDescent="0.2">
      <c r="C417" s="142">
        <f t="shared" si="3301"/>
        <v>415</v>
      </c>
      <c r="D417" s="142" t="e">
        <f t="shared" ca="1" si="3440"/>
        <v>#N/A</v>
      </c>
      <c r="E417" s="142" t="e">
        <f t="shared" ca="1" si="3440"/>
        <v>#N/A</v>
      </c>
      <c r="F417" s="142" t="e">
        <f t="shared" ca="1" si="3440"/>
        <v>#N/A</v>
      </c>
      <c r="G417" s="142" t="e">
        <f t="shared" ca="1" si="3440"/>
        <v>#N/A</v>
      </c>
      <c r="H417" s="142" t="e">
        <f t="shared" ca="1" si="3440"/>
        <v>#N/A</v>
      </c>
      <c r="I417" s="142" t="e">
        <f t="shared" ca="1" si="3440"/>
        <v>#N/A</v>
      </c>
      <c r="J417" s="142" t="e">
        <f t="shared" ca="1" si="3440"/>
        <v>#N/A</v>
      </c>
      <c r="K417" s="142" t="e">
        <f t="shared" ca="1" si="3440"/>
        <v>#N/A</v>
      </c>
      <c r="L417" s="142" t="e">
        <f t="shared" ca="1" si="3440"/>
        <v>#N/A</v>
      </c>
      <c r="M417" s="142" t="e">
        <f t="shared" ca="1" si="3440"/>
        <v>#N/A</v>
      </c>
      <c r="N417" s="142" t="e">
        <f t="shared" ca="1" si="3440"/>
        <v>#N/A</v>
      </c>
      <c r="O417" s="142" t="e">
        <f t="shared" ca="1" si="3440"/>
        <v>#N/A</v>
      </c>
      <c r="P417" s="142" t="e">
        <f t="shared" ca="1" si="3440"/>
        <v>#N/A</v>
      </c>
      <c r="Q417" s="142" t="e">
        <f t="shared" ca="1" si="3440"/>
        <v>#N/A</v>
      </c>
      <c r="R417" s="142" t="e">
        <f t="shared" ca="1" si="3440"/>
        <v>#N/A</v>
      </c>
      <c r="S417" s="142" t="e">
        <f t="shared" ref="S417:AH432" ca="1" si="3562">TRIM(INDIRECT("'" &amp; "TNX Report" &amp; "'!" &amp; ADDRESS($A$9+$C417,S$1)))</f>
        <v>#N/A</v>
      </c>
      <c r="T417" s="142" t="e">
        <f t="shared" ca="1" si="3562"/>
        <v>#N/A</v>
      </c>
      <c r="U417" s="142" t="e">
        <f t="shared" ca="1" si="3562"/>
        <v>#N/A</v>
      </c>
      <c r="V417" s="142" t="e">
        <f t="shared" ca="1" si="3562"/>
        <v>#N/A</v>
      </c>
      <c r="W417" s="142" t="e">
        <f t="shared" ca="1" si="3562"/>
        <v>#N/A</v>
      </c>
      <c r="X417" s="142" t="e">
        <f t="shared" ca="1" si="3562"/>
        <v>#N/A</v>
      </c>
      <c r="Y417" s="142" t="e">
        <f t="shared" ca="1" si="3562"/>
        <v>#N/A</v>
      </c>
      <c r="Z417" s="142" t="e">
        <f t="shared" ca="1" si="3562"/>
        <v>#N/A</v>
      </c>
      <c r="AA417" s="142" t="e">
        <f t="shared" ca="1" si="3562"/>
        <v>#N/A</v>
      </c>
      <c r="AB417" s="142" t="e">
        <f t="shared" ca="1" si="3562"/>
        <v>#N/A</v>
      </c>
      <c r="AC417" s="142" t="e">
        <f t="shared" ca="1" si="3562"/>
        <v>#N/A</v>
      </c>
      <c r="AD417" s="142" t="e">
        <f t="shared" ca="1" si="3562"/>
        <v>#N/A</v>
      </c>
      <c r="AE417" s="142" t="e">
        <f t="shared" ca="1" si="3562"/>
        <v>#N/A</v>
      </c>
      <c r="AF417" s="142" t="e">
        <f t="shared" ca="1" si="3562"/>
        <v>#N/A</v>
      </c>
      <c r="AG417" s="142" t="e">
        <f t="shared" ca="1" si="3562"/>
        <v>#N/A</v>
      </c>
      <c r="AH417" s="142" t="e">
        <f t="shared" ca="1" si="3562"/>
        <v>#N/A</v>
      </c>
      <c r="AI417" s="142" t="e">
        <f t="shared" ca="1" si="3441"/>
        <v>#N/A</v>
      </c>
      <c r="AJ417" s="142" t="e">
        <f t="shared" ca="1" si="3441"/>
        <v>#N/A</v>
      </c>
      <c r="AK417" s="142" t="e">
        <f t="shared" ca="1" si="3441"/>
        <v>#N/A</v>
      </c>
      <c r="AL417" s="142" t="e">
        <f t="shared" ca="1" si="3441"/>
        <v>#N/A</v>
      </c>
      <c r="AM417" s="142" t="e">
        <f t="shared" ca="1" si="3441"/>
        <v>#N/A</v>
      </c>
      <c r="AN417" s="142" t="e">
        <f t="shared" ca="1" si="3441"/>
        <v>#N/A</v>
      </c>
      <c r="AO417" s="142" t="e">
        <f t="shared" ca="1" si="3441"/>
        <v>#N/A</v>
      </c>
      <c r="AP417" s="142" t="e">
        <f t="shared" ca="1" si="3441"/>
        <v>#N/A</v>
      </c>
      <c r="AQ417" s="142" t="e">
        <f t="shared" ca="1" si="3441"/>
        <v>#N/A</v>
      </c>
      <c r="AR417" s="142" t="e">
        <f t="shared" ca="1" si="3441"/>
        <v>#N/A</v>
      </c>
      <c r="AS417" s="142" t="e">
        <f t="shared" ca="1" si="3441"/>
        <v>#N/A</v>
      </c>
      <c r="AT417" s="142" t="e">
        <f t="shared" ca="1" si="3441"/>
        <v>#N/A</v>
      </c>
      <c r="AU417" s="142" t="e">
        <f t="shared" ca="1" si="3441"/>
        <v>#N/A</v>
      </c>
      <c r="AV417" s="142" t="e">
        <f t="shared" ca="1" si="3441"/>
        <v>#N/A</v>
      </c>
      <c r="AW417" s="142" t="e">
        <f t="shared" ca="1" si="3441"/>
        <v>#N/A</v>
      </c>
      <c r="AX417" s="142" t="e">
        <f t="shared" ref="AX417:BA432" ca="1" si="3563">TRIM(INDIRECT("'" &amp; "TNX Report" &amp; "'!" &amp; ADDRESS($A$9+$C417,AX$1)))</f>
        <v>#N/A</v>
      </c>
      <c r="AY417" s="142" t="e">
        <f t="shared" ca="1" si="3563"/>
        <v>#N/A</v>
      </c>
      <c r="AZ417" s="142" t="e">
        <f t="shared" ca="1" si="3563"/>
        <v>#N/A</v>
      </c>
      <c r="BA417" s="142" t="e">
        <f t="shared" ca="1" si="3563"/>
        <v>#N/A</v>
      </c>
      <c r="BB417" s="142" t="str">
        <f t="shared" ca="1" si="3291"/>
        <v/>
      </c>
      <c r="BC417" s="142" t="str">
        <f t="shared" ref="BC417" ca="1" si="3564">IFERROR(VALUE(G417)*IF(RTF_unit="K",1,IF(RTF_unit="lb",1/1000,IF(RTF_unit="T",2,1))),"")</f>
        <v/>
      </c>
      <c r="BD417" s="142" t="str">
        <f t="shared" ref="BD417" ca="1" si="3565">IFERROR(VALUE(H417)*IF(RTF_unit="K",1,IF(RTF_unit="lb",1/1000,IF(RTF_unit="T",2,1))),"")</f>
        <v/>
      </c>
      <c r="BE417" s="142" t="str">
        <f t="shared" ref="BE417" ca="1" si="3566">IFERROR(VALUE(I417)*IF(RTF_unit="K",1,IF(RTF_unit="lb",1/1000,IF(RTF_unit="T",2,1))),"")</f>
        <v/>
      </c>
      <c r="BF417" s="20" t="str">
        <f t="shared" ca="1" si="3295"/>
        <v/>
      </c>
      <c r="BG417" s="142" t="str">
        <f t="shared" ca="1" si="3337"/>
        <v/>
      </c>
      <c r="BH417" s="20"/>
      <c r="BI417" s="158" t="str">
        <f t="shared" ca="1" si="3381"/>
        <v/>
      </c>
      <c r="BJ417" s="142" t="str">
        <f t="shared" ca="1" si="3356"/>
        <v/>
      </c>
      <c r="BK417" s="142" t="str">
        <f t="shared" ca="1" si="3382"/>
        <v/>
      </c>
      <c r="BL417" s="142" t="str">
        <f t="shared" ref="BL417" ca="1" si="3567">IFERROR(INDEX($D$2:$BA$203,$A$41-1+$BI417,$A$27-3)*IF(RTF_unit="K",1,IF(RTF_unit="lb",1/1000,IF(RTF_unit="T",2,1))),"")</f>
        <v/>
      </c>
      <c r="BM417" s="142" t="str">
        <f t="shared" ref="BM417" ca="1" si="3568">IFERROR(INDEX($D$2:$BA$203,$A$41-1+$BI417,$A$27-1)*IF(RTF_unit="K",1,IF(RTF_unit="lb",1/1000,IF(RTF_unit="T",2,1))),"")</f>
        <v/>
      </c>
      <c r="BN417" s="142" t="str">
        <f t="shared" ref="BN417" ca="1" si="3569">IFERROR(INDEX($D$2:$BA$203,$A$41-1+$BI417,$A$27-2)*IF(RTF_unit="K",1,IF(RTF_unit="lb",1/1000,IF(RTF_unit="T",2,1))),"")</f>
        <v/>
      </c>
      <c r="BO417" s="142" t="str">
        <f t="shared" ref="BO417" ca="1" si="3570">IFERROR(INDEX($D$2:$BA$203,$A$41-1+$BI417,$A$27)*IF(RTF_unit_Moment="kip-ft",1,IF(RTF_unit_Moment="kip-in",1/12,IF(RTF_unit_Moment="lb-ft",1/1000,IF(RTF_unit_Moment="lb-in",1/12000,1)))),"")</f>
        <v/>
      </c>
      <c r="BP417" s="142" t="str">
        <f t="shared" ref="BP417" ca="1" si="3571">IFERROR(INDEX($D$2:$BA$203,$A$41-1+$BI417,$A$30)*IF(RTF_unit_Moment="kip-ft",1,IF(RTF_unit_Moment="kip-in",1/12,IF(RTF_unit_Moment="lb-ft",1/1000,IF(RTF_unit_Moment="lb-in",1/12000,1)))),"")</f>
        <v/>
      </c>
      <c r="BQ417" s="142" t="str">
        <f t="shared" ca="1" si="3388"/>
        <v/>
      </c>
      <c r="BR417" s="142" t="str">
        <f t="shared" ca="1" si="3389"/>
        <v/>
      </c>
      <c r="BT417" s="142" t="str">
        <f t="array" aca="1" ref="BT417" ca="1">IFERROR(INDEX($BB$1:$BB$502,SMALL(IF($BB$1:$BB$502&lt;&gt;"",ROW($BB$1:$BB$502)),ROW(410:410))),"")</f>
        <v/>
      </c>
      <c r="BU417" s="156" t="str">
        <f t="shared" ca="1" si="3351"/>
        <v/>
      </c>
      <c r="BV417" s="142" t="str">
        <f t="shared" ca="1" si="3362"/>
        <v/>
      </c>
      <c r="BW417" s="142" t="str">
        <f t="shared" ca="1" si="3362"/>
        <v/>
      </c>
      <c r="BX417" s="142" t="str">
        <f t="shared" ca="1" si="3362"/>
        <v/>
      </c>
      <c r="BY417" s="142" t="str">
        <f t="shared" ca="1" si="3363"/>
        <v/>
      </c>
      <c r="BZ417" s="142" t="str">
        <f t="shared" ca="1" si="3352"/>
        <v/>
      </c>
      <c r="CA417" s="142" t="str">
        <f t="shared" ca="1" si="3364"/>
        <v/>
      </c>
      <c r="CB417" s="142" t="str">
        <f t="shared" ca="1" si="3365"/>
        <v/>
      </c>
      <c r="CC417" s="142" t="str">
        <f t="shared" ca="1" si="3366"/>
        <v/>
      </c>
      <c r="CD417" s="142" t="str">
        <f t="shared" ca="1" si="3367"/>
        <v/>
      </c>
      <c r="CE417" s="142" t="str">
        <f t="shared" ca="1" si="3368"/>
        <v/>
      </c>
      <c r="CF417" s="142" t="str">
        <f t="shared" ca="1" si="3369"/>
        <v/>
      </c>
      <c r="CG417" s="142" t="str">
        <f t="shared" ca="1" si="3370"/>
        <v/>
      </c>
      <c r="CH417" s="142" t="str">
        <f ca="1">IFERROR(TRIM(IFERROR(IF(ISNUMBER(MATCH(IF($CF416="Radius",LEFT($CF417,FIND(" (",$CF417,1)),IF(LEFT($CF417,FIND(" (",$CF417,1))=LEFT($CF416,FIND(" (",$CF416,1)),"",LEFT($CF417,FIND(" (",$CF417,1)))),$CH$8:$CH416,0))=FALSE,IF($CF416="Radius",LEFT($CF417,FIND(" (",$CF417,1)),IF(LEFT($CF417,FIND(" (",$CF417,1))=LEFT($CF416,FIND(" (",$CF416,1)),"",LEFT($CF417,FIND(" (",$CF417,1)))),""),"")),"")</f>
        <v/>
      </c>
      <c r="CI417" s="142" t="str">
        <f t="array" aca="1" ref="CI417" ca="1">IFERROR(IF($CH417="","",IF(MAX((Selection_Radius=$CH417)*Selection_Resultant)=0,"",MAX((Selection_Radius=$CH417)*Selection_Resultant))),"")</f>
        <v/>
      </c>
      <c r="CJ417" s="142" t="str">
        <f t="shared" ca="1" si="3371"/>
        <v/>
      </c>
      <c r="CK417" s="142" t="str">
        <f t="array" aca="1" ref="CK417" ca="1">IFERROR(INDEX($CJ$1:$CJ$502,SMALL(IF($CJ$1:$CJ$502&lt;&gt;"",ROW($CJ$1:$CJ$502)),ROW(410:410))),"")</f>
        <v/>
      </c>
      <c r="CL417" s="142" t="str">
        <f t="shared" ca="1" si="3372"/>
        <v/>
      </c>
      <c r="CM417" s="142" t="str">
        <f t="shared" ca="1" si="3373"/>
        <v/>
      </c>
      <c r="CN417" s="142" t="str" cm="1">
        <f t="array" aca="1" ref="CN417" ca="1">IF(CM417="","",INDEX(INDIRECT("$CM$9:$CM$" &amp; ROW(GuyAnchorReactionCount) + GuyAnchorReactionCount),ROWS($CM417:INDIRECT("$CM$" &amp; ROW(GuyAnchorReactionCount) + GuyAnchorReactionCount))))</f>
        <v/>
      </c>
      <c r="CP417" s="145" t="str">
        <f t="shared" ca="1" si="3374"/>
        <v/>
      </c>
      <c r="CQ417" s="145" t="str">
        <f t="shared" ca="1" si="3375"/>
        <v/>
      </c>
      <c r="CR417" s="145" t="str">
        <f t="shared" ca="1" si="3376"/>
        <v/>
      </c>
      <c r="CS417" s="145" t="str">
        <f t="shared" ca="1" si="3377"/>
        <v/>
      </c>
    </row>
    <row r="418" spans="3:97" ht="15" customHeight="1" x14ac:dyDescent="0.2">
      <c r="C418" s="142">
        <f t="shared" si="3301"/>
        <v>416</v>
      </c>
      <c r="D418" s="142" t="e">
        <f t="shared" ref="D418:S433" ca="1" si="3572">TRIM(INDIRECT("'" &amp; "TNX Report" &amp; "'!" &amp; ADDRESS($A$9+$C418,D$1)))</f>
        <v>#N/A</v>
      </c>
      <c r="E418" s="142" t="e">
        <f t="shared" ca="1" si="3572"/>
        <v>#N/A</v>
      </c>
      <c r="F418" s="142" t="e">
        <f t="shared" ca="1" si="3572"/>
        <v>#N/A</v>
      </c>
      <c r="G418" s="142" t="e">
        <f t="shared" ca="1" si="3572"/>
        <v>#N/A</v>
      </c>
      <c r="H418" s="142" t="e">
        <f t="shared" ca="1" si="3572"/>
        <v>#N/A</v>
      </c>
      <c r="I418" s="142" t="e">
        <f t="shared" ca="1" si="3572"/>
        <v>#N/A</v>
      </c>
      <c r="J418" s="142" t="e">
        <f t="shared" ca="1" si="3572"/>
        <v>#N/A</v>
      </c>
      <c r="K418" s="142" t="e">
        <f t="shared" ca="1" si="3572"/>
        <v>#N/A</v>
      </c>
      <c r="L418" s="142" t="e">
        <f t="shared" ca="1" si="3572"/>
        <v>#N/A</v>
      </c>
      <c r="M418" s="142" t="e">
        <f t="shared" ca="1" si="3572"/>
        <v>#N/A</v>
      </c>
      <c r="N418" s="142" t="e">
        <f t="shared" ca="1" si="3572"/>
        <v>#N/A</v>
      </c>
      <c r="O418" s="142" t="e">
        <f t="shared" ca="1" si="3572"/>
        <v>#N/A</v>
      </c>
      <c r="P418" s="142" t="e">
        <f t="shared" ca="1" si="3572"/>
        <v>#N/A</v>
      </c>
      <c r="Q418" s="142" t="e">
        <f t="shared" ca="1" si="3572"/>
        <v>#N/A</v>
      </c>
      <c r="R418" s="142" t="e">
        <f t="shared" ca="1" si="3572"/>
        <v>#N/A</v>
      </c>
      <c r="S418" s="142" t="e">
        <f t="shared" ca="1" si="3572"/>
        <v>#N/A</v>
      </c>
      <c r="T418" s="142" t="e">
        <f t="shared" ca="1" si="3562"/>
        <v>#N/A</v>
      </c>
      <c r="U418" s="142" t="e">
        <f t="shared" ca="1" si="3562"/>
        <v>#N/A</v>
      </c>
      <c r="V418" s="142" t="e">
        <f t="shared" ca="1" si="3562"/>
        <v>#N/A</v>
      </c>
      <c r="W418" s="142" t="e">
        <f t="shared" ca="1" si="3562"/>
        <v>#N/A</v>
      </c>
      <c r="X418" s="142" t="e">
        <f t="shared" ca="1" si="3562"/>
        <v>#N/A</v>
      </c>
      <c r="Y418" s="142" t="e">
        <f t="shared" ca="1" si="3562"/>
        <v>#N/A</v>
      </c>
      <c r="Z418" s="142" t="e">
        <f t="shared" ca="1" si="3562"/>
        <v>#N/A</v>
      </c>
      <c r="AA418" s="142" t="e">
        <f t="shared" ca="1" si="3562"/>
        <v>#N/A</v>
      </c>
      <c r="AB418" s="142" t="e">
        <f t="shared" ca="1" si="3562"/>
        <v>#N/A</v>
      </c>
      <c r="AC418" s="142" t="e">
        <f t="shared" ca="1" si="3562"/>
        <v>#N/A</v>
      </c>
      <c r="AD418" s="142" t="e">
        <f t="shared" ca="1" si="3562"/>
        <v>#N/A</v>
      </c>
      <c r="AE418" s="142" t="e">
        <f t="shared" ca="1" si="3562"/>
        <v>#N/A</v>
      </c>
      <c r="AF418" s="142" t="e">
        <f t="shared" ca="1" si="3562"/>
        <v>#N/A</v>
      </c>
      <c r="AG418" s="142" t="e">
        <f t="shared" ca="1" si="3562"/>
        <v>#N/A</v>
      </c>
      <c r="AH418" s="142" t="e">
        <f t="shared" ca="1" si="3562"/>
        <v>#N/A</v>
      </c>
      <c r="AI418" s="142" t="e">
        <f t="shared" ref="AI418:AX433" ca="1" si="3573">TRIM(INDIRECT("'" &amp; "TNX Report" &amp; "'!" &amp; ADDRESS($A$9+$C418,AI$1)))</f>
        <v>#N/A</v>
      </c>
      <c r="AJ418" s="142" t="e">
        <f t="shared" ca="1" si="3573"/>
        <v>#N/A</v>
      </c>
      <c r="AK418" s="142" t="e">
        <f t="shared" ca="1" si="3573"/>
        <v>#N/A</v>
      </c>
      <c r="AL418" s="142" t="e">
        <f t="shared" ca="1" si="3573"/>
        <v>#N/A</v>
      </c>
      <c r="AM418" s="142" t="e">
        <f t="shared" ca="1" si="3573"/>
        <v>#N/A</v>
      </c>
      <c r="AN418" s="142" t="e">
        <f t="shared" ca="1" si="3573"/>
        <v>#N/A</v>
      </c>
      <c r="AO418" s="142" t="e">
        <f t="shared" ca="1" si="3573"/>
        <v>#N/A</v>
      </c>
      <c r="AP418" s="142" t="e">
        <f t="shared" ca="1" si="3573"/>
        <v>#N/A</v>
      </c>
      <c r="AQ418" s="142" t="e">
        <f t="shared" ca="1" si="3573"/>
        <v>#N/A</v>
      </c>
      <c r="AR418" s="142" t="e">
        <f t="shared" ca="1" si="3573"/>
        <v>#N/A</v>
      </c>
      <c r="AS418" s="142" t="e">
        <f t="shared" ca="1" si="3573"/>
        <v>#N/A</v>
      </c>
      <c r="AT418" s="142" t="e">
        <f t="shared" ca="1" si="3573"/>
        <v>#N/A</v>
      </c>
      <c r="AU418" s="142" t="e">
        <f t="shared" ca="1" si="3573"/>
        <v>#N/A</v>
      </c>
      <c r="AV418" s="142" t="e">
        <f t="shared" ca="1" si="3573"/>
        <v>#N/A</v>
      </c>
      <c r="AW418" s="142" t="e">
        <f t="shared" ca="1" si="3573"/>
        <v>#N/A</v>
      </c>
      <c r="AX418" s="142" t="e">
        <f t="shared" ca="1" si="3573"/>
        <v>#N/A</v>
      </c>
      <c r="AY418" s="142" t="e">
        <f t="shared" ca="1" si="3563"/>
        <v>#N/A</v>
      </c>
      <c r="AZ418" s="142" t="e">
        <f t="shared" ca="1" si="3563"/>
        <v>#N/A</v>
      </c>
      <c r="BA418" s="142" t="e">
        <f t="shared" ca="1" si="3563"/>
        <v>#N/A</v>
      </c>
      <c r="BB418" s="142" t="str">
        <f t="shared" ca="1" si="3291"/>
        <v/>
      </c>
      <c r="BC418" s="142" t="str">
        <f t="shared" ref="BC418" ca="1" si="3574">IFERROR(VALUE(G418)*IF(RTF_unit="K",1,IF(RTF_unit="lb",1/1000,IF(RTF_unit="T",2,1))),"")</f>
        <v/>
      </c>
      <c r="BD418" s="142" t="str">
        <f t="shared" ref="BD418" ca="1" si="3575">IFERROR(VALUE(H418)*IF(RTF_unit="K",1,IF(RTF_unit="lb",1/1000,IF(RTF_unit="T",2,1))),"")</f>
        <v/>
      </c>
      <c r="BE418" s="142" t="str">
        <f t="shared" ref="BE418" ca="1" si="3576">IFERROR(VALUE(I418)*IF(RTF_unit="K",1,IF(RTF_unit="lb",1/1000,IF(RTF_unit="T",2,1))),"")</f>
        <v/>
      </c>
      <c r="BF418" s="20" t="str">
        <f t="shared" ca="1" si="3295"/>
        <v/>
      </c>
      <c r="BG418" s="142" t="str">
        <f t="shared" ca="1" si="3337"/>
        <v/>
      </c>
      <c r="BH418" s="20"/>
      <c r="BI418" s="158" t="str">
        <f t="shared" ca="1" si="3381"/>
        <v/>
      </c>
      <c r="BJ418" s="142" t="str">
        <f t="shared" ca="1" si="3356"/>
        <v/>
      </c>
      <c r="BK418" s="142" t="str">
        <f t="shared" ca="1" si="3382"/>
        <v/>
      </c>
      <c r="BL418" s="142" t="str">
        <f t="shared" ref="BL418" ca="1" si="3577">IFERROR(INDEX($D$2:$BA$203,$A$41-1+$BI418,$A$27-3)*IF(RTF_unit="K",1,IF(RTF_unit="lb",1/1000,IF(RTF_unit="T",2,1))),"")</f>
        <v/>
      </c>
      <c r="BM418" s="142" t="str">
        <f t="shared" ref="BM418" ca="1" si="3578">IFERROR(INDEX($D$2:$BA$203,$A$41-1+$BI418,$A$27-1)*IF(RTF_unit="K",1,IF(RTF_unit="lb",1/1000,IF(RTF_unit="T",2,1))),"")</f>
        <v/>
      </c>
      <c r="BN418" s="142" t="str">
        <f t="shared" ref="BN418" ca="1" si="3579">IFERROR(INDEX($D$2:$BA$203,$A$41-1+$BI418,$A$27-2)*IF(RTF_unit="K",1,IF(RTF_unit="lb",1/1000,IF(RTF_unit="T",2,1))),"")</f>
        <v/>
      </c>
      <c r="BO418" s="142" t="str">
        <f t="shared" ref="BO418" ca="1" si="3580">IFERROR(INDEX($D$2:$BA$203,$A$41-1+$BI418,$A$27)*IF(RTF_unit_Moment="kip-ft",1,IF(RTF_unit_Moment="kip-in",1/12,IF(RTF_unit_Moment="lb-ft",1/1000,IF(RTF_unit_Moment="lb-in",1/12000,1)))),"")</f>
        <v/>
      </c>
      <c r="BP418" s="142" t="str">
        <f t="shared" ref="BP418" ca="1" si="3581">IFERROR(INDEX($D$2:$BA$203,$A$41-1+$BI418,$A$30)*IF(RTF_unit_Moment="kip-ft",1,IF(RTF_unit_Moment="kip-in",1/12,IF(RTF_unit_Moment="lb-ft",1/1000,IF(RTF_unit_Moment="lb-in",1/12000,1)))),"")</f>
        <v/>
      </c>
      <c r="BQ418" s="142" t="str">
        <f t="shared" ca="1" si="3388"/>
        <v/>
      </c>
      <c r="BR418" s="142" t="str">
        <f t="shared" ca="1" si="3389"/>
        <v/>
      </c>
      <c r="BT418" s="142" t="str">
        <f t="array" aca="1" ref="BT418" ca="1">IFERROR(INDEX($BB$1:$BB$502,SMALL(IF($BB$1:$BB$502&lt;&gt;"",ROW($BB$1:$BB$502)),ROW(411:411))),"")</f>
        <v/>
      </c>
      <c r="BU418" s="156" t="str">
        <f t="shared" ca="1" si="3351"/>
        <v/>
      </c>
      <c r="BV418" s="142" t="str">
        <f t="shared" ca="1" si="3362"/>
        <v/>
      </c>
      <c r="BW418" s="142" t="str">
        <f t="shared" ca="1" si="3362"/>
        <v/>
      </c>
      <c r="BX418" s="142" t="str">
        <f t="shared" ca="1" si="3362"/>
        <v/>
      </c>
      <c r="BY418" s="142" t="str">
        <f t="shared" ca="1" si="3363"/>
        <v/>
      </c>
      <c r="BZ418" s="142" t="str">
        <f t="shared" ca="1" si="3352"/>
        <v/>
      </c>
      <c r="CA418" s="142" t="str">
        <f t="shared" ca="1" si="3364"/>
        <v/>
      </c>
      <c r="CB418" s="142" t="str">
        <f t="shared" ca="1" si="3365"/>
        <v/>
      </c>
      <c r="CC418" s="142" t="str">
        <f t="shared" ca="1" si="3366"/>
        <v/>
      </c>
      <c r="CD418" s="142" t="str">
        <f t="shared" ca="1" si="3367"/>
        <v/>
      </c>
      <c r="CE418" s="142" t="str">
        <f t="shared" ca="1" si="3368"/>
        <v/>
      </c>
      <c r="CF418" s="142" t="str">
        <f t="shared" ca="1" si="3369"/>
        <v/>
      </c>
      <c r="CG418" s="142" t="str">
        <f t="shared" ca="1" si="3370"/>
        <v/>
      </c>
      <c r="CH418" s="142" t="str">
        <f ca="1">IFERROR(TRIM(IFERROR(IF(ISNUMBER(MATCH(IF($CF417="Radius",LEFT($CF418,FIND(" (",$CF418,1)),IF(LEFT($CF418,FIND(" (",$CF418,1))=LEFT($CF417,FIND(" (",$CF417,1)),"",LEFT($CF418,FIND(" (",$CF418,1)))),$CH$8:$CH417,0))=FALSE,IF($CF417="Radius",LEFT($CF418,FIND(" (",$CF418,1)),IF(LEFT($CF418,FIND(" (",$CF418,1))=LEFT($CF417,FIND(" (",$CF417,1)),"",LEFT($CF418,FIND(" (",$CF418,1)))),""),"")),"")</f>
        <v/>
      </c>
      <c r="CI418" s="142" t="str">
        <f t="array" aca="1" ref="CI418" ca="1">IFERROR(IF($CH418="","",IF(MAX((Selection_Radius=$CH418)*Selection_Resultant)=0,"",MAX((Selection_Radius=$CH418)*Selection_Resultant))),"")</f>
        <v/>
      </c>
      <c r="CJ418" s="142" t="str">
        <f t="shared" ca="1" si="3371"/>
        <v/>
      </c>
      <c r="CK418" s="142" t="str">
        <f t="array" aca="1" ref="CK418" ca="1">IFERROR(INDEX($CJ$1:$CJ$502,SMALL(IF($CJ$1:$CJ$502&lt;&gt;"",ROW($CJ$1:$CJ$502)),ROW(411:411))),"")</f>
        <v/>
      </c>
      <c r="CL418" s="142" t="str">
        <f t="shared" ca="1" si="3372"/>
        <v/>
      </c>
      <c r="CM418" s="142" t="str">
        <f t="shared" ca="1" si="3373"/>
        <v/>
      </c>
      <c r="CN418" s="142" t="str" cm="1">
        <f t="array" aca="1" ref="CN418" ca="1">IF(CM418="","",INDEX(INDIRECT("$CM$9:$CM$" &amp; ROW(GuyAnchorReactionCount) + GuyAnchorReactionCount),ROWS($CM418:INDIRECT("$CM$" &amp; ROW(GuyAnchorReactionCount) + GuyAnchorReactionCount))))</f>
        <v/>
      </c>
      <c r="CP418" s="145" t="str">
        <f t="shared" ca="1" si="3374"/>
        <v/>
      </c>
      <c r="CQ418" s="145" t="str">
        <f t="shared" ca="1" si="3375"/>
        <v/>
      </c>
      <c r="CR418" s="145" t="str">
        <f t="shared" ca="1" si="3376"/>
        <v/>
      </c>
      <c r="CS418" s="145" t="str">
        <f t="shared" ca="1" si="3377"/>
        <v/>
      </c>
    </row>
    <row r="419" spans="3:97" x14ac:dyDescent="0.2">
      <c r="C419" s="142">
        <f t="shared" si="3301"/>
        <v>417</v>
      </c>
      <c r="D419" s="142" t="e">
        <f t="shared" ca="1" si="3572"/>
        <v>#N/A</v>
      </c>
      <c r="E419" s="142" t="e">
        <f t="shared" ca="1" si="3572"/>
        <v>#N/A</v>
      </c>
      <c r="F419" s="142" t="e">
        <f t="shared" ca="1" si="3572"/>
        <v>#N/A</v>
      </c>
      <c r="G419" s="142" t="e">
        <f t="shared" ca="1" si="3572"/>
        <v>#N/A</v>
      </c>
      <c r="H419" s="142" t="e">
        <f t="shared" ca="1" si="3572"/>
        <v>#N/A</v>
      </c>
      <c r="I419" s="142" t="e">
        <f t="shared" ca="1" si="3572"/>
        <v>#N/A</v>
      </c>
      <c r="J419" s="142" t="e">
        <f t="shared" ca="1" si="3572"/>
        <v>#N/A</v>
      </c>
      <c r="K419" s="142" t="e">
        <f t="shared" ca="1" si="3572"/>
        <v>#N/A</v>
      </c>
      <c r="L419" s="142" t="e">
        <f t="shared" ca="1" si="3572"/>
        <v>#N/A</v>
      </c>
      <c r="M419" s="142" t="e">
        <f t="shared" ca="1" si="3572"/>
        <v>#N/A</v>
      </c>
      <c r="N419" s="142" t="e">
        <f t="shared" ca="1" si="3572"/>
        <v>#N/A</v>
      </c>
      <c r="O419" s="142" t="e">
        <f t="shared" ca="1" si="3572"/>
        <v>#N/A</v>
      </c>
      <c r="P419" s="142" t="e">
        <f t="shared" ca="1" si="3572"/>
        <v>#N/A</v>
      </c>
      <c r="Q419" s="142" t="e">
        <f t="shared" ca="1" si="3572"/>
        <v>#N/A</v>
      </c>
      <c r="R419" s="142" t="e">
        <f t="shared" ca="1" si="3572"/>
        <v>#N/A</v>
      </c>
      <c r="S419" s="142" t="e">
        <f t="shared" ca="1" si="3572"/>
        <v>#N/A</v>
      </c>
      <c r="T419" s="142" t="e">
        <f t="shared" ca="1" si="3562"/>
        <v>#N/A</v>
      </c>
      <c r="U419" s="142" t="e">
        <f t="shared" ca="1" si="3562"/>
        <v>#N/A</v>
      </c>
      <c r="V419" s="142" t="e">
        <f t="shared" ca="1" si="3562"/>
        <v>#N/A</v>
      </c>
      <c r="W419" s="142" t="e">
        <f t="shared" ca="1" si="3562"/>
        <v>#N/A</v>
      </c>
      <c r="X419" s="142" t="e">
        <f t="shared" ca="1" si="3562"/>
        <v>#N/A</v>
      </c>
      <c r="Y419" s="142" t="e">
        <f t="shared" ca="1" si="3562"/>
        <v>#N/A</v>
      </c>
      <c r="Z419" s="142" t="e">
        <f t="shared" ca="1" si="3562"/>
        <v>#N/A</v>
      </c>
      <c r="AA419" s="142" t="e">
        <f t="shared" ca="1" si="3562"/>
        <v>#N/A</v>
      </c>
      <c r="AB419" s="142" t="e">
        <f t="shared" ca="1" si="3562"/>
        <v>#N/A</v>
      </c>
      <c r="AC419" s="142" t="e">
        <f t="shared" ca="1" si="3562"/>
        <v>#N/A</v>
      </c>
      <c r="AD419" s="142" t="e">
        <f t="shared" ca="1" si="3562"/>
        <v>#N/A</v>
      </c>
      <c r="AE419" s="142" t="e">
        <f t="shared" ca="1" si="3562"/>
        <v>#N/A</v>
      </c>
      <c r="AF419" s="142" t="e">
        <f t="shared" ca="1" si="3562"/>
        <v>#N/A</v>
      </c>
      <c r="AG419" s="142" t="e">
        <f t="shared" ca="1" si="3562"/>
        <v>#N/A</v>
      </c>
      <c r="AH419" s="142" t="e">
        <f t="shared" ca="1" si="3562"/>
        <v>#N/A</v>
      </c>
      <c r="AI419" s="142" t="e">
        <f t="shared" ca="1" si="3573"/>
        <v>#N/A</v>
      </c>
      <c r="AJ419" s="142" t="e">
        <f t="shared" ca="1" si="3573"/>
        <v>#N/A</v>
      </c>
      <c r="AK419" s="142" t="e">
        <f t="shared" ca="1" si="3573"/>
        <v>#N/A</v>
      </c>
      <c r="AL419" s="142" t="e">
        <f t="shared" ca="1" si="3573"/>
        <v>#N/A</v>
      </c>
      <c r="AM419" s="142" t="e">
        <f t="shared" ca="1" si="3573"/>
        <v>#N/A</v>
      </c>
      <c r="AN419" s="142" t="e">
        <f t="shared" ca="1" si="3573"/>
        <v>#N/A</v>
      </c>
      <c r="AO419" s="142" t="e">
        <f t="shared" ca="1" si="3573"/>
        <v>#N/A</v>
      </c>
      <c r="AP419" s="142" t="e">
        <f t="shared" ca="1" si="3573"/>
        <v>#N/A</v>
      </c>
      <c r="AQ419" s="142" t="e">
        <f t="shared" ca="1" si="3573"/>
        <v>#N/A</v>
      </c>
      <c r="AR419" s="142" t="e">
        <f t="shared" ca="1" si="3573"/>
        <v>#N/A</v>
      </c>
      <c r="AS419" s="142" t="e">
        <f t="shared" ca="1" si="3573"/>
        <v>#N/A</v>
      </c>
      <c r="AT419" s="142" t="e">
        <f t="shared" ca="1" si="3573"/>
        <v>#N/A</v>
      </c>
      <c r="AU419" s="142" t="e">
        <f t="shared" ca="1" si="3573"/>
        <v>#N/A</v>
      </c>
      <c r="AV419" s="142" t="e">
        <f t="shared" ca="1" si="3573"/>
        <v>#N/A</v>
      </c>
      <c r="AW419" s="142" t="e">
        <f t="shared" ca="1" si="3573"/>
        <v>#N/A</v>
      </c>
      <c r="AX419" s="142" t="e">
        <f t="shared" ca="1" si="3573"/>
        <v>#N/A</v>
      </c>
      <c r="AY419" s="142" t="e">
        <f t="shared" ca="1" si="3563"/>
        <v>#N/A</v>
      </c>
      <c r="AZ419" s="142" t="e">
        <f t="shared" ca="1" si="3563"/>
        <v>#N/A</v>
      </c>
      <c r="BA419" s="142" t="e">
        <f t="shared" ca="1" si="3563"/>
        <v>#N/A</v>
      </c>
      <c r="BB419" s="142" t="str">
        <f t="shared" ca="1" si="3291"/>
        <v/>
      </c>
      <c r="BC419" s="142" t="str">
        <f t="shared" ref="BC419" ca="1" si="3582">IFERROR(VALUE(G419)*IF(RTF_unit="K",1,IF(RTF_unit="lb",1/1000,IF(RTF_unit="T",2,1))),"")</f>
        <v/>
      </c>
      <c r="BD419" s="142" t="str">
        <f t="shared" ref="BD419" ca="1" si="3583">IFERROR(VALUE(H419)*IF(RTF_unit="K",1,IF(RTF_unit="lb",1/1000,IF(RTF_unit="T",2,1))),"")</f>
        <v/>
      </c>
      <c r="BE419" s="142" t="str">
        <f t="shared" ref="BE419" ca="1" si="3584">IFERROR(VALUE(I419)*IF(RTF_unit="K",1,IF(RTF_unit="lb",1/1000,IF(RTF_unit="T",2,1))),"")</f>
        <v/>
      </c>
      <c r="BF419" s="20" t="str">
        <f t="shared" ca="1" si="3295"/>
        <v/>
      </c>
      <c r="BG419" s="142" t="str">
        <f t="shared" ca="1" si="3337"/>
        <v/>
      </c>
      <c r="BH419" s="20"/>
      <c r="BI419" s="158" t="str">
        <f t="shared" ca="1" si="3381"/>
        <v/>
      </c>
      <c r="BJ419" s="142" t="str">
        <f t="shared" ca="1" si="3356"/>
        <v/>
      </c>
      <c r="BK419" s="142" t="str">
        <f t="shared" ca="1" si="3382"/>
        <v/>
      </c>
      <c r="BL419" s="142" t="str">
        <f t="shared" ref="BL419" ca="1" si="3585">IFERROR(INDEX($D$2:$BA$203,$A$41-1+$BI419,$A$27-3)*IF(RTF_unit="K",1,IF(RTF_unit="lb",1/1000,IF(RTF_unit="T",2,1))),"")</f>
        <v/>
      </c>
      <c r="BM419" s="142" t="str">
        <f t="shared" ref="BM419" ca="1" si="3586">IFERROR(INDEX($D$2:$BA$203,$A$41-1+$BI419,$A$27-1)*IF(RTF_unit="K",1,IF(RTF_unit="lb",1/1000,IF(RTF_unit="T",2,1))),"")</f>
        <v/>
      </c>
      <c r="BN419" s="142" t="str">
        <f t="shared" ref="BN419" ca="1" si="3587">IFERROR(INDEX($D$2:$BA$203,$A$41-1+$BI419,$A$27-2)*IF(RTF_unit="K",1,IF(RTF_unit="lb",1/1000,IF(RTF_unit="T",2,1))),"")</f>
        <v/>
      </c>
      <c r="BO419" s="142" t="str">
        <f t="shared" ref="BO419" ca="1" si="3588">IFERROR(INDEX($D$2:$BA$203,$A$41-1+$BI419,$A$27)*IF(RTF_unit_Moment="kip-ft",1,IF(RTF_unit_Moment="kip-in",1/12,IF(RTF_unit_Moment="lb-ft",1/1000,IF(RTF_unit_Moment="lb-in",1/12000,1)))),"")</f>
        <v/>
      </c>
      <c r="BP419" s="142" t="str">
        <f t="shared" ref="BP419" ca="1" si="3589">IFERROR(INDEX($D$2:$BA$203,$A$41-1+$BI419,$A$30)*IF(RTF_unit_Moment="kip-ft",1,IF(RTF_unit_Moment="kip-in",1/12,IF(RTF_unit_Moment="lb-ft",1/1000,IF(RTF_unit_Moment="lb-in",1/12000,1)))),"")</f>
        <v/>
      </c>
      <c r="BQ419" s="142" t="str">
        <f t="shared" ca="1" si="3388"/>
        <v/>
      </c>
      <c r="BR419" s="142" t="str">
        <f t="shared" ca="1" si="3389"/>
        <v/>
      </c>
      <c r="BT419" s="142" t="str">
        <f t="array" aca="1" ref="BT419" ca="1">IFERROR(INDEX($BB$1:$BB$502,SMALL(IF($BB$1:$BB$502&lt;&gt;"",ROW($BB$1:$BB$502)),ROW(412:412))),"")</f>
        <v/>
      </c>
      <c r="BU419" s="156" t="str">
        <f t="shared" ca="1" si="3351"/>
        <v/>
      </c>
      <c r="BV419" s="142" t="str">
        <f t="shared" ca="1" si="3362"/>
        <v/>
      </c>
      <c r="BW419" s="142" t="str">
        <f t="shared" ca="1" si="3362"/>
        <v/>
      </c>
      <c r="BX419" s="142" t="str">
        <f t="shared" ca="1" si="3362"/>
        <v/>
      </c>
      <c r="BY419" s="142" t="str">
        <f t="shared" ca="1" si="3363"/>
        <v/>
      </c>
      <c r="BZ419" s="142" t="str">
        <f t="shared" ca="1" si="3352"/>
        <v/>
      </c>
      <c r="CA419" s="142" t="str">
        <f t="shared" ca="1" si="3364"/>
        <v/>
      </c>
      <c r="CB419" s="142" t="str">
        <f t="shared" ca="1" si="3365"/>
        <v/>
      </c>
      <c r="CC419" s="142" t="str">
        <f t="shared" ca="1" si="3366"/>
        <v/>
      </c>
      <c r="CD419" s="142" t="str">
        <f t="shared" ca="1" si="3367"/>
        <v/>
      </c>
      <c r="CE419" s="142" t="str">
        <f t="shared" ca="1" si="3368"/>
        <v/>
      </c>
      <c r="CF419" s="142" t="str">
        <f t="shared" ca="1" si="3369"/>
        <v/>
      </c>
      <c r="CG419" s="142" t="str">
        <f t="shared" ca="1" si="3370"/>
        <v/>
      </c>
      <c r="CH419" s="142" t="str">
        <f ca="1">IFERROR(TRIM(IFERROR(IF(ISNUMBER(MATCH(IF($CF418="Radius",LEFT($CF419,FIND(" (",$CF419,1)),IF(LEFT($CF419,FIND(" (",$CF419,1))=LEFT($CF418,FIND(" (",$CF418,1)),"",LEFT($CF419,FIND(" (",$CF419,1)))),$CH$8:$CH418,0))=FALSE,IF($CF418="Radius",LEFT($CF419,FIND(" (",$CF419,1)),IF(LEFT($CF419,FIND(" (",$CF419,1))=LEFT($CF418,FIND(" (",$CF418,1)),"",LEFT($CF419,FIND(" (",$CF419,1)))),""),"")),"")</f>
        <v/>
      </c>
      <c r="CI419" s="142" t="str">
        <f t="array" aca="1" ref="CI419" ca="1">IFERROR(IF($CH419="","",IF(MAX((Selection_Radius=$CH419)*Selection_Resultant)=0,"",MAX((Selection_Radius=$CH419)*Selection_Resultant))),"")</f>
        <v/>
      </c>
      <c r="CJ419" s="142" t="str">
        <f t="shared" ca="1" si="3371"/>
        <v/>
      </c>
      <c r="CK419" s="142" t="str">
        <f t="array" aca="1" ref="CK419" ca="1">IFERROR(INDEX($CJ$1:$CJ$502,SMALL(IF($CJ$1:$CJ$502&lt;&gt;"",ROW($CJ$1:$CJ$502)),ROW(412:412))),"")</f>
        <v/>
      </c>
      <c r="CL419" s="142" t="str">
        <f t="shared" ca="1" si="3372"/>
        <v/>
      </c>
      <c r="CM419" s="142" t="str">
        <f t="shared" ca="1" si="3373"/>
        <v/>
      </c>
      <c r="CN419" s="142" t="str" cm="1">
        <f t="array" aca="1" ref="CN419" ca="1">IF(CM419="","",INDEX(INDIRECT("$CM$9:$CM$" &amp; ROW(GuyAnchorReactionCount) + GuyAnchorReactionCount),ROWS($CM419:INDIRECT("$CM$" &amp; ROW(GuyAnchorReactionCount) + GuyAnchorReactionCount))))</f>
        <v/>
      </c>
      <c r="CP419" s="145" t="str">
        <f t="shared" ca="1" si="3374"/>
        <v/>
      </c>
      <c r="CQ419" s="145" t="str">
        <f t="shared" ca="1" si="3375"/>
        <v/>
      </c>
      <c r="CR419" s="145" t="str">
        <f t="shared" ca="1" si="3376"/>
        <v/>
      </c>
      <c r="CS419" s="145" t="str">
        <f t="shared" ca="1" si="3377"/>
        <v/>
      </c>
    </row>
    <row r="420" spans="3:97" x14ac:dyDescent="0.2">
      <c r="C420" s="142">
        <f t="shared" si="3301"/>
        <v>418</v>
      </c>
      <c r="D420" s="142" t="e">
        <f t="shared" ca="1" si="3572"/>
        <v>#N/A</v>
      </c>
      <c r="E420" s="142" t="e">
        <f t="shared" ca="1" si="3572"/>
        <v>#N/A</v>
      </c>
      <c r="F420" s="142" t="e">
        <f t="shared" ca="1" si="3572"/>
        <v>#N/A</v>
      </c>
      <c r="G420" s="142" t="e">
        <f t="shared" ca="1" si="3572"/>
        <v>#N/A</v>
      </c>
      <c r="H420" s="142" t="e">
        <f t="shared" ca="1" si="3572"/>
        <v>#N/A</v>
      </c>
      <c r="I420" s="142" t="e">
        <f t="shared" ca="1" si="3572"/>
        <v>#N/A</v>
      </c>
      <c r="J420" s="142" t="e">
        <f t="shared" ca="1" si="3572"/>
        <v>#N/A</v>
      </c>
      <c r="K420" s="142" t="e">
        <f t="shared" ca="1" si="3572"/>
        <v>#N/A</v>
      </c>
      <c r="L420" s="142" t="e">
        <f t="shared" ca="1" si="3572"/>
        <v>#N/A</v>
      </c>
      <c r="M420" s="142" t="e">
        <f t="shared" ca="1" si="3572"/>
        <v>#N/A</v>
      </c>
      <c r="N420" s="142" t="e">
        <f t="shared" ca="1" si="3572"/>
        <v>#N/A</v>
      </c>
      <c r="O420" s="142" t="e">
        <f t="shared" ca="1" si="3572"/>
        <v>#N/A</v>
      </c>
      <c r="P420" s="142" t="e">
        <f t="shared" ca="1" si="3572"/>
        <v>#N/A</v>
      </c>
      <c r="Q420" s="142" t="e">
        <f t="shared" ca="1" si="3572"/>
        <v>#N/A</v>
      </c>
      <c r="R420" s="142" t="e">
        <f t="shared" ca="1" si="3572"/>
        <v>#N/A</v>
      </c>
      <c r="S420" s="142" t="e">
        <f t="shared" ca="1" si="3572"/>
        <v>#N/A</v>
      </c>
      <c r="T420" s="142" t="e">
        <f t="shared" ca="1" si="3562"/>
        <v>#N/A</v>
      </c>
      <c r="U420" s="142" t="e">
        <f t="shared" ca="1" si="3562"/>
        <v>#N/A</v>
      </c>
      <c r="V420" s="142" t="e">
        <f t="shared" ca="1" si="3562"/>
        <v>#N/A</v>
      </c>
      <c r="W420" s="142" t="e">
        <f t="shared" ca="1" si="3562"/>
        <v>#N/A</v>
      </c>
      <c r="X420" s="142" t="e">
        <f t="shared" ca="1" si="3562"/>
        <v>#N/A</v>
      </c>
      <c r="Y420" s="142" t="e">
        <f t="shared" ca="1" si="3562"/>
        <v>#N/A</v>
      </c>
      <c r="Z420" s="142" t="e">
        <f t="shared" ca="1" si="3562"/>
        <v>#N/A</v>
      </c>
      <c r="AA420" s="142" t="e">
        <f t="shared" ca="1" si="3562"/>
        <v>#N/A</v>
      </c>
      <c r="AB420" s="142" t="e">
        <f t="shared" ca="1" si="3562"/>
        <v>#N/A</v>
      </c>
      <c r="AC420" s="142" t="e">
        <f t="shared" ca="1" si="3562"/>
        <v>#N/A</v>
      </c>
      <c r="AD420" s="142" t="e">
        <f t="shared" ca="1" si="3562"/>
        <v>#N/A</v>
      </c>
      <c r="AE420" s="142" t="e">
        <f t="shared" ca="1" si="3562"/>
        <v>#N/A</v>
      </c>
      <c r="AF420" s="142" t="e">
        <f t="shared" ca="1" si="3562"/>
        <v>#N/A</v>
      </c>
      <c r="AG420" s="142" t="e">
        <f t="shared" ca="1" si="3562"/>
        <v>#N/A</v>
      </c>
      <c r="AH420" s="142" t="e">
        <f t="shared" ca="1" si="3562"/>
        <v>#N/A</v>
      </c>
      <c r="AI420" s="142" t="e">
        <f t="shared" ca="1" si="3573"/>
        <v>#N/A</v>
      </c>
      <c r="AJ420" s="142" t="e">
        <f t="shared" ca="1" si="3573"/>
        <v>#N/A</v>
      </c>
      <c r="AK420" s="142" t="e">
        <f t="shared" ca="1" si="3573"/>
        <v>#N/A</v>
      </c>
      <c r="AL420" s="142" t="e">
        <f t="shared" ca="1" si="3573"/>
        <v>#N/A</v>
      </c>
      <c r="AM420" s="142" t="e">
        <f t="shared" ca="1" si="3573"/>
        <v>#N/A</v>
      </c>
      <c r="AN420" s="142" t="e">
        <f t="shared" ca="1" si="3573"/>
        <v>#N/A</v>
      </c>
      <c r="AO420" s="142" t="e">
        <f t="shared" ca="1" si="3573"/>
        <v>#N/A</v>
      </c>
      <c r="AP420" s="142" t="e">
        <f t="shared" ca="1" si="3573"/>
        <v>#N/A</v>
      </c>
      <c r="AQ420" s="142" t="e">
        <f t="shared" ca="1" si="3573"/>
        <v>#N/A</v>
      </c>
      <c r="AR420" s="142" t="e">
        <f t="shared" ca="1" si="3573"/>
        <v>#N/A</v>
      </c>
      <c r="AS420" s="142" t="e">
        <f t="shared" ca="1" si="3573"/>
        <v>#N/A</v>
      </c>
      <c r="AT420" s="142" t="e">
        <f t="shared" ca="1" si="3573"/>
        <v>#N/A</v>
      </c>
      <c r="AU420" s="142" t="e">
        <f t="shared" ca="1" si="3573"/>
        <v>#N/A</v>
      </c>
      <c r="AV420" s="142" t="e">
        <f t="shared" ca="1" si="3573"/>
        <v>#N/A</v>
      </c>
      <c r="AW420" s="142" t="e">
        <f t="shared" ca="1" si="3573"/>
        <v>#N/A</v>
      </c>
      <c r="AX420" s="142" t="e">
        <f t="shared" ca="1" si="3573"/>
        <v>#N/A</v>
      </c>
      <c r="AY420" s="142" t="e">
        <f t="shared" ca="1" si="3563"/>
        <v>#N/A</v>
      </c>
      <c r="AZ420" s="142" t="e">
        <f t="shared" ca="1" si="3563"/>
        <v>#N/A</v>
      </c>
      <c r="BA420" s="142" t="e">
        <f t="shared" ca="1" si="3563"/>
        <v>#N/A</v>
      </c>
      <c r="BB420" s="142" t="str">
        <f t="shared" ca="1" si="3291"/>
        <v/>
      </c>
      <c r="BC420" s="142" t="str">
        <f t="shared" ref="BC420" ca="1" si="3590">IFERROR(VALUE(G420)*IF(RTF_unit="K",1,IF(RTF_unit="lb",1/1000,IF(RTF_unit="T",2,1))),"")</f>
        <v/>
      </c>
      <c r="BD420" s="142" t="str">
        <f t="shared" ref="BD420" ca="1" si="3591">IFERROR(VALUE(H420)*IF(RTF_unit="K",1,IF(RTF_unit="lb",1/1000,IF(RTF_unit="T",2,1))),"")</f>
        <v/>
      </c>
      <c r="BE420" s="142" t="str">
        <f t="shared" ref="BE420" ca="1" si="3592">IFERROR(VALUE(I420)*IF(RTF_unit="K",1,IF(RTF_unit="lb",1/1000,IF(RTF_unit="T",2,1))),"")</f>
        <v/>
      </c>
      <c r="BF420" s="20" t="str">
        <f t="shared" ca="1" si="3295"/>
        <v/>
      </c>
      <c r="BG420" s="142" t="str">
        <f t="shared" ca="1" si="3337"/>
        <v/>
      </c>
      <c r="BH420" s="20"/>
      <c r="BI420" s="158" t="str">
        <f t="shared" ca="1" si="3381"/>
        <v/>
      </c>
      <c r="BJ420" s="142" t="str">
        <f t="shared" ca="1" si="3356"/>
        <v/>
      </c>
      <c r="BK420" s="142" t="str">
        <f t="shared" ca="1" si="3382"/>
        <v/>
      </c>
      <c r="BL420" s="142" t="str">
        <f t="shared" ref="BL420" ca="1" si="3593">IFERROR(INDEX($D$2:$BA$203,$A$41-1+$BI420,$A$27-3)*IF(RTF_unit="K",1,IF(RTF_unit="lb",1/1000,IF(RTF_unit="T",2,1))),"")</f>
        <v/>
      </c>
      <c r="BM420" s="142" t="str">
        <f t="shared" ref="BM420" ca="1" si="3594">IFERROR(INDEX($D$2:$BA$203,$A$41-1+$BI420,$A$27-1)*IF(RTF_unit="K",1,IF(RTF_unit="lb",1/1000,IF(RTF_unit="T",2,1))),"")</f>
        <v/>
      </c>
      <c r="BN420" s="142" t="str">
        <f t="shared" ref="BN420" ca="1" si="3595">IFERROR(INDEX($D$2:$BA$203,$A$41-1+$BI420,$A$27-2)*IF(RTF_unit="K",1,IF(RTF_unit="lb",1/1000,IF(RTF_unit="T",2,1))),"")</f>
        <v/>
      </c>
      <c r="BO420" s="142" t="str">
        <f t="shared" ref="BO420" ca="1" si="3596">IFERROR(INDEX($D$2:$BA$203,$A$41-1+$BI420,$A$27)*IF(RTF_unit_Moment="kip-ft",1,IF(RTF_unit_Moment="kip-in",1/12,IF(RTF_unit_Moment="lb-ft",1/1000,IF(RTF_unit_Moment="lb-in",1/12000,1)))),"")</f>
        <v/>
      </c>
      <c r="BP420" s="142" t="str">
        <f t="shared" ref="BP420" ca="1" si="3597">IFERROR(INDEX($D$2:$BA$203,$A$41-1+$BI420,$A$30)*IF(RTF_unit_Moment="kip-ft",1,IF(RTF_unit_Moment="kip-in",1/12,IF(RTF_unit_Moment="lb-ft",1/1000,IF(RTF_unit_Moment="lb-in",1/12000,1)))),"")</f>
        <v/>
      </c>
      <c r="BQ420" s="142" t="str">
        <f t="shared" ca="1" si="3388"/>
        <v/>
      </c>
      <c r="BR420" s="142" t="str">
        <f t="shared" ca="1" si="3389"/>
        <v/>
      </c>
      <c r="BT420" s="142" t="str">
        <f t="array" aca="1" ref="BT420" ca="1">IFERROR(INDEX($BB$1:$BB$502,SMALL(IF($BB$1:$BB$502&lt;&gt;"",ROW($BB$1:$BB$502)),ROW(413:413))),"")</f>
        <v/>
      </c>
      <c r="BU420" s="156" t="str">
        <f t="shared" ca="1" si="3351"/>
        <v/>
      </c>
      <c r="BV420" s="142" t="str">
        <f t="shared" ca="1" si="3362"/>
        <v/>
      </c>
      <c r="BW420" s="142" t="str">
        <f t="shared" ca="1" si="3362"/>
        <v/>
      </c>
      <c r="BX420" s="142" t="str">
        <f t="shared" ca="1" si="3362"/>
        <v/>
      </c>
      <c r="BY420" s="142" t="str">
        <f t="shared" ca="1" si="3363"/>
        <v/>
      </c>
      <c r="BZ420" s="142" t="str">
        <f t="shared" ca="1" si="3352"/>
        <v/>
      </c>
      <c r="CA420" s="142" t="str">
        <f t="shared" ca="1" si="3364"/>
        <v/>
      </c>
      <c r="CB420" s="142" t="str">
        <f t="shared" ca="1" si="3365"/>
        <v/>
      </c>
      <c r="CC420" s="142" t="str">
        <f t="shared" ca="1" si="3366"/>
        <v/>
      </c>
      <c r="CD420" s="142" t="str">
        <f t="shared" ca="1" si="3367"/>
        <v/>
      </c>
      <c r="CE420" s="142" t="str">
        <f t="shared" ca="1" si="3368"/>
        <v/>
      </c>
      <c r="CF420" s="142" t="str">
        <f t="shared" ca="1" si="3369"/>
        <v/>
      </c>
      <c r="CG420" s="142" t="str">
        <f t="shared" ca="1" si="3370"/>
        <v/>
      </c>
      <c r="CH420" s="142" t="str">
        <f ca="1">IFERROR(TRIM(IFERROR(IF(ISNUMBER(MATCH(IF($CF419="Radius",LEFT($CF420,FIND(" (",$CF420,1)),IF(LEFT($CF420,FIND(" (",$CF420,1))=LEFT($CF419,FIND(" (",$CF419,1)),"",LEFT($CF420,FIND(" (",$CF420,1)))),$CH$8:$CH419,0))=FALSE,IF($CF419="Radius",LEFT($CF420,FIND(" (",$CF420,1)),IF(LEFT($CF420,FIND(" (",$CF420,1))=LEFT($CF419,FIND(" (",$CF419,1)),"",LEFT($CF420,FIND(" (",$CF420,1)))),""),"")),"")</f>
        <v/>
      </c>
      <c r="CI420" s="142" t="str">
        <f t="array" aca="1" ref="CI420" ca="1">IFERROR(IF($CH420="","",IF(MAX((Selection_Radius=$CH420)*Selection_Resultant)=0,"",MAX((Selection_Radius=$CH420)*Selection_Resultant))),"")</f>
        <v/>
      </c>
      <c r="CJ420" s="142" t="str">
        <f t="shared" ca="1" si="3371"/>
        <v/>
      </c>
      <c r="CK420" s="142" t="str">
        <f t="array" aca="1" ref="CK420" ca="1">IFERROR(INDEX($CJ$1:$CJ$502,SMALL(IF($CJ$1:$CJ$502&lt;&gt;"",ROW($CJ$1:$CJ$502)),ROW(413:413))),"")</f>
        <v/>
      </c>
      <c r="CL420" s="142" t="str">
        <f t="shared" ca="1" si="3372"/>
        <v/>
      </c>
      <c r="CM420" s="142" t="str">
        <f t="shared" ca="1" si="3373"/>
        <v/>
      </c>
      <c r="CN420" s="142" t="str" cm="1">
        <f t="array" aca="1" ref="CN420" ca="1">IF(CM420="","",INDEX(INDIRECT("$CM$9:$CM$" &amp; ROW(GuyAnchorReactionCount) + GuyAnchorReactionCount),ROWS($CM420:INDIRECT("$CM$" &amp; ROW(GuyAnchorReactionCount) + GuyAnchorReactionCount))))</f>
        <v/>
      </c>
      <c r="CP420" s="145" t="str">
        <f t="shared" ca="1" si="3374"/>
        <v/>
      </c>
      <c r="CQ420" s="145" t="str">
        <f t="shared" ca="1" si="3375"/>
        <v/>
      </c>
      <c r="CR420" s="145" t="str">
        <f t="shared" ca="1" si="3376"/>
        <v/>
      </c>
      <c r="CS420" s="145" t="str">
        <f t="shared" ca="1" si="3377"/>
        <v/>
      </c>
    </row>
    <row r="421" spans="3:97" ht="15" customHeight="1" x14ac:dyDescent="0.2">
      <c r="C421" s="142">
        <f t="shared" si="3301"/>
        <v>419</v>
      </c>
      <c r="D421" s="142" t="e">
        <f t="shared" ca="1" si="3572"/>
        <v>#N/A</v>
      </c>
      <c r="E421" s="142" t="e">
        <f t="shared" ca="1" si="3572"/>
        <v>#N/A</v>
      </c>
      <c r="F421" s="142" t="e">
        <f t="shared" ca="1" si="3572"/>
        <v>#N/A</v>
      </c>
      <c r="G421" s="142" t="e">
        <f t="shared" ca="1" si="3572"/>
        <v>#N/A</v>
      </c>
      <c r="H421" s="142" t="e">
        <f t="shared" ca="1" si="3572"/>
        <v>#N/A</v>
      </c>
      <c r="I421" s="142" t="e">
        <f t="shared" ca="1" si="3572"/>
        <v>#N/A</v>
      </c>
      <c r="J421" s="142" t="e">
        <f t="shared" ca="1" si="3572"/>
        <v>#N/A</v>
      </c>
      <c r="K421" s="142" t="e">
        <f t="shared" ca="1" si="3572"/>
        <v>#N/A</v>
      </c>
      <c r="L421" s="142" t="e">
        <f t="shared" ca="1" si="3572"/>
        <v>#N/A</v>
      </c>
      <c r="M421" s="142" t="e">
        <f t="shared" ca="1" si="3572"/>
        <v>#N/A</v>
      </c>
      <c r="N421" s="142" t="e">
        <f t="shared" ca="1" si="3572"/>
        <v>#N/A</v>
      </c>
      <c r="O421" s="142" t="e">
        <f t="shared" ca="1" si="3572"/>
        <v>#N/A</v>
      </c>
      <c r="P421" s="142" t="e">
        <f t="shared" ca="1" si="3572"/>
        <v>#N/A</v>
      </c>
      <c r="Q421" s="142" t="e">
        <f t="shared" ca="1" si="3572"/>
        <v>#N/A</v>
      </c>
      <c r="R421" s="142" t="e">
        <f t="shared" ca="1" si="3572"/>
        <v>#N/A</v>
      </c>
      <c r="S421" s="142" t="e">
        <f t="shared" ca="1" si="3572"/>
        <v>#N/A</v>
      </c>
      <c r="T421" s="142" t="e">
        <f t="shared" ca="1" si="3562"/>
        <v>#N/A</v>
      </c>
      <c r="U421" s="142" t="e">
        <f t="shared" ca="1" si="3562"/>
        <v>#N/A</v>
      </c>
      <c r="V421" s="142" t="e">
        <f t="shared" ca="1" si="3562"/>
        <v>#N/A</v>
      </c>
      <c r="W421" s="142" t="e">
        <f t="shared" ca="1" si="3562"/>
        <v>#N/A</v>
      </c>
      <c r="X421" s="142" t="e">
        <f t="shared" ca="1" si="3562"/>
        <v>#N/A</v>
      </c>
      <c r="Y421" s="142" t="e">
        <f t="shared" ca="1" si="3562"/>
        <v>#N/A</v>
      </c>
      <c r="Z421" s="142" t="e">
        <f t="shared" ca="1" si="3562"/>
        <v>#N/A</v>
      </c>
      <c r="AA421" s="142" t="e">
        <f t="shared" ca="1" si="3562"/>
        <v>#N/A</v>
      </c>
      <c r="AB421" s="142" t="e">
        <f t="shared" ca="1" si="3562"/>
        <v>#N/A</v>
      </c>
      <c r="AC421" s="142" t="e">
        <f t="shared" ca="1" si="3562"/>
        <v>#N/A</v>
      </c>
      <c r="AD421" s="142" t="e">
        <f t="shared" ca="1" si="3562"/>
        <v>#N/A</v>
      </c>
      <c r="AE421" s="142" t="e">
        <f t="shared" ca="1" si="3562"/>
        <v>#N/A</v>
      </c>
      <c r="AF421" s="142" t="e">
        <f t="shared" ca="1" si="3562"/>
        <v>#N/A</v>
      </c>
      <c r="AG421" s="142" t="e">
        <f t="shared" ca="1" si="3562"/>
        <v>#N/A</v>
      </c>
      <c r="AH421" s="142" t="e">
        <f t="shared" ca="1" si="3562"/>
        <v>#N/A</v>
      </c>
      <c r="AI421" s="142" t="e">
        <f t="shared" ca="1" si="3573"/>
        <v>#N/A</v>
      </c>
      <c r="AJ421" s="142" t="e">
        <f t="shared" ca="1" si="3573"/>
        <v>#N/A</v>
      </c>
      <c r="AK421" s="142" t="e">
        <f t="shared" ca="1" si="3573"/>
        <v>#N/A</v>
      </c>
      <c r="AL421" s="142" t="e">
        <f t="shared" ca="1" si="3573"/>
        <v>#N/A</v>
      </c>
      <c r="AM421" s="142" t="e">
        <f t="shared" ca="1" si="3573"/>
        <v>#N/A</v>
      </c>
      <c r="AN421" s="142" t="e">
        <f t="shared" ca="1" si="3573"/>
        <v>#N/A</v>
      </c>
      <c r="AO421" s="142" t="e">
        <f t="shared" ca="1" si="3573"/>
        <v>#N/A</v>
      </c>
      <c r="AP421" s="142" t="e">
        <f t="shared" ca="1" si="3573"/>
        <v>#N/A</v>
      </c>
      <c r="AQ421" s="142" t="e">
        <f t="shared" ca="1" si="3573"/>
        <v>#N/A</v>
      </c>
      <c r="AR421" s="142" t="e">
        <f t="shared" ca="1" si="3573"/>
        <v>#N/A</v>
      </c>
      <c r="AS421" s="142" t="e">
        <f t="shared" ca="1" si="3573"/>
        <v>#N/A</v>
      </c>
      <c r="AT421" s="142" t="e">
        <f t="shared" ca="1" si="3573"/>
        <v>#N/A</v>
      </c>
      <c r="AU421" s="142" t="e">
        <f t="shared" ca="1" si="3573"/>
        <v>#N/A</v>
      </c>
      <c r="AV421" s="142" t="e">
        <f t="shared" ca="1" si="3573"/>
        <v>#N/A</v>
      </c>
      <c r="AW421" s="142" t="e">
        <f t="shared" ca="1" si="3573"/>
        <v>#N/A</v>
      </c>
      <c r="AX421" s="142" t="e">
        <f t="shared" ca="1" si="3573"/>
        <v>#N/A</v>
      </c>
      <c r="AY421" s="142" t="e">
        <f t="shared" ca="1" si="3563"/>
        <v>#N/A</v>
      </c>
      <c r="AZ421" s="142" t="e">
        <f t="shared" ca="1" si="3563"/>
        <v>#N/A</v>
      </c>
      <c r="BA421" s="142" t="e">
        <f t="shared" ca="1" si="3563"/>
        <v>#N/A</v>
      </c>
      <c r="BB421" s="142" t="str">
        <f t="shared" ca="1" si="3291"/>
        <v/>
      </c>
      <c r="BC421" s="142" t="str">
        <f t="shared" ref="BC421" ca="1" si="3598">IFERROR(VALUE(G421)*IF(RTF_unit="K",1,IF(RTF_unit="lb",1/1000,IF(RTF_unit="T",2,1))),"")</f>
        <v/>
      </c>
      <c r="BD421" s="142" t="str">
        <f t="shared" ref="BD421" ca="1" si="3599">IFERROR(VALUE(H421)*IF(RTF_unit="K",1,IF(RTF_unit="lb",1/1000,IF(RTF_unit="T",2,1))),"")</f>
        <v/>
      </c>
      <c r="BE421" s="142" t="str">
        <f t="shared" ref="BE421" ca="1" si="3600">IFERROR(VALUE(I421)*IF(RTF_unit="K",1,IF(RTF_unit="lb",1/1000,IF(RTF_unit="T",2,1))),"")</f>
        <v/>
      </c>
      <c r="BF421" s="20" t="str">
        <f t="shared" ca="1" si="3295"/>
        <v/>
      </c>
      <c r="BG421" s="142" t="str">
        <f t="shared" ca="1" si="3337"/>
        <v/>
      </c>
      <c r="BH421" s="20"/>
      <c r="BI421" s="158" t="str">
        <f t="shared" ca="1" si="3381"/>
        <v/>
      </c>
      <c r="BJ421" s="142" t="str">
        <f t="shared" ca="1" si="3356"/>
        <v/>
      </c>
      <c r="BK421" s="142" t="str">
        <f t="shared" ca="1" si="3382"/>
        <v/>
      </c>
      <c r="BL421" s="142" t="str">
        <f t="shared" ref="BL421" ca="1" si="3601">IFERROR(INDEX($D$2:$BA$203,$A$41-1+$BI421,$A$27-3)*IF(RTF_unit="K",1,IF(RTF_unit="lb",1/1000,IF(RTF_unit="T",2,1))),"")</f>
        <v/>
      </c>
      <c r="BM421" s="142" t="str">
        <f t="shared" ref="BM421" ca="1" si="3602">IFERROR(INDEX($D$2:$BA$203,$A$41-1+$BI421,$A$27-1)*IF(RTF_unit="K",1,IF(RTF_unit="lb",1/1000,IF(RTF_unit="T",2,1))),"")</f>
        <v/>
      </c>
      <c r="BN421" s="142" t="str">
        <f t="shared" ref="BN421" ca="1" si="3603">IFERROR(INDEX($D$2:$BA$203,$A$41-1+$BI421,$A$27-2)*IF(RTF_unit="K",1,IF(RTF_unit="lb",1/1000,IF(RTF_unit="T",2,1))),"")</f>
        <v/>
      </c>
      <c r="BO421" s="142" t="str">
        <f t="shared" ref="BO421" ca="1" si="3604">IFERROR(INDEX($D$2:$BA$203,$A$41-1+$BI421,$A$27)*IF(RTF_unit_Moment="kip-ft",1,IF(RTF_unit_Moment="kip-in",1/12,IF(RTF_unit_Moment="lb-ft",1/1000,IF(RTF_unit_Moment="lb-in",1/12000,1)))),"")</f>
        <v/>
      </c>
      <c r="BP421" s="142" t="str">
        <f t="shared" ref="BP421" ca="1" si="3605">IFERROR(INDEX($D$2:$BA$203,$A$41-1+$BI421,$A$30)*IF(RTF_unit_Moment="kip-ft",1,IF(RTF_unit_Moment="kip-in",1/12,IF(RTF_unit_Moment="lb-ft",1/1000,IF(RTF_unit_Moment="lb-in",1/12000,1)))),"")</f>
        <v/>
      </c>
      <c r="BQ421" s="142" t="str">
        <f t="shared" ca="1" si="3388"/>
        <v/>
      </c>
      <c r="BR421" s="142" t="str">
        <f t="shared" ca="1" si="3389"/>
        <v/>
      </c>
      <c r="BT421" s="142" t="str">
        <f t="array" aca="1" ref="BT421" ca="1">IFERROR(INDEX($BB$1:$BB$502,SMALL(IF($BB$1:$BB$502&lt;&gt;"",ROW($BB$1:$BB$502)),ROW(414:414))),"")</f>
        <v/>
      </c>
      <c r="BU421" s="156" t="str">
        <f t="shared" ca="1" si="3351"/>
        <v/>
      </c>
      <c r="BV421" s="142" t="str">
        <f t="shared" ca="1" si="3362"/>
        <v/>
      </c>
      <c r="BW421" s="142" t="str">
        <f t="shared" ca="1" si="3362"/>
        <v/>
      </c>
      <c r="BX421" s="142" t="str">
        <f t="shared" ca="1" si="3362"/>
        <v/>
      </c>
      <c r="BY421" s="142" t="str">
        <f t="shared" ca="1" si="3363"/>
        <v/>
      </c>
      <c r="BZ421" s="142" t="str">
        <f t="shared" ca="1" si="3352"/>
        <v/>
      </c>
      <c r="CA421" s="142" t="str">
        <f t="shared" ca="1" si="3364"/>
        <v/>
      </c>
      <c r="CB421" s="142" t="str">
        <f t="shared" ca="1" si="3365"/>
        <v/>
      </c>
      <c r="CC421" s="142" t="str">
        <f t="shared" ca="1" si="3366"/>
        <v/>
      </c>
      <c r="CD421" s="142" t="str">
        <f t="shared" ca="1" si="3367"/>
        <v/>
      </c>
      <c r="CE421" s="142" t="str">
        <f t="shared" ca="1" si="3368"/>
        <v/>
      </c>
      <c r="CF421" s="142" t="str">
        <f t="shared" ca="1" si="3369"/>
        <v/>
      </c>
      <c r="CG421" s="142" t="str">
        <f t="shared" ca="1" si="3370"/>
        <v/>
      </c>
      <c r="CH421" s="142" t="str">
        <f ca="1">IFERROR(TRIM(IFERROR(IF(ISNUMBER(MATCH(IF($CF420="Radius",LEFT($CF421,FIND(" (",$CF421,1)),IF(LEFT($CF421,FIND(" (",$CF421,1))=LEFT($CF420,FIND(" (",$CF420,1)),"",LEFT($CF421,FIND(" (",$CF421,1)))),$CH$8:$CH420,0))=FALSE,IF($CF420="Radius",LEFT($CF421,FIND(" (",$CF421,1)),IF(LEFT($CF421,FIND(" (",$CF421,1))=LEFT($CF420,FIND(" (",$CF420,1)),"",LEFT($CF421,FIND(" (",$CF421,1)))),""),"")),"")</f>
        <v/>
      </c>
      <c r="CI421" s="142" t="str">
        <f t="array" aca="1" ref="CI421" ca="1">IFERROR(IF($CH421="","",IF(MAX((Selection_Radius=$CH421)*Selection_Resultant)=0,"",MAX((Selection_Radius=$CH421)*Selection_Resultant))),"")</f>
        <v/>
      </c>
      <c r="CJ421" s="142" t="str">
        <f t="shared" ca="1" si="3371"/>
        <v/>
      </c>
      <c r="CK421" s="142" t="str">
        <f t="array" aca="1" ref="CK421" ca="1">IFERROR(INDEX($CJ$1:$CJ$502,SMALL(IF($CJ$1:$CJ$502&lt;&gt;"",ROW($CJ$1:$CJ$502)),ROW(414:414))),"")</f>
        <v/>
      </c>
      <c r="CL421" s="142" t="str">
        <f t="shared" ca="1" si="3372"/>
        <v/>
      </c>
      <c r="CM421" s="142" t="str">
        <f t="shared" ca="1" si="3373"/>
        <v/>
      </c>
      <c r="CN421" s="142" t="str" cm="1">
        <f t="array" aca="1" ref="CN421" ca="1">IF(CM421="","",INDEX(INDIRECT("$CM$9:$CM$" &amp; ROW(GuyAnchorReactionCount) + GuyAnchorReactionCount),ROWS($CM421:INDIRECT("$CM$" &amp; ROW(GuyAnchorReactionCount) + GuyAnchorReactionCount))))</f>
        <v/>
      </c>
      <c r="CP421" s="145" t="str">
        <f t="shared" ca="1" si="3374"/>
        <v/>
      </c>
      <c r="CQ421" s="145" t="str">
        <f t="shared" ca="1" si="3375"/>
        <v/>
      </c>
      <c r="CR421" s="145" t="str">
        <f t="shared" ca="1" si="3376"/>
        <v/>
      </c>
      <c r="CS421" s="145" t="str">
        <f t="shared" ca="1" si="3377"/>
        <v/>
      </c>
    </row>
    <row r="422" spans="3:97" x14ac:dyDescent="0.2">
      <c r="C422" s="142">
        <f t="shared" si="3301"/>
        <v>420</v>
      </c>
      <c r="D422" s="142" t="e">
        <f t="shared" ca="1" si="3572"/>
        <v>#N/A</v>
      </c>
      <c r="E422" s="142" t="e">
        <f t="shared" ca="1" si="3572"/>
        <v>#N/A</v>
      </c>
      <c r="F422" s="142" t="e">
        <f t="shared" ca="1" si="3572"/>
        <v>#N/A</v>
      </c>
      <c r="G422" s="142" t="e">
        <f t="shared" ca="1" si="3572"/>
        <v>#N/A</v>
      </c>
      <c r="H422" s="142" t="e">
        <f t="shared" ca="1" si="3572"/>
        <v>#N/A</v>
      </c>
      <c r="I422" s="142" t="e">
        <f t="shared" ca="1" si="3572"/>
        <v>#N/A</v>
      </c>
      <c r="J422" s="142" t="e">
        <f t="shared" ca="1" si="3572"/>
        <v>#N/A</v>
      </c>
      <c r="K422" s="142" t="e">
        <f t="shared" ca="1" si="3572"/>
        <v>#N/A</v>
      </c>
      <c r="L422" s="142" t="e">
        <f t="shared" ca="1" si="3572"/>
        <v>#N/A</v>
      </c>
      <c r="M422" s="142" t="e">
        <f t="shared" ca="1" si="3572"/>
        <v>#N/A</v>
      </c>
      <c r="N422" s="142" t="e">
        <f t="shared" ca="1" si="3572"/>
        <v>#N/A</v>
      </c>
      <c r="O422" s="142" t="e">
        <f t="shared" ca="1" si="3572"/>
        <v>#N/A</v>
      </c>
      <c r="P422" s="142" t="e">
        <f t="shared" ca="1" si="3572"/>
        <v>#N/A</v>
      </c>
      <c r="Q422" s="142" t="e">
        <f t="shared" ca="1" si="3572"/>
        <v>#N/A</v>
      </c>
      <c r="R422" s="142" t="e">
        <f t="shared" ca="1" si="3572"/>
        <v>#N/A</v>
      </c>
      <c r="S422" s="142" t="e">
        <f t="shared" ca="1" si="3572"/>
        <v>#N/A</v>
      </c>
      <c r="T422" s="142" t="e">
        <f t="shared" ca="1" si="3562"/>
        <v>#N/A</v>
      </c>
      <c r="U422" s="142" t="e">
        <f t="shared" ca="1" si="3562"/>
        <v>#N/A</v>
      </c>
      <c r="V422" s="142" t="e">
        <f t="shared" ca="1" si="3562"/>
        <v>#N/A</v>
      </c>
      <c r="W422" s="142" t="e">
        <f t="shared" ca="1" si="3562"/>
        <v>#N/A</v>
      </c>
      <c r="X422" s="142" t="e">
        <f t="shared" ca="1" si="3562"/>
        <v>#N/A</v>
      </c>
      <c r="Y422" s="142" t="e">
        <f t="shared" ca="1" si="3562"/>
        <v>#N/A</v>
      </c>
      <c r="Z422" s="142" t="e">
        <f t="shared" ca="1" si="3562"/>
        <v>#N/A</v>
      </c>
      <c r="AA422" s="142" t="e">
        <f t="shared" ca="1" si="3562"/>
        <v>#N/A</v>
      </c>
      <c r="AB422" s="142" t="e">
        <f t="shared" ca="1" si="3562"/>
        <v>#N/A</v>
      </c>
      <c r="AC422" s="142" t="e">
        <f t="shared" ca="1" si="3562"/>
        <v>#N/A</v>
      </c>
      <c r="AD422" s="142" t="e">
        <f t="shared" ca="1" si="3562"/>
        <v>#N/A</v>
      </c>
      <c r="AE422" s="142" t="e">
        <f t="shared" ca="1" si="3562"/>
        <v>#N/A</v>
      </c>
      <c r="AF422" s="142" t="e">
        <f t="shared" ca="1" si="3562"/>
        <v>#N/A</v>
      </c>
      <c r="AG422" s="142" t="e">
        <f t="shared" ca="1" si="3562"/>
        <v>#N/A</v>
      </c>
      <c r="AH422" s="142" t="e">
        <f t="shared" ca="1" si="3562"/>
        <v>#N/A</v>
      </c>
      <c r="AI422" s="142" t="e">
        <f t="shared" ca="1" si="3573"/>
        <v>#N/A</v>
      </c>
      <c r="AJ422" s="142" t="e">
        <f t="shared" ca="1" si="3573"/>
        <v>#N/A</v>
      </c>
      <c r="AK422" s="142" t="e">
        <f t="shared" ca="1" si="3573"/>
        <v>#N/A</v>
      </c>
      <c r="AL422" s="142" t="e">
        <f t="shared" ca="1" si="3573"/>
        <v>#N/A</v>
      </c>
      <c r="AM422" s="142" t="e">
        <f t="shared" ca="1" si="3573"/>
        <v>#N/A</v>
      </c>
      <c r="AN422" s="142" t="e">
        <f t="shared" ca="1" si="3573"/>
        <v>#N/A</v>
      </c>
      <c r="AO422" s="142" t="e">
        <f t="shared" ca="1" si="3573"/>
        <v>#N/A</v>
      </c>
      <c r="AP422" s="142" t="e">
        <f t="shared" ca="1" si="3573"/>
        <v>#N/A</v>
      </c>
      <c r="AQ422" s="142" t="e">
        <f t="shared" ca="1" si="3573"/>
        <v>#N/A</v>
      </c>
      <c r="AR422" s="142" t="e">
        <f t="shared" ca="1" si="3573"/>
        <v>#N/A</v>
      </c>
      <c r="AS422" s="142" t="e">
        <f t="shared" ca="1" si="3573"/>
        <v>#N/A</v>
      </c>
      <c r="AT422" s="142" t="e">
        <f t="shared" ca="1" si="3573"/>
        <v>#N/A</v>
      </c>
      <c r="AU422" s="142" t="e">
        <f t="shared" ca="1" si="3573"/>
        <v>#N/A</v>
      </c>
      <c r="AV422" s="142" t="e">
        <f t="shared" ca="1" si="3573"/>
        <v>#N/A</v>
      </c>
      <c r="AW422" s="142" t="e">
        <f t="shared" ca="1" si="3573"/>
        <v>#N/A</v>
      </c>
      <c r="AX422" s="142" t="e">
        <f t="shared" ca="1" si="3573"/>
        <v>#N/A</v>
      </c>
      <c r="AY422" s="142" t="e">
        <f t="shared" ca="1" si="3563"/>
        <v>#N/A</v>
      </c>
      <c r="AZ422" s="142" t="e">
        <f t="shared" ca="1" si="3563"/>
        <v>#N/A</v>
      </c>
      <c r="BA422" s="142" t="e">
        <f t="shared" ca="1" si="3563"/>
        <v>#N/A</v>
      </c>
      <c r="BB422" s="142" t="str">
        <f t="shared" ca="1" si="3291"/>
        <v/>
      </c>
      <c r="BC422" s="142" t="str">
        <f t="shared" ref="BC422" ca="1" si="3606">IFERROR(VALUE(G422)*IF(RTF_unit="K",1,IF(RTF_unit="lb",1/1000,IF(RTF_unit="T",2,1))),"")</f>
        <v/>
      </c>
      <c r="BD422" s="142" t="str">
        <f t="shared" ref="BD422" ca="1" si="3607">IFERROR(VALUE(H422)*IF(RTF_unit="K",1,IF(RTF_unit="lb",1/1000,IF(RTF_unit="T",2,1))),"")</f>
        <v/>
      </c>
      <c r="BE422" s="142" t="str">
        <f t="shared" ref="BE422" ca="1" si="3608">IFERROR(VALUE(I422)*IF(RTF_unit="K",1,IF(RTF_unit="lb",1/1000,IF(RTF_unit="T",2,1))),"")</f>
        <v/>
      </c>
      <c r="BF422" s="20" t="str">
        <f t="shared" ca="1" si="3295"/>
        <v/>
      </c>
      <c r="BG422" s="142" t="str">
        <f t="shared" ca="1" si="3337"/>
        <v/>
      </c>
      <c r="BH422" s="20"/>
      <c r="BI422" s="158" t="str">
        <f t="shared" ca="1" si="3381"/>
        <v/>
      </c>
      <c r="BJ422" s="142" t="str">
        <f t="shared" ca="1" si="3356"/>
        <v/>
      </c>
      <c r="BK422" s="142" t="str">
        <f t="shared" ca="1" si="3382"/>
        <v/>
      </c>
      <c r="BL422" s="142" t="str">
        <f t="shared" ref="BL422" ca="1" si="3609">IFERROR(INDEX($D$2:$BA$203,$A$41-1+$BI422,$A$27-3)*IF(RTF_unit="K",1,IF(RTF_unit="lb",1/1000,IF(RTF_unit="T",2,1))),"")</f>
        <v/>
      </c>
      <c r="BM422" s="142" t="str">
        <f t="shared" ref="BM422" ca="1" si="3610">IFERROR(INDEX($D$2:$BA$203,$A$41-1+$BI422,$A$27-1)*IF(RTF_unit="K",1,IF(RTF_unit="lb",1/1000,IF(RTF_unit="T",2,1))),"")</f>
        <v/>
      </c>
      <c r="BN422" s="142" t="str">
        <f t="shared" ref="BN422" ca="1" si="3611">IFERROR(INDEX($D$2:$BA$203,$A$41-1+$BI422,$A$27-2)*IF(RTF_unit="K",1,IF(RTF_unit="lb",1/1000,IF(RTF_unit="T",2,1))),"")</f>
        <v/>
      </c>
      <c r="BO422" s="142" t="str">
        <f t="shared" ref="BO422" ca="1" si="3612">IFERROR(INDEX($D$2:$BA$203,$A$41-1+$BI422,$A$27)*IF(RTF_unit_Moment="kip-ft",1,IF(RTF_unit_Moment="kip-in",1/12,IF(RTF_unit_Moment="lb-ft",1/1000,IF(RTF_unit_Moment="lb-in",1/12000,1)))),"")</f>
        <v/>
      </c>
      <c r="BP422" s="142" t="str">
        <f t="shared" ref="BP422" ca="1" si="3613">IFERROR(INDEX($D$2:$BA$203,$A$41-1+$BI422,$A$30)*IF(RTF_unit_Moment="kip-ft",1,IF(RTF_unit_Moment="kip-in",1/12,IF(RTF_unit_Moment="lb-ft",1/1000,IF(RTF_unit_Moment="lb-in",1/12000,1)))),"")</f>
        <v/>
      </c>
      <c r="BQ422" s="142" t="str">
        <f t="shared" ca="1" si="3388"/>
        <v/>
      </c>
      <c r="BR422" s="142" t="str">
        <f t="shared" ca="1" si="3389"/>
        <v/>
      </c>
      <c r="BT422" s="142" t="str">
        <f t="array" aca="1" ref="BT422" ca="1">IFERROR(INDEX($BB$1:$BB$502,SMALL(IF($BB$1:$BB$502&lt;&gt;"",ROW($BB$1:$BB$502)),ROW(415:415))),"")</f>
        <v/>
      </c>
      <c r="BU422" s="156" t="str">
        <f t="shared" ca="1" si="3351"/>
        <v/>
      </c>
      <c r="BV422" s="142" t="str">
        <f t="shared" ca="1" si="3362"/>
        <v/>
      </c>
      <c r="BW422" s="142" t="str">
        <f t="shared" ca="1" si="3362"/>
        <v/>
      </c>
      <c r="BX422" s="142" t="str">
        <f t="shared" ca="1" si="3362"/>
        <v/>
      </c>
      <c r="BY422" s="142" t="str">
        <f t="shared" ca="1" si="3363"/>
        <v/>
      </c>
      <c r="BZ422" s="142" t="str">
        <f t="shared" ca="1" si="3352"/>
        <v/>
      </c>
      <c r="CA422" s="142" t="str">
        <f t="shared" ca="1" si="3364"/>
        <v/>
      </c>
      <c r="CB422" s="142" t="str">
        <f t="shared" ca="1" si="3365"/>
        <v/>
      </c>
      <c r="CC422" s="142" t="str">
        <f t="shared" ca="1" si="3366"/>
        <v/>
      </c>
      <c r="CD422" s="142" t="str">
        <f t="shared" ca="1" si="3367"/>
        <v/>
      </c>
      <c r="CE422" s="142" t="str">
        <f t="shared" ca="1" si="3368"/>
        <v/>
      </c>
      <c r="CF422" s="142" t="str">
        <f t="shared" ca="1" si="3369"/>
        <v/>
      </c>
      <c r="CG422" s="142" t="str">
        <f t="shared" ca="1" si="3370"/>
        <v/>
      </c>
      <c r="CH422" s="142" t="str">
        <f ca="1">IFERROR(TRIM(IFERROR(IF(ISNUMBER(MATCH(IF($CF421="Radius",LEFT($CF422,FIND(" (",$CF422,1)),IF(LEFT($CF422,FIND(" (",$CF422,1))=LEFT($CF421,FIND(" (",$CF421,1)),"",LEFT($CF422,FIND(" (",$CF422,1)))),$CH$8:$CH421,0))=FALSE,IF($CF421="Radius",LEFT($CF422,FIND(" (",$CF422,1)),IF(LEFT($CF422,FIND(" (",$CF422,1))=LEFT($CF421,FIND(" (",$CF421,1)),"",LEFT($CF422,FIND(" (",$CF422,1)))),""),"")),"")</f>
        <v/>
      </c>
      <c r="CI422" s="142" t="str">
        <f t="array" aca="1" ref="CI422" ca="1">IFERROR(IF($CH422="","",IF(MAX((Selection_Radius=$CH422)*Selection_Resultant)=0,"",MAX((Selection_Radius=$CH422)*Selection_Resultant))),"")</f>
        <v/>
      </c>
      <c r="CJ422" s="142" t="str">
        <f t="shared" ca="1" si="3371"/>
        <v/>
      </c>
      <c r="CK422" s="142" t="str">
        <f t="array" aca="1" ref="CK422" ca="1">IFERROR(INDEX($CJ$1:$CJ$502,SMALL(IF($CJ$1:$CJ$502&lt;&gt;"",ROW($CJ$1:$CJ$502)),ROW(415:415))),"")</f>
        <v/>
      </c>
      <c r="CL422" s="142" t="str">
        <f t="shared" ca="1" si="3372"/>
        <v/>
      </c>
      <c r="CM422" s="142" t="str">
        <f t="shared" ca="1" si="3373"/>
        <v/>
      </c>
      <c r="CN422" s="142" t="str" cm="1">
        <f t="array" aca="1" ref="CN422" ca="1">IF(CM422="","",INDEX(INDIRECT("$CM$9:$CM$" &amp; ROW(GuyAnchorReactionCount) + GuyAnchorReactionCount),ROWS($CM422:INDIRECT("$CM$" &amp; ROW(GuyAnchorReactionCount) + GuyAnchorReactionCount))))</f>
        <v/>
      </c>
      <c r="CP422" s="145" t="str">
        <f t="shared" ca="1" si="3374"/>
        <v/>
      </c>
      <c r="CQ422" s="145" t="str">
        <f t="shared" ca="1" si="3375"/>
        <v/>
      </c>
      <c r="CR422" s="145" t="str">
        <f t="shared" ca="1" si="3376"/>
        <v/>
      </c>
      <c r="CS422" s="145" t="str">
        <f t="shared" ca="1" si="3377"/>
        <v/>
      </c>
    </row>
    <row r="423" spans="3:97" x14ac:dyDescent="0.2">
      <c r="C423" s="142">
        <f t="shared" si="3301"/>
        <v>421</v>
      </c>
      <c r="D423" s="142" t="e">
        <f t="shared" ca="1" si="3572"/>
        <v>#N/A</v>
      </c>
      <c r="E423" s="142" t="e">
        <f t="shared" ca="1" si="3572"/>
        <v>#N/A</v>
      </c>
      <c r="F423" s="142" t="e">
        <f t="shared" ca="1" si="3572"/>
        <v>#N/A</v>
      </c>
      <c r="G423" s="142" t="e">
        <f t="shared" ca="1" si="3572"/>
        <v>#N/A</v>
      </c>
      <c r="H423" s="142" t="e">
        <f t="shared" ca="1" si="3572"/>
        <v>#N/A</v>
      </c>
      <c r="I423" s="142" t="e">
        <f t="shared" ca="1" si="3572"/>
        <v>#N/A</v>
      </c>
      <c r="J423" s="142" t="e">
        <f t="shared" ca="1" si="3572"/>
        <v>#N/A</v>
      </c>
      <c r="K423" s="142" t="e">
        <f t="shared" ca="1" si="3572"/>
        <v>#N/A</v>
      </c>
      <c r="L423" s="142" t="e">
        <f t="shared" ca="1" si="3572"/>
        <v>#N/A</v>
      </c>
      <c r="M423" s="142" t="e">
        <f t="shared" ca="1" si="3572"/>
        <v>#N/A</v>
      </c>
      <c r="N423" s="142" t="e">
        <f t="shared" ca="1" si="3572"/>
        <v>#N/A</v>
      </c>
      <c r="O423" s="142" t="e">
        <f t="shared" ca="1" si="3572"/>
        <v>#N/A</v>
      </c>
      <c r="P423" s="142" t="e">
        <f t="shared" ca="1" si="3572"/>
        <v>#N/A</v>
      </c>
      <c r="Q423" s="142" t="e">
        <f t="shared" ca="1" si="3572"/>
        <v>#N/A</v>
      </c>
      <c r="R423" s="142" t="e">
        <f t="shared" ca="1" si="3572"/>
        <v>#N/A</v>
      </c>
      <c r="S423" s="142" t="e">
        <f t="shared" ca="1" si="3572"/>
        <v>#N/A</v>
      </c>
      <c r="T423" s="142" t="e">
        <f t="shared" ca="1" si="3562"/>
        <v>#N/A</v>
      </c>
      <c r="U423" s="142" t="e">
        <f t="shared" ca="1" si="3562"/>
        <v>#N/A</v>
      </c>
      <c r="V423" s="142" t="e">
        <f t="shared" ca="1" si="3562"/>
        <v>#N/A</v>
      </c>
      <c r="W423" s="142" t="e">
        <f t="shared" ca="1" si="3562"/>
        <v>#N/A</v>
      </c>
      <c r="X423" s="142" t="e">
        <f t="shared" ca="1" si="3562"/>
        <v>#N/A</v>
      </c>
      <c r="Y423" s="142" t="e">
        <f t="shared" ca="1" si="3562"/>
        <v>#N/A</v>
      </c>
      <c r="Z423" s="142" t="e">
        <f t="shared" ca="1" si="3562"/>
        <v>#N/A</v>
      </c>
      <c r="AA423" s="142" t="e">
        <f t="shared" ca="1" si="3562"/>
        <v>#N/A</v>
      </c>
      <c r="AB423" s="142" t="e">
        <f t="shared" ca="1" si="3562"/>
        <v>#N/A</v>
      </c>
      <c r="AC423" s="142" t="e">
        <f t="shared" ca="1" si="3562"/>
        <v>#N/A</v>
      </c>
      <c r="AD423" s="142" t="e">
        <f t="shared" ca="1" si="3562"/>
        <v>#N/A</v>
      </c>
      <c r="AE423" s="142" t="e">
        <f t="shared" ca="1" si="3562"/>
        <v>#N/A</v>
      </c>
      <c r="AF423" s="142" t="e">
        <f t="shared" ca="1" si="3562"/>
        <v>#N/A</v>
      </c>
      <c r="AG423" s="142" t="e">
        <f t="shared" ca="1" si="3562"/>
        <v>#N/A</v>
      </c>
      <c r="AH423" s="142" t="e">
        <f t="shared" ca="1" si="3562"/>
        <v>#N/A</v>
      </c>
      <c r="AI423" s="142" t="e">
        <f t="shared" ca="1" si="3573"/>
        <v>#N/A</v>
      </c>
      <c r="AJ423" s="142" t="e">
        <f t="shared" ca="1" si="3573"/>
        <v>#N/A</v>
      </c>
      <c r="AK423" s="142" t="e">
        <f t="shared" ca="1" si="3573"/>
        <v>#N/A</v>
      </c>
      <c r="AL423" s="142" t="e">
        <f t="shared" ca="1" si="3573"/>
        <v>#N/A</v>
      </c>
      <c r="AM423" s="142" t="e">
        <f t="shared" ca="1" si="3573"/>
        <v>#N/A</v>
      </c>
      <c r="AN423" s="142" t="e">
        <f t="shared" ca="1" si="3573"/>
        <v>#N/A</v>
      </c>
      <c r="AO423" s="142" t="e">
        <f t="shared" ca="1" si="3573"/>
        <v>#N/A</v>
      </c>
      <c r="AP423" s="142" t="e">
        <f t="shared" ca="1" si="3573"/>
        <v>#N/A</v>
      </c>
      <c r="AQ423" s="142" t="e">
        <f t="shared" ca="1" si="3573"/>
        <v>#N/A</v>
      </c>
      <c r="AR423" s="142" t="e">
        <f t="shared" ca="1" si="3573"/>
        <v>#N/A</v>
      </c>
      <c r="AS423" s="142" t="e">
        <f t="shared" ca="1" si="3573"/>
        <v>#N/A</v>
      </c>
      <c r="AT423" s="142" t="e">
        <f t="shared" ca="1" si="3573"/>
        <v>#N/A</v>
      </c>
      <c r="AU423" s="142" t="e">
        <f t="shared" ca="1" si="3573"/>
        <v>#N/A</v>
      </c>
      <c r="AV423" s="142" t="e">
        <f t="shared" ca="1" si="3573"/>
        <v>#N/A</v>
      </c>
      <c r="AW423" s="142" t="e">
        <f t="shared" ca="1" si="3573"/>
        <v>#N/A</v>
      </c>
      <c r="AX423" s="142" t="e">
        <f t="shared" ca="1" si="3573"/>
        <v>#N/A</v>
      </c>
      <c r="AY423" s="142" t="e">
        <f t="shared" ca="1" si="3563"/>
        <v>#N/A</v>
      </c>
      <c r="AZ423" s="142" t="e">
        <f t="shared" ca="1" si="3563"/>
        <v>#N/A</v>
      </c>
      <c r="BA423" s="142" t="e">
        <f t="shared" ca="1" si="3563"/>
        <v>#N/A</v>
      </c>
      <c r="BB423" s="142" t="str">
        <f t="shared" ca="1" si="3291"/>
        <v/>
      </c>
      <c r="BC423" s="142" t="str">
        <f t="shared" ref="BC423" ca="1" si="3614">IFERROR(VALUE(G423)*IF(RTF_unit="K",1,IF(RTF_unit="lb",1/1000,IF(RTF_unit="T",2,1))),"")</f>
        <v/>
      </c>
      <c r="BD423" s="142" t="str">
        <f t="shared" ref="BD423" ca="1" si="3615">IFERROR(VALUE(H423)*IF(RTF_unit="K",1,IF(RTF_unit="lb",1/1000,IF(RTF_unit="T",2,1))),"")</f>
        <v/>
      </c>
      <c r="BE423" s="142" t="str">
        <f t="shared" ref="BE423" ca="1" si="3616">IFERROR(VALUE(I423)*IF(RTF_unit="K",1,IF(RTF_unit="lb",1/1000,IF(RTF_unit="T",2,1))),"")</f>
        <v/>
      </c>
      <c r="BF423" s="20" t="str">
        <f t="shared" ca="1" si="3295"/>
        <v/>
      </c>
      <c r="BG423" s="142" t="str">
        <f t="shared" ca="1" si="3337"/>
        <v/>
      </c>
      <c r="BH423" s="20"/>
      <c r="BI423" s="158" t="str">
        <f t="shared" ca="1" si="3381"/>
        <v/>
      </c>
      <c r="BJ423" s="142" t="str">
        <f t="shared" ca="1" si="3356"/>
        <v/>
      </c>
      <c r="BK423" s="142" t="str">
        <f t="shared" ca="1" si="3382"/>
        <v/>
      </c>
      <c r="BL423" s="142" t="str">
        <f t="shared" ref="BL423" ca="1" si="3617">IFERROR(INDEX($D$2:$BA$203,$A$41-1+$BI423,$A$27-3)*IF(RTF_unit="K",1,IF(RTF_unit="lb",1/1000,IF(RTF_unit="T",2,1))),"")</f>
        <v/>
      </c>
      <c r="BM423" s="142" t="str">
        <f t="shared" ref="BM423" ca="1" si="3618">IFERROR(INDEX($D$2:$BA$203,$A$41-1+$BI423,$A$27-1)*IF(RTF_unit="K",1,IF(RTF_unit="lb",1/1000,IF(RTF_unit="T",2,1))),"")</f>
        <v/>
      </c>
      <c r="BN423" s="142" t="str">
        <f t="shared" ref="BN423" ca="1" si="3619">IFERROR(INDEX($D$2:$BA$203,$A$41-1+$BI423,$A$27-2)*IF(RTF_unit="K",1,IF(RTF_unit="lb",1/1000,IF(RTF_unit="T",2,1))),"")</f>
        <v/>
      </c>
      <c r="BO423" s="142" t="str">
        <f t="shared" ref="BO423" ca="1" si="3620">IFERROR(INDEX($D$2:$BA$203,$A$41-1+$BI423,$A$27)*IF(RTF_unit_Moment="kip-ft",1,IF(RTF_unit_Moment="kip-in",1/12,IF(RTF_unit_Moment="lb-ft",1/1000,IF(RTF_unit_Moment="lb-in",1/12000,1)))),"")</f>
        <v/>
      </c>
      <c r="BP423" s="142" t="str">
        <f t="shared" ref="BP423" ca="1" si="3621">IFERROR(INDEX($D$2:$BA$203,$A$41-1+$BI423,$A$30)*IF(RTF_unit_Moment="kip-ft",1,IF(RTF_unit_Moment="kip-in",1/12,IF(RTF_unit_Moment="lb-ft",1/1000,IF(RTF_unit_Moment="lb-in",1/12000,1)))),"")</f>
        <v/>
      </c>
      <c r="BQ423" s="142" t="str">
        <f t="shared" ca="1" si="3388"/>
        <v/>
      </c>
      <c r="BR423" s="142" t="str">
        <f t="shared" ca="1" si="3389"/>
        <v/>
      </c>
      <c r="BT423" s="142" t="str">
        <f t="array" aca="1" ref="BT423" ca="1">IFERROR(INDEX($BB$1:$BB$502,SMALL(IF($BB$1:$BB$502&lt;&gt;"",ROW($BB$1:$BB$502)),ROW(416:416))),"")</f>
        <v/>
      </c>
      <c r="BU423" s="156" t="str">
        <f t="shared" ca="1" si="3351"/>
        <v/>
      </c>
      <c r="BV423" s="142" t="str">
        <f t="shared" ca="1" si="3362"/>
        <v/>
      </c>
      <c r="BW423" s="142" t="str">
        <f t="shared" ca="1" si="3362"/>
        <v/>
      </c>
      <c r="BX423" s="142" t="str">
        <f t="shared" ca="1" si="3362"/>
        <v/>
      </c>
      <c r="BY423" s="142" t="str">
        <f t="shared" ca="1" si="3363"/>
        <v/>
      </c>
      <c r="BZ423" s="142" t="str">
        <f t="shared" ca="1" si="3352"/>
        <v/>
      </c>
      <c r="CA423" s="142" t="str">
        <f t="shared" ca="1" si="3364"/>
        <v/>
      </c>
      <c r="CB423" s="142" t="str">
        <f t="shared" ca="1" si="3365"/>
        <v/>
      </c>
      <c r="CC423" s="142" t="str">
        <f t="shared" ca="1" si="3366"/>
        <v/>
      </c>
      <c r="CD423" s="142" t="str">
        <f t="shared" ca="1" si="3367"/>
        <v/>
      </c>
      <c r="CE423" s="142" t="str">
        <f t="shared" ca="1" si="3368"/>
        <v/>
      </c>
      <c r="CF423" s="142" t="str">
        <f t="shared" ca="1" si="3369"/>
        <v/>
      </c>
      <c r="CG423" s="142" t="str">
        <f t="shared" ca="1" si="3370"/>
        <v/>
      </c>
      <c r="CH423" s="142" t="str">
        <f ca="1">IFERROR(TRIM(IFERROR(IF(ISNUMBER(MATCH(IF($CF422="Radius",LEFT($CF423,FIND(" (",$CF423,1)),IF(LEFT($CF423,FIND(" (",$CF423,1))=LEFT($CF422,FIND(" (",$CF422,1)),"",LEFT($CF423,FIND(" (",$CF423,1)))),$CH$8:$CH422,0))=FALSE,IF($CF422="Radius",LEFT($CF423,FIND(" (",$CF423,1)),IF(LEFT($CF423,FIND(" (",$CF423,1))=LEFT($CF422,FIND(" (",$CF422,1)),"",LEFT($CF423,FIND(" (",$CF423,1)))),""),"")),"")</f>
        <v/>
      </c>
      <c r="CI423" s="142" t="str">
        <f t="array" aca="1" ref="CI423" ca="1">IFERROR(IF($CH423="","",IF(MAX((Selection_Radius=$CH423)*Selection_Resultant)=0,"",MAX((Selection_Radius=$CH423)*Selection_Resultant))),"")</f>
        <v/>
      </c>
      <c r="CJ423" s="142" t="str">
        <f t="shared" ca="1" si="3371"/>
        <v/>
      </c>
      <c r="CK423" s="142" t="str">
        <f t="array" aca="1" ref="CK423" ca="1">IFERROR(INDEX($CJ$1:$CJ$502,SMALL(IF($CJ$1:$CJ$502&lt;&gt;"",ROW($CJ$1:$CJ$502)),ROW(416:416))),"")</f>
        <v/>
      </c>
      <c r="CL423" s="142" t="str">
        <f t="shared" ca="1" si="3372"/>
        <v/>
      </c>
      <c r="CM423" s="142" t="str">
        <f t="shared" ca="1" si="3373"/>
        <v/>
      </c>
      <c r="CN423" s="142" t="str" cm="1">
        <f t="array" aca="1" ref="CN423" ca="1">IF(CM423="","",INDEX(INDIRECT("$CM$9:$CM$" &amp; ROW(GuyAnchorReactionCount) + GuyAnchorReactionCount),ROWS($CM423:INDIRECT("$CM$" &amp; ROW(GuyAnchorReactionCount) + GuyAnchorReactionCount))))</f>
        <v/>
      </c>
      <c r="CP423" s="145" t="str">
        <f t="shared" ca="1" si="3374"/>
        <v/>
      </c>
      <c r="CQ423" s="145" t="str">
        <f t="shared" ca="1" si="3375"/>
        <v/>
      </c>
      <c r="CR423" s="145" t="str">
        <f t="shared" ca="1" si="3376"/>
        <v/>
      </c>
      <c r="CS423" s="145" t="str">
        <f t="shared" ca="1" si="3377"/>
        <v/>
      </c>
    </row>
    <row r="424" spans="3:97" ht="15" customHeight="1" x14ac:dyDescent="0.2">
      <c r="C424" s="142">
        <f t="shared" si="3301"/>
        <v>422</v>
      </c>
      <c r="D424" s="142" t="e">
        <f t="shared" ca="1" si="3572"/>
        <v>#N/A</v>
      </c>
      <c r="E424" s="142" t="e">
        <f t="shared" ca="1" si="3572"/>
        <v>#N/A</v>
      </c>
      <c r="F424" s="142" t="e">
        <f t="shared" ca="1" si="3572"/>
        <v>#N/A</v>
      </c>
      <c r="G424" s="142" t="e">
        <f t="shared" ca="1" si="3572"/>
        <v>#N/A</v>
      </c>
      <c r="H424" s="142" t="e">
        <f t="shared" ca="1" si="3572"/>
        <v>#N/A</v>
      </c>
      <c r="I424" s="142" t="e">
        <f t="shared" ca="1" si="3572"/>
        <v>#N/A</v>
      </c>
      <c r="J424" s="142" t="e">
        <f t="shared" ca="1" si="3572"/>
        <v>#N/A</v>
      </c>
      <c r="K424" s="142" t="e">
        <f t="shared" ca="1" si="3572"/>
        <v>#N/A</v>
      </c>
      <c r="L424" s="142" t="e">
        <f t="shared" ca="1" si="3572"/>
        <v>#N/A</v>
      </c>
      <c r="M424" s="142" t="e">
        <f t="shared" ca="1" si="3572"/>
        <v>#N/A</v>
      </c>
      <c r="N424" s="142" t="e">
        <f t="shared" ca="1" si="3572"/>
        <v>#N/A</v>
      </c>
      <c r="O424" s="142" t="e">
        <f t="shared" ca="1" si="3572"/>
        <v>#N/A</v>
      </c>
      <c r="P424" s="142" t="e">
        <f t="shared" ca="1" si="3572"/>
        <v>#N/A</v>
      </c>
      <c r="Q424" s="142" t="e">
        <f t="shared" ca="1" si="3572"/>
        <v>#N/A</v>
      </c>
      <c r="R424" s="142" t="e">
        <f t="shared" ca="1" si="3572"/>
        <v>#N/A</v>
      </c>
      <c r="S424" s="142" t="e">
        <f t="shared" ca="1" si="3572"/>
        <v>#N/A</v>
      </c>
      <c r="T424" s="142" t="e">
        <f t="shared" ca="1" si="3562"/>
        <v>#N/A</v>
      </c>
      <c r="U424" s="142" t="e">
        <f t="shared" ca="1" si="3562"/>
        <v>#N/A</v>
      </c>
      <c r="V424" s="142" t="e">
        <f t="shared" ca="1" si="3562"/>
        <v>#N/A</v>
      </c>
      <c r="W424" s="142" t="e">
        <f t="shared" ca="1" si="3562"/>
        <v>#N/A</v>
      </c>
      <c r="X424" s="142" t="e">
        <f t="shared" ca="1" si="3562"/>
        <v>#N/A</v>
      </c>
      <c r="Y424" s="142" t="e">
        <f t="shared" ca="1" si="3562"/>
        <v>#N/A</v>
      </c>
      <c r="Z424" s="142" t="e">
        <f t="shared" ca="1" si="3562"/>
        <v>#N/A</v>
      </c>
      <c r="AA424" s="142" t="e">
        <f t="shared" ca="1" si="3562"/>
        <v>#N/A</v>
      </c>
      <c r="AB424" s="142" t="e">
        <f t="shared" ca="1" si="3562"/>
        <v>#N/A</v>
      </c>
      <c r="AC424" s="142" t="e">
        <f t="shared" ca="1" si="3562"/>
        <v>#N/A</v>
      </c>
      <c r="AD424" s="142" t="e">
        <f t="shared" ca="1" si="3562"/>
        <v>#N/A</v>
      </c>
      <c r="AE424" s="142" t="e">
        <f t="shared" ca="1" si="3562"/>
        <v>#N/A</v>
      </c>
      <c r="AF424" s="142" t="e">
        <f t="shared" ca="1" si="3562"/>
        <v>#N/A</v>
      </c>
      <c r="AG424" s="142" t="e">
        <f t="shared" ca="1" si="3562"/>
        <v>#N/A</v>
      </c>
      <c r="AH424" s="142" t="e">
        <f t="shared" ca="1" si="3562"/>
        <v>#N/A</v>
      </c>
      <c r="AI424" s="142" t="e">
        <f t="shared" ca="1" si="3573"/>
        <v>#N/A</v>
      </c>
      <c r="AJ424" s="142" t="e">
        <f t="shared" ca="1" si="3573"/>
        <v>#N/A</v>
      </c>
      <c r="AK424" s="142" t="e">
        <f t="shared" ca="1" si="3573"/>
        <v>#N/A</v>
      </c>
      <c r="AL424" s="142" t="e">
        <f t="shared" ca="1" si="3573"/>
        <v>#N/A</v>
      </c>
      <c r="AM424" s="142" t="e">
        <f t="shared" ca="1" si="3573"/>
        <v>#N/A</v>
      </c>
      <c r="AN424" s="142" t="e">
        <f t="shared" ca="1" si="3573"/>
        <v>#N/A</v>
      </c>
      <c r="AO424" s="142" t="e">
        <f t="shared" ca="1" si="3573"/>
        <v>#N/A</v>
      </c>
      <c r="AP424" s="142" t="e">
        <f t="shared" ca="1" si="3573"/>
        <v>#N/A</v>
      </c>
      <c r="AQ424" s="142" t="e">
        <f t="shared" ca="1" si="3573"/>
        <v>#N/A</v>
      </c>
      <c r="AR424" s="142" t="e">
        <f t="shared" ca="1" si="3573"/>
        <v>#N/A</v>
      </c>
      <c r="AS424" s="142" t="e">
        <f t="shared" ca="1" si="3573"/>
        <v>#N/A</v>
      </c>
      <c r="AT424" s="142" t="e">
        <f t="shared" ca="1" si="3573"/>
        <v>#N/A</v>
      </c>
      <c r="AU424" s="142" t="e">
        <f t="shared" ca="1" si="3573"/>
        <v>#N/A</v>
      </c>
      <c r="AV424" s="142" t="e">
        <f t="shared" ca="1" si="3573"/>
        <v>#N/A</v>
      </c>
      <c r="AW424" s="142" t="e">
        <f t="shared" ca="1" si="3573"/>
        <v>#N/A</v>
      </c>
      <c r="AX424" s="142" t="e">
        <f t="shared" ca="1" si="3573"/>
        <v>#N/A</v>
      </c>
      <c r="AY424" s="142" t="e">
        <f t="shared" ca="1" si="3563"/>
        <v>#N/A</v>
      </c>
      <c r="AZ424" s="142" t="e">
        <f t="shared" ca="1" si="3563"/>
        <v>#N/A</v>
      </c>
      <c r="BA424" s="142" t="e">
        <f t="shared" ca="1" si="3563"/>
        <v>#N/A</v>
      </c>
      <c r="BB424" s="142" t="str">
        <f t="shared" ca="1" si="3291"/>
        <v/>
      </c>
      <c r="BC424" s="142" t="str">
        <f t="shared" ref="BC424" ca="1" si="3622">IFERROR(VALUE(G424)*IF(RTF_unit="K",1,IF(RTF_unit="lb",1/1000,IF(RTF_unit="T",2,1))),"")</f>
        <v/>
      </c>
      <c r="BD424" s="142" t="str">
        <f t="shared" ref="BD424" ca="1" si="3623">IFERROR(VALUE(H424)*IF(RTF_unit="K",1,IF(RTF_unit="lb",1/1000,IF(RTF_unit="T",2,1))),"")</f>
        <v/>
      </c>
      <c r="BE424" s="142" t="str">
        <f t="shared" ref="BE424" ca="1" si="3624">IFERROR(VALUE(I424)*IF(RTF_unit="K",1,IF(RTF_unit="lb",1/1000,IF(RTF_unit="T",2,1))),"")</f>
        <v/>
      </c>
      <c r="BF424" s="20" t="str">
        <f t="shared" ca="1" si="3295"/>
        <v/>
      </c>
      <c r="BG424" s="142" t="str">
        <f t="shared" ca="1" si="3337"/>
        <v/>
      </c>
      <c r="BH424" s="20"/>
      <c r="BI424" s="158" t="str">
        <f t="shared" ca="1" si="3381"/>
        <v/>
      </c>
      <c r="BJ424" s="142" t="str">
        <f t="shared" ca="1" si="3356"/>
        <v/>
      </c>
      <c r="BK424" s="142" t="str">
        <f t="shared" ca="1" si="3382"/>
        <v/>
      </c>
      <c r="BL424" s="142" t="str">
        <f t="shared" ref="BL424" ca="1" si="3625">IFERROR(INDEX($D$2:$BA$203,$A$41-1+$BI424,$A$27-3)*IF(RTF_unit="K",1,IF(RTF_unit="lb",1/1000,IF(RTF_unit="T",2,1))),"")</f>
        <v/>
      </c>
      <c r="BM424" s="142" t="str">
        <f t="shared" ref="BM424" ca="1" si="3626">IFERROR(INDEX($D$2:$BA$203,$A$41-1+$BI424,$A$27-1)*IF(RTF_unit="K",1,IF(RTF_unit="lb",1/1000,IF(RTF_unit="T",2,1))),"")</f>
        <v/>
      </c>
      <c r="BN424" s="142" t="str">
        <f t="shared" ref="BN424" ca="1" si="3627">IFERROR(INDEX($D$2:$BA$203,$A$41-1+$BI424,$A$27-2)*IF(RTF_unit="K",1,IF(RTF_unit="lb",1/1000,IF(RTF_unit="T",2,1))),"")</f>
        <v/>
      </c>
      <c r="BO424" s="142" t="str">
        <f t="shared" ref="BO424" ca="1" si="3628">IFERROR(INDEX($D$2:$BA$203,$A$41-1+$BI424,$A$27)*IF(RTF_unit_Moment="kip-ft",1,IF(RTF_unit_Moment="kip-in",1/12,IF(RTF_unit_Moment="lb-ft",1/1000,IF(RTF_unit_Moment="lb-in",1/12000,1)))),"")</f>
        <v/>
      </c>
      <c r="BP424" s="142" t="str">
        <f t="shared" ref="BP424" ca="1" si="3629">IFERROR(INDEX($D$2:$BA$203,$A$41-1+$BI424,$A$30)*IF(RTF_unit_Moment="kip-ft",1,IF(RTF_unit_Moment="kip-in",1/12,IF(RTF_unit_Moment="lb-ft",1/1000,IF(RTF_unit_Moment="lb-in",1/12000,1)))),"")</f>
        <v/>
      </c>
      <c r="BQ424" s="142" t="str">
        <f t="shared" ca="1" si="3388"/>
        <v/>
      </c>
      <c r="BR424" s="142" t="str">
        <f t="shared" ca="1" si="3389"/>
        <v/>
      </c>
      <c r="BT424" s="142" t="str">
        <f t="array" aca="1" ref="BT424" ca="1">IFERROR(INDEX($BB$1:$BB$502,SMALL(IF($BB$1:$BB$502&lt;&gt;"",ROW($BB$1:$BB$502)),ROW(417:417))),"")</f>
        <v/>
      </c>
      <c r="BU424" s="156" t="str">
        <f t="shared" ca="1" si="3351"/>
        <v/>
      </c>
      <c r="BV424" s="142" t="str">
        <f t="shared" ca="1" si="3362"/>
        <v/>
      </c>
      <c r="BW424" s="142" t="str">
        <f t="shared" ca="1" si="3362"/>
        <v/>
      </c>
      <c r="BX424" s="142" t="str">
        <f t="shared" ca="1" si="3362"/>
        <v/>
      </c>
      <c r="BY424" s="142" t="str">
        <f t="shared" ca="1" si="3363"/>
        <v/>
      </c>
      <c r="BZ424" s="142" t="str">
        <f t="shared" ca="1" si="3352"/>
        <v/>
      </c>
      <c r="CA424" s="142" t="str">
        <f t="shared" ca="1" si="3364"/>
        <v/>
      </c>
      <c r="CB424" s="142" t="str">
        <f t="shared" ca="1" si="3365"/>
        <v/>
      </c>
      <c r="CC424" s="142" t="str">
        <f t="shared" ca="1" si="3366"/>
        <v/>
      </c>
      <c r="CD424" s="142" t="str">
        <f t="shared" ca="1" si="3367"/>
        <v/>
      </c>
      <c r="CE424" s="142" t="str">
        <f t="shared" ca="1" si="3368"/>
        <v/>
      </c>
      <c r="CF424" s="142" t="str">
        <f t="shared" ca="1" si="3369"/>
        <v/>
      </c>
      <c r="CG424" s="142" t="str">
        <f t="shared" ca="1" si="3370"/>
        <v/>
      </c>
      <c r="CH424" s="142" t="str">
        <f ca="1">IFERROR(TRIM(IFERROR(IF(ISNUMBER(MATCH(IF($CF423="Radius",LEFT($CF424,FIND(" (",$CF424,1)),IF(LEFT($CF424,FIND(" (",$CF424,1))=LEFT($CF423,FIND(" (",$CF423,1)),"",LEFT($CF424,FIND(" (",$CF424,1)))),$CH$8:$CH423,0))=FALSE,IF($CF423="Radius",LEFT($CF424,FIND(" (",$CF424,1)),IF(LEFT($CF424,FIND(" (",$CF424,1))=LEFT($CF423,FIND(" (",$CF423,1)),"",LEFT($CF424,FIND(" (",$CF424,1)))),""),"")),"")</f>
        <v/>
      </c>
      <c r="CI424" s="142" t="str">
        <f t="array" aca="1" ref="CI424" ca="1">IFERROR(IF($CH424="","",IF(MAX((Selection_Radius=$CH424)*Selection_Resultant)=0,"",MAX((Selection_Radius=$CH424)*Selection_Resultant))),"")</f>
        <v/>
      </c>
      <c r="CJ424" s="142" t="str">
        <f t="shared" ca="1" si="3371"/>
        <v/>
      </c>
      <c r="CK424" s="142" t="str">
        <f t="array" aca="1" ref="CK424" ca="1">IFERROR(INDEX($CJ$1:$CJ$502,SMALL(IF($CJ$1:$CJ$502&lt;&gt;"",ROW($CJ$1:$CJ$502)),ROW(417:417))),"")</f>
        <v/>
      </c>
      <c r="CL424" s="142" t="str">
        <f t="shared" ca="1" si="3372"/>
        <v/>
      </c>
      <c r="CM424" s="142" t="str">
        <f t="shared" ca="1" si="3373"/>
        <v/>
      </c>
      <c r="CN424" s="142" t="str" cm="1">
        <f t="array" aca="1" ref="CN424" ca="1">IF(CM424="","",INDEX(INDIRECT("$CM$9:$CM$" &amp; ROW(GuyAnchorReactionCount) + GuyAnchorReactionCount),ROWS($CM424:INDIRECT("$CM$" &amp; ROW(GuyAnchorReactionCount) + GuyAnchorReactionCount))))</f>
        <v/>
      </c>
      <c r="CP424" s="145" t="str">
        <f t="shared" ca="1" si="3374"/>
        <v/>
      </c>
      <c r="CQ424" s="145" t="str">
        <f t="shared" ca="1" si="3375"/>
        <v/>
      </c>
      <c r="CR424" s="145" t="str">
        <f t="shared" ca="1" si="3376"/>
        <v/>
      </c>
      <c r="CS424" s="145" t="str">
        <f t="shared" ca="1" si="3377"/>
        <v/>
      </c>
    </row>
    <row r="425" spans="3:97" x14ac:dyDescent="0.2">
      <c r="C425" s="142">
        <f t="shared" si="3301"/>
        <v>423</v>
      </c>
      <c r="D425" s="142" t="e">
        <f t="shared" ca="1" si="3572"/>
        <v>#N/A</v>
      </c>
      <c r="E425" s="142" t="e">
        <f t="shared" ca="1" si="3572"/>
        <v>#N/A</v>
      </c>
      <c r="F425" s="142" t="e">
        <f t="shared" ca="1" si="3572"/>
        <v>#N/A</v>
      </c>
      <c r="G425" s="142" t="e">
        <f t="shared" ca="1" si="3572"/>
        <v>#N/A</v>
      </c>
      <c r="H425" s="142" t="e">
        <f t="shared" ca="1" si="3572"/>
        <v>#N/A</v>
      </c>
      <c r="I425" s="142" t="e">
        <f t="shared" ca="1" si="3572"/>
        <v>#N/A</v>
      </c>
      <c r="J425" s="142" t="e">
        <f t="shared" ca="1" si="3572"/>
        <v>#N/A</v>
      </c>
      <c r="K425" s="142" t="e">
        <f t="shared" ca="1" si="3572"/>
        <v>#N/A</v>
      </c>
      <c r="L425" s="142" t="e">
        <f t="shared" ca="1" si="3572"/>
        <v>#N/A</v>
      </c>
      <c r="M425" s="142" t="e">
        <f t="shared" ca="1" si="3572"/>
        <v>#N/A</v>
      </c>
      <c r="N425" s="142" t="e">
        <f t="shared" ca="1" si="3572"/>
        <v>#N/A</v>
      </c>
      <c r="O425" s="142" t="e">
        <f t="shared" ca="1" si="3572"/>
        <v>#N/A</v>
      </c>
      <c r="P425" s="142" t="e">
        <f t="shared" ca="1" si="3572"/>
        <v>#N/A</v>
      </c>
      <c r="Q425" s="142" t="e">
        <f t="shared" ca="1" si="3572"/>
        <v>#N/A</v>
      </c>
      <c r="R425" s="142" t="e">
        <f t="shared" ca="1" si="3572"/>
        <v>#N/A</v>
      </c>
      <c r="S425" s="142" t="e">
        <f t="shared" ca="1" si="3572"/>
        <v>#N/A</v>
      </c>
      <c r="T425" s="142" t="e">
        <f t="shared" ca="1" si="3562"/>
        <v>#N/A</v>
      </c>
      <c r="U425" s="142" t="e">
        <f t="shared" ca="1" si="3562"/>
        <v>#N/A</v>
      </c>
      <c r="V425" s="142" t="e">
        <f t="shared" ca="1" si="3562"/>
        <v>#N/A</v>
      </c>
      <c r="W425" s="142" t="e">
        <f t="shared" ca="1" si="3562"/>
        <v>#N/A</v>
      </c>
      <c r="X425" s="142" t="e">
        <f t="shared" ca="1" si="3562"/>
        <v>#N/A</v>
      </c>
      <c r="Y425" s="142" t="e">
        <f t="shared" ca="1" si="3562"/>
        <v>#N/A</v>
      </c>
      <c r="Z425" s="142" t="e">
        <f t="shared" ca="1" si="3562"/>
        <v>#N/A</v>
      </c>
      <c r="AA425" s="142" t="e">
        <f t="shared" ca="1" si="3562"/>
        <v>#N/A</v>
      </c>
      <c r="AB425" s="142" t="e">
        <f t="shared" ca="1" si="3562"/>
        <v>#N/A</v>
      </c>
      <c r="AC425" s="142" t="e">
        <f t="shared" ca="1" si="3562"/>
        <v>#N/A</v>
      </c>
      <c r="AD425" s="142" t="e">
        <f t="shared" ca="1" si="3562"/>
        <v>#N/A</v>
      </c>
      <c r="AE425" s="142" t="e">
        <f t="shared" ca="1" si="3562"/>
        <v>#N/A</v>
      </c>
      <c r="AF425" s="142" t="e">
        <f t="shared" ca="1" si="3562"/>
        <v>#N/A</v>
      </c>
      <c r="AG425" s="142" t="e">
        <f t="shared" ca="1" si="3562"/>
        <v>#N/A</v>
      </c>
      <c r="AH425" s="142" t="e">
        <f t="shared" ca="1" si="3562"/>
        <v>#N/A</v>
      </c>
      <c r="AI425" s="142" t="e">
        <f t="shared" ca="1" si="3573"/>
        <v>#N/A</v>
      </c>
      <c r="AJ425" s="142" t="e">
        <f t="shared" ca="1" si="3573"/>
        <v>#N/A</v>
      </c>
      <c r="AK425" s="142" t="e">
        <f t="shared" ca="1" si="3573"/>
        <v>#N/A</v>
      </c>
      <c r="AL425" s="142" t="e">
        <f t="shared" ca="1" si="3573"/>
        <v>#N/A</v>
      </c>
      <c r="AM425" s="142" t="e">
        <f t="shared" ca="1" si="3573"/>
        <v>#N/A</v>
      </c>
      <c r="AN425" s="142" t="e">
        <f t="shared" ca="1" si="3573"/>
        <v>#N/A</v>
      </c>
      <c r="AO425" s="142" t="e">
        <f t="shared" ca="1" si="3573"/>
        <v>#N/A</v>
      </c>
      <c r="AP425" s="142" t="e">
        <f t="shared" ca="1" si="3573"/>
        <v>#N/A</v>
      </c>
      <c r="AQ425" s="142" t="e">
        <f t="shared" ca="1" si="3573"/>
        <v>#N/A</v>
      </c>
      <c r="AR425" s="142" t="e">
        <f t="shared" ca="1" si="3573"/>
        <v>#N/A</v>
      </c>
      <c r="AS425" s="142" t="e">
        <f t="shared" ca="1" si="3573"/>
        <v>#N/A</v>
      </c>
      <c r="AT425" s="142" t="e">
        <f t="shared" ca="1" si="3573"/>
        <v>#N/A</v>
      </c>
      <c r="AU425" s="142" t="e">
        <f t="shared" ca="1" si="3573"/>
        <v>#N/A</v>
      </c>
      <c r="AV425" s="142" t="e">
        <f t="shared" ca="1" si="3573"/>
        <v>#N/A</v>
      </c>
      <c r="AW425" s="142" t="e">
        <f t="shared" ca="1" si="3573"/>
        <v>#N/A</v>
      </c>
      <c r="AX425" s="142" t="e">
        <f t="shared" ca="1" si="3573"/>
        <v>#N/A</v>
      </c>
      <c r="AY425" s="142" t="e">
        <f t="shared" ca="1" si="3563"/>
        <v>#N/A</v>
      </c>
      <c r="AZ425" s="142" t="e">
        <f t="shared" ca="1" si="3563"/>
        <v>#N/A</v>
      </c>
      <c r="BA425" s="142" t="e">
        <f t="shared" ca="1" si="3563"/>
        <v>#N/A</v>
      </c>
      <c r="BB425" s="142" t="str">
        <f t="shared" ca="1" si="3291"/>
        <v/>
      </c>
      <c r="BC425" s="142" t="str">
        <f t="shared" ref="BC425" ca="1" si="3630">IFERROR(VALUE(G425)*IF(RTF_unit="K",1,IF(RTF_unit="lb",1/1000,IF(RTF_unit="T",2,1))),"")</f>
        <v/>
      </c>
      <c r="BD425" s="142" t="str">
        <f t="shared" ref="BD425" ca="1" si="3631">IFERROR(VALUE(H425)*IF(RTF_unit="K",1,IF(RTF_unit="lb",1/1000,IF(RTF_unit="T",2,1))),"")</f>
        <v/>
      </c>
      <c r="BE425" s="142" t="str">
        <f t="shared" ref="BE425" ca="1" si="3632">IFERROR(VALUE(I425)*IF(RTF_unit="K",1,IF(RTF_unit="lb",1/1000,IF(RTF_unit="T",2,1))),"")</f>
        <v/>
      </c>
      <c r="BF425" s="20" t="str">
        <f t="shared" ca="1" si="3295"/>
        <v/>
      </c>
      <c r="BG425" s="142" t="str">
        <f t="shared" ca="1" si="3337"/>
        <v/>
      </c>
      <c r="BH425" s="20"/>
      <c r="BI425" s="158" t="str">
        <f t="shared" ca="1" si="3381"/>
        <v/>
      </c>
      <c r="BJ425" s="142" t="str">
        <f t="shared" ca="1" si="3356"/>
        <v/>
      </c>
      <c r="BK425" s="142" t="str">
        <f t="shared" ca="1" si="3382"/>
        <v/>
      </c>
      <c r="BL425" s="142" t="str">
        <f t="shared" ref="BL425" ca="1" si="3633">IFERROR(INDEX($D$2:$BA$203,$A$41-1+$BI425,$A$27-3)*IF(RTF_unit="K",1,IF(RTF_unit="lb",1/1000,IF(RTF_unit="T",2,1))),"")</f>
        <v/>
      </c>
      <c r="BM425" s="142" t="str">
        <f t="shared" ref="BM425" ca="1" si="3634">IFERROR(INDEX($D$2:$BA$203,$A$41-1+$BI425,$A$27-1)*IF(RTF_unit="K",1,IF(RTF_unit="lb",1/1000,IF(RTF_unit="T",2,1))),"")</f>
        <v/>
      </c>
      <c r="BN425" s="142" t="str">
        <f t="shared" ref="BN425" ca="1" si="3635">IFERROR(INDEX($D$2:$BA$203,$A$41-1+$BI425,$A$27-2)*IF(RTF_unit="K",1,IF(RTF_unit="lb",1/1000,IF(RTF_unit="T",2,1))),"")</f>
        <v/>
      </c>
      <c r="BO425" s="142" t="str">
        <f t="shared" ref="BO425" ca="1" si="3636">IFERROR(INDEX($D$2:$BA$203,$A$41-1+$BI425,$A$27)*IF(RTF_unit_Moment="kip-ft",1,IF(RTF_unit_Moment="kip-in",1/12,IF(RTF_unit_Moment="lb-ft",1/1000,IF(RTF_unit_Moment="lb-in",1/12000,1)))),"")</f>
        <v/>
      </c>
      <c r="BP425" s="142" t="str">
        <f t="shared" ref="BP425" ca="1" si="3637">IFERROR(INDEX($D$2:$BA$203,$A$41-1+$BI425,$A$30)*IF(RTF_unit_Moment="kip-ft",1,IF(RTF_unit_Moment="kip-in",1/12,IF(RTF_unit_Moment="lb-ft",1/1000,IF(RTF_unit_Moment="lb-in",1/12000,1)))),"")</f>
        <v/>
      </c>
      <c r="BQ425" s="142" t="str">
        <f t="shared" ca="1" si="3388"/>
        <v/>
      </c>
      <c r="BR425" s="142" t="str">
        <f t="shared" ca="1" si="3389"/>
        <v/>
      </c>
      <c r="BT425" s="142" t="str">
        <f t="array" aca="1" ref="BT425" ca="1">IFERROR(INDEX($BB$1:$BB$502,SMALL(IF($BB$1:$BB$502&lt;&gt;"",ROW($BB$1:$BB$502)),ROW(418:418))),"")</f>
        <v/>
      </c>
      <c r="BU425" s="156" t="str">
        <f t="shared" ca="1" si="3351"/>
        <v/>
      </c>
      <c r="BV425" s="142" t="str">
        <f t="shared" ca="1" si="3362"/>
        <v/>
      </c>
      <c r="BW425" s="142" t="str">
        <f t="shared" ca="1" si="3362"/>
        <v/>
      </c>
      <c r="BX425" s="142" t="str">
        <f t="shared" ca="1" si="3362"/>
        <v/>
      </c>
      <c r="BY425" s="142" t="str">
        <f t="shared" ca="1" si="3363"/>
        <v/>
      </c>
      <c r="BZ425" s="142" t="str">
        <f t="shared" ca="1" si="3352"/>
        <v/>
      </c>
      <c r="CA425" s="142" t="str">
        <f t="shared" ca="1" si="3364"/>
        <v/>
      </c>
      <c r="CB425" s="142" t="str">
        <f t="shared" ca="1" si="3365"/>
        <v/>
      </c>
      <c r="CC425" s="142" t="str">
        <f t="shared" ca="1" si="3366"/>
        <v/>
      </c>
      <c r="CD425" s="142" t="str">
        <f t="shared" ca="1" si="3367"/>
        <v/>
      </c>
      <c r="CE425" s="142" t="str">
        <f t="shared" ca="1" si="3368"/>
        <v/>
      </c>
      <c r="CF425" s="142" t="str">
        <f t="shared" ca="1" si="3369"/>
        <v/>
      </c>
      <c r="CG425" s="142" t="str">
        <f t="shared" ca="1" si="3370"/>
        <v/>
      </c>
      <c r="CH425" s="142" t="str">
        <f ca="1">IFERROR(TRIM(IFERROR(IF(ISNUMBER(MATCH(IF($CF424="Radius",LEFT($CF425,FIND(" (",$CF425,1)),IF(LEFT($CF425,FIND(" (",$CF425,1))=LEFT($CF424,FIND(" (",$CF424,1)),"",LEFT($CF425,FIND(" (",$CF425,1)))),$CH$8:$CH424,0))=FALSE,IF($CF424="Radius",LEFT($CF425,FIND(" (",$CF425,1)),IF(LEFT($CF425,FIND(" (",$CF425,1))=LEFT($CF424,FIND(" (",$CF424,1)),"",LEFT($CF425,FIND(" (",$CF425,1)))),""),"")),"")</f>
        <v/>
      </c>
      <c r="CI425" s="142" t="str">
        <f t="array" aca="1" ref="CI425" ca="1">IFERROR(IF($CH425="","",IF(MAX((Selection_Radius=$CH425)*Selection_Resultant)=0,"",MAX((Selection_Radius=$CH425)*Selection_Resultant))),"")</f>
        <v/>
      </c>
      <c r="CJ425" s="142" t="str">
        <f t="shared" ca="1" si="3371"/>
        <v/>
      </c>
      <c r="CK425" s="142" t="str">
        <f t="array" aca="1" ref="CK425" ca="1">IFERROR(INDEX($CJ$1:$CJ$502,SMALL(IF($CJ$1:$CJ$502&lt;&gt;"",ROW($CJ$1:$CJ$502)),ROW(418:418))),"")</f>
        <v/>
      </c>
      <c r="CL425" s="142" t="str">
        <f t="shared" ca="1" si="3372"/>
        <v/>
      </c>
      <c r="CM425" s="142" t="str">
        <f t="shared" ca="1" si="3373"/>
        <v/>
      </c>
      <c r="CN425" s="142" t="str" cm="1">
        <f t="array" aca="1" ref="CN425" ca="1">IF(CM425="","",INDEX(INDIRECT("$CM$9:$CM$" &amp; ROW(GuyAnchorReactionCount) + GuyAnchorReactionCount),ROWS($CM425:INDIRECT("$CM$" &amp; ROW(GuyAnchorReactionCount) + GuyAnchorReactionCount))))</f>
        <v/>
      </c>
      <c r="CP425" s="145" t="str">
        <f t="shared" ca="1" si="3374"/>
        <v/>
      </c>
      <c r="CQ425" s="145" t="str">
        <f t="shared" ca="1" si="3375"/>
        <v/>
      </c>
      <c r="CR425" s="145" t="str">
        <f t="shared" ca="1" si="3376"/>
        <v/>
      </c>
      <c r="CS425" s="145" t="str">
        <f t="shared" ca="1" si="3377"/>
        <v/>
      </c>
    </row>
    <row r="426" spans="3:97" x14ac:dyDescent="0.2">
      <c r="C426" s="142">
        <f t="shared" si="3301"/>
        <v>424</v>
      </c>
      <c r="D426" s="142" t="e">
        <f t="shared" ca="1" si="3572"/>
        <v>#N/A</v>
      </c>
      <c r="E426" s="142" t="e">
        <f t="shared" ca="1" si="3572"/>
        <v>#N/A</v>
      </c>
      <c r="F426" s="142" t="e">
        <f t="shared" ca="1" si="3572"/>
        <v>#N/A</v>
      </c>
      <c r="G426" s="142" t="e">
        <f t="shared" ca="1" si="3572"/>
        <v>#N/A</v>
      </c>
      <c r="H426" s="142" t="e">
        <f t="shared" ca="1" si="3572"/>
        <v>#N/A</v>
      </c>
      <c r="I426" s="142" t="e">
        <f t="shared" ca="1" si="3572"/>
        <v>#N/A</v>
      </c>
      <c r="J426" s="142" t="e">
        <f t="shared" ca="1" si="3572"/>
        <v>#N/A</v>
      </c>
      <c r="K426" s="142" t="e">
        <f t="shared" ca="1" si="3572"/>
        <v>#N/A</v>
      </c>
      <c r="L426" s="142" t="e">
        <f t="shared" ca="1" si="3572"/>
        <v>#N/A</v>
      </c>
      <c r="M426" s="142" t="e">
        <f t="shared" ca="1" si="3572"/>
        <v>#N/A</v>
      </c>
      <c r="N426" s="142" t="e">
        <f t="shared" ca="1" si="3572"/>
        <v>#N/A</v>
      </c>
      <c r="O426" s="142" t="e">
        <f t="shared" ca="1" si="3572"/>
        <v>#N/A</v>
      </c>
      <c r="P426" s="142" t="e">
        <f t="shared" ca="1" si="3572"/>
        <v>#N/A</v>
      </c>
      <c r="Q426" s="142" t="e">
        <f t="shared" ca="1" si="3572"/>
        <v>#N/A</v>
      </c>
      <c r="R426" s="142" t="e">
        <f t="shared" ca="1" si="3572"/>
        <v>#N/A</v>
      </c>
      <c r="S426" s="142" t="e">
        <f t="shared" ca="1" si="3572"/>
        <v>#N/A</v>
      </c>
      <c r="T426" s="142" t="e">
        <f t="shared" ca="1" si="3562"/>
        <v>#N/A</v>
      </c>
      <c r="U426" s="142" t="e">
        <f t="shared" ca="1" si="3562"/>
        <v>#N/A</v>
      </c>
      <c r="V426" s="142" t="e">
        <f t="shared" ca="1" si="3562"/>
        <v>#N/A</v>
      </c>
      <c r="W426" s="142" t="e">
        <f t="shared" ca="1" si="3562"/>
        <v>#N/A</v>
      </c>
      <c r="X426" s="142" t="e">
        <f t="shared" ca="1" si="3562"/>
        <v>#N/A</v>
      </c>
      <c r="Y426" s="142" t="e">
        <f t="shared" ca="1" si="3562"/>
        <v>#N/A</v>
      </c>
      <c r="Z426" s="142" t="e">
        <f t="shared" ca="1" si="3562"/>
        <v>#N/A</v>
      </c>
      <c r="AA426" s="142" t="e">
        <f t="shared" ca="1" si="3562"/>
        <v>#N/A</v>
      </c>
      <c r="AB426" s="142" t="e">
        <f t="shared" ca="1" si="3562"/>
        <v>#N/A</v>
      </c>
      <c r="AC426" s="142" t="e">
        <f t="shared" ca="1" si="3562"/>
        <v>#N/A</v>
      </c>
      <c r="AD426" s="142" t="e">
        <f t="shared" ca="1" si="3562"/>
        <v>#N/A</v>
      </c>
      <c r="AE426" s="142" t="e">
        <f t="shared" ca="1" si="3562"/>
        <v>#N/A</v>
      </c>
      <c r="AF426" s="142" t="e">
        <f t="shared" ca="1" si="3562"/>
        <v>#N/A</v>
      </c>
      <c r="AG426" s="142" t="e">
        <f t="shared" ca="1" si="3562"/>
        <v>#N/A</v>
      </c>
      <c r="AH426" s="142" t="e">
        <f t="shared" ca="1" si="3562"/>
        <v>#N/A</v>
      </c>
      <c r="AI426" s="142" t="e">
        <f t="shared" ca="1" si="3573"/>
        <v>#N/A</v>
      </c>
      <c r="AJ426" s="142" t="e">
        <f t="shared" ca="1" si="3573"/>
        <v>#N/A</v>
      </c>
      <c r="AK426" s="142" t="e">
        <f t="shared" ca="1" si="3573"/>
        <v>#N/A</v>
      </c>
      <c r="AL426" s="142" t="e">
        <f t="shared" ca="1" si="3573"/>
        <v>#N/A</v>
      </c>
      <c r="AM426" s="142" t="e">
        <f t="shared" ca="1" si="3573"/>
        <v>#N/A</v>
      </c>
      <c r="AN426" s="142" t="e">
        <f t="shared" ca="1" si="3573"/>
        <v>#N/A</v>
      </c>
      <c r="AO426" s="142" t="e">
        <f t="shared" ca="1" si="3573"/>
        <v>#N/A</v>
      </c>
      <c r="AP426" s="142" t="e">
        <f t="shared" ca="1" si="3573"/>
        <v>#N/A</v>
      </c>
      <c r="AQ426" s="142" t="e">
        <f t="shared" ca="1" si="3573"/>
        <v>#N/A</v>
      </c>
      <c r="AR426" s="142" t="e">
        <f t="shared" ca="1" si="3573"/>
        <v>#N/A</v>
      </c>
      <c r="AS426" s="142" t="e">
        <f t="shared" ca="1" si="3573"/>
        <v>#N/A</v>
      </c>
      <c r="AT426" s="142" t="e">
        <f t="shared" ca="1" si="3573"/>
        <v>#N/A</v>
      </c>
      <c r="AU426" s="142" t="e">
        <f t="shared" ca="1" si="3573"/>
        <v>#N/A</v>
      </c>
      <c r="AV426" s="142" t="e">
        <f t="shared" ca="1" si="3573"/>
        <v>#N/A</v>
      </c>
      <c r="AW426" s="142" t="e">
        <f t="shared" ca="1" si="3573"/>
        <v>#N/A</v>
      </c>
      <c r="AX426" s="142" t="e">
        <f t="shared" ca="1" si="3573"/>
        <v>#N/A</v>
      </c>
      <c r="AY426" s="142" t="e">
        <f t="shared" ca="1" si="3563"/>
        <v>#N/A</v>
      </c>
      <c r="AZ426" s="142" t="e">
        <f t="shared" ca="1" si="3563"/>
        <v>#N/A</v>
      </c>
      <c r="BA426" s="142" t="e">
        <f t="shared" ca="1" si="3563"/>
        <v>#N/A</v>
      </c>
      <c r="BB426" s="142" t="str">
        <f t="shared" ca="1" si="3291"/>
        <v/>
      </c>
      <c r="BC426" s="142" t="str">
        <f t="shared" ref="BC426" ca="1" si="3638">IFERROR(VALUE(G426)*IF(RTF_unit="K",1,IF(RTF_unit="lb",1/1000,IF(RTF_unit="T",2,1))),"")</f>
        <v/>
      </c>
      <c r="BD426" s="142" t="str">
        <f t="shared" ref="BD426" ca="1" si="3639">IFERROR(VALUE(H426)*IF(RTF_unit="K",1,IF(RTF_unit="lb",1/1000,IF(RTF_unit="T",2,1))),"")</f>
        <v/>
      </c>
      <c r="BE426" s="142" t="str">
        <f t="shared" ref="BE426" ca="1" si="3640">IFERROR(VALUE(I426)*IF(RTF_unit="K",1,IF(RTF_unit="lb",1/1000,IF(RTF_unit="T",2,1))),"")</f>
        <v/>
      </c>
      <c r="BF426" s="20" t="str">
        <f t="shared" ca="1" si="3295"/>
        <v/>
      </c>
      <c r="BG426" s="142" t="str">
        <f t="shared" ca="1" si="3337"/>
        <v/>
      </c>
      <c r="BH426" s="20"/>
      <c r="BI426" s="158" t="str">
        <f t="shared" ca="1" si="3381"/>
        <v/>
      </c>
      <c r="BJ426" s="142" t="str">
        <f t="shared" ca="1" si="3356"/>
        <v/>
      </c>
      <c r="BK426" s="142" t="str">
        <f t="shared" ca="1" si="3382"/>
        <v/>
      </c>
      <c r="BL426" s="142" t="str">
        <f t="shared" ref="BL426" ca="1" si="3641">IFERROR(INDEX($D$2:$BA$203,$A$41-1+$BI426,$A$27-3)*IF(RTF_unit="K",1,IF(RTF_unit="lb",1/1000,IF(RTF_unit="T",2,1))),"")</f>
        <v/>
      </c>
      <c r="BM426" s="142" t="str">
        <f t="shared" ref="BM426" ca="1" si="3642">IFERROR(INDEX($D$2:$BA$203,$A$41-1+$BI426,$A$27-1)*IF(RTF_unit="K",1,IF(RTF_unit="lb",1/1000,IF(RTF_unit="T",2,1))),"")</f>
        <v/>
      </c>
      <c r="BN426" s="142" t="str">
        <f t="shared" ref="BN426" ca="1" si="3643">IFERROR(INDEX($D$2:$BA$203,$A$41-1+$BI426,$A$27-2)*IF(RTF_unit="K",1,IF(RTF_unit="lb",1/1000,IF(RTF_unit="T",2,1))),"")</f>
        <v/>
      </c>
      <c r="BO426" s="142" t="str">
        <f t="shared" ref="BO426" ca="1" si="3644">IFERROR(INDEX($D$2:$BA$203,$A$41-1+$BI426,$A$27)*IF(RTF_unit_Moment="kip-ft",1,IF(RTF_unit_Moment="kip-in",1/12,IF(RTF_unit_Moment="lb-ft",1/1000,IF(RTF_unit_Moment="lb-in",1/12000,1)))),"")</f>
        <v/>
      </c>
      <c r="BP426" s="142" t="str">
        <f t="shared" ref="BP426" ca="1" si="3645">IFERROR(INDEX($D$2:$BA$203,$A$41-1+$BI426,$A$30)*IF(RTF_unit_Moment="kip-ft",1,IF(RTF_unit_Moment="kip-in",1/12,IF(RTF_unit_Moment="lb-ft",1/1000,IF(RTF_unit_Moment="lb-in",1/12000,1)))),"")</f>
        <v/>
      </c>
      <c r="BQ426" s="142" t="str">
        <f t="shared" ca="1" si="3388"/>
        <v/>
      </c>
      <c r="BR426" s="142" t="str">
        <f t="shared" ca="1" si="3389"/>
        <v/>
      </c>
      <c r="BT426" s="142" t="str">
        <f t="array" aca="1" ref="BT426" ca="1">IFERROR(INDEX($BB$1:$BB$502,SMALL(IF($BB$1:$BB$502&lt;&gt;"",ROW($BB$1:$BB$502)),ROW(419:419))),"")</f>
        <v/>
      </c>
      <c r="BU426" s="156" t="str">
        <f t="shared" ca="1" si="3351"/>
        <v/>
      </c>
      <c r="BV426" s="142" t="str">
        <f t="shared" ref="BV426:BX457" ca="1" si="3646">IFERROR(INDEX(INDIRECT(BV$7 &amp; ":" &amp; BV$7),$BU426 + MATCH($BZ426,INDIRECT($BZ$7 &amp; $BU426 &amp; ":" &amp; $BZ$7 &amp; $BU426+7),0) - 1,1),"")</f>
        <v/>
      </c>
      <c r="BW426" s="142" t="str">
        <f t="shared" ca="1" si="3646"/>
        <v/>
      </c>
      <c r="BX426" s="142" t="str">
        <f t="shared" ca="1" si="3646"/>
        <v/>
      </c>
      <c r="BY426" s="142" t="str">
        <f t="shared" ca="1" si="3363"/>
        <v/>
      </c>
      <c r="BZ426" s="142" t="str">
        <f t="shared" ca="1" si="3352"/>
        <v/>
      </c>
      <c r="CA426" s="142" t="str">
        <f t="shared" ca="1" si="3364"/>
        <v/>
      </c>
      <c r="CB426" s="142" t="str">
        <f t="shared" ca="1" si="3365"/>
        <v/>
      </c>
      <c r="CC426" s="142" t="str">
        <f t="shared" ca="1" si="3366"/>
        <v/>
      </c>
      <c r="CD426" s="142" t="str">
        <f t="shared" ca="1" si="3367"/>
        <v/>
      </c>
      <c r="CE426" s="142" t="str">
        <f t="shared" ca="1" si="3368"/>
        <v/>
      </c>
      <c r="CF426" s="142" t="str">
        <f t="shared" ca="1" si="3369"/>
        <v/>
      </c>
      <c r="CG426" s="142" t="str">
        <f t="shared" ca="1" si="3370"/>
        <v/>
      </c>
      <c r="CH426" s="142" t="str">
        <f ca="1">IFERROR(TRIM(IFERROR(IF(ISNUMBER(MATCH(IF($CF425="Radius",LEFT($CF426,FIND(" (",$CF426,1)),IF(LEFT($CF426,FIND(" (",$CF426,1))=LEFT($CF425,FIND(" (",$CF425,1)),"",LEFT($CF426,FIND(" (",$CF426,1)))),$CH$8:$CH425,0))=FALSE,IF($CF425="Radius",LEFT($CF426,FIND(" (",$CF426,1)),IF(LEFT($CF426,FIND(" (",$CF426,1))=LEFT($CF425,FIND(" (",$CF425,1)),"",LEFT($CF426,FIND(" (",$CF426,1)))),""),"")),"")</f>
        <v/>
      </c>
      <c r="CI426" s="142" t="str">
        <f t="array" aca="1" ref="CI426" ca="1">IFERROR(IF($CH426="","",IF(MAX((Selection_Radius=$CH426)*Selection_Resultant)=0,"",MAX((Selection_Radius=$CH426)*Selection_Resultant))),"")</f>
        <v/>
      </c>
      <c r="CJ426" s="142" t="str">
        <f t="shared" ca="1" si="3371"/>
        <v/>
      </c>
      <c r="CK426" s="142" t="str">
        <f t="array" aca="1" ref="CK426" ca="1">IFERROR(INDEX($CJ$1:$CJ$502,SMALL(IF($CJ$1:$CJ$502&lt;&gt;"",ROW($CJ$1:$CJ$502)),ROW(419:419))),"")</f>
        <v/>
      </c>
      <c r="CL426" s="142" t="str">
        <f t="shared" ca="1" si="3372"/>
        <v/>
      </c>
      <c r="CM426" s="142" t="str">
        <f t="shared" ca="1" si="3373"/>
        <v/>
      </c>
      <c r="CN426" s="142" t="str" cm="1">
        <f t="array" aca="1" ref="CN426" ca="1">IF(CM426="","",INDEX(INDIRECT("$CM$9:$CM$" &amp; ROW(GuyAnchorReactionCount) + GuyAnchorReactionCount),ROWS($CM426:INDIRECT("$CM$" &amp; ROW(GuyAnchorReactionCount) + GuyAnchorReactionCount))))</f>
        <v/>
      </c>
      <c r="CP426" s="145" t="str">
        <f t="shared" ca="1" si="3374"/>
        <v/>
      </c>
      <c r="CQ426" s="145" t="str">
        <f t="shared" ca="1" si="3375"/>
        <v/>
      </c>
      <c r="CR426" s="145" t="str">
        <f t="shared" ca="1" si="3376"/>
        <v/>
      </c>
      <c r="CS426" s="145" t="str">
        <f t="shared" ca="1" si="3377"/>
        <v/>
      </c>
    </row>
    <row r="427" spans="3:97" ht="15" customHeight="1" x14ac:dyDescent="0.2">
      <c r="C427" s="142">
        <f t="shared" si="3301"/>
        <v>425</v>
      </c>
      <c r="D427" s="142" t="e">
        <f t="shared" ca="1" si="3572"/>
        <v>#N/A</v>
      </c>
      <c r="E427" s="142" t="e">
        <f t="shared" ca="1" si="3572"/>
        <v>#N/A</v>
      </c>
      <c r="F427" s="142" t="e">
        <f t="shared" ca="1" si="3572"/>
        <v>#N/A</v>
      </c>
      <c r="G427" s="142" t="e">
        <f t="shared" ca="1" si="3572"/>
        <v>#N/A</v>
      </c>
      <c r="H427" s="142" t="e">
        <f t="shared" ca="1" si="3572"/>
        <v>#N/A</v>
      </c>
      <c r="I427" s="142" t="e">
        <f t="shared" ca="1" si="3572"/>
        <v>#N/A</v>
      </c>
      <c r="J427" s="142" t="e">
        <f t="shared" ca="1" si="3572"/>
        <v>#N/A</v>
      </c>
      <c r="K427" s="142" t="e">
        <f t="shared" ca="1" si="3572"/>
        <v>#N/A</v>
      </c>
      <c r="L427" s="142" t="e">
        <f t="shared" ca="1" si="3572"/>
        <v>#N/A</v>
      </c>
      <c r="M427" s="142" t="e">
        <f t="shared" ca="1" si="3572"/>
        <v>#N/A</v>
      </c>
      <c r="N427" s="142" t="e">
        <f t="shared" ca="1" si="3572"/>
        <v>#N/A</v>
      </c>
      <c r="O427" s="142" t="e">
        <f t="shared" ca="1" si="3572"/>
        <v>#N/A</v>
      </c>
      <c r="P427" s="142" t="e">
        <f t="shared" ca="1" si="3572"/>
        <v>#N/A</v>
      </c>
      <c r="Q427" s="142" t="e">
        <f t="shared" ca="1" si="3572"/>
        <v>#N/A</v>
      </c>
      <c r="R427" s="142" t="e">
        <f t="shared" ca="1" si="3572"/>
        <v>#N/A</v>
      </c>
      <c r="S427" s="142" t="e">
        <f t="shared" ca="1" si="3572"/>
        <v>#N/A</v>
      </c>
      <c r="T427" s="142" t="e">
        <f t="shared" ca="1" si="3562"/>
        <v>#N/A</v>
      </c>
      <c r="U427" s="142" t="e">
        <f t="shared" ca="1" si="3562"/>
        <v>#N/A</v>
      </c>
      <c r="V427" s="142" t="e">
        <f t="shared" ca="1" si="3562"/>
        <v>#N/A</v>
      </c>
      <c r="W427" s="142" t="e">
        <f t="shared" ca="1" si="3562"/>
        <v>#N/A</v>
      </c>
      <c r="X427" s="142" t="e">
        <f t="shared" ca="1" si="3562"/>
        <v>#N/A</v>
      </c>
      <c r="Y427" s="142" t="e">
        <f t="shared" ca="1" si="3562"/>
        <v>#N/A</v>
      </c>
      <c r="Z427" s="142" t="e">
        <f t="shared" ca="1" si="3562"/>
        <v>#N/A</v>
      </c>
      <c r="AA427" s="142" t="e">
        <f t="shared" ca="1" si="3562"/>
        <v>#N/A</v>
      </c>
      <c r="AB427" s="142" t="e">
        <f t="shared" ca="1" si="3562"/>
        <v>#N/A</v>
      </c>
      <c r="AC427" s="142" t="e">
        <f t="shared" ca="1" si="3562"/>
        <v>#N/A</v>
      </c>
      <c r="AD427" s="142" t="e">
        <f t="shared" ca="1" si="3562"/>
        <v>#N/A</v>
      </c>
      <c r="AE427" s="142" t="e">
        <f t="shared" ca="1" si="3562"/>
        <v>#N/A</v>
      </c>
      <c r="AF427" s="142" t="e">
        <f t="shared" ca="1" si="3562"/>
        <v>#N/A</v>
      </c>
      <c r="AG427" s="142" t="e">
        <f t="shared" ca="1" si="3562"/>
        <v>#N/A</v>
      </c>
      <c r="AH427" s="142" t="e">
        <f t="shared" ca="1" si="3562"/>
        <v>#N/A</v>
      </c>
      <c r="AI427" s="142" t="e">
        <f t="shared" ca="1" si="3573"/>
        <v>#N/A</v>
      </c>
      <c r="AJ427" s="142" t="e">
        <f t="shared" ca="1" si="3573"/>
        <v>#N/A</v>
      </c>
      <c r="AK427" s="142" t="e">
        <f t="shared" ca="1" si="3573"/>
        <v>#N/A</v>
      </c>
      <c r="AL427" s="142" t="e">
        <f t="shared" ca="1" si="3573"/>
        <v>#N/A</v>
      </c>
      <c r="AM427" s="142" t="e">
        <f t="shared" ca="1" si="3573"/>
        <v>#N/A</v>
      </c>
      <c r="AN427" s="142" t="e">
        <f t="shared" ca="1" si="3573"/>
        <v>#N/A</v>
      </c>
      <c r="AO427" s="142" t="e">
        <f t="shared" ca="1" si="3573"/>
        <v>#N/A</v>
      </c>
      <c r="AP427" s="142" t="e">
        <f t="shared" ca="1" si="3573"/>
        <v>#N/A</v>
      </c>
      <c r="AQ427" s="142" t="e">
        <f t="shared" ca="1" si="3573"/>
        <v>#N/A</v>
      </c>
      <c r="AR427" s="142" t="e">
        <f t="shared" ca="1" si="3573"/>
        <v>#N/A</v>
      </c>
      <c r="AS427" s="142" t="e">
        <f t="shared" ca="1" si="3573"/>
        <v>#N/A</v>
      </c>
      <c r="AT427" s="142" t="e">
        <f t="shared" ca="1" si="3573"/>
        <v>#N/A</v>
      </c>
      <c r="AU427" s="142" t="e">
        <f t="shared" ca="1" si="3573"/>
        <v>#N/A</v>
      </c>
      <c r="AV427" s="142" t="e">
        <f t="shared" ca="1" si="3573"/>
        <v>#N/A</v>
      </c>
      <c r="AW427" s="142" t="e">
        <f t="shared" ca="1" si="3573"/>
        <v>#N/A</v>
      </c>
      <c r="AX427" s="142" t="e">
        <f t="shared" ca="1" si="3573"/>
        <v>#N/A</v>
      </c>
      <c r="AY427" s="142" t="e">
        <f t="shared" ca="1" si="3563"/>
        <v>#N/A</v>
      </c>
      <c r="AZ427" s="142" t="e">
        <f t="shared" ca="1" si="3563"/>
        <v>#N/A</v>
      </c>
      <c r="BA427" s="142" t="e">
        <f t="shared" ca="1" si="3563"/>
        <v>#N/A</v>
      </c>
      <c r="BB427" s="142" t="str">
        <f t="shared" ca="1" si="3291"/>
        <v/>
      </c>
      <c r="BC427" s="142" t="str">
        <f t="shared" ref="BC427" ca="1" si="3647">IFERROR(VALUE(G427)*IF(RTF_unit="K",1,IF(RTF_unit="lb",1/1000,IF(RTF_unit="T",2,1))),"")</f>
        <v/>
      </c>
      <c r="BD427" s="142" t="str">
        <f t="shared" ref="BD427" ca="1" si="3648">IFERROR(VALUE(H427)*IF(RTF_unit="K",1,IF(RTF_unit="lb",1/1000,IF(RTF_unit="T",2,1))),"")</f>
        <v/>
      </c>
      <c r="BE427" s="142" t="str">
        <f t="shared" ref="BE427" ca="1" si="3649">IFERROR(VALUE(I427)*IF(RTF_unit="K",1,IF(RTF_unit="lb",1/1000,IF(RTF_unit="T",2,1))),"")</f>
        <v/>
      </c>
      <c r="BF427" s="20" t="str">
        <f t="shared" ca="1" si="3295"/>
        <v/>
      </c>
      <c r="BG427" s="142" t="str">
        <f t="shared" ca="1" si="3337"/>
        <v/>
      </c>
      <c r="BH427" s="20"/>
      <c r="BI427" s="158" t="str">
        <f t="shared" ca="1" si="3381"/>
        <v/>
      </c>
      <c r="BJ427" s="142" t="str">
        <f t="shared" ca="1" si="3356"/>
        <v/>
      </c>
      <c r="BK427" s="142" t="str">
        <f t="shared" ca="1" si="3382"/>
        <v/>
      </c>
      <c r="BL427" s="142" t="str">
        <f t="shared" ref="BL427" ca="1" si="3650">IFERROR(INDEX($D$2:$BA$203,$A$41-1+$BI427,$A$27-3)*IF(RTF_unit="K",1,IF(RTF_unit="lb",1/1000,IF(RTF_unit="T",2,1))),"")</f>
        <v/>
      </c>
      <c r="BM427" s="142" t="str">
        <f t="shared" ref="BM427" ca="1" si="3651">IFERROR(INDEX($D$2:$BA$203,$A$41-1+$BI427,$A$27-1)*IF(RTF_unit="K",1,IF(RTF_unit="lb",1/1000,IF(RTF_unit="T",2,1))),"")</f>
        <v/>
      </c>
      <c r="BN427" s="142" t="str">
        <f t="shared" ref="BN427" ca="1" si="3652">IFERROR(INDEX($D$2:$BA$203,$A$41-1+$BI427,$A$27-2)*IF(RTF_unit="K",1,IF(RTF_unit="lb",1/1000,IF(RTF_unit="T",2,1))),"")</f>
        <v/>
      </c>
      <c r="BO427" s="142" t="str">
        <f t="shared" ref="BO427" ca="1" si="3653">IFERROR(INDEX($D$2:$BA$203,$A$41-1+$BI427,$A$27)*IF(RTF_unit_Moment="kip-ft",1,IF(RTF_unit_Moment="kip-in",1/12,IF(RTF_unit_Moment="lb-ft",1/1000,IF(RTF_unit_Moment="lb-in",1/12000,1)))),"")</f>
        <v/>
      </c>
      <c r="BP427" s="142" t="str">
        <f t="shared" ref="BP427" ca="1" si="3654">IFERROR(INDEX($D$2:$BA$203,$A$41-1+$BI427,$A$30)*IF(RTF_unit_Moment="kip-ft",1,IF(RTF_unit_Moment="kip-in",1/12,IF(RTF_unit_Moment="lb-ft",1/1000,IF(RTF_unit_Moment="lb-in",1/12000,1)))),"")</f>
        <v/>
      </c>
      <c r="BQ427" s="142" t="str">
        <f t="shared" ca="1" si="3388"/>
        <v/>
      </c>
      <c r="BR427" s="142" t="str">
        <f t="shared" ca="1" si="3389"/>
        <v/>
      </c>
      <c r="BT427" s="142" t="str">
        <f t="array" aca="1" ref="BT427" ca="1">IFERROR(INDEX($BB$1:$BB$502,SMALL(IF($BB$1:$BB$502&lt;&gt;"",ROW($BB$1:$BB$502)),ROW(420:420))),"")</f>
        <v/>
      </c>
      <c r="BU427" s="156" t="str">
        <f t="shared" ca="1" si="3351"/>
        <v/>
      </c>
      <c r="BV427" s="142" t="str">
        <f t="shared" ca="1" si="3646"/>
        <v/>
      </c>
      <c r="BW427" s="142" t="str">
        <f t="shared" ca="1" si="3646"/>
        <v/>
      </c>
      <c r="BX427" s="142" t="str">
        <f t="shared" ca="1" si="3646"/>
        <v/>
      </c>
      <c r="BY427" s="142" t="str">
        <f t="shared" ca="1" si="3363"/>
        <v/>
      </c>
      <c r="BZ427" s="142" t="str">
        <f t="shared" ca="1" si="3352"/>
        <v/>
      </c>
      <c r="CA427" s="142" t="str">
        <f t="shared" ca="1" si="3364"/>
        <v/>
      </c>
      <c r="CB427" s="142" t="str">
        <f t="shared" ca="1" si="3365"/>
        <v/>
      </c>
      <c r="CC427" s="142" t="str">
        <f t="shared" ca="1" si="3366"/>
        <v/>
      </c>
      <c r="CD427" s="142" t="str">
        <f t="shared" ca="1" si="3367"/>
        <v/>
      </c>
      <c r="CE427" s="142" t="str">
        <f t="shared" ca="1" si="3368"/>
        <v/>
      </c>
      <c r="CF427" s="142" t="str">
        <f t="shared" ca="1" si="3369"/>
        <v/>
      </c>
      <c r="CG427" s="142" t="str">
        <f t="shared" ca="1" si="3370"/>
        <v/>
      </c>
      <c r="CH427" s="142" t="str">
        <f ca="1">IFERROR(TRIM(IFERROR(IF(ISNUMBER(MATCH(IF($CF426="Radius",LEFT($CF427,FIND(" (",$CF427,1)),IF(LEFT($CF427,FIND(" (",$CF427,1))=LEFT($CF426,FIND(" (",$CF426,1)),"",LEFT($CF427,FIND(" (",$CF427,1)))),$CH$8:$CH426,0))=FALSE,IF($CF426="Radius",LEFT($CF427,FIND(" (",$CF427,1)),IF(LEFT($CF427,FIND(" (",$CF427,1))=LEFT($CF426,FIND(" (",$CF426,1)),"",LEFT($CF427,FIND(" (",$CF427,1)))),""),"")),"")</f>
        <v/>
      </c>
      <c r="CI427" s="142" t="str">
        <f t="array" aca="1" ref="CI427" ca="1">IFERROR(IF($CH427="","",IF(MAX((Selection_Radius=$CH427)*Selection_Resultant)=0,"",MAX((Selection_Radius=$CH427)*Selection_Resultant))),"")</f>
        <v/>
      </c>
      <c r="CJ427" s="142" t="str">
        <f t="shared" ca="1" si="3371"/>
        <v/>
      </c>
      <c r="CK427" s="142" t="str">
        <f t="array" aca="1" ref="CK427" ca="1">IFERROR(INDEX($CJ$1:$CJ$502,SMALL(IF($CJ$1:$CJ$502&lt;&gt;"",ROW($CJ$1:$CJ$502)),ROW(420:420))),"")</f>
        <v/>
      </c>
      <c r="CL427" s="142" t="str">
        <f t="shared" ca="1" si="3372"/>
        <v/>
      </c>
      <c r="CM427" s="142" t="str">
        <f t="shared" ca="1" si="3373"/>
        <v/>
      </c>
      <c r="CN427" s="142" t="str" cm="1">
        <f t="array" aca="1" ref="CN427" ca="1">IF(CM427="","",INDEX(INDIRECT("$CM$9:$CM$" &amp; ROW(GuyAnchorReactionCount) + GuyAnchorReactionCount),ROWS($CM427:INDIRECT("$CM$" &amp; ROW(GuyAnchorReactionCount) + GuyAnchorReactionCount))))</f>
        <v/>
      </c>
      <c r="CP427" s="145" t="str">
        <f t="shared" ca="1" si="3374"/>
        <v/>
      </c>
      <c r="CQ427" s="145" t="str">
        <f t="shared" ca="1" si="3375"/>
        <v/>
      </c>
      <c r="CR427" s="145" t="str">
        <f t="shared" ca="1" si="3376"/>
        <v/>
      </c>
      <c r="CS427" s="145" t="str">
        <f t="shared" ca="1" si="3377"/>
        <v/>
      </c>
    </row>
    <row r="428" spans="3:97" x14ac:dyDescent="0.2">
      <c r="C428" s="142">
        <f t="shared" si="3301"/>
        <v>426</v>
      </c>
      <c r="D428" s="142" t="e">
        <f t="shared" ca="1" si="3572"/>
        <v>#N/A</v>
      </c>
      <c r="E428" s="142" t="e">
        <f t="shared" ca="1" si="3572"/>
        <v>#N/A</v>
      </c>
      <c r="F428" s="142" t="e">
        <f t="shared" ca="1" si="3572"/>
        <v>#N/A</v>
      </c>
      <c r="G428" s="142" t="e">
        <f t="shared" ca="1" si="3572"/>
        <v>#N/A</v>
      </c>
      <c r="H428" s="142" t="e">
        <f t="shared" ca="1" si="3572"/>
        <v>#N/A</v>
      </c>
      <c r="I428" s="142" t="e">
        <f t="shared" ca="1" si="3572"/>
        <v>#N/A</v>
      </c>
      <c r="J428" s="142" t="e">
        <f t="shared" ca="1" si="3572"/>
        <v>#N/A</v>
      </c>
      <c r="K428" s="142" t="e">
        <f t="shared" ca="1" si="3572"/>
        <v>#N/A</v>
      </c>
      <c r="L428" s="142" t="e">
        <f t="shared" ca="1" si="3572"/>
        <v>#N/A</v>
      </c>
      <c r="M428" s="142" t="e">
        <f t="shared" ca="1" si="3572"/>
        <v>#N/A</v>
      </c>
      <c r="N428" s="142" t="e">
        <f t="shared" ca="1" si="3572"/>
        <v>#N/A</v>
      </c>
      <c r="O428" s="142" t="e">
        <f t="shared" ca="1" si="3572"/>
        <v>#N/A</v>
      </c>
      <c r="P428" s="142" t="e">
        <f t="shared" ca="1" si="3572"/>
        <v>#N/A</v>
      </c>
      <c r="Q428" s="142" t="e">
        <f t="shared" ca="1" si="3572"/>
        <v>#N/A</v>
      </c>
      <c r="R428" s="142" t="e">
        <f t="shared" ca="1" si="3572"/>
        <v>#N/A</v>
      </c>
      <c r="S428" s="142" t="e">
        <f t="shared" ca="1" si="3572"/>
        <v>#N/A</v>
      </c>
      <c r="T428" s="142" t="e">
        <f t="shared" ca="1" si="3562"/>
        <v>#N/A</v>
      </c>
      <c r="U428" s="142" t="e">
        <f t="shared" ca="1" si="3562"/>
        <v>#N/A</v>
      </c>
      <c r="V428" s="142" t="e">
        <f t="shared" ca="1" si="3562"/>
        <v>#N/A</v>
      </c>
      <c r="W428" s="142" t="e">
        <f t="shared" ca="1" si="3562"/>
        <v>#N/A</v>
      </c>
      <c r="X428" s="142" t="e">
        <f t="shared" ca="1" si="3562"/>
        <v>#N/A</v>
      </c>
      <c r="Y428" s="142" t="e">
        <f t="shared" ca="1" si="3562"/>
        <v>#N/A</v>
      </c>
      <c r="Z428" s="142" t="e">
        <f t="shared" ca="1" si="3562"/>
        <v>#N/A</v>
      </c>
      <c r="AA428" s="142" t="e">
        <f t="shared" ca="1" si="3562"/>
        <v>#N/A</v>
      </c>
      <c r="AB428" s="142" t="e">
        <f t="shared" ca="1" si="3562"/>
        <v>#N/A</v>
      </c>
      <c r="AC428" s="142" t="e">
        <f t="shared" ca="1" si="3562"/>
        <v>#N/A</v>
      </c>
      <c r="AD428" s="142" t="e">
        <f t="shared" ca="1" si="3562"/>
        <v>#N/A</v>
      </c>
      <c r="AE428" s="142" t="e">
        <f t="shared" ca="1" si="3562"/>
        <v>#N/A</v>
      </c>
      <c r="AF428" s="142" t="e">
        <f t="shared" ca="1" si="3562"/>
        <v>#N/A</v>
      </c>
      <c r="AG428" s="142" t="e">
        <f t="shared" ca="1" si="3562"/>
        <v>#N/A</v>
      </c>
      <c r="AH428" s="142" t="e">
        <f t="shared" ca="1" si="3562"/>
        <v>#N/A</v>
      </c>
      <c r="AI428" s="142" t="e">
        <f t="shared" ca="1" si="3573"/>
        <v>#N/A</v>
      </c>
      <c r="AJ428" s="142" t="e">
        <f t="shared" ca="1" si="3573"/>
        <v>#N/A</v>
      </c>
      <c r="AK428" s="142" t="e">
        <f t="shared" ca="1" si="3573"/>
        <v>#N/A</v>
      </c>
      <c r="AL428" s="142" t="e">
        <f t="shared" ca="1" si="3573"/>
        <v>#N/A</v>
      </c>
      <c r="AM428" s="142" t="e">
        <f t="shared" ca="1" si="3573"/>
        <v>#N/A</v>
      </c>
      <c r="AN428" s="142" t="e">
        <f t="shared" ca="1" si="3573"/>
        <v>#N/A</v>
      </c>
      <c r="AO428" s="142" t="e">
        <f t="shared" ca="1" si="3573"/>
        <v>#N/A</v>
      </c>
      <c r="AP428" s="142" t="e">
        <f t="shared" ca="1" si="3573"/>
        <v>#N/A</v>
      </c>
      <c r="AQ428" s="142" t="e">
        <f t="shared" ca="1" si="3573"/>
        <v>#N/A</v>
      </c>
      <c r="AR428" s="142" t="e">
        <f t="shared" ca="1" si="3573"/>
        <v>#N/A</v>
      </c>
      <c r="AS428" s="142" t="e">
        <f t="shared" ca="1" si="3573"/>
        <v>#N/A</v>
      </c>
      <c r="AT428" s="142" t="e">
        <f t="shared" ca="1" si="3573"/>
        <v>#N/A</v>
      </c>
      <c r="AU428" s="142" t="e">
        <f t="shared" ca="1" si="3573"/>
        <v>#N/A</v>
      </c>
      <c r="AV428" s="142" t="e">
        <f t="shared" ca="1" si="3573"/>
        <v>#N/A</v>
      </c>
      <c r="AW428" s="142" t="e">
        <f t="shared" ca="1" si="3573"/>
        <v>#N/A</v>
      </c>
      <c r="AX428" s="142" t="e">
        <f t="shared" ca="1" si="3573"/>
        <v>#N/A</v>
      </c>
      <c r="AY428" s="142" t="e">
        <f t="shared" ca="1" si="3563"/>
        <v>#N/A</v>
      </c>
      <c r="AZ428" s="142" t="e">
        <f t="shared" ca="1" si="3563"/>
        <v>#N/A</v>
      </c>
      <c r="BA428" s="142" t="e">
        <f t="shared" ca="1" si="3563"/>
        <v>#N/A</v>
      </c>
      <c r="BB428" s="142" t="str">
        <f t="shared" ca="1" si="3291"/>
        <v/>
      </c>
      <c r="BC428" s="142" t="str">
        <f t="shared" ref="BC428" ca="1" si="3655">IFERROR(VALUE(G428)*IF(RTF_unit="K",1,IF(RTF_unit="lb",1/1000,IF(RTF_unit="T",2,1))),"")</f>
        <v/>
      </c>
      <c r="BD428" s="142" t="str">
        <f t="shared" ref="BD428" ca="1" si="3656">IFERROR(VALUE(H428)*IF(RTF_unit="K",1,IF(RTF_unit="lb",1/1000,IF(RTF_unit="T",2,1))),"")</f>
        <v/>
      </c>
      <c r="BE428" s="142" t="str">
        <f t="shared" ref="BE428" ca="1" si="3657">IFERROR(VALUE(I428)*IF(RTF_unit="K",1,IF(RTF_unit="lb",1/1000,IF(RTF_unit="T",2,1))),"")</f>
        <v/>
      </c>
      <c r="BF428" s="20" t="str">
        <f t="shared" ca="1" si="3295"/>
        <v/>
      </c>
      <c r="BG428" s="142" t="str">
        <f t="shared" ca="1" si="3337"/>
        <v/>
      </c>
      <c r="BH428" s="20"/>
      <c r="BI428" s="158" t="str">
        <f t="shared" ca="1" si="3381"/>
        <v/>
      </c>
      <c r="BJ428" s="142" t="str">
        <f t="shared" ca="1" si="3356"/>
        <v/>
      </c>
      <c r="BK428" s="142" t="str">
        <f t="shared" ca="1" si="3382"/>
        <v/>
      </c>
      <c r="BL428" s="142" t="str">
        <f t="shared" ref="BL428" ca="1" si="3658">IFERROR(INDEX($D$2:$BA$203,$A$41-1+$BI428,$A$27-3)*IF(RTF_unit="K",1,IF(RTF_unit="lb",1/1000,IF(RTF_unit="T",2,1))),"")</f>
        <v/>
      </c>
      <c r="BM428" s="142" t="str">
        <f t="shared" ref="BM428" ca="1" si="3659">IFERROR(INDEX($D$2:$BA$203,$A$41-1+$BI428,$A$27-1)*IF(RTF_unit="K",1,IF(RTF_unit="lb",1/1000,IF(RTF_unit="T",2,1))),"")</f>
        <v/>
      </c>
      <c r="BN428" s="142" t="str">
        <f t="shared" ref="BN428" ca="1" si="3660">IFERROR(INDEX($D$2:$BA$203,$A$41-1+$BI428,$A$27-2)*IF(RTF_unit="K",1,IF(RTF_unit="lb",1/1000,IF(RTF_unit="T",2,1))),"")</f>
        <v/>
      </c>
      <c r="BO428" s="142" t="str">
        <f t="shared" ref="BO428" ca="1" si="3661">IFERROR(INDEX($D$2:$BA$203,$A$41-1+$BI428,$A$27)*IF(RTF_unit_Moment="kip-ft",1,IF(RTF_unit_Moment="kip-in",1/12,IF(RTF_unit_Moment="lb-ft",1/1000,IF(RTF_unit_Moment="lb-in",1/12000,1)))),"")</f>
        <v/>
      </c>
      <c r="BP428" s="142" t="str">
        <f t="shared" ref="BP428" ca="1" si="3662">IFERROR(INDEX($D$2:$BA$203,$A$41-1+$BI428,$A$30)*IF(RTF_unit_Moment="kip-ft",1,IF(RTF_unit_Moment="kip-in",1/12,IF(RTF_unit_Moment="lb-ft",1/1000,IF(RTF_unit_Moment="lb-in",1/12000,1)))),"")</f>
        <v/>
      </c>
      <c r="BQ428" s="142" t="str">
        <f t="shared" ca="1" si="3388"/>
        <v/>
      </c>
      <c r="BR428" s="142" t="str">
        <f t="shared" ca="1" si="3389"/>
        <v/>
      </c>
      <c r="BT428" s="142" t="str">
        <f t="array" aca="1" ref="BT428" ca="1">IFERROR(INDEX($BB$1:$BB$502,SMALL(IF($BB$1:$BB$502&lt;&gt;"",ROW($BB$1:$BB$502)),ROW(421:421))),"")</f>
        <v/>
      </c>
      <c r="BU428" s="156" t="str">
        <f t="shared" ca="1" si="3351"/>
        <v/>
      </c>
      <c r="BV428" s="142" t="str">
        <f t="shared" ca="1" si="3646"/>
        <v/>
      </c>
      <c r="BW428" s="142" t="str">
        <f t="shared" ca="1" si="3646"/>
        <v/>
      </c>
      <c r="BX428" s="142" t="str">
        <f t="shared" ca="1" si="3646"/>
        <v/>
      </c>
      <c r="BY428" s="142" t="str">
        <f t="shared" ca="1" si="3363"/>
        <v/>
      </c>
      <c r="BZ428" s="142" t="str">
        <f t="shared" ca="1" si="3352"/>
        <v/>
      </c>
      <c r="CA428" s="142" t="str">
        <f t="shared" ca="1" si="3364"/>
        <v/>
      </c>
      <c r="CB428" s="142" t="str">
        <f t="shared" ca="1" si="3365"/>
        <v/>
      </c>
      <c r="CC428" s="142" t="str">
        <f t="shared" ca="1" si="3366"/>
        <v/>
      </c>
      <c r="CD428" s="142" t="str">
        <f t="shared" ca="1" si="3367"/>
        <v/>
      </c>
      <c r="CE428" s="142" t="str">
        <f t="shared" ca="1" si="3368"/>
        <v/>
      </c>
      <c r="CF428" s="142" t="str">
        <f t="shared" ca="1" si="3369"/>
        <v/>
      </c>
      <c r="CG428" s="142" t="str">
        <f t="shared" ca="1" si="3370"/>
        <v/>
      </c>
      <c r="CH428" s="142" t="str">
        <f ca="1">IFERROR(TRIM(IFERROR(IF(ISNUMBER(MATCH(IF($CF427="Radius",LEFT($CF428,FIND(" (",$CF428,1)),IF(LEFT($CF428,FIND(" (",$CF428,1))=LEFT($CF427,FIND(" (",$CF427,1)),"",LEFT($CF428,FIND(" (",$CF428,1)))),$CH$8:$CH427,0))=FALSE,IF($CF427="Radius",LEFT($CF428,FIND(" (",$CF428,1)),IF(LEFT($CF428,FIND(" (",$CF428,1))=LEFT($CF427,FIND(" (",$CF427,1)),"",LEFT($CF428,FIND(" (",$CF428,1)))),""),"")),"")</f>
        <v/>
      </c>
      <c r="CI428" s="142" t="str">
        <f t="array" aca="1" ref="CI428" ca="1">IFERROR(IF($CH428="","",IF(MAX((Selection_Radius=$CH428)*Selection_Resultant)=0,"",MAX((Selection_Radius=$CH428)*Selection_Resultant))),"")</f>
        <v/>
      </c>
      <c r="CJ428" s="142" t="str">
        <f t="shared" ca="1" si="3371"/>
        <v/>
      </c>
      <c r="CK428" s="142" t="str">
        <f t="array" aca="1" ref="CK428" ca="1">IFERROR(INDEX($CJ$1:$CJ$502,SMALL(IF($CJ$1:$CJ$502&lt;&gt;"",ROW($CJ$1:$CJ$502)),ROW(421:421))),"")</f>
        <v/>
      </c>
      <c r="CL428" s="142" t="str">
        <f t="shared" ca="1" si="3372"/>
        <v/>
      </c>
      <c r="CM428" s="142" t="str">
        <f t="shared" ca="1" si="3373"/>
        <v/>
      </c>
      <c r="CN428" s="142" t="str" cm="1">
        <f t="array" aca="1" ref="CN428" ca="1">IF(CM428="","",INDEX(INDIRECT("$CM$9:$CM$" &amp; ROW(GuyAnchorReactionCount) + GuyAnchorReactionCount),ROWS($CM428:INDIRECT("$CM$" &amp; ROW(GuyAnchorReactionCount) + GuyAnchorReactionCount))))</f>
        <v/>
      </c>
      <c r="CP428" s="145" t="str">
        <f t="shared" ca="1" si="3374"/>
        <v/>
      </c>
      <c r="CQ428" s="145" t="str">
        <f t="shared" ca="1" si="3375"/>
        <v/>
      </c>
      <c r="CR428" s="145" t="str">
        <f t="shared" ca="1" si="3376"/>
        <v/>
      </c>
      <c r="CS428" s="145" t="str">
        <f t="shared" ca="1" si="3377"/>
        <v/>
      </c>
    </row>
    <row r="429" spans="3:97" x14ac:dyDescent="0.2">
      <c r="C429" s="142">
        <f t="shared" si="3301"/>
        <v>427</v>
      </c>
      <c r="D429" s="142" t="e">
        <f t="shared" ca="1" si="3572"/>
        <v>#N/A</v>
      </c>
      <c r="E429" s="142" t="e">
        <f t="shared" ca="1" si="3572"/>
        <v>#N/A</v>
      </c>
      <c r="F429" s="142" t="e">
        <f t="shared" ca="1" si="3572"/>
        <v>#N/A</v>
      </c>
      <c r="G429" s="142" t="e">
        <f t="shared" ca="1" si="3572"/>
        <v>#N/A</v>
      </c>
      <c r="H429" s="142" t="e">
        <f t="shared" ca="1" si="3572"/>
        <v>#N/A</v>
      </c>
      <c r="I429" s="142" t="e">
        <f t="shared" ca="1" si="3572"/>
        <v>#N/A</v>
      </c>
      <c r="J429" s="142" t="e">
        <f t="shared" ca="1" si="3572"/>
        <v>#N/A</v>
      </c>
      <c r="K429" s="142" t="e">
        <f t="shared" ca="1" si="3572"/>
        <v>#N/A</v>
      </c>
      <c r="L429" s="142" t="e">
        <f t="shared" ca="1" si="3572"/>
        <v>#N/A</v>
      </c>
      <c r="M429" s="142" t="e">
        <f t="shared" ca="1" si="3572"/>
        <v>#N/A</v>
      </c>
      <c r="N429" s="142" t="e">
        <f t="shared" ca="1" si="3572"/>
        <v>#N/A</v>
      </c>
      <c r="O429" s="142" t="e">
        <f t="shared" ca="1" si="3572"/>
        <v>#N/A</v>
      </c>
      <c r="P429" s="142" t="e">
        <f t="shared" ca="1" si="3572"/>
        <v>#N/A</v>
      </c>
      <c r="Q429" s="142" t="e">
        <f t="shared" ca="1" si="3572"/>
        <v>#N/A</v>
      </c>
      <c r="R429" s="142" t="e">
        <f t="shared" ca="1" si="3572"/>
        <v>#N/A</v>
      </c>
      <c r="S429" s="142" t="e">
        <f t="shared" ca="1" si="3572"/>
        <v>#N/A</v>
      </c>
      <c r="T429" s="142" t="e">
        <f t="shared" ca="1" si="3562"/>
        <v>#N/A</v>
      </c>
      <c r="U429" s="142" t="e">
        <f t="shared" ca="1" si="3562"/>
        <v>#N/A</v>
      </c>
      <c r="V429" s="142" t="e">
        <f t="shared" ca="1" si="3562"/>
        <v>#N/A</v>
      </c>
      <c r="W429" s="142" t="e">
        <f t="shared" ca="1" si="3562"/>
        <v>#N/A</v>
      </c>
      <c r="X429" s="142" t="e">
        <f t="shared" ca="1" si="3562"/>
        <v>#N/A</v>
      </c>
      <c r="Y429" s="142" t="e">
        <f t="shared" ca="1" si="3562"/>
        <v>#N/A</v>
      </c>
      <c r="Z429" s="142" t="e">
        <f t="shared" ca="1" si="3562"/>
        <v>#N/A</v>
      </c>
      <c r="AA429" s="142" t="e">
        <f t="shared" ca="1" si="3562"/>
        <v>#N/A</v>
      </c>
      <c r="AB429" s="142" t="e">
        <f t="shared" ca="1" si="3562"/>
        <v>#N/A</v>
      </c>
      <c r="AC429" s="142" t="e">
        <f t="shared" ca="1" si="3562"/>
        <v>#N/A</v>
      </c>
      <c r="AD429" s="142" t="e">
        <f t="shared" ca="1" si="3562"/>
        <v>#N/A</v>
      </c>
      <c r="AE429" s="142" t="e">
        <f t="shared" ca="1" si="3562"/>
        <v>#N/A</v>
      </c>
      <c r="AF429" s="142" t="e">
        <f t="shared" ca="1" si="3562"/>
        <v>#N/A</v>
      </c>
      <c r="AG429" s="142" t="e">
        <f t="shared" ca="1" si="3562"/>
        <v>#N/A</v>
      </c>
      <c r="AH429" s="142" t="e">
        <f t="shared" ca="1" si="3562"/>
        <v>#N/A</v>
      </c>
      <c r="AI429" s="142" t="e">
        <f t="shared" ca="1" si="3573"/>
        <v>#N/A</v>
      </c>
      <c r="AJ429" s="142" t="e">
        <f t="shared" ca="1" si="3573"/>
        <v>#N/A</v>
      </c>
      <c r="AK429" s="142" t="e">
        <f t="shared" ca="1" si="3573"/>
        <v>#N/A</v>
      </c>
      <c r="AL429" s="142" t="e">
        <f t="shared" ca="1" si="3573"/>
        <v>#N/A</v>
      </c>
      <c r="AM429" s="142" t="e">
        <f t="shared" ca="1" si="3573"/>
        <v>#N/A</v>
      </c>
      <c r="AN429" s="142" t="e">
        <f t="shared" ca="1" si="3573"/>
        <v>#N/A</v>
      </c>
      <c r="AO429" s="142" t="e">
        <f t="shared" ca="1" si="3573"/>
        <v>#N/A</v>
      </c>
      <c r="AP429" s="142" t="e">
        <f t="shared" ca="1" si="3573"/>
        <v>#N/A</v>
      </c>
      <c r="AQ429" s="142" t="e">
        <f t="shared" ca="1" si="3573"/>
        <v>#N/A</v>
      </c>
      <c r="AR429" s="142" t="e">
        <f t="shared" ca="1" si="3573"/>
        <v>#N/A</v>
      </c>
      <c r="AS429" s="142" t="e">
        <f t="shared" ca="1" si="3573"/>
        <v>#N/A</v>
      </c>
      <c r="AT429" s="142" t="e">
        <f t="shared" ca="1" si="3573"/>
        <v>#N/A</v>
      </c>
      <c r="AU429" s="142" t="e">
        <f t="shared" ca="1" si="3573"/>
        <v>#N/A</v>
      </c>
      <c r="AV429" s="142" t="e">
        <f t="shared" ca="1" si="3573"/>
        <v>#N/A</v>
      </c>
      <c r="AW429" s="142" t="e">
        <f t="shared" ca="1" si="3573"/>
        <v>#N/A</v>
      </c>
      <c r="AX429" s="142" t="e">
        <f t="shared" ca="1" si="3573"/>
        <v>#N/A</v>
      </c>
      <c r="AY429" s="142" t="e">
        <f t="shared" ca="1" si="3563"/>
        <v>#N/A</v>
      </c>
      <c r="AZ429" s="142" t="e">
        <f t="shared" ca="1" si="3563"/>
        <v>#N/A</v>
      </c>
      <c r="BA429" s="142" t="e">
        <f t="shared" ca="1" si="3563"/>
        <v>#N/A</v>
      </c>
      <c r="BB429" s="142" t="str">
        <f t="shared" ca="1" si="3291"/>
        <v/>
      </c>
      <c r="BC429" s="142" t="str">
        <f t="shared" ref="BC429" ca="1" si="3663">IFERROR(VALUE(G429)*IF(RTF_unit="K",1,IF(RTF_unit="lb",1/1000,IF(RTF_unit="T",2,1))),"")</f>
        <v/>
      </c>
      <c r="BD429" s="142" t="str">
        <f t="shared" ref="BD429" ca="1" si="3664">IFERROR(VALUE(H429)*IF(RTF_unit="K",1,IF(RTF_unit="lb",1/1000,IF(RTF_unit="T",2,1))),"")</f>
        <v/>
      </c>
      <c r="BE429" s="142" t="str">
        <f t="shared" ref="BE429" ca="1" si="3665">IFERROR(VALUE(I429)*IF(RTF_unit="K",1,IF(RTF_unit="lb",1/1000,IF(RTF_unit="T",2,1))),"")</f>
        <v/>
      </c>
      <c r="BF429" s="20" t="str">
        <f t="shared" ca="1" si="3295"/>
        <v/>
      </c>
      <c r="BG429" s="142" t="str">
        <f t="shared" ca="1" si="3337"/>
        <v/>
      </c>
      <c r="BH429" s="20"/>
      <c r="BI429" s="158" t="str">
        <f t="shared" ca="1" si="3381"/>
        <v/>
      </c>
      <c r="BJ429" s="142" t="str">
        <f t="shared" ca="1" si="3356"/>
        <v/>
      </c>
      <c r="BK429" s="142" t="str">
        <f t="shared" ca="1" si="3382"/>
        <v/>
      </c>
      <c r="BL429" s="142" t="str">
        <f t="shared" ref="BL429" ca="1" si="3666">IFERROR(INDEX($D$2:$BA$203,$A$41-1+$BI429,$A$27-3)*IF(RTF_unit="K",1,IF(RTF_unit="lb",1/1000,IF(RTF_unit="T",2,1))),"")</f>
        <v/>
      </c>
      <c r="BM429" s="142" t="str">
        <f t="shared" ref="BM429" ca="1" si="3667">IFERROR(INDEX($D$2:$BA$203,$A$41-1+$BI429,$A$27-1)*IF(RTF_unit="K",1,IF(RTF_unit="lb",1/1000,IF(RTF_unit="T",2,1))),"")</f>
        <v/>
      </c>
      <c r="BN429" s="142" t="str">
        <f t="shared" ref="BN429" ca="1" si="3668">IFERROR(INDEX($D$2:$BA$203,$A$41-1+$BI429,$A$27-2)*IF(RTF_unit="K",1,IF(RTF_unit="lb",1/1000,IF(RTF_unit="T",2,1))),"")</f>
        <v/>
      </c>
      <c r="BO429" s="142" t="str">
        <f t="shared" ref="BO429" ca="1" si="3669">IFERROR(INDEX($D$2:$BA$203,$A$41-1+$BI429,$A$27)*IF(RTF_unit_Moment="kip-ft",1,IF(RTF_unit_Moment="kip-in",1/12,IF(RTF_unit_Moment="lb-ft",1/1000,IF(RTF_unit_Moment="lb-in",1/12000,1)))),"")</f>
        <v/>
      </c>
      <c r="BP429" s="142" t="str">
        <f t="shared" ref="BP429" ca="1" si="3670">IFERROR(INDEX($D$2:$BA$203,$A$41-1+$BI429,$A$30)*IF(RTF_unit_Moment="kip-ft",1,IF(RTF_unit_Moment="kip-in",1/12,IF(RTF_unit_Moment="lb-ft",1/1000,IF(RTF_unit_Moment="lb-in",1/12000,1)))),"")</f>
        <v/>
      </c>
      <c r="BQ429" s="142" t="str">
        <f t="shared" ca="1" si="3388"/>
        <v/>
      </c>
      <c r="BR429" s="142" t="str">
        <f t="shared" ca="1" si="3389"/>
        <v/>
      </c>
      <c r="BT429" s="142" t="str">
        <f t="array" aca="1" ref="BT429" ca="1">IFERROR(INDEX($BB$1:$BB$502,SMALL(IF($BB$1:$BB$502&lt;&gt;"",ROW($BB$1:$BB$502)),ROW(422:422))),"")</f>
        <v/>
      </c>
      <c r="BU429" s="156" t="str">
        <f t="shared" ca="1" si="3351"/>
        <v/>
      </c>
      <c r="BV429" s="142" t="str">
        <f t="shared" ca="1" si="3646"/>
        <v/>
      </c>
      <c r="BW429" s="142" t="str">
        <f t="shared" ca="1" si="3646"/>
        <v/>
      </c>
      <c r="BX429" s="142" t="str">
        <f t="shared" ca="1" si="3646"/>
        <v/>
      </c>
      <c r="BY429" s="142" t="str">
        <f t="shared" ca="1" si="3363"/>
        <v/>
      </c>
      <c r="BZ429" s="142" t="str">
        <f t="shared" ca="1" si="3352"/>
        <v/>
      </c>
      <c r="CA429" s="142" t="str">
        <f t="shared" ca="1" si="3364"/>
        <v/>
      </c>
      <c r="CB429" s="142" t="str">
        <f t="shared" ca="1" si="3365"/>
        <v/>
      </c>
      <c r="CC429" s="142" t="str">
        <f t="shared" ca="1" si="3366"/>
        <v/>
      </c>
      <c r="CD429" s="142" t="str">
        <f t="shared" ca="1" si="3367"/>
        <v/>
      </c>
      <c r="CE429" s="142" t="str">
        <f t="shared" ca="1" si="3368"/>
        <v/>
      </c>
      <c r="CF429" s="142" t="str">
        <f t="shared" ca="1" si="3369"/>
        <v/>
      </c>
      <c r="CG429" s="142" t="str">
        <f t="shared" ca="1" si="3370"/>
        <v/>
      </c>
      <c r="CH429" s="142" t="str">
        <f ca="1">IFERROR(TRIM(IFERROR(IF(ISNUMBER(MATCH(IF($CF428="Radius",LEFT($CF429,FIND(" (",$CF429,1)),IF(LEFT($CF429,FIND(" (",$CF429,1))=LEFT($CF428,FIND(" (",$CF428,1)),"",LEFT($CF429,FIND(" (",$CF429,1)))),$CH$8:$CH428,0))=FALSE,IF($CF428="Radius",LEFT($CF429,FIND(" (",$CF429,1)),IF(LEFT($CF429,FIND(" (",$CF429,1))=LEFT($CF428,FIND(" (",$CF428,1)),"",LEFT($CF429,FIND(" (",$CF429,1)))),""),"")),"")</f>
        <v/>
      </c>
      <c r="CI429" s="142" t="str">
        <f t="array" aca="1" ref="CI429" ca="1">IFERROR(IF($CH429="","",IF(MAX((Selection_Radius=$CH429)*Selection_Resultant)=0,"",MAX((Selection_Radius=$CH429)*Selection_Resultant))),"")</f>
        <v/>
      </c>
      <c r="CJ429" s="142" t="str">
        <f t="shared" ca="1" si="3371"/>
        <v/>
      </c>
      <c r="CK429" s="142" t="str">
        <f t="array" aca="1" ref="CK429" ca="1">IFERROR(INDEX($CJ$1:$CJ$502,SMALL(IF($CJ$1:$CJ$502&lt;&gt;"",ROW($CJ$1:$CJ$502)),ROW(422:422))),"")</f>
        <v/>
      </c>
      <c r="CL429" s="142" t="str">
        <f t="shared" ca="1" si="3372"/>
        <v/>
      </c>
      <c r="CM429" s="142" t="str">
        <f t="shared" ca="1" si="3373"/>
        <v/>
      </c>
      <c r="CN429" s="142" t="str" cm="1">
        <f t="array" aca="1" ref="CN429" ca="1">IF(CM429="","",INDEX(INDIRECT("$CM$9:$CM$" &amp; ROW(GuyAnchorReactionCount) + GuyAnchorReactionCount),ROWS($CM429:INDIRECT("$CM$" &amp; ROW(GuyAnchorReactionCount) + GuyAnchorReactionCount))))</f>
        <v/>
      </c>
      <c r="CP429" s="145" t="str">
        <f t="shared" ca="1" si="3374"/>
        <v/>
      </c>
      <c r="CQ429" s="145" t="str">
        <f t="shared" ca="1" si="3375"/>
        <v/>
      </c>
      <c r="CR429" s="145" t="str">
        <f t="shared" ca="1" si="3376"/>
        <v/>
      </c>
      <c r="CS429" s="145" t="str">
        <f t="shared" ca="1" si="3377"/>
        <v/>
      </c>
    </row>
    <row r="430" spans="3:97" ht="15" customHeight="1" x14ac:dyDescent="0.2">
      <c r="C430" s="142">
        <f t="shared" si="3301"/>
        <v>428</v>
      </c>
      <c r="D430" s="142" t="e">
        <f t="shared" ca="1" si="3572"/>
        <v>#N/A</v>
      </c>
      <c r="E430" s="142" t="e">
        <f t="shared" ca="1" si="3572"/>
        <v>#N/A</v>
      </c>
      <c r="F430" s="142" t="e">
        <f t="shared" ca="1" si="3572"/>
        <v>#N/A</v>
      </c>
      <c r="G430" s="142" t="e">
        <f t="shared" ca="1" si="3572"/>
        <v>#N/A</v>
      </c>
      <c r="H430" s="142" t="e">
        <f t="shared" ca="1" si="3572"/>
        <v>#N/A</v>
      </c>
      <c r="I430" s="142" t="e">
        <f t="shared" ca="1" si="3572"/>
        <v>#N/A</v>
      </c>
      <c r="J430" s="142" t="e">
        <f t="shared" ca="1" si="3572"/>
        <v>#N/A</v>
      </c>
      <c r="K430" s="142" t="e">
        <f t="shared" ca="1" si="3572"/>
        <v>#N/A</v>
      </c>
      <c r="L430" s="142" t="e">
        <f t="shared" ca="1" si="3572"/>
        <v>#N/A</v>
      </c>
      <c r="M430" s="142" t="e">
        <f t="shared" ca="1" si="3572"/>
        <v>#N/A</v>
      </c>
      <c r="N430" s="142" t="e">
        <f t="shared" ca="1" si="3572"/>
        <v>#N/A</v>
      </c>
      <c r="O430" s="142" t="e">
        <f t="shared" ca="1" si="3572"/>
        <v>#N/A</v>
      </c>
      <c r="P430" s="142" t="e">
        <f t="shared" ca="1" si="3572"/>
        <v>#N/A</v>
      </c>
      <c r="Q430" s="142" t="e">
        <f t="shared" ca="1" si="3572"/>
        <v>#N/A</v>
      </c>
      <c r="R430" s="142" t="e">
        <f t="shared" ca="1" si="3572"/>
        <v>#N/A</v>
      </c>
      <c r="S430" s="142" t="e">
        <f t="shared" ca="1" si="3572"/>
        <v>#N/A</v>
      </c>
      <c r="T430" s="142" t="e">
        <f t="shared" ca="1" si="3562"/>
        <v>#N/A</v>
      </c>
      <c r="U430" s="142" t="e">
        <f t="shared" ca="1" si="3562"/>
        <v>#N/A</v>
      </c>
      <c r="V430" s="142" t="e">
        <f t="shared" ca="1" si="3562"/>
        <v>#N/A</v>
      </c>
      <c r="W430" s="142" t="e">
        <f t="shared" ca="1" si="3562"/>
        <v>#N/A</v>
      </c>
      <c r="X430" s="142" t="e">
        <f t="shared" ca="1" si="3562"/>
        <v>#N/A</v>
      </c>
      <c r="Y430" s="142" t="e">
        <f t="shared" ca="1" si="3562"/>
        <v>#N/A</v>
      </c>
      <c r="Z430" s="142" t="e">
        <f t="shared" ca="1" si="3562"/>
        <v>#N/A</v>
      </c>
      <c r="AA430" s="142" t="e">
        <f t="shared" ca="1" si="3562"/>
        <v>#N/A</v>
      </c>
      <c r="AB430" s="142" t="e">
        <f t="shared" ca="1" si="3562"/>
        <v>#N/A</v>
      </c>
      <c r="AC430" s="142" t="e">
        <f t="shared" ca="1" si="3562"/>
        <v>#N/A</v>
      </c>
      <c r="AD430" s="142" t="e">
        <f t="shared" ca="1" si="3562"/>
        <v>#N/A</v>
      </c>
      <c r="AE430" s="142" t="e">
        <f t="shared" ca="1" si="3562"/>
        <v>#N/A</v>
      </c>
      <c r="AF430" s="142" t="e">
        <f t="shared" ca="1" si="3562"/>
        <v>#N/A</v>
      </c>
      <c r="AG430" s="142" t="e">
        <f t="shared" ca="1" si="3562"/>
        <v>#N/A</v>
      </c>
      <c r="AH430" s="142" t="e">
        <f t="shared" ca="1" si="3562"/>
        <v>#N/A</v>
      </c>
      <c r="AI430" s="142" t="e">
        <f t="shared" ca="1" si="3573"/>
        <v>#N/A</v>
      </c>
      <c r="AJ430" s="142" t="e">
        <f t="shared" ca="1" si="3573"/>
        <v>#N/A</v>
      </c>
      <c r="AK430" s="142" t="e">
        <f t="shared" ca="1" si="3573"/>
        <v>#N/A</v>
      </c>
      <c r="AL430" s="142" t="e">
        <f t="shared" ca="1" si="3573"/>
        <v>#N/A</v>
      </c>
      <c r="AM430" s="142" t="e">
        <f t="shared" ca="1" si="3573"/>
        <v>#N/A</v>
      </c>
      <c r="AN430" s="142" t="e">
        <f t="shared" ca="1" si="3573"/>
        <v>#N/A</v>
      </c>
      <c r="AO430" s="142" t="e">
        <f t="shared" ca="1" si="3573"/>
        <v>#N/A</v>
      </c>
      <c r="AP430" s="142" t="e">
        <f t="shared" ca="1" si="3573"/>
        <v>#N/A</v>
      </c>
      <c r="AQ430" s="142" t="e">
        <f t="shared" ca="1" si="3573"/>
        <v>#N/A</v>
      </c>
      <c r="AR430" s="142" t="e">
        <f t="shared" ca="1" si="3573"/>
        <v>#N/A</v>
      </c>
      <c r="AS430" s="142" t="e">
        <f t="shared" ca="1" si="3573"/>
        <v>#N/A</v>
      </c>
      <c r="AT430" s="142" t="e">
        <f t="shared" ca="1" si="3573"/>
        <v>#N/A</v>
      </c>
      <c r="AU430" s="142" t="e">
        <f t="shared" ca="1" si="3573"/>
        <v>#N/A</v>
      </c>
      <c r="AV430" s="142" t="e">
        <f t="shared" ca="1" si="3573"/>
        <v>#N/A</v>
      </c>
      <c r="AW430" s="142" t="e">
        <f t="shared" ca="1" si="3573"/>
        <v>#N/A</v>
      </c>
      <c r="AX430" s="142" t="e">
        <f t="shared" ca="1" si="3573"/>
        <v>#N/A</v>
      </c>
      <c r="AY430" s="142" t="e">
        <f t="shared" ca="1" si="3563"/>
        <v>#N/A</v>
      </c>
      <c r="AZ430" s="142" t="e">
        <f t="shared" ca="1" si="3563"/>
        <v>#N/A</v>
      </c>
      <c r="BA430" s="142" t="e">
        <f t="shared" ca="1" si="3563"/>
        <v>#N/A</v>
      </c>
      <c r="BB430" s="142" t="str">
        <f t="shared" ca="1" si="3291"/>
        <v/>
      </c>
      <c r="BC430" s="142" t="str">
        <f t="shared" ref="BC430" ca="1" si="3671">IFERROR(VALUE(G430)*IF(RTF_unit="K",1,IF(RTF_unit="lb",1/1000,IF(RTF_unit="T",2,1))),"")</f>
        <v/>
      </c>
      <c r="BD430" s="142" t="str">
        <f t="shared" ref="BD430" ca="1" si="3672">IFERROR(VALUE(H430)*IF(RTF_unit="K",1,IF(RTF_unit="lb",1/1000,IF(RTF_unit="T",2,1))),"")</f>
        <v/>
      </c>
      <c r="BE430" s="142" t="str">
        <f t="shared" ref="BE430" ca="1" si="3673">IFERROR(VALUE(I430)*IF(RTF_unit="K",1,IF(RTF_unit="lb",1/1000,IF(RTF_unit="T",2,1))),"")</f>
        <v/>
      </c>
      <c r="BF430" s="20" t="str">
        <f t="shared" ca="1" si="3295"/>
        <v/>
      </c>
      <c r="BG430" s="142" t="str">
        <f t="shared" ca="1" si="3337"/>
        <v/>
      </c>
      <c r="BH430" s="20"/>
      <c r="BI430" s="158" t="str">
        <f t="shared" ca="1" si="3381"/>
        <v/>
      </c>
      <c r="BJ430" s="142" t="str">
        <f t="shared" ca="1" si="3356"/>
        <v/>
      </c>
      <c r="BK430" s="142" t="str">
        <f t="shared" ca="1" si="3382"/>
        <v/>
      </c>
      <c r="BL430" s="142" t="str">
        <f t="shared" ref="BL430" ca="1" si="3674">IFERROR(INDEX($D$2:$BA$203,$A$41-1+$BI430,$A$27-3)*IF(RTF_unit="K",1,IF(RTF_unit="lb",1/1000,IF(RTF_unit="T",2,1))),"")</f>
        <v/>
      </c>
      <c r="BM430" s="142" t="str">
        <f t="shared" ref="BM430" ca="1" si="3675">IFERROR(INDEX($D$2:$BA$203,$A$41-1+$BI430,$A$27-1)*IF(RTF_unit="K",1,IF(RTF_unit="lb",1/1000,IF(RTF_unit="T",2,1))),"")</f>
        <v/>
      </c>
      <c r="BN430" s="142" t="str">
        <f t="shared" ref="BN430" ca="1" si="3676">IFERROR(INDEX($D$2:$BA$203,$A$41-1+$BI430,$A$27-2)*IF(RTF_unit="K",1,IF(RTF_unit="lb",1/1000,IF(RTF_unit="T",2,1))),"")</f>
        <v/>
      </c>
      <c r="BO430" s="142" t="str">
        <f t="shared" ref="BO430" ca="1" si="3677">IFERROR(INDEX($D$2:$BA$203,$A$41-1+$BI430,$A$27)*IF(RTF_unit_Moment="kip-ft",1,IF(RTF_unit_Moment="kip-in",1/12,IF(RTF_unit_Moment="lb-ft",1/1000,IF(RTF_unit_Moment="lb-in",1/12000,1)))),"")</f>
        <v/>
      </c>
      <c r="BP430" s="142" t="str">
        <f t="shared" ref="BP430" ca="1" si="3678">IFERROR(INDEX($D$2:$BA$203,$A$41-1+$BI430,$A$30)*IF(RTF_unit_Moment="kip-ft",1,IF(RTF_unit_Moment="kip-in",1/12,IF(RTF_unit_Moment="lb-ft",1/1000,IF(RTF_unit_Moment="lb-in",1/12000,1)))),"")</f>
        <v/>
      </c>
      <c r="BQ430" s="142" t="str">
        <f t="shared" ca="1" si="3388"/>
        <v/>
      </c>
      <c r="BR430" s="142" t="str">
        <f t="shared" ca="1" si="3389"/>
        <v/>
      </c>
      <c r="BT430" s="142" t="str">
        <f t="array" aca="1" ref="BT430" ca="1">IFERROR(INDEX($BB$1:$BB$502,SMALL(IF($BB$1:$BB$502&lt;&gt;"",ROW($BB$1:$BB$502)),ROW(423:423))),"")</f>
        <v/>
      </c>
      <c r="BU430" s="156" t="str">
        <f t="shared" ca="1" si="3351"/>
        <v/>
      </c>
      <c r="BV430" s="142" t="str">
        <f t="shared" ca="1" si="3646"/>
        <v/>
      </c>
      <c r="BW430" s="142" t="str">
        <f t="shared" ca="1" si="3646"/>
        <v/>
      </c>
      <c r="BX430" s="142" t="str">
        <f t="shared" ca="1" si="3646"/>
        <v/>
      </c>
      <c r="BY430" s="142" t="str">
        <f t="shared" ca="1" si="3363"/>
        <v/>
      </c>
      <c r="BZ430" s="142" t="str">
        <f t="shared" ca="1" si="3352"/>
        <v/>
      </c>
      <c r="CA430" s="142" t="str">
        <f t="shared" ca="1" si="3364"/>
        <v/>
      </c>
      <c r="CB430" s="142" t="str">
        <f t="shared" ca="1" si="3365"/>
        <v/>
      </c>
      <c r="CC430" s="142" t="str">
        <f t="shared" ca="1" si="3366"/>
        <v/>
      </c>
      <c r="CD430" s="142" t="str">
        <f t="shared" ca="1" si="3367"/>
        <v/>
      </c>
      <c r="CE430" s="142" t="str">
        <f t="shared" ca="1" si="3368"/>
        <v/>
      </c>
      <c r="CF430" s="142" t="str">
        <f t="shared" ca="1" si="3369"/>
        <v/>
      </c>
      <c r="CG430" s="142" t="str">
        <f t="shared" ca="1" si="3370"/>
        <v/>
      </c>
      <c r="CH430" s="142" t="str">
        <f ca="1">IFERROR(TRIM(IFERROR(IF(ISNUMBER(MATCH(IF($CF429="Radius",LEFT($CF430,FIND(" (",$CF430,1)),IF(LEFT($CF430,FIND(" (",$CF430,1))=LEFT($CF429,FIND(" (",$CF429,1)),"",LEFT($CF430,FIND(" (",$CF430,1)))),$CH$8:$CH429,0))=FALSE,IF($CF429="Radius",LEFT($CF430,FIND(" (",$CF430,1)),IF(LEFT($CF430,FIND(" (",$CF430,1))=LEFT($CF429,FIND(" (",$CF429,1)),"",LEFT($CF430,FIND(" (",$CF430,1)))),""),"")),"")</f>
        <v/>
      </c>
      <c r="CI430" s="142" t="str">
        <f t="array" aca="1" ref="CI430" ca="1">IFERROR(IF($CH430="","",IF(MAX((Selection_Radius=$CH430)*Selection_Resultant)=0,"",MAX((Selection_Radius=$CH430)*Selection_Resultant))),"")</f>
        <v/>
      </c>
      <c r="CJ430" s="142" t="str">
        <f t="shared" ca="1" si="3371"/>
        <v/>
      </c>
      <c r="CK430" s="142" t="str">
        <f t="array" aca="1" ref="CK430" ca="1">IFERROR(INDEX($CJ$1:$CJ$502,SMALL(IF($CJ$1:$CJ$502&lt;&gt;"",ROW($CJ$1:$CJ$502)),ROW(423:423))),"")</f>
        <v/>
      </c>
      <c r="CL430" s="142" t="str">
        <f t="shared" ca="1" si="3372"/>
        <v/>
      </c>
      <c r="CM430" s="142" t="str">
        <f t="shared" ca="1" si="3373"/>
        <v/>
      </c>
      <c r="CN430" s="142" t="str" cm="1">
        <f t="array" aca="1" ref="CN430" ca="1">IF(CM430="","",INDEX(INDIRECT("$CM$9:$CM$" &amp; ROW(GuyAnchorReactionCount) + GuyAnchorReactionCount),ROWS($CM430:INDIRECT("$CM$" &amp; ROW(GuyAnchorReactionCount) + GuyAnchorReactionCount))))</f>
        <v/>
      </c>
      <c r="CP430" s="145" t="str">
        <f t="shared" ca="1" si="3374"/>
        <v/>
      </c>
      <c r="CQ430" s="145" t="str">
        <f t="shared" ca="1" si="3375"/>
        <v/>
      </c>
      <c r="CR430" s="145" t="str">
        <f t="shared" ca="1" si="3376"/>
        <v/>
      </c>
      <c r="CS430" s="145" t="str">
        <f t="shared" ca="1" si="3377"/>
        <v/>
      </c>
    </row>
    <row r="431" spans="3:97" x14ac:dyDescent="0.2">
      <c r="C431" s="142">
        <f t="shared" si="3301"/>
        <v>429</v>
      </c>
      <c r="D431" s="142" t="e">
        <f t="shared" ca="1" si="3572"/>
        <v>#N/A</v>
      </c>
      <c r="E431" s="142" t="e">
        <f t="shared" ca="1" si="3572"/>
        <v>#N/A</v>
      </c>
      <c r="F431" s="142" t="e">
        <f t="shared" ca="1" si="3572"/>
        <v>#N/A</v>
      </c>
      <c r="G431" s="142" t="e">
        <f t="shared" ca="1" si="3572"/>
        <v>#N/A</v>
      </c>
      <c r="H431" s="142" t="e">
        <f t="shared" ca="1" si="3572"/>
        <v>#N/A</v>
      </c>
      <c r="I431" s="142" t="e">
        <f t="shared" ca="1" si="3572"/>
        <v>#N/A</v>
      </c>
      <c r="J431" s="142" t="e">
        <f t="shared" ca="1" si="3572"/>
        <v>#N/A</v>
      </c>
      <c r="K431" s="142" t="e">
        <f t="shared" ca="1" si="3572"/>
        <v>#N/A</v>
      </c>
      <c r="L431" s="142" t="e">
        <f t="shared" ca="1" si="3572"/>
        <v>#N/A</v>
      </c>
      <c r="M431" s="142" t="e">
        <f t="shared" ca="1" si="3572"/>
        <v>#N/A</v>
      </c>
      <c r="N431" s="142" t="e">
        <f t="shared" ca="1" si="3572"/>
        <v>#N/A</v>
      </c>
      <c r="O431" s="142" t="e">
        <f t="shared" ca="1" si="3572"/>
        <v>#N/A</v>
      </c>
      <c r="P431" s="142" t="e">
        <f t="shared" ca="1" si="3572"/>
        <v>#N/A</v>
      </c>
      <c r="Q431" s="142" t="e">
        <f t="shared" ca="1" si="3572"/>
        <v>#N/A</v>
      </c>
      <c r="R431" s="142" t="e">
        <f t="shared" ca="1" si="3572"/>
        <v>#N/A</v>
      </c>
      <c r="S431" s="142" t="e">
        <f t="shared" ca="1" si="3572"/>
        <v>#N/A</v>
      </c>
      <c r="T431" s="142" t="e">
        <f t="shared" ca="1" si="3562"/>
        <v>#N/A</v>
      </c>
      <c r="U431" s="142" t="e">
        <f t="shared" ca="1" si="3562"/>
        <v>#N/A</v>
      </c>
      <c r="V431" s="142" t="e">
        <f t="shared" ca="1" si="3562"/>
        <v>#N/A</v>
      </c>
      <c r="W431" s="142" t="e">
        <f t="shared" ca="1" si="3562"/>
        <v>#N/A</v>
      </c>
      <c r="X431" s="142" t="e">
        <f t="shared" ca="1" si="3562"/>
        <v>#N/A</v>
      </c>
      <c r="Y431" s="142" t="e">
        <f t="shared" ca="1" si="3562"/>
        <v>#N/A</v>
      </c>
      <c r="Z431" s="142" t="e">
        <f t="shared" ca="1" si="3562"/>
        <v>#N/A</v>
      </c>
      <c r="AA431" s="142" t="e">
        <f t="shared" ca="1" si="3562"/>
        <v>#N/A</v>
      </c>
      <c r="AB431" s="142" t="e">
        <f t="shared" ca="1" si="3562"/>
        <v>#N/A</v>
      </c>
      <c r="AC431" s="142" t="e">
        <f t="shared" ca="1" si="3562"/>
        <v>#N/A</v>
      </c>
      <c r="AD431" s="142" t="e">
        <f t="shared" ca="1" si="3562"/>
        <v>#N/A</v>
      </c>
      <c r="AE431" s="142" t="e">
        <f t="shared" ca="1" si="3562"/>
        <v>#N/A</v>
      </c>
      <c r="AF431" s="142" t="e">
        <f t="shared" ca="1" si="3562"/>
        <v>#N/A</v>
      </c>
      <c r="AG431" s="142" t="e">
        <f t="shared" ca="1" si="3562"/>
        <v>#N/A</v>
      </c>
      <c r="AH431" s="142" t="e">
        <f t="shared" ca="1" si="3562"/>
        <v>#N/A</v>
      </c>
      <c r="AI431" s="142" t="e">
        <f t="shared" ca="1" si="3573"/>
        <v>#N/A</v>
      </c>
      <c r="AJ431" s="142" t="e">
        <f t="shared" ca="1" si="3573"/>
        <v>#N/A</v>
      </c>
      <c r="AK431" s="142" t="e">
        <f t="shared" ca="1" si="3573"/>
        <v>#N/A</v>
      </c>
      <c r="AL431" s="142" t="e">
        <f t="shared" ca="1" si="3573"/>
        <v>#N/A</v>
      </c>
      <c r="AM431" s="142" t="e">
        <f t="shared" ca="1" si="3573"/>
        <v>#N/A</v>
      </c>
      <c r="AN431" s="142" t="e">
        <f t="shared" ca="1" si="3573"/>
        <v>#N/A</v>
      </c>
      <c r="AO431" s="142" t="e">
        <f t="shared" ca="1" si="3573"/>
        <v>#N/A</v>
      </c>
      <c r="AP431" s="142" t="e">
        <f t="shared" ca="1" si="3573"/>
        <v>#N/A</v>
      </c>
      <c r="AQ431" s="142" t="e">
        <f t="shared" ca="1" si="3573"/>
        <v>#N/A</v>
      </c>
      <c r="AR431" s="142" t="e">
        <f t="shared" ca="1" si="3573"/>
        <v>#N/A</v>
      </c>
      <c r="AS431" s="142" t="e">
        <f t="shared" ca="1" si="3573"/>
        <v>#N/A</v>
      </c>
      <c r="AT431" s="142" t="e">
        <f t="shared" ca="1" si="3573"/>
        <v>#N/A</v>
      </c>
      <c r="AU431" s="142" t="e">
        <f t="shared" ca="1" si="3573"/>
        <v>#N/A</v>
      </c>
      <c r="AV431" s="142" t="e">
        <f t="shared" ca="1" si="3573"/>
        <v>#N/A</v>
      </c>
      <c r="AW431" s="142" t="e">
        <f t="shared" ca="1" si="3573"/>
        <v>#N/A</v>
      </c>
      <c r="AX431" s="142" t="e">
        <f t="shared" ca="1" si="3573"/>
        <v>#N/A</v>
      </c>
      <c r="AY431" s="142" t="e">
        <f t="shared" ca="1" si="3563"/>
        <v>#N/A</v>
      </c>
      <c r="AZ431" s="142" t="e">
        <f t="shared" ca="1" si="3563"/>
        <v>#N/A</v>
      </c>
      <c r="BA431" s="142" t="e">
        <f t="shared" ca="1" si="3563"/>
        <v>#N/A</v>
      </c>
      <c r="BB431" s="142" t="str">
        <f t="shared" ca="1" si="3291"/>
        <v/>
      </c>
      <c r="BC431" s="142" t="str">
        <f t="shared" ref="BC431" ca="1" si="3679">IFERROR(VALUE(G431)*IF(RTF_unit="K",1,IF(RTF_unit="lb",1/1000,IF(RTF_unit="T",2,1))),"")</f>
        <v/>
      </c>
      <c r="BD431" s="142" t="str">
        <f t="shared" ref="BD431" ca="1" si="3680">IFERROR(VALUE(H431)*IF(RTF_unit="K",1,IF(RTF_unit="lb",1/1000,IF(RTF_unit="T",2,1))),"")</f>
        <v/>
      </c>
      <c r="BE431" s="142" t="str">
        <f t="shared" ref="BE431" ca="1" si="3681">IFERROR(VALUE(I431)*IF(RTF_unit="K",1,IF(RTF_unit="lb",1/1000,IF(RTF_unit="T",2,1))),"")</f>
        <v/>
      </c>
      <c r="BF431" s="20" t="str">
        <f t="shared" ca="1" si="3295"/>
        <v/>
      </c>
      <c r="BG431" s="142" t="str">
        <f t="shared" ca="1" si="3337"/>
        <v/>
      </c>
      <c r="BH431" s="20"/>
      <c r="BI431" s="158" t="str">
        <f t="shared" ca="1" si="3381"/>
        <v/>
      </c>
      <c r="BJ431" s="142" t="str">
        <f t="shared" ca="1" si="3356"/>
        <v/>
      </c>
      <c r="BK431" s="142" t="str">
        <f t="shared" ca="1" si="3382"/>
        <v/>
      </c>
      <c r="BL431" s="142" t="str">
        <f t="shared" ref="BL431" ca="1" si="3682">IFERROR(INDEX($D$2:$BA$203,$A$41-1+$BI431,$A$27-3)*IF(RTF_unit="K",1,IF(RTF_unit="lb",1/1000,IF(RTF_unit="T",2,1))),"")</f>
        <v/>
      </c>
      <c r="BM431" s="142" t="str">
        <f t="shared" ref="BM431" ca="1" si="3683">IFERROR(INDEX($D$2:$BA$203,$A$41-1+$BI431,$A$27-1)*IF(RTF_unit="K",1,IF(RTF_unit="lb",1/1000,IF(RTF_unit="T",2,1))),"")</f>
        <v/>
      </c>
      <c r="BN431" s="142" t="str">
        <f t="shared" ref="BN431" ca="1" si="3684">IFERROR(INDEX($D$2:$BA$203,$A$41-1+$BI431,$A$27-2)*IF(RTF_unit="K",1,IF(RTF_unit="lb",1/1000,IF(RTF_unit="T",2,1))),"")</f>
        <v/>
      </c>
      <c r="BO431" s="142" t="str">
        <f t="shared" ref="BO431" ca="1" si="3685">IFERROR(INDEX($D$2:$BA$203,$A$41-1+$BI431,$A$27)*IF(RTF_unit_Moment="kip-ft",1,IF(RTF_unit_Moment="kip-in",1/12,IF(RTF_unit_Moment="lb-ft",1/1000,IF(RTF_unit_Moment="lb-in",1/12000,1)))),"")</f>
        <v/>
      </c>
      <c r="BP431" s="142" t="str">
        <f t="shared" ref="BP431" ca="1" si="3686">IFERROR(INDEX($D$2:$BA$203,$A$41-1+$BI431,$A$30)*IF(RTF_unit_Moment="kip-ft",1,IF(RTF_unit_Moment="kip-in",1/12,IF(RTF_unit_Moment="lb-ft",1/1000,IF(RTF_unit_Moment="lb-in",1/12000,1)))),"")</f>
        <v/>
      </c>
      <c r="BQ431" s="142" t="str">
        <f t="shared" ca="1" si="3388"/>
        <v/>
      </c>
      <c r="BR431" s="142" t="str">
        <f t="shared" ca="1" si="3389"/>
        <v/>
      </c>
      <c r="BT431" s="142" t="str">
        <f t="array" aca="1" ref="BT431" ca="1">IFERROR(INDEX($BB$1:$BB$502,SMALL(IF($BB$1:$BB$502&lt;&gt;"",ROW($BB$1:$BB$502)),ROW(424:424))),"")</f>
        <v/>
      </c>
      <c r="BU431" s="156" t="str">
        <f t="shared" ca="1" si="3351"/>
        <v/>
      </c>
      <c r="BV431" s="142" t="str">
        <f t="shared" ca="1" si="3646"/>
        <v/>
      </c>
      <c r="BW431" s="142" t="str">
        <f t="shared" ca="1" si="3646"/>
        <v/>
      </c>
      <c r="BX431" s="142" t="str">
        <f t="shared" ca="1" si="3646"/>
        <v/>
      </c>
      <c r="BY431" s="142" t="str">
        <f t="shared" ca="1" si="3363"/>
        <v/>
      </c>
      <c r="BZ431" s="142" t="str">
        <f t="shared" ca="1" si="3352"/>
        <v/>
      </c>
      <c r="CA431" s="142" t="str">
        <f t="shared" ca="1" si="3364"/>
        <v/>
      </c>
      <c r="CB431" s="142" t="str">
        <f t="shared" ca="1" si="3365"/>
        <v/>
      </c>
      <c r="CC431" s="142" t="str">
        <f t="shared" ca="1" si="3366"/>
        <v/>
      </c>
      <c r="CD431" s="142" t="str">
        <f t="shared" ca="1" si="3367"/>
        <v/>
      </c>
      <c r="CE431" s="142" t="str">
        <f t="shared" ca="1" si="3368"/>
        <v/>
      </c>
      <c r="CF431" s="142" t="str">
        <f t="shared" ca="1" si="3369"/>
        <v/>
      </c>
      <c r="CG431" s="142" t="str">
        <f t="shared" ca="1" si="3370"/>
        <v/>
      </c>
      <c r="CH431" s="142" t="str">
        <f ca="1">IFERROR(TRIM(IFERROR(IF(ISNUMBER(MATCH(IF($CF430="Radius",LEFT($CF431,FIND(" (",$CF431,1)),IF(LEFT($CF431,FIND(" (",$CF431,1))=LEFT($CF430,FIND(" (",$CF430,1)),"",LEFT($CF431,FIND(" (",$CF431,1)))),$CH$8:$CH430,0))=FALSE,IF($CF430="Radius",LEFT($CF431,FIND(" (",$CF431,1)),IF(LEFT($CF431,FIND(" (",$CF431,1))=LEFT($CF430,FIND(" (",$CF430,1)),"",LEFT($CF431,FIND(" (",$CF431,1)))),""),"")),"")</f>
        <v/>
      </c>
      <c r="CI431" s="142" t="str">
        <f t="array" aca="1" ref="CI431" ca="1">IFERROR(IF($CH431="","",IF(MAX((Selection_Radius=$CH431)*Selection_Resultant)=0,"",MAX((Selection_Radius=$CH431)*Selection_Resultant))),"")</f>
        <v/>
      </c>
      <c r="CJ431" s="142" t="str">
        <f t="shared" ca="1" si="3371"/>
        <v/>
      </c>
      <c r="CK431" s="142" t="str">
        <f t="array" aca="1" ref="CK431" ca="1">IFERROR(INDEX($CJ$1:$CJ$502,SMALL(IF($CJ$1:$CJ$502&lt;&gt;"",ROW($CJ$1:$CJ$502)),ROW(424:424))),"")</f>
        <v/>
      </c>
      <c r="CL431" s="142" t="str">
        <f t="shared" ca="1" si="3372"/>
        <v/>
      </c>
      <c r="CM431" s="142" t="str">
        <f t="shared" ca="1" si="3373"/>
        <v/>
      </c>
      <c r="CN431" s="142" t="str" cm="1">
        <f t="array" aca="1" ref="CN431" ca="1">IF(CM431="","",INDEX(INDIRECT("$CM$9:$CM$" &amp; ROW(GuyAnchorReactionCount) + GuyAnchorReactionCount),ROWS($CM431:INDIRECT("$CM$" &amp; ROW(GuyAnchorReactionCount) + GuyAnchorReactionCount))))</f>
        <v/>
      </c>
      <c r="CP431" s="145" t="str">
        <f t="shared" ca="1" si="3374"/>
        <v/>
      </c>
      <c r="CQ431" s="145" t="str">
        <f t="shared" ca="1" si="3375"/>
        <v/>
      </c>
      <c r="CR431" s="145" t="str">
        <f t="shared" ca="1" si="3376"/>
        <v/>
      </c>
      <c r="CS431" s="145" t="str">
        <f t="shared" ca="1" si="3377"/>
        <v/>
      </c>
    </row>
    <row r="432" spans="3:97" x14ac:dyDescent="0.2">
      <c r="C432" s="142">
        <f t="shared" si="3301"/>
        <v>430</v>
      </c>
      <c r="D432" s="142" t="e">
        <f t="shared" ca="1" si="3572"/>
        <v>#N/A</v>
      </c>
      <c r="E432" s="142" t="e">
        <f t="shared" ca="1" si="3572"/>
        <v>#N/A</v>
      </c>
      <c r="F432" s="142" t="e">
        <f t="shared" ca="1" si="3572"/>
        <v>#N/A</v>
      </c>
      <c r="G432" s="142" t="e">
        <f t="shared" ca="1" si="3572"/>
        <v>#N/A</v>
      </c>
      <c r="H432" s="142" t="e">
        <f t="shared" ca="1" si="3572"/>
        <v>#N/A</v>
      </c>
      <c r="I432" s="142" t="e">
        <f t="shared" ca="1" si="3572"/>
        <v>#N/A</v>
      </c>
      <c r="J432" s="142" t="e">
        <f t="shared" ca="1" si="3572"/>
        <v>#N/A</v>
      </c>
      <c r="K432" s="142" t="e">
        <f t="shared" ca="1" si="3572"/>
        <v>#N/A</v>
      </c>
      <c r="L432" s="142" t="e">
        <f t="shared" ca="1" si="3572"/>
        <v>#N/A</v>
      </c>
      <c r="M432" s="142" t="e">
        <f t="shared" ca="1" si="3572"/>
        <v>#N/A</v>
      </c>
      <c r="N432" s="142" t="e">
        <f t="shared" ca="1" si="3572"/>
        <v>#N/A</v>
      </c>
      <c r="O432" s="142" t="e">
        <f t="shared" ca="1" si="3572"/>
        <v>#N/A</v>
      </c>
      <c r="P432" s="142" t="e">
        <f t="shared" ca="1" si="3572"/>
        <v>#N/A</v>
      </c>
      <c r="Q432" s="142" t="e">
        <f t="shared" ca="1" si="3572"/>
        <v>#N/A</v>
      </c>
      <c r="R432" s="142" t="e">
        <f t="shared" ca="1" si="3572"/>
        <v>#N/A</v>
      </c>
      <c r="S432" s="142" t="e">
        <f t="shared" ca="1" si="3572"/>
        <v>#N/A</v>
      </c>
      <c r="T432" s="142" t="e">
        <f t="shared" ca="1" si="3562"/>
        <v>#N/A</v>
      </c>
      <c r="U432" s="142" t="e">
        <f t="shared" ca="1" si="3562"/>
        <v>#N/A</v>
      </c>
      <c r="V432" s="142" t="e">
        <f t="shared" ca="1" si="3562"/>
        <v>#N/A</v>
      </c>
      <c r="W432" s="142" t="e">
        <f t="shared" ca="1" si="3562"/>
        <v>#N/A</v>
      </c>
      <c r="X432" s="142" t="e">
        <f t="shared" ca="1" si="3562"/>
        <v>#N/A</v>
      </c>
      <c r="Y432" s="142" t="e">
        <f t="shared" ca="1" si="3562"/>
        <v>#N/A</v>
      </c>
      <c r="Z432" s="142" t="e">
        <f t="shared" ca="1" si="3562"/>
        <v>#N/A</v>
      </c>
      <c r="AA432" s="142" t="e">
        <f t="shared" ca="1" si="3562"/>
        <v>#N/A</v>
      </c>
      <c r="AB432" s="142" t="e">
        <f t="shared" ca="1" si="3562"/>
        <v>#N/A</v>
      </c>
      <c r="AC432" s="142" t="e">
        <f t="shared" ca="1" si="3562"/>
        <v>#N/A</v>
      </c>
      <c r="AD432" s="142" t="e">
        <f t="shared" ca="1" si="3562"/>
        <v>#N/A</v>
      </c>
      <c r="AE432" s="142" t="e">
        <f t="shared" ca="1" si="3562"/>
        <v>#N/A</v>
      </c>
      <c r="AF432" s="142" t="e">
        <f t="shared" ca="1" si="3562"/>
        <v>#N/A</v>
      </c>
      <c r="AG432" s="142" t="e">
        <f t="shared" ca="1" si="3562"/>
        <v>#N/A</v>
      </c>
      <c r="AH432" s="142" t="e">
        <f t="shared" ca="1" si="3562"/>
        <v>#N/A</v>
      </c>
      <c r="AI432" s="142" t="e">
        <f t="shared" ca="1" si="3573"/>
        <v>#N/A</v>
      </c>
      <c r="AJ432" s="142" t="e">
        <f t="shared" ca="1" si="3573"/>
        <v>#N/A</v>
      </c>
      <c r="AK432" s="142" t="e">
        <f t="shared" ca="1" si="3573"/>
        <v>#N/A</v>
      </c>
      <c r="AL432" s="142" t="e">
        <f t="shared" ca="1" si="3573"/>
        <v>#N/A</v>
      </c>
      <c r="AM432" s="142" t="e">
        <f t="shared" ca="1" si="3573"/>
        <v>#N/A</v>
      </c>
      <c r="AN432" s="142" t="e">
        <f t="shared" ca="1" si="3573"/>
        <v>#N/A</v>
      </c>
      <c r="AO432" s="142" t="e">
        <f t="shared" ca="1" si="3573"/>
        <v>#N/A</v>
      </c>
      <c r="AP432" s="142" t="e">
        <f t="shared" ca="1" si="3573"/>
        <v>#N/A</v>
      </c>
      <c r="AQ432" s="142" t="e">
        <f t="shared" ca="1" si="3573"/>
        <v>#N/A</v>
      </c>
      <c r="AR432" s="142" t="e">
        <f t="shared" ca="1" si="3573"/>
        <v>#N/A</v>
      </c>
      <c r="AS432" s="142" t="e">
        <f t="shared" ca="1" si="3573"/>
        <v>#N/A</v>
      </c>
      <c r="AT432" s="142" t="e">
        <f t="shared" ca="1" si="3573"/>
        <v>#N/A</v>
      </c>
      <c r="AU432" s="142" t="e">
        <f t="shared" ca="1" si="3573"/>
        <v>#N/A</v>
      </c>
      <c r="AV432" s="142" t="e">
        <f t="shared" ca="1" si="3573"/>
        <v>#N/A</v>
      </c>
      <c r="AW432" s="142" t="e">
        <f t="shared" ca="1" si="3573"/>
        <v>#N/A</v>
      </c>
      <c r="AX432" s="142" t="e">
        <f t="shared" ca="1" si="3573"/>
        <v>#N/A</v>
      </c>
      <c r="AY432" s="142" t="e">
        <f t="shared" ca="1" si="3563"/>
        <v>#N/A</v>
      </c>
      <c r="AZ432" s="142" t="e">
        <f t="shared" ca="1" si="3563"/>
        <v>#N/A</v>
      </c>
      <c r="BA432" s="142" t="e">
        <f t="shared" ca="1" si="3563"/>
        <v>#N/A</v>
      </c>
      <c r="BB432" s="142" t="str">
        <f t="shared" ca="1" si="3291"/>
        <v/>
      </c>
      <c r="BC432" s="142" t="str">
        <f t="shared" ref="BC432" ca="1" si="3687">IFERROR(VALUE(G432)*IF(RTF_unit="K",1,IF(RTF_unit="lb",1/1000,IF(RTF_unit="T",2,1))),"")</f>
        <v/>
      </c>
      <c r="BD432" s="142" t="str">
        <f t="shared" ref="BD432" ca="1" si="3688">IFERROR(VALUE(H432)*IF(RTF_unit="K",1,IF(RTF_unit="lb",1/1000,IF(RTF_unit="T",2,1))),"")</f>
        <v/>
      </c>
      <c r="BE432" s="142" t="str">
        <f t="shared" ref="BE432" ca="1" si="3689">IFERROR(VALUE(I432)*IF(RTF_unit="K",1,IF(RTF_unit="lb",1/1000,IF(RTF_unit="T",2,1))),"")</f>
        <v/>
      </c>
      <c r="BF432" s="20" t="str">
        <f t="shared" ca="1" si="3295"/>
        <v/>
      </c>
      <c r="BG432" s="142" t="str">
        <f t="shared" ca="1" si="3337"/>
        <v/>
      </c>
      <c r="BH432" s="20"/>
      <c r="BI432" s="158" t="str">
        <f t="shared" ca="1" si="3381"/>
        <v/>
      </c>
      <c r="BJ432" s="142" t="str">
        <f t="shared" ca="1" si="3356"/>
        <v/>
      </c>
      <c r="BK432" s="142" t="str">
        <f t="shared" ca="1" si="3382"/>
        <v/>
      </c>
      <c r="BL432" s="142" t="str">
        <f t="shared" ref="BL432" ca="1" si="3690">IFERROR(INDEX($D$2:$BA$203,$A$41-1+$BI432,$A$27-3)*IF(RTF_unit="K",1,IF(RTF_unit="lb",1/1000,IF(RTF_unit="T",2,1))),"")</f>
        <v/>
      </c>
      <c r="BM432" s="142" t="str">
        <f t="shared" ref="BM432" ca="1" si="3691">IFERROR(INDEX($D$2:$BA$203,$A$41-1+$BI432,$A$27-1)*IF(RTF_unit="K",1,IF(RTF_unit="lb",1/1000,IF(RTF_unit="T",2,1))),"")</f>
        <v/>
      </c>
      <c r="BN432" s="142" t="str">
        <f t="shared" ref="BN432" ca="1" si="3692">IFERROR(INDEX($D$2:$BA$203,$A$41-1+$BI432,$A$27-2)*IF(RTF_unit="K",1,IF(RTF_unit="lb",1/1000,IF(RTF_unit="T",2,1))),"")</f>
        <v/>
      </c>
      <c r="BO432" s="142" t="str">
        <f t="shared" ref="BO432" ca="1" si="3693">IFERROR(INDEX($D$2:$BA$203,$A$41-1+$BI432,$A$27)*IF(RTF_unit_Moment="kip-ft",1,IF(RTF_unit_Moment="kip-in",1/12,IF(RTF_unit_Moment="lb-ft",1/1000,IF(RTF_unit_Moment="lb-in",1/12000,1)))),"")</f>
        <v/>
      </c>
      <c r="BP432" s="142" t="str">
        <f t="shared" ref="BP432" ca="1" si="3694">IFERROR(INDEX($D$2:$BA$203,$A$41-1+$BI432,$A$30)*IF(RTF_unit_Moment="kip-ft",1,IF(RTF_unit_Moment="kip-in",1/12,IF(RTF_unit_Moment="lb-ft",1/1000,IF(RTF_unit_Moment="lb-in",1/12000,1)))),"")</f>
        <v/>
      </c>
      <c r="BQ432" s="142" t="str">
        <f t="shared" ca="1" si="3388"/>
        <v/>
      </c>
      <c r="BR432" s="142" t="str">
        <f t="shared" ca="1" si="3389"/>
        <v/>
      </c>
      <c r="BT432" s="142" t="str">
        <f t="array" aca="1" ref="BT432" ca="1">IFERROR(INDEX($BB$1:$BB$502,SMALL(IF($BB$1:$BB$502&lt;&gt;"",ROW($BB$1:$BB$502)),ROW(425:425))),"")</f>
        <v/>
      </c>
      <c r="BU432" s="156" t="str">
        <f t="shared" ca="1" si="3351"/>
        <v/>
      </c>
      <c r="BV432" s="142" t="str">
        <f t="shared" ca="1" si="3646"/>
        <v/>
      </c>
      <c r="BW432" s="142" t="str">
        <f t="shared" ca="1" si="3646"/>
        <v/>
      </c>
      <c r="BX432" s="142" t="str">
        <f t="shared" ca="1" si="3646"/>
        <v/>
      </c>
      <c r="BY432" s="142" t="str">
        <f t="shared" ca="1" si="3363"/>
        <v/>
      </c>
      <c r="BZ432" s="142" t="str">
        <f t="shared" ca="1" si="3352"/>
        <v/>
      </c>
      <c r="CA432" s="142" t="str">
        <f t="shared" ca="1" si="3364"/>
        <v/>
      </c>
      <c r="CB432" s="142" t="str">
        <f t="shared" ca="1" si="3365"/>
        <v/>
      </c>
      <c r="CC432" s="142" t="str">
        <f t="shared" ca="1" si="3366"/>
        <v/>
      </c>
      <c r="CD432" s="142" t="str">
        <f t="shared" ca="1" si="3367"/>
        <v/>
      </c>
      <c r="CE432" s="142" t="str">
        <f t="shared" ca="1" si="3368"/>
        <v/>
      </c>
      <c r="CF432" s="142" t="str">
        <f t="shared" ca="1" si="3369"/>
        <v/>
      </c>
      <c r="CG432" s="142" t="str">
        <f t="shared" ca="1" si="3370"/>
        <v/>
      </c>
      <c r="CH432" s="142" t="str">
        <f ca="1">IFERROR(TRIM(IFERROR(IF(ISNUMBER(MATCH(IF($CF431="Radius",LEFT($CF432,FIND(" (",$CF432,1)),IF(LEFT($CF432,FIND(" (",$CF432,1))=LEFT($CF431,FIND(" (",$CF431,1)),"",LEFT($CF432,FIND(" (",$CF432,1)))),$CH$8:$CH431,0))=FALSE,IF($CF431="Radius",LEFT($CF432,FIND(" (",$CF432,1)),IF(LEFT($CF432,FIND(" (",$CF432,1))=LEFT($CF431,FIND(" (",$CF431,1)),"",LEFT($CF432,FIND(" (",$CF432,1)))),""),"")),"")</f>
        <v/>
      </c>
      <c r="CI432" s="142" t="str">
        <f t="array" aca="1" ref="CI432" ca="1">IFERROR(IF($CH432="","",IF(MAX((Selection_Radius=$CH432)*Selection_Resultant)=0,"",MAX((Selection_Radius=$CH432)*Selection_Resultant))),"")</f>
        <v/>
      </c>
      <c r="CJ432" s="142" t="str">
        <f t="shared" ca="1" si="3371"/>
        <v/>
      </c>
      <c r="CK432" s="142" t="str">
        <f t="array" aca="1" ref="CK432" ca="1">IFERROR(INDEX($CJ$1:$CJ$502,SMALL(IF($CJ$1:$CJ$502&lt;&gt;"",ROW($CJ$1:$CJ$502)),ROW(425:425))),"")</f>
        <v/>
      </c>
      <c r="CL432" s="142" t="str">
        <f t="shared" ca="1" si="3372"/>
        <v/>
      </c>
      <c r="CM432" s="142" t="str">
        <f t="shared" ca="1" si="3373"/>
        <v/>
      </c>
      <c r="CN432" s="142" t="str" cm="1">
        <f t="array" aca="1" ref="CN432" ca="1">IF(CM432="","",INDEX(INDIRECT("$CM$9:$CM$" &amp; ROW(GuyAnchorReactionCount) + GuyAnchorReactionCount),ROWS($CM432:INDIRECT("$CM$" &amp; ROW(GuyAnchorReactionCount) + GuyAnchorReactionCount))))</f>
        <v/>
      </c>
      <c r="CP432" s="145" t="str">
        <f t="shared" ca="1" si="3374"/>
        <v/>
      </c>
      <c r="CQ432" s="145" t="str">
        <f t="shared" ca="1" si="3375"/>
        <v/>
      </c>
      <c r="CR432" s="145" t="str">
        <f t="shared" ca="1" si="3376"/>
        <v/>
      </c>
      <c r="CS432" s="145" t="str">
        <f t="shared" ca="1" si="3377"/>
        <v/>
      </c>
    </row>
    <row r="433" spans="3:97" ht="15" customHeight="1" x14ac:dyDescent="0.2">
      <c r="C433" s="142">
        <f t="shared" si="3301"/>
        <v>431</v>
      </c>
      <c r="D433" s="142" t="e">
        <f t="shared" ca="1" si="3572"/>
        <v>#N/A</v>
      </c>
      <c r="E433" s="142" t="e">
        <f t="shared" ca="1" si="3572"/>
        <v>#N/A</v>
      </c>
      <c r="F433" s="142" t="e">
        <f t="shared" ca="1" si="3572"/>
        <v>#N/A</v>
      </c>
      <c r="G433" s="142" t="e">
        <f t="shared" ca="1" si="3572"/>
        <v>#N/A</v>
      </c>
      <c r="H433" s="142" t="e">
        <f t="shared" ca="1" si="3572"/>
        <v>#N/A</v>
      </c>
      <c r="I433" s="142" t="e">
        <f t="shared" ca="1" si="3572"/>
        <v>#N/A</v>
      </c>
      <c r="J433" s="142" t="e">
        <f t="shared" ca="1" si="3572"/>
        <v>#N/A</v>
      </c>
      <c r="K433" s="142" t="e">
        <f t="shared" ca="1" si="3572"/>
        <v>#N/A</v>
      </c>
      <c r="L433" s="142" t="e">
        <f t="shared" ca="1" si="3572"/>
        <v>#N/A</v>
      </c>
      <c r="M433" s="142" t="e">
        <f t="shared" ca="1" si="3572"/>
        <v>#N/A</v>
      </c>
      <c r="N433" s="142" t="e">
        <f t="shared" ca="1" si="3572"/>
        <v>#N/A</v>
      </c>
      <c r="O433" s="142" t="e">
        <f t="shared" ca="1" si="3572"/>
        <v>#N/A</v>
      </c>
      <c r="P433" s="142" t="e">
        <f t="shared" ca="1" si="3572"/>
        <v>#N/A</v>
      </c>
      <c r="Q433" s="142" t="e">
        <f t="shared" ca="1" si="3572"/>
        <v>#N/A</v>
      </c>
      <c r="R433" s="142" t="e">
        <f t="shared" ca="1" si="3572"/>
        <v>#N/A</v>
      </c>
      <c r="S433" s="142" t="e">
        <f t="shared" ref="S433:AH448" ca="1" si="3695">TRIM(INDIRECT("'" &amp; "TNX Report" &amp; "'!" &amp; ADDRESS($A$9+$C433,S$1)))</f>
        <v>#N/A</v>
      </c>
      <c r="T433" s="142" t="e">
        <f t="shared" ca="1" si="3695"/>
        <v>#N/A</v>
      </c>
      <c r="U433" s="142" t="e">
        <f t="shared" ca="1" si="3695"/>
        <v>#N/A</v>
      </c>
      <c r="V433" s="142" t="e">
        <f t="shared" ca="1" si="3695"/>
        <v>#N/A</v>
      </c>
      <c r="W433" s="142" t="e">
        <f t="shared" ca="1" si="3695"/>
        <v>#N/A</v>
      </c>
      <c r="X433" s="142" t="e">
        <f t="shared" ca="1" si="3695"/>
        <v>#N/A</v>
      </c>
      <c r="Y433" s="142" t="e">
        <f t="shared" ca="1" si="3695"/>
        <v>#N/A</v>
      </c>
      <c r="Z433" s="142" t="e">
        <f t="shared" ca="1" si="3695"/>
        <v>#N/A</v>
      </c>
      <c r="AA433" s="142" t="e">
        <f t="shared" ca="1" si="3695"/>
        <v>#N/A</v>
      </c>
      <c r="AB433" s="142" t="e">
        <f t="shared" ca="1" si="3695"/>
        <v>#N/A</v>
      </c>
      <c r="AC433" s="142" t="e">
        <f t="shared" ca="1" si="3695"/>
        <v>#N/A</v>
      </c>
      <c r="AD433" s="142" t="e">
        <f t="shared" ca="1" si="3695"/>
        <v>#N/A</v>
      </c>
      <c r="AE433" s="142" t="e">
        <f t="shared" ca="1" si="3695"/>
        <v>#N/A</v>
      </c>
      <c r="AF433" s="142" t="e">
        <f t="shared" ca="1" si="3695"/>
        <v>#N/A</v>
      </c>
      <c r="AG433" s="142" t="e">
        <f t="shared" ca="1" si="3695"/>
        <v>#N/A</v>
      </c>
      <c r="AH433" s="142" t="e">
        <f t="shared" ca="1" si="3695"/>
        <v>#N/A</v>
      </c>
      <c r="AI433" s="142" t="e">
        <f t="shared" ca="1" si="3573"/>
        <v>#N/A</v>
      </c>
      <c r="AJ433" s="142" t="e">
        <f t="shared" ca="1" si="3573"/>
        <v>#N/A</v>
      </c>
      <c r="AK433" s="142" t="e">
        <f t="shared" ca="1" si="3573"/>
        <v>#N/A</v>
      </c>
      <c r="AL433" s="142" t="e">
        <f t="shared" ca="1" si="3573"/>
        <v>#N/A</v>
      </c>
      <c r="AM433" s="142" t="e">
        <f t="shared" ca="1" si="3573"/>
        <v>#N/A</v>
      </c>
      <c r="AN433" s="142" t="e">
        <f t="shared" ca="1" si="3573"/>
        <v>#N/A</v>
      </c>
      <c r="AO433" s="142" t="e">
        <f t="shared" ca="1" si="3573"/>
        <v>#N/A</v>
      </c>
      <c r="AP433" s="142" t="e">
        <f t="shared" ca="1" si="3573"/>
        <v>#N/A</v>
      </c>
      <c r="AQ433" s="142" t="e">
        <f t="shared" ca="1" si="3573"/>
        <v>#N/A</v>
      </c>
      <c r="AR433" s="142" t="e">
        <f t="shared" ca="1" si="3573"/>
        <v>#N/A</v>
      </c>
      <c r="AS433" s="142" t="e">
        <f t="shared" ca="1" si="3573"/>
        <v>#N/A</v>
      </c>
      <c r="AT433" s="142" t="e">
        <f t="shared" ca="1" si="3573"/>
        <v>#N/A</v>
      </c>
      <c r="AU433" s="142" t="e">
        <f t="shared" ca="1" si="3573"/>
        <v>#N/A</v>
      </c>
      <c r="AV433" s="142" t="e">
        <f t="shared" ca="1" si="3573"/>
        <v>#N/A</v>
      </c>
      <c r="AW433" s="142" t="e">
        <f t="shared" ca="1" si="3573"/>
        <v>#N/A</v>
      </c>
      <c r="AX433" s="142" t="e">
        <f t="shared" ref="AX433:BA448" ca="1" si="3696">TRIM(INDIRECT("'" &amp; "TNX Report" &amp; "'!" &amp; ADDRESS($A$9+$C433,AX$1)))</f>
        <v>#N/A</v>
      </c>
      <c r="AY433" s="142" t="e">
        <f t="shared" ca="1" si="3696"/>
        <v>#N/A</v>
      </c>
      <c r="AZ433" s="142" t="e">
        <f t="shared" ca="1" si="3696"/>
        <v>#N/A</v>
      </c>
      <c r="BA433" s="142" t="e">
        <f t="shared" ca="1" si="3696"/>
        <v>#N/A</v>
      </c>
      <c r="BB433" s="142" t="str">
        <f t="shared" ca="1" si="3291"/>
        <v/>
      </c>
      <c r="BC433" s="142" t="str">
        <f t="shared" ref="BC433" ca="1" si="3697">IFERROR(VALUE(G433)*IF(RTF_unit="K",1,IF(RTF_unit="lb",1/1000,IF(RTF_unit="T",2,1))),"")</f>
        <v/>
      </c>
      <c r="BD433" s="142" t="str">
        <f t="shared" ref="BD433" ca="1" si="3698">IFERROR(VALUE(H433)*IF(RTF_unit="K",1,IF(RTF_unit="lb",1/1000,IF(RTF_unit="T",2,1))),"")</f>
        <v/>
      </c>
      <c r="BE433" s="142" t="str">
        <f t="shared" ref="BE433" ca="1" si="3699">IFERROR(VALUE(I433)*IF(RTF_unit="K",1,IF(RTF_unit="lb",1/1000,IF(RTF_unit="T",2,1))),"")</f>
        <v/>
      </c>
      <c r="BF433" s="20" t="str">
        <f t="shared" ca="1" si="3295"/>
        <v/>
      </c>
      <c r="BG433" s="142" t="str">
        <f t="shared" ca="1" si="3337"/>
        <v/>
      </c>
      <c r="BH433" s="20"/>
      <c r="BI433" s="158" t="str">
        <f t="shared" ca="1" si="3381"/>
        <v/>
      </c>
      <c r="BJ433" s="142" t="str">
        <f t="shared" ca="1" si="3356"/>
        <v/>
      </c>
      <c r="BK433" s="142" t="str">
        <f t="shared" ca="1" si="3382"/>
        <v/>
      </c>
      <c r="BL433" s="142" t="str">
        <f t="shared" ref="BL433" ca="1" si="3700">IFERROR(INDEX($D$2:$BA$203,$A$41-1+$BI433,$A$27-3)*IF(RTF_unit="K",1,IF(RTF_unit="lb",1/1000,IF(RTF_unit="T",2,1))),"")</f>
        <v/>
      </c>
      <c r="BM433" s="142" t="str">
        <f t="shared" ref="BM433" ca="1" si="3701">IFERROR(INDEX($D$2:$BA$203,$A$41-1+$BI433,$A$27-1)*IF(RTF_unit="K",1,IF(RTF_unit="lb",1/1000,IF(RTF_unit="T",2,1))),"")</f>
        <v/>
      </c>
      <c r="BN433" s="142" t="str">
        <f t="shared" ref="BN433" ca="1" si="3702">IFERROR(INDEX($D$2:$BA$203,$A$41-1+$BI433,$A$27-2)*IF(RTF_unit="K",1,IF(RTF_unit="lb",1/1000,IF(RTF_unit="T",2,1))),"")</f>
        <v/>
      </c>
      <c r="BO433" s="142" t="str">
        <f t="shared" ref="BO433" ca="1" si="3703">IFERROR(INDEX($D$2:$BA$203,$A$41-1+$BI433,$A$27)*IF(RTF_unit_Moment="kip-ft",1,IF(RTF_unit_Moment="kip-in",1/12,IF(RTF_unit_Moment="lb-ft",1/1000,IF(RTF_unit_Moment="lb-in",1/12000,1)))),"")</f>
        <v/>
      </c>
      <c r="BP433" s="142" t="str">
        <f t="shared" ref="BP433" ca="1" si="3704">IFERROR(INDEX($D$2:$BA$203,$A$41-1+$BI433,$A$30)*IF(RTF_unit_Moment="kip-ft",1,IF(RTF_unit_Moment="kip-in",1/12,IF(RTF_unit_Moment="lb-ft",1/1000,IF(RTF_unit_Moment="lb-in",1/12000,1)))),"")</f>
        <v/>
      </c>
      <c r="BQ433" s="142" t="str">
        <f t="shared" ca="1" si="3388"/>
        <v/>
      </c>
      <c r="BR433" s="142" t="str">
        <f t="shared" ca="1" si="3389"/>
        <v/>
      </c>
      <c r="BT433" s="142" t="str">
        <f t="array" aca="1" ref="BT433" ca="1">IFERROR(INDEX($BB$1:$BB$502,SMALL(IF($BB$1:$BB$502&lt;&gt;"",ROW($BB$1:$BB$502)),ROW(426:426))),"")</f>
        <v/>
      </c>
      <c r="BU433" s="156" t="str">
        <f t="shared" ca="1" si="3351"/>
        <v/>
      </c>
      <c r="BV433" s="142" t="str">
        <f t="shared" ca="1" si="3646"/>
        <v/>
      </c>
      <c r="BW433" s="142" t="str">
        <f t="shared" ca="1" si="3646"/>
        <v/>
      </c>
      <c r="BX433" s="142" t="str">
        <f t="shared" ca="1" si="3646"/>
        <v/>
      </c>
      <c r="BY433" s="142" t="str">
        <f t="shared" ca="1" si="3363"/>
        <v/>
      </c>
      <c r="BZ433" s="142" t="str">
        <f t="shared" ca="1" si="3352"/>
        <v/>
      </c>
      <c r="CA433" s="142" t="str">
        <f t="shared" ca="1" si="3364"/>
        <v/>
      </c>
      <c r="CB433" s="142" t="str">
        <f t="shared" ca="1" si="3365"/>
        <v/>
      </c>
      <c r="CC433" s="142" t="str">
        <f t="shared" ca="1" si="3366"/>
        <v/>
      </c>
      <c r="CD433" s="142" t="str">
        <f t="shared" ca="1" si="3367"/>
        <v/>
      </c>
      <c r="CE433" s="142" t="str">
        <f t="shared" ca="1" si="3368"/>
        <v/>
      </c>
      <c r="CF433" s="142" t="str">
        <f t="shared" ca="1" si="3369"/>
        <v/>
      </c>
      <c r="CG433" s="142" t="str">
        <f t="shared" ca="1" si="3370"/>
        <v/>
      </c>
      <c r="CH433" s="142" t="str">
        <f ca="1">IFERROR(TRIM(IFERROR(IF(ISNUMBER(MATCH(IF($CF432="Radius",LEFT($CF433,FIND(" (",$CF433,1)),IF(LEFT($CF433,FIND(" (",$CF433,1))=LEFT($CF432,FIND(" (",$CF432,1)),"",LEFT($CF433,FIND(" (",$CF433,1)))),$CH$8:$CH432,0))=FALSE,IF($CF432="Radius",LEFT($CF433,FIND(" (",$CF433,1)),IF(LEFT($CF433,FIND(" (",$CF433,1))=LEFT($CF432,FIND(" (",$CF432,1)),"",LEFT($CF433,FIND(" (",$CF433,1)))),""),"")),"")</f>
        <v/>
      </c>
      <c r="CI433" s="142" t="str">
        <f t="array" aca="1" ref="CI433" ca="1">IFERROR(IF($CH433="","",IF(MAX((Selection_Radius=$CH433)*Selection_Resultant)=0,"",MAX((Selection_Radius=$CH433)*Selection_Resultant))),"")</f>
        <v/>
      </c>
      <c r="CJ433" s="142" t="str">
        <f t="shared" ca="1" si="3371"/>
        <v/>
      </c>
      <c r="CK433" s="142" t="str">
        <f t="array" aca="1" ref="CK433" ca="1">IFERROR(INDEX($CJ$1:$CJ$502,SMALL(IF($CJ$1:$CJ$502&lt;&gt;"",ROW($CJ$1:$CJ$502)),ROW(426:426))),"")</f>
        <v/>
      </c>
      <c r="CL433" s="142" t="str">
        <f t="shared" ca="1" si="3372"/>
        <v/>
      </c>
      <c r="CM433" s="142" t="str">
        <f t="shared" ca="1" si="3373"/>
        <v/>
      </c>
      <c r="CN433" s="142" t="str" cm="1">
        <f t="array" aca="1" ref="CN433" ca="1">IF(CM433="","",INDEX(INDIRECT("$CM$9:$CM$" &amp; ROW(GuyAnchorReactionCount) + GuyAnchorReactionCount),ROWS($CM433:INDIRECT("$CM$" &amp; ROW(GuyAnchorReactionCount) + GuyAnchorReactionCount))))</f>
        <v/>
      </c>
      <c r="CP433" s="145" t="str">
        <f t="shared" ca="1" si="3374"/>
        <v/>
      </c>
      <c r="CQ433" s="145" t="str">
        <f t="shared" ca="1" si="3375"/>
        <v/>
      </c>
      <c r="CR433" s="145" t="str">
        <f t="shared" ca="1" si="3376"/>
        <v/>
      </c>
      <c r="CS433" s="145" t="str">
        <f t="shared" ca="1" si="3377"/>
        <v/>
      </c>
    </row>
    <row r="434" spans="3:97" x14ac:dyDescent="0.2">
      <c r="C434" s="142">
        <f t="shared" si="3301"/>
        <v>432</v>
      </c>
      <c r="D434" s="142" t="e">
        <f t="shared" ref="D434:S449" ca="1" si="3705">TRIM(INDIRECT("'" &amp; "TNX Report" &amp; "'!" &amp; ADDRESS($A$9+$C434,D$1)))</f>
        <v>#N/A</v>
      </c>
      <c r="E434" s="142" t="e">
        <f t="shared" ca="1" si="3705"/>
        <v>#N/A</v>
      </c>
      <c r="F434" s="142" t="e">
        <f t="shared" ca="1" si="3705"/>
        <v>#N/A</v>
      </c>
      <c r="G434" s="142" t="e">
        <f t="shared" ca="1" si="3705"/>
        <v>#N/A</v>
      </c>
      <c r="H434" s="142" t="e">
        <f t="shared" ca="1" si="3705"/>
        <v>#N/A</v>
      </c>
      <c r="I434" s="142" t="e">
        <f t="shared" ca="1" si="3705"/>
        <v>#N/A</v>
      </c>
      <c r="J434" s="142" t="e">
        <f t="shared" ca="1" si="3705"/>
        <v>#N/A</v>
      </c>
      <c r="K434" s="142" t="e">
        <f t="shared" ca="1" si="3705"/>
        <v>#N/A</v>
      </c>
      <c r="L434" s="142" t="e">
        <f t="shared" ca="1" si="3705"/>
        <v>#N/A</v>
      </c>
      <c r="M434" s="142" t="e">
        <f t="shared" ca="1" si="3705"/>
        <v>#N/A</v>
      </c>
      <c r="N434" s="142" t="e">
        <f t="shared" ca="1" si="3705"/>
        <v>#N/A</v>
      </c>
      <c r="O434" s="142" t="e">
        <f t="shared" ca="1" si="3705"/>
        <v>#N/A</v>
      </c>
      <c r="P434" s="142" t="e">
        <f t="shared" ca="1" si="3705"/>
        <v>#N/A</v>
      </c>
      <c r="Q434" s="142" t="e">
        <f t="shared" ca="1" si="3705"/>
        <v>#N/A</v>
      </c>
      <c r="R434" s="142" t="e">
        <f t="shared" ca="1" si="3705"/>
        <v>#N/A</v>
      </c>
      <c r="S434" s="142" t="e">
        <f t="shared" ca="1" si="3705"/>
        <v>#N/A</v>
      </c>
      <c r="T434" s="142" t="e">
        <f t="shared" ca="1" si="3695"/>
        <v>#N/A</v>
      </c>
      <c r="U434" s="142" t="e">
        <f t="shared" ca="1" si="3695"/>
        <v>#N/A</v>
      </c>
      <c r="V434" s="142" t="e">
        <f t="shared" ca="1" si="3695"/>
        <v>#N/A</v>
      </c>
      <c r="W434" s="142" t="e">
        <f t="shared" ca="1" si="3695"/>
        <v>#N/A</v>
      </c>
      <c r="X434" s="142" t="e">
        <f t="shared" ca="1" si="3695"/>
        <v>#N/A</v>
      </c>
      <c r="Y434" s="142" t="e">
        <f t="shared" ca="1" si="3695"/>
        <v>#N/A</v>
      </c>
      <c r="Z434" s="142" t="e">
        <f t="shared" ca="1" si="3695"/>
        <v>#N/A</v>
      </c>
      <c r="AA434" s="142" t="e">
        <f t="shared" ca="1" si="3695"/>
        <v>#N/A</v>
      </c>
      <c r="AB434" s="142" t="e">
        <f t="shared" ca="1" si="3695"/>
        <v>#N/A</v>
      </c>
      <c r="AC434" s="142" t="e">
        <f t="shared" ca="1" si="3695"/>
        <v>#N/A</v>
      </c>
      <c r="AD434" s="142" t="e">
        <f t="shared" ca="1" si="3695"/>
        <v>#N/A</v>
      </c>
      <c r="AE434" s="142" t="e">
        <f t="shared" ca="1" si="3695"/>
        <v>#N/A</v>
      </c>
      <c r="AF434" s="142" t="e">
        <f t="shared" ca="1" si="3695"/>
        <v>#N/A</v>
      </c>
      <c r="AG434" s="142" t="e">
        <f t="shared" ca="1" si="3695"/>
        <v>#N/A</v>
      </c>
      <c r="AH434" s="142" t="e">
        <f t="shared" ca="1" si="3695"/>
        <v>#N/A</v>
      </c>
      <c r="AI434" s="142" t="e">
        <f t="shared" ref="AI434:AX449" ca="1" si="3706">TRIM(INDIRECT("'" &amp; "TNX Report" &amp; "'!" &amp; ADDRESS($A$9+$C434,AI$1)))</f>
        <v>#N/A</v>
      </c>
      <c r="AJ434" s="142" t="e">
        <f t="shared" ca="1" si="3706"/>
        <v>#N/A</v>
      </c>
      <c r="AK434" s="142" t="e">
        <f t="shared" ca="1" si="3706"/>
        <v>#N/A</v>
      </c>
      <c r="AL434" s="142" t="e">
        <f t="shared" ca="1" si="3706"/>
        <v>#N/A</v>
      </c>
      <c r="AM434" s="142" t="e">
        <f t="shared" ca="1" si="3706"/>
        <v>#N/A</v>
      </c>
      <c r="AN434" s="142" t="e">
        <f t="shared" ca="1" si="3706"/>
        <v>#N/A</v>
      </c>
      <c r="AO434" s="142" t="e">
        <f t="shared" ca="1" si="3706"/>
        <v>#N/A</v>
      </c>
      <c r="AP434" s="142" t="e">
        <f t="shared" ca="1" si="3706"/>
        <v>#N/A</v>
      </c>
      <c r="AQ434" s="142" t="e">
        <f t="shared" ca="1" si="3706"/>
        <v>#N/A</v>
      </c>
      <c r="AR434" s="142" t="e">
        <f t="shared" ca="1" si="3706"/>
        <v>#N/A</v>
      </c>
      <c r="AS434" s="142" t="e">
        <f t="shared" ca="1" si="3706"/>
        <v>#N/A</v>
      </c>
      <c r="AT434" s="142" t="e">
        <f t="shared" ca="1" si="3706"/>
        <v>#N/A</v>
      </c>
      <c r="AU434" s="142" t="e">
        <f t="shared" ca="1" si="3706"/>
        <v>#N/A</v>
      </c>
      <c r="AV434" s="142" t="e">
        <f t="shared" ca="1" si="3706"/>
        <v>#N/A</v>
      </c>
      <c r="AW434" s="142" t="e">
        <f t="shared" ca="1" si="3706"/>
        <v>#N/A</v>
      </c>
      <c r="AX434" s="142" t="e">
        <f t="shared" ca="1" si="3706"/>
        <v>#N/A</v>
      </c>
      <c r="AY434" s="142" t="e">
        <f t="shared" ca="1" si="3696"/>
        <v>#N/A</v>
      </c>
      <c r="AZ434" s="142" t="e">
        <f t="shared" ca="1" si="3696"/>
        <v>#N/A</v>
      </c>
      <c r="BA434" s="142" t="e">
        <f t="shared" ca="1" si="3696"/>
        <v>#N/A</v>
      </c>
      <c r="BB434" s="142" t="str">
        <f t="shared" ca="1" si="3291"/>
        <v/>
      </c>
      <c r="BC434" s="142" t="str">
        <f t="shared" ref="BC434" ca="1" si="3707">IFERROR(VALUE(G434)*IF(RTF_unit="K",1,IF(RTF_unit="lb",1/1000,IF(RTF_unit="T",2,1))),"")</f>
        <v/>
      </c>
      <c r="BD434" s="142" t="str">
        <f t="shared" ref="BD434" ca="1" si="3708">IFERROR(VALUE(H434)*IF(RTF_unit="K",1,IF(RTF_unit="lb",1/1000,IF(RTF_unit="T",2,1))),"")</f>
        <v/>
      </c>
      <c r="BE434" s="142" t="str">
        <f t="shared" ref="BE434" ca="1" si="3709">IFERROR(VALUE(I434)*IF(RTF_unit="K",1,IF(RTF_unit="lb",1/1000,IF(RTF_unit="T",2,1))),"")</f>
        <v/>
      </c>
      <c r="BF434" s="20" t="str">
        <f t="shared" ca="1" si="3295"/>
        <v/>
      </c>
      <c r="BG434" s="142" t="str">
        <f t="shared" ca="1" si="3337"/>
        <v/>
      </c>
      <c r="BH434" s="20"/>
      <c r="BI434" s="158" t="str">
        <f t="shared" ca="1" si="3381"/>
        <v/>
      </c>
      <c r="BJ434" s="142" t="str">
        <f t="shared" ca="1" si="3356"/>
        <v/>
      </c>
      <c r="BK434" s="142" t="str">
        <f t="shared" ca="1" si="3382"/>
        <v/>
      </c>
      <c r="BL434" s="142" t="str">
        <f t="shared" ref="BL434" ca="1" si="3710">IFERROR(INDEX($D$2:$BA$203,$A$41-1+$BI434,$A$27-3)*IF(RTF_unit="K",1,IF(RTF_unit="lb",1/1000,IF(RTF_unit="T",2,1))),"")</f>
        <v/>
      </c>
      <c r="BM434" s="142" t="str">
        <f t="shared" ref="BM434" ca="1" si="3711">IFERROR(INDEX($D$2:$BA$203,$A$41-1+$BI434,$A$27-1)*IF(RTF_unit="K",1,IF(RTF_unit="lb",1/1000,IF(RTF_unit="T",2,1))),"")</f>
        <v/>
      </c>
      <c r="BN434" s="142" t="str">
        <f t="shared" ref="BN434" ca="1" si="3712">IFERROR(INDEX($D$2:$BA$203,$A$41-1+$BI434,$A$27-2)*IF(RTF_unit="K",1,IF(RTF_unit="lb",1/1000,IF(RTF_unit="T",2,1))),"")</f>
        <v/>
      </c>
      <c r="BO434" s="142" t="str">
        <f t="shared" ref="BO434" ca="1" si="3713">IFERROR(INDEX($D$2:$BA$203,$A$41-1+$BI434,$A$27)*IF(RTF_unit_Moment="kip-ft",1,IF(RTF_unit_Moment="kip-in",1/12,IF(RTF_unit_Moment="lb-ft",1/1000,IF(RTF_unit_Moment="lb-in",1/12000,1)))),"")</f>
        <v/>
      </c>
      <c r="BP434" s="142" t="str">
        <f t="shared" ref="BP434" ca="1" si="3714">IFERROR(INDEX($D$2:$BA$203,$A$41-1+$BI434,$A$30)*IF(RTF_unit_Moment="kip-ft",1,IF(RTF_unit_Moment="kip-in",1/12,IF(RTF_unit_Moment="lb-ft",1/1000,IF(RTF_unit_Moment="lb-in",1/12000,1)))),"")</f>
        <v/>
      </c>
      <c r="BQ434" s="142" t="str">
        <f t="shared" ca="1" si="3388"/>
        <v/>
      </c>
      <c r="BR434" s="142" t="str">
        <f t="shared" ca="1" si="3389"/>
        <v/>
      </c>
      <c r="BT434" s="142" t="str">
        <f t="array" aca="1" ref="BT434" ca="1">IFERROR(INDEX($BB$1:$BB$502,SMALL(IF($BB$1:$BB$502&lt;&gt;"",ROW($BB$1:$BB$502)),ROW(427:427))),"")</f>
        <v/>
      </c>
      <c r="BU434" s="156" t="str">
        <f t="shared" ca="1" si="3351"/>
        <v/>
      </c>
      <c r="BV434" s="142" t="str">
        <f t="shared" ca="1" si="3646"/>
        <v/>
      </c>
      <c r="BW434" s="142" t="str">
        <f t="shared" ca="1" si="3646"/>
        <v/>
      </c>
      <c r="BX434" s="142" t="str">
        <f t="shared" ca="1" si="3646"/>
        <v/>
      </c>
      <c r="BY434" s="142" t="str">
        <f t="shared" ca="1" si="3363"/>
        <v/>
      </c>
      <c r="BZ434" s="142" t="str">
        <f t="shared" ca="1" si="3352"/>
        <v/>
      </c>
      <c r="CA434" s="142" t="str">
        <f t="shared" ca="1" si="3364"/>
        <v/>
      </c>
      <c r="CB434" s="142" t="str">
        <f t="shared" ca="1" si="3365"/>
        <v/>
      </c>
      <c r="CC434" s="142" t="str">
        <f t="shared" ca="1" si="3366"/>
        <v/>
      </c>
      <c r="CD434" s="142" t="str">
        <f t="shared" ca="1" si="3367"/>
        <v/>
      </c>
      <c r="CE434" s="142" t="str">
        <f t="shared" ca="1" si="3368"/>
        <v/>
      </c>
      <c r="CF434" s="142" t="str">
        <f t="shared" ca="1" si="3369"/>
        <v/>
      </c>
      <c r="CG434" s="142" t="str">
        <f t="shared" ca="1" si="3370"/>
        <v/>
      </c>
      <c r="CH434" s="142" t="str">
        <f ca="1">IFERROR(TRIM(IFERROR(IF(ISNUMBER(MATCH(IF($CF433="Radius",LEFT($CF434,FIND(" (",$CF434,1)),IF(LEFT($CF434,FIND(" (",$CF434,1))=LEFT($CF433,FIND(" (",$CF433,1)),"",LEFT($CF434,FIND(" (",$CF434,1)))),$CH$8:$CH433,0))=FALSE,IF($CF433="Radius",LEFT($CF434,FIND(" (",$CF434,1)),IF(LEFT($CF434,FIND(" (",$CF434,1))=LEFT($CF433,FIND(" (",$CF433,1)),"",LEFT($CF434,FIND(" (",$CF434,1)))),""),"")),"")</f>
        <v/>
      </c>
      <c r="CI434" s="142" t="str">
        <f t="array" aca="1" ref="CI434" ca="1">IFERROR(IF($CH434="","",IF(MAX((Selection_Radius=$CH434)*Selection_Resultant)=0,"",MAX((Selection_Radius=$CH434)*Selection_Resultant))),"")</f>
        <v/>
      </c>
      <c r="CJ434" s="142" t="str">
        <f t="shared" ca="1" si="3371"/>
        <v/>
      </c>
      <c r="CK434" s="142" t="str">
        <f t="array" aca="1" ref="CK434" ca="1">IFERROR(INDEX($CJ$1:$CJ$502,SMALL(IF($CJ$1:$CJ$502&lt;&gt;"",ROW($CJ$1:$CJ$502)),ROW(427:427))),"")</f>
        <v/>
      </c>
      <c r="CL434" s="142" t="str">
        <f t="shared" ca="1" si="3372"/>
        <v/>
      </c>
      <c r="CM434" s="142" t="str">
        <f t="shared" ca="1" si="3373"/>
        <v/>
      </c>
      <c r="CN434" s="142" t="str" cm="1">
        <f t="array" aca="1" ref="CN434" ca="1">IF(CM434="","",INDEX(INDIRECT("$CM$9:$CM$" &amp; ROW(GuyAnchorReactionCount) + GuyAnchorReactionCount),ROWS($CM434:INDIRECT("$CM$" &amp; ROW(GuyAnchorReactionCount) + GuyAnchorReactionCount))))</f>
        <v/>
      </c>
      <c r="CP434" s="145" t="str">
        <f t="shared" ca="1" si="3374"/>
        <v/>
      </c>
      <c r="CQ434" s="145" t="str">
        <f t="shared" ca="1" si="3375"/>
        <v/>
      </c>
      <c r="CR434" s="145" t="str">
        <f t="shared" ca="1" si="3376"/>
        <v/>
      </c>
      <c r="CS434" s="145" t="str">
        <f t="shared" ca="1" si="3377"/>
        <v/>
      </c>
    </row>
    <row r="435" spans="3:97" x14ac:dyDescent="0.2">
      <c r="C435" s="142">
        <f t="shared" si="3301"/>
        <v>433</v>
      </c>
      <c r="D435" s="142" t="e">
        <f t="shared" ca="1" si="3705"/>
        <v>#N/A</v>
      </c>
      <c r="E435" s="142" t="e">
        <f t="shared" ca="1" si="3705"/>
        <v>#N/A</v>
      </c>
      <c r="F435" s="142" t="e">
        <f t="shared" ca="1" si="3705"/>
        <v>#N/A</v>
      </c>
      <c r="G435" s="142" t="e">
        <f t="shared" ca="1" si="3705"/>
        <v>#N/A</v>
      </c>
      <c r="H435" s="142" t="e">
        <f t="shared" ca="1" si="3705"/>
        <v>#N/A</v>
      </c>
      <c r="I435" s="142" t="e">
        <f t="shared" ca="1" si="3705"/>
        <v>#N/A</v>
      </c>
      <c r="J435" s="142" t="e">
        <f t="shared" ca="1" si="3705"/>
        <v>#N/A</v>
      </c>
      <c r="K435" s="142" t="e">
        <f t="shared" ca="1" si="3705"/>
        <v>#N/A</v>
      </c>
      <c r="L435" s="142" t="e">
        <f t="shared" ca="1" si="3705"/>
        <v>#N/A</v>
      </c>
      <c r="M435" s="142" t="e">
        <f t="shared" ca="1" si="3705"/>
        <v>#N/A</v>
      </c>
      <c r="N435" s="142" t="e">
        <f t="shared" ca="1" si="3705"/>
        <v>#N/A</v>
      </c>
      <c r="O435" s="142" t="e">
        <f t="shared" ca="1" si="3705"/>
        <v>#N/A</v>
      </c>
      <c r="P435" s="142" t="e">
        <f t="shared" ca="1" si="3705"/>
        <v>#N/A</v>
      </c>
      <c r="Q435" s="142" t="e">
        <f t="shared" ca="1" si="3705"/>
        <v>#N/A</v>
      </c>
      <c r="R435" s="142" t="e">
        <f t="shared" ca="1" si="3705"/>
        <v>#N/A</v>
      </c>
      <c r="S435" s="142" t="e">
        <f t="shared" ca="1" si="3705"/>
        <v>#N/A</v>
      </c>
      <c r="T435" s="142" t="e">
        <f t="shared" ca="1" si="3695"/>
        <v>#N/A</v>
      </c>
      <c r="U435" s="142" t="e">
        <f t="shared" ca="1" si="3695"/>
        <v>#N/A</v>
      </c>
      <c r="V435" s="142" t="e">
        <f t="shared" ca="1" si="3695"/>
        <v>#N/A</v>
      </c>
      <c r="W435" s="142" t="e">
        <f t="shared" ca="1" si="3695"/>
        <v>#N/A</v>
      </c>
      <c r="X435" s="142" t="e">
        <f t="shared" ca="1" si="3695"/>
        <v>#N/A</v>
      </c>
      <c r="Y435" s="142" t="e">
        <f t="shared" ca="1" si="3695"/>
        <v>#N/A</v>
      </c>
      <c r="Z435" s="142" t="e">
        <f t="shared" ca="1" si="3695"/>
        <v>#N/A</v>
      </c>
      <c r="AA435" s="142" t="e">
        <f t="shared" ca="1" si="3695"/>
        <v>#N/A</v>
      </c>
      <c r="AB435" s="142" t="e">
        <f t="shared" ca="1" si="3695"/>
        <v>#N/A</v>
      </c>
      <c r="AC435" s="142" t="e">
        <f t="shared" ca="1" si="3695"/>
        <v>#N/A</v>
      </c>
      <c r="AD435" s="142" t="e">
        <f t="shared" ca="1" si="3695"/>
        <v>#N/A</v>
      </c>
      <c r="AE435" s="142" t="e">
        <f t="shared" ca="1" si="3695"/>
        <v>#N/A</v>
      </c>
      <c r="AF435" s="142" t="e">
        <f t="shared" ca="1" si="3695"/>
        <v>#N/A</v>
      </c>
      <c r="AG435" s="142" t="e">
        <f t="shared" ca="1" si="3695"/>
        <v>#N/A</v>
      </c>
      <c r="AH435" s="142" t="e">
        <f t="shared" ca="1" si="3695"/>
        <v>#N/A</v>
      </c>
      <c r="AI435" s="142" t="e">
        <f t="shared" ca="1" si="3706"/>
        <v>#N/A</v>
      </c>
      <c r="AJ435" s="142" t="e">
        <f t="shared" ca="1" si="3706"/>
        <v>#N/A</v>
      </c>
      <c r="AK435" s="142" t="e">
        <f t="shared" ca="1" si="3706"/>
        <v>#N/A</v>
      </c>
      <c r="AL435" s="142" t="e">
        <f t="shared" ca="1" si="3706"/>
        <v>#N/A</v>
      </c>
      <c r="AM435" s="142" t="e">
        <f t="shared" ca="1" si="3706"/>
        <v>#N/A</v>
      </c>
      <c r="AN435" s="142" t="e">
        <f t="shared" ca="1" si="3706"/>
        <v>#N/A</v>
      </c>
      <c r="AO435" s="142" t="e">
        <f t="shared" ca="1" si="3706"/>
        <v>#N/A</v>
      </c>
      <c r="AP435" s="142" t="e">
        <f t="shared" ca="1" si="3706"/>
        <v>#N/A</v>
      </c>
      <c r="AQ435" s="142" t="e">
        <f t="shared" ca="1" si="3706"/>
        <v>#N/A</v>
      </c>
      <c r="AR435" s="142" t="e">
        <f t="shared" ca="1" si="3706"/>
        <v>#N/A</v>
      </c>
      <c r="AS435" s="142" t="e">
        <f t="shared" ca="1" si="3706"/>
        <v>#N/A</v>
      </c>
      <c r="AT435" s="142" t="e">
        <f t="shared" ca="1" si="3706"/>
        <v>#N/A</v>
      </c>
      <c r="AU435" s="142" t="e">
        <f t="shared" ca="1" si="3706"/>
        <v>#N/A</v>
      </c>
      <c r="AV435" s="142" t="e">
        <f t="shared" ca="1" si="3706"/>
        <v>#N/A</v>
      </c>
      <c r="AW435" s="142" t="e">
        <f t="shared" ca="1" si="3706"/>
        <v>#N/A</v>
      </c>
      <c r="AX435" s="142" t="e">
        <f t="shared" ca="1" si="3706"/>
        <v>#N/A</v>
      </c>
      <c r="AY435" s="142" t="e">
        <f t="shared" ca="1" si="3696"/>
        <v>#N/A</v>
      </c>
      <c r="AZ435" s="142" t="e">
        <f t="shared" ca="1" si="3696"/>
        <v>#N/A</v>
      </c>
      <c r="BA435" s="142" t="e">
        <f t="shared" ca="1" si="3696"/>
        <v>#N/A</v>
      </c>
      <c r="BB435" s="142" t="str">
        <f t="shared" ca="1" si="3291"/>
        <v/>
      </c>
      <c r="BC435" s="142" t="str">
        <f t="shared" ref="BC435" ca="1" si="3715">IFERROR(VALUE(G435)*IF(RTF_unit="K",1,IF(RTF_unit="lb",1/1000,IF(RTF_unit="T",2,1))),"")</f>
        <v/>
      </c>
      <c r="BD435" s="142" t="str">
        <f t="shared" ref="BD435" ca="1" si="3716">IFERROR(VALUE(H435)*IF(RTF_unit="K",1,IF(RTF_unit="lb",1/1000,IF(RTF_unit="T",2,1))),"")</f>
        <v/>
      </c>
      <c r="BE435" s="142" t="str">
        <f t="shared" ref="BE435" ca="1" si="3717">IFERROR(VALUE(I435)*IF(RTF_unit="K",1,IF(RTF_unit="lb",1/1000,IF(RTF_unit="T",2,1))),"")</f>
        <v/>
      </c>
      <c r="BF435" s="20" t="str">
        <f t="shared" ca="1" si="3295"/>
        <v/>
      </c>
      <c r="BG435" s="142" t="str">
        <f t="shared" ca="1" si="3337"/>
        <v/>
      </c>
      <c r="BH435" s="20"/>
      <c r="BI435" s="158" t="str">
        <f t="shared" ca="1" si="3381"/>
        <v/>
      </c>
      <c r="BJ435" s="142" t="str">
        <f t="shared" ca="1" si="3356"/>
        <v/>
      </c>
      <c r="BK435" s="142" t="str">
        <f t="shared" ca="1" si="3382"/>
        <v/>
      </c>
      <c r="BL435" s="142" t="str">
        <f t="shared" ref="BL435" ca="1" si="3718">IFERROR(INDEX($D$2:$BA$203,$A$41-1+$BI435,$A$27-3)*IF(RTF_unit="K",1,IF(RTF_unit="lb",1/1000,IF(RTF_unit="T",2,1))),"")</f>
        <v/>
      </c>
      <c r="BM435" s="142" t="str">
        <f t="shared" ref="BM435" ca="1" si="3719">IFERROR(INDEX($D$2:$BA$203,$A$41-1+$BI435,$A$27-1)*IF(RTF_unit="K",1,IF(RTF_unit="lb",1/1000,IF(RTF_unit="T",2,1))),"")</f>
        <v/>
      </c>
      <c r="BN435" s="142" t="str">
        <f t="shared" ref="BN435" ca="1" si="3720">IFERROR(INDEX($D$2:$BA$203,$A$41-1+$BI435,$A$27-2)*IF(RTF_unit="K",1,IF(RTF_unit="lb",1/1000,IF(RTF_unit="T",2,1))),"")</f>
        <v/>
      </c>
      <c r="BO435" s="142" t="str">
        <f t="shared" ref="BO435" ca="1" si="3721">IFERROR(INDEX($D$2:$BA$203,$A$41-1+$BI435,$A$27)*IF(RTF_unit_Moment="kip-ft",1,IF(RTF_unit_Moment="kip-in",1/12,IF(RTF_unit_Moment="lb-ft",1/1000,IF(RTF_unit_Moment="lb-in",1/12000,1)))),"")</f>
        <v/>
      </c>
      <c r="BP435" s="142" t="str">
        <f t="shared" ref="BP435" ca="1" si="3722">IFERROR(INDEX($D$2:$BA$203,$A$41-1+$BI435,$A$30)*IF(RTF_unit_Moment="kip-ft",1,IF(RTF_unit_Moment="kip-in",1/12,IF(RTF_unit_Moment="lb-ft",1/1000,IF(RTF_unit_Moment="lb-in",1/12000,1)))),"")</f>
        <v/>
      </c>
      <c r="BQ435" s="142" t="str">
        <f t="shared" ca="1" si="3388"/>
        <v/>
      </c>
      <c r="BR435" s="142" t="str">
        <f t="shared" ca="1" si="3389"/>
        <v/>
      </c>
      <c r="BT435" s="142" t="str">
        <f t="array" aca="1" ref="BT435" ca="1">IFERROR(INDEX($BB$1:$BB$502,SMALL(IF($BB$1:$BB$502&lt;&gt;"",ROW($BB$1:$BB$502)),ROW(428:428))),"")</f>
        <v/>
      </c>
      <c r="BU435" s="156" t="str">
        <f t="shared" ca="1" si="3351"/>
        <v/>
      </c>
      <c r="BV435" s="142" t="str">
        <f t="shared" ca="1" si="3646"/>
        <v/>
      </c>
      <c r="BW435" s="142" t="str">
        <f t="shared" ca="1" si="3646"/>
        <v/>
      </c>
      <c r="BX435" s="142" t="str">
        <f t="shared" ca="1" si="3646"/>
        <v/>
      </c>
      <c r="BY435" s="142" t="str">
        <f t="shared" ca="1" si="3363"/>
        <v/>
      </c>
      <c r="BZ435" s="142" t="str">
        <f t="shared" ca="1" si="3352"/>
        <v/>
      </c>
      <c r="CA435" s="142" t="str">
        <f t="shared" ca="1" si="3364"/>
        <v/>
      </c>
      <c r="CB435" s="142" t="str">
        <f t="shared" ca="1" si="3365"/>
        <v/>
      </c>
      <c r="CC435" s="142" t="str">
        <f t="shared" ca="1" si="3366"/>
        <v/>
      </c>
      <c r="CD435" s="142" t="str">
        <f t="shared" ca="1" si="3367"/>
        <v/>
      </c>
      <c r="CE435" s="142" t="str">
        <f t="shared" ca="1" si="3368"/>
        <v/>
      </c>
      <c r="CF435" s="142" t="str">
        <f t="shared" ca="1" si="3369"/>
        <v/>
      </c>
      <c r="CG435" s="142" t="str">
        <f t="shared" ca="1" si="3370"/>
        <v/>
      </c>
      <c r="CH435" s="142" t="str">
        <f ca="1">IFERROR(TRIM(IFERROR(IF(ISNUMBER(MATCH(IF($CF434="Radius",LEFT($CF435,FIND(" (",$CF435,1)),IF(LEFT($CF435,FIND(" (",$CF435,1))=LEFT($CF434,FIND(" (",$CF434,1)),"",LEFT($CF435,FIND(" (",$CF435,1)))),$CH$8:$CH434,0))=FALSE,IF($CF434="Radius",LEFT($CF435,FIND(" (",$CF435,1)),IF(LEFT($CF435,FIND(" (",$CF435,1))=LEFT($CF434,FIND(" (",$CF434,1)),"",LEFT($CF435,FIND(" (",$CF435,1)))),""),"")),"")</f>
        <v/>
      </c>
      <c r="CI435" s="142" t="str">
        <f t="array" aca="1" ref="CI435" ca="1">IFERROR(IF($CH435="","",IF(MAX((Selection_Radius=$CH435)*Selection_Resultant)=0,"",MAX((Selection_Radius=$CH435)*Selection_Resultant))),"")</f>
        <v/>
      </c>
      <c r="CJ435" s="142" t="str">
        <f t="shared" ca="1" si="3371"/>
        <v/>
      </c>
      <c r="CK435" s="142" t="str">
        <f t="array" aca="1" ref="CK435" ca="1">IFERROR(INDEX($CJ$1:$CJ$502,SMALL(IF($CJ$1:$CJ$502&lt;&gt;"",ROW($CJ$1:$CJ$502)),ROW(428:428))),"")</f>
        <v/>
      </c>
      <c r="CL435" s="142" t="str">
        <f t="shared" ca="1" si="3372"/>
        <v/>
      </c>
      <c r="CM435" s="142" t="str">
        <f t="shared" ca="1" si="3373"/>
        <v/>
      </c>
      <c r="CN435" s="142" t="str" cm="1">
        <f t="array" aca="1" ref="CN435" ca="1">IF(CM435="","",INDEX(INDIRECT("$CM$9:$CM$" &amp; ROW(GuyAnchorReactionCount) + GuyAnchorReactionCount),ROWS($CM435:INDIRECT("$CM$" &amp; ROW(GuyAnchorReactionCount) + GuyAnchorReactionCount))))</f>
        <v/>
      </c>
      <c r="CP435" s="145" t="str">
        <f t="shared" ca="1" si="3374"/>
        <v/>
      </c>
      <c r="CQ435" s="145" t="str">
        <f t="shared" ca="1" si="3375"/>
        <v/>
      </c>
      <c r="CR435" s="145" t="str">
        <f t="shared" ca="1" si="3376"/>
        <v/>
      </c>
      <c r="CS435" s="145" t="str">
        <f t="shared" ca="1" si="3377"/>
        <v/>
      </c>
    </row>
    <row r="436" spans="3:97" ht="15" customHeight="1" x14ac:dyDescent="0.2">
      <c r="C436" s="142">
        <f t="shared" si="3301"/>
        <v>434</v>
      </c>
      <c r="D436" s="142" t="e">
        <f t="shared" ca="1" si="3705"/>
        <v>#N/A</v>
      </c>
      <c r="E436" s="142" t="e">
        <f t="shared" ca="1" si="3705"/>
        <v>#N/A</v>
      </c>
      <c r="F436" s="142" t="e">
        <f t="shared" ca="1" si="3705"/>
        <v>#N/A</v>
      </c>
      <c r="G436" s="142" t="e">
        <f t="shared" ca="1" si="3705"/>
        <v>#N/A</v>
      </c>
      <c r="H436" s="142" t="e">
        <f t="shared" ca="1" si="3705"/>
        <v>#N/A</v>
      </c>
      <c r="I436" s="142" t="e">
        <f t="shared" ca="1" si="3705"/>
        <v>#N/A</v>
      </c>
      <c r="J436" s="142" t="e">
        <f t="shared" ca="1" si="3705"/>
        <v>#N/A</v>
      </c>
      <c r="K436" s="142" t="e">
        <f t="shared" ca="1" si="3705"/>
        <v>#N/A</v>
      </c>
      <c r="L436" s="142" t="e">
        <f t="shared" ca="1" si="3705"/>
        <v>#N/A</v>
      </c>
      <c r="M436" s="142" t="e">
        <f t="shared" ca="1" si="3705"/>
        <v>#N/A</v>
      </c>
      <c r="N436" s="142" t="e">
        <f t="shared" ca="1" si="3705"/>
        <v>#N/A</v>
      </c>
      <c r="O436" s="142" t="e">
        <f t="shared" ca="1" si="3705"/>
        <v>#N/A</v>
      </c>
      <c r="P436" s="142" t="e">
        <f t="shared" ca="1" si="3705"/>
        <v>#N/A</v>
      </c>
      <c r="Q436" s="142" t="e">
        <f t="shared" ca="1" si="3705"/>
        <v>#N/A</v>
      </c>
      <c r="R436" s="142" t="e">
        <f t="shared" ca="1" si="3705"/>
        <v>#N/A</v>
      </c>
      <c r="S436" s="142" t="e">
        <f t="shared" ca="1" si="3705"/>
        <v>#N/A</v>
      </c>
      <c r="T436" s="142" t="e">
        <f t="shared" ca="1" si="3695"/>
        <v>#N/A</v>
      </c>
      <c r="U436" s="142" t="e">
        <f t="shared" ca="1" si="3695"/>
        <v>#N/A</v>
      </c>
      <c r="V436" s="142" t="e">
        <f t="shared" ca="1" si="3695"/>
        <v>#N/A</v>
      </c>
      <c r="W436" s="142" t="e">
        <f t="shared" ca="1" si="3695"/>
        <v>#N/A</v>
      </c>
      <c r="X436" s="142" t="e">
        <f t="shared" ca="1" si="3695"/>
        <v>#N/A</v>
      </c>
      <c r="Y436" s="142" t="e">
        <f t="shared" ca="1" si="3695"/>
        <v>#N/A</v>
      </c>
      <c r="Z436" s="142" t="e">
        <f t="shared" ca="1" si="3695"/>
        <v>#N/A</v>
      </c>
      <c r="AA436" s="142" t="e">
        <f t="shared" ca="1" si="3695"/>
        <v>#N/A</v>
      </c>
      <c r="AB436" s="142" t="e">
        <f t="shared" ca="1" si="3695"/>
        <v>#N/A</v>
      </c>
      <c r="AC436" s="142" t="e">
        <f t="shared" ca="1" si="3695"/>
        <v>#N/A</v>
      </c>
      <c r="AD436" s="142" t="e">
        <f t="shared" ca="1" si="3695"/>
        <v>#N/A</v>
      </c>
      <c r="AE436" s="142" t="e">
        <f t="shared" ca="1" si="3695"/>
        <v>#N/A</v>
      </c>
      <c r="AF436" s="142" t="e">
        <f t="shared" ca="1" si="3695"/>
        <v>#N/A</v>
      </c>
      <c r="AG436" s="142" t="e">
        <f t="shared" ca="1" si="3695"/>
        <v>#N/A</v>
      </c>
      <c r="AH436" s="142" t="e">
        <f t="shared" ca="1" si="3695"/>
        <v>#N/A</v>
      </c>
      <c r="AI436" s="142" t="e">
        <f t="shared" ca="1" si="3706"/>
        <v>#N/A</v>
      </c>
      <c r="AJ436" s="142" t="e">
        <f t="shared" ca="1" si="3706"/>
        <v>#N/A</v>
      </c>
      <c r="AK436" s="142" t="e">
        <f t="shared" ca="1" si="3706"/>
        <v>#N/A</v>
      </c>
      <c r="AL436" s="142" t="e">
        <f t="shared" ca="1" si="3706"/>
        <v>#N/A</v>
      </c>
      <c r="AM436" s="142" t="e">
        <f t="shared" ca="1" si="3706"/>
        <v>#N/A</v>
      </c>
      <c r="AN436" s="142" t="e">
        <f t="shared" ca="1" si="3706"/>
        <v>#N/A</v>
      </c>
      <c r="AO436" s="142" t="e">
        <f t="shared" ca="1" si="3706"/>
        <v>#N/A</v>
      </c>
      <c r="AP436" s="142" t="e">
        <f t="shared" ca="1" si="3706"/>
        <v>#N/A</v>
      </c>
      <c r="AQ436" s="142" t="e">
        <f t="shared" ca="1" si="3706"/>
        <v>#N/A</v>
      </c>
      <c r="AR436" s="142" t="e">
        <f t="shared" ca="1" si="3706"/>
        <v>#N/A</v>
      </c>
      <c r="AS436" s="142" t="e">
        <f t="shared" ca="1" si="3706"/>
        <v>#N/A</v>
      </c>
      <c r="AT436" s="142" t="e">
        <f t="shared" ca="1" si="3706"/>
        <v>#N/A</v>
      </c>
      <c r="AU436" s="142" t="e">
        <f t="shared" ca="1" si="3706"/>
        <v>#N/A</v>
      </c>
      <c r="AV436" s="142" t="e">
        <f t="shared" ca="1" si="3706"/>
        <v>#N/A</v>
      </c>
      <c r="AW436" s="142" t="e">
        <f t="shared" ca="1" si="3706"/>
        <v>#N/A</v>
      </c>
      <c r="AX436" s="142" t="e">
        <f t="shared" ca="1" si="3706"/>
        <v>#N/A</v>
      </c>
      <c r="AY436" s="142" t="e">
        <f t="shared" ca="1" si="3696"/>
        <v>#N/A</v>
      </c>
      <c r="AZ436" s="142" t="e">
        <f t="shared" ca="1" si="3696"/>
        <v>#N/A</v>
      </c>
      <c r="BA436" s="142" t="e">
        <f t="shared" ca="1" si="3696"/>
        <v>#N/A</v>
      </c>
      <c r="BB436" s="142" t="str">
        <f t="shared" ca="1" si="3291"/>
        <v/>
      </c>
      <c r="BC436" s="142" t="str">
        <f t="shared" ref="BC436" ca="1" si="3723">IFERROR(VALUE(G436)*IF(RTF_unit="K",1,IF(RTF_unit="lb",1/1000,IF(RTF_unit="T",2,1))),"")</f>
        <v/>
      </c>
      <c r="BD436" s="142" t="str">
        <f t="shared" ref="BD436" ca="1" si="3724">IFERROR(VALUE(H436)*IF(RTF_unit="K",1,IF(RTF_unit="lb",1/1000,IF(RTF_unit="T",2,1))),"")</f>
        <v/>
      </c>
      <c r="BE436" s="142" t="str">
        <f t="shared" ref="BE436" ca="1" si="3725">IFERROR(VALUE(I436)*IF(RTF_unit="K",1,IF(RTF_unit="lb",1/1000,IF(RTF_unit="T",2,1))),"")</f>
        <v/>
      </c>
      <c r="BF436" s="20" t="str">
        <f t="shared" ca="1" si="3295"/>
        <v/>
      </c>
      <c r="BG436" s="142" t="str">
        <f t="shared" ca="1" si="3337"/>
        <v/>
      </c>
      <c r="BH436" s="20"/>
      <c r="BI436" s="158" t="str">
        <f t="shared" ca="1" si="3381"/>
        <v/>
      </c>
      <c r="BJ436" s="142" t="str">
        <f t="shared" ca="1" si="3356"/>
        <v/>
      </c>
      <c r="BK436" s="142" t="str">
        <f t="shared" ca="1" si="3382"/>
        <v/>
      </c>
      <c r="BL436" s="142" t="str">
        <f t="shared" ref="BL436" ca="1" si="3726">IFERROR(INDEX($D$2:$BA$203,$A$41-1+$BI436,$A$27-3)*IF(RTF_unit="K",1,IF(RTF_unit="lb",1/1000,IF(RTF_unit="T",2,1))),"")</f>
        <v/>
      </c>
      <c r="BM436" s="142" t="str">
        <f t="shared" ref="BM436" ca="1" si="3727">IFERROR(INDEX($D$2:$BA$203,$A$41-1+$BI436,$A$27-1)*IF(RTF_unit="K",1,IF(RTF_unit="lb",1/1000,IF(RTF_unit="T",2,1))),"")</f>
        <v/>
      </c>
      <c r="BN436" s="142" t="str">
        <f t="shared" ref="BN436" ca="1" si="3728">IFERROR(INDEX($D$2:$BA$203,$A$41-1+$BI436,$A$27-2)*IF(RTF_unit="K",1,IF(RTF_unit="lb",1/1000,IF(RTF_unit="T",2,1))),"")</f>
        <v/>
      </c>
      <c r="BO436" s="142" t="str">
        <f t="shared" ref="BO436" ca="1" si="3729">IFERROR(INDEX($D$2:$BA$203,$A$41-1+$BI436,$A$27)*IF(RTF_unit_Moment="kip-ft",1,IF(RTF_unit_Moment="kip-in",1/12,IF(RTF_unit_Moment="lb-ft",1/1000,IF(RTF_unit_Moment="lb-in",1/12000,1)))),"")</f>
        <v/>
      </c>
      <c r="BP436" s="142" t="str">
        <f t="shared" ref="BP436" ca="1" si="3730">IFERROR(INDEX($D$2:$BA$203,$A$41-1+$BI436,$A$30)*IF(RTF_unit_Moment="kip-ft",1,IF(RTF_unit_Moment="kip-in",1/12,IF(RTF_unit_Moment="lb-ft",1/1000,IF(RTF_unit_Moment="lb-in",1/12000,1)))),"")</f>
        <v/>
      </c>
      <c r="BQ436" s="142" t="str">
        <f t="shared" ca="1" si="3388"/>
        <v/>
      </c>
      <c r="BR436" s="142" t="str">
        <f t="shared" ca="1" si="3389"/>
        <v/>
      </c>
      <c r="BT436" s="142" t="str">
        <f t="array" aca="1" ref="BT436" ca="1">IFERROR(INDEX($BB$1:$BB$502,SMALL(IF($BB$1:$BB$502&lt;&gt;"",ROW($BB$1:$BB$502)),ROW(429:429))),"")</f>
        <v/>
      </c>
      <c r="BU436" s="156" t="str">
        <f t="shared" ca="1" si="3351"/>
        <v/>
      </c>
      <c r="BV436" s="142" t="str">
        <f t="shared" ca="1" si="3646"/>
        <v/>
      </c>
      <c r="BW436" s="142" t="str">
        <f t="shared" ca="1" si="3646"/>
        <v/>
      </c>
      <c r="BX436" s="142" t="str">
        <f t="shared" ca="1" si="3646"/>
        <v/>
      </c>
      <c r="BY436" s="142" t="str">
        <f t="shared" ca="1" si="3363"/>
        <v/>
      </c>
      <c r="BZ436" s="142" t="str">
        <f t="shared" ca="1" si="3352"/>
        <v/>
      </c>
      <c r="CA436" s="142" t="str">
        <f t="shared" ca="1" si="3364"/>
        <v/>
      </c>
      <c r="CB436" s="142" t="str">
        <f t="shared" ca="1" si="3365"/>
        <v/>
      </c>
      <c r="CC436" s="142" t="str">
        <f t="shared" ca="1" si="3366"/>
        <v/>
      </c>
      <c r="CD436" s="142" t="str">
        <f t="shared" ca="1" si="3367"/>
        <v/>
      </c>
      <c r="CE436" s="142" t="str">
        <f t="shared" ca="1" si="3368"/>
        <v/>
      </c>
      <c r="CF436" s="142" t="str">
        <f t="shared" ca="1" si="3369"/>
        <v/>
      </c>
      <c r="CG436" s="142" t="str">
        <f t="shared" ca="1" si="3370"/>
        <v/>
      </c>
      <c r="CH436" s="142" t="str">
        <f ca="1">IFERROR(TRIM(IFERROR(IF(ISNUMBER(MATCH(IF($CF435="Radius",LEFT($CF436,FIND(" (",$CF436,1)),IF(LEFT($CF436,FIND(" (",$CF436,1))=LEFT($CF435,FIND(" (",$CF435,1)),"",LEFT($CF436,FIND(" (",$CF436,1)))),$CH$8:$CH435,0))=FALSE,IF($CF435="Radius",LEFT($CF436,FIND(" (",$CF436,1)),IF(LEFT($CF436,FIND(" (",$CF436,1))=LEFT($CF435,FIND(" (",$CF435,1)),"",LEFT($CF436,FIND(" (",$CF436,1)))),""),"")),"")</f>
        <v/>
      </c>
      <c r="CI436" s="142" t="str">
        <f t="array" aca="1" ref="CI436" ca="1">IFERROR(IF($CH436="","",IF(MAX((Selection_Radius=$CH436)*Selection_Resultant)=0,"",MAX((Selection_Radius=$CH436)*Selection_Resultant))),"")</f>
        <v/>
      </c>
      <c r="CJ436" s="142" t="str">
        <f t="shared" ca="1" si="3371"/>
        <v/>
      </c>
      <c r="CK436" s="142" t="str">
        <f t="array" aca="1" ref="CK436" ca="1">IFERROR(INDEX($CJ$1:$CJ$502,SMALL(IF($CJ$1:$CJ$502&lt;&gt;"",ROW($CJ$1:$CJ$502)),ROW(429:429))),"")</f>
        <v/>
      </c>
      <c r="CL436" s="142" t="str">
        <f t="shared" ca="1" si="3372"/>
        <v/>
      </c>
      <c r="CM436" s="142" t="str">
        <f t="shared" ca="1" si="3373"/>
        <v/>
      </c>
      <c r="CN436" s="142" t="str" cm="1">
        <f t="array" aca="1" ref="CN436" ca="1">IF(CM436="","",INDEX(INDIRECT("$CM$9:$CM$" &amp; ROW(GuyAnchorReactionCount) + GuyAnchorReactionCount),ROWS($CM436:INDIRECT("$CM$" &amp; ROW(GuyAnchorReactionCount) + GuyAnchorReactionCount))))</f>
        <v/>
      </c>
      <c r="CP436" s="145" t="str">
        <f t="shared" ca="1" si="3374"/>
        <v/>
      </c>
      <c r="CQ436" s="145" t="str">
        <f t="shared" ca="1" si="3375"/>
        <v/>
      </c>
      <c r="CR436" s="145" t="str">
        <f t="shared" ca="1" si="3376"/>
        <v/>
      </c>
      <c r="CS436" s="145" t="str">
        <f t="shared" ca="1" si="3377"/>
        <v/>
      </c>
    </row>
    <row r="437" spans="3:97" x14ac:dyDescent="0.2">
      <c r="C437" s="142">
        <f t="shared" si="3301"/>
        <v>435</v>
      </c>
      <c r="D437" s="142" t="e">
        <f t="shared" ca="1" si="3705"/>
        <v>#N/A</v>
      </c>
      <c r="E437" s="142" t="e">
        <f t="shared" ca="1" si="3705"/>
        <v>#N/A</v>
      </c>
      <c r="F437" s="142" t="e">
        <f t="shared" ca="1" si="3705"/>
        <v>#N/A</v>
      </c>
      <c r="G437" s="142" t="e">
        <f t="shared" ca="1" si="3705"/>
        <v>#N/A</v>
      </c>
      <c r="H437" s="142" t="e">
        <f t="shared" ca="1" si="3705"/>
        <v>#N/A</v>
      </c>
      <c r="I437" s="142" t="e">
        <f t="shared" ca="1" si="3705"/>
        <v>#N/A</v>
      </c>
      <c r="J437" s="142" t="e">
        <f t="shared" ca="1" si="3705"/>
        <v>#N/A</v>
      </c>
      <c r="K437" s="142" t="e">
        <f t="shared" ca="1" si="3705"/>
        <v>#N/A</v>
      </c>
      <c r="L437" s="142" t="e">
        <f t="shared" ca="1" si="3705"/>
        <v>#N/A</v>
      </c>
      <c r="M437" s="142" t="e">
        <f t="shared" ca="1" si="3705"/>
        <v>#N/A</v>
      </c>
      <c r="N437" s="142" t="e">
        <f t="shared" ca="1" si="3705"/>
        <v>#N/A</v>
      </c>
      <c r="O437" s="142" t="e">
        <f t="shared" ca="1" si="3705"/>
        <v>#N/A</v>
      </c>
      <c r="P437" s="142" t="e">
        <f t="shared" ca="1" si="3705"/>
        <v>#N/A</v>
      </c>
      <c r="Q437" s="142" t="e">
        <f t="shared" ca="1" si="3705"/>
        <v>#N/A</v>
      </c>
      <c r="R437" s="142" t="e">
        <f t="shared" ca="1" si="3705"/>
        <v>#N/A</v>
      </c>
      <c r="S437" s="142" t="e">
        <f t="shared" ca="1" si="3705"/>
        <v>#N/A</v>
      </c>
      <c r="T437" s="142" t="e">
        <f t="shared" ca="1" si="3695"/>
        <v>#N/A</v>
      </c>
      <c r="U437" s="142" t="e">
        <f t="shared" ca="1" si="3695"/>
        <v>#N/A</v>
      </c>
      <c r="V437" s="142" t="e">
        <f t="shared" ca="1" si="3695"/>
        <v>#N/A</v>
      </c>
      <c r="W437" s="142" t="e">
        <f t="shared" ca="1" si="3695"/>
        <v>#N/A</v>
      </c>
      <c r="X437" s="142" t="e">
        <f t="shared" ca="1" si="3695"/>
        <v>#N/A</v>
      </c>
      <c r="Y437" s="142" t="e">
        <f t="shared" ca="1" si="3695"/>
        <v>#N/A</v>
      </c>
      <c r="Z437" s="142" t="e">
        <f t="shared" ca="1" si="3695"/>
        <v>#N/A</v>
      </c>
      <c r="AA437" s="142" t="e">
        <f t="shared" ca="1" si="3695"/>
        <v>#N/A</v>
      </c>
      <c r="AB437" s="142" t="e">
        <f t="shared" ca="1" si="3695"/>
        <v>#N/A</v>
      </c>
      <c r="AC437" s="142" t="e">
        <f t="shared" ca="1" si="3695"/>
        <v>#N/A</v>
      </c>
      <c r="AD437" s="142" t="e">
        <f t="shared" ca="1" si="3695"/>
        <v>#N/A</v>
      </c>
      <c r="AE437" s="142" t="e">
        <f t="shared" ca="1" si="3695"/>
        <v>#N/A</v>
      </c>
      <c r="AF437" s="142" t="e">
        <f t="shared" ca="1" si="3695"/>
        <v>#N/A</v>
      </c>
      <c r="AG437" s="142" t="e">
        <f t="shared" ca="1" si="3695"/>
        <v>#N/A</v>
      </c>
      <c r="AH437" s="142" t="e">
        <f t="shared" ca="1" si="3695"/>
        <v>#N/A</v>
      </c>
      <c r="AI437" s="142" t="e">
        <f t="shared" ca="1" si="3706"/>
        <v>#N/A</v>
      </c>
      <c r="AJ437" s="142" t="e">
        <f t="shared" ca="1" si="3706"/>
        <v>#N/A</v>
      </c>
      <c r="AK437" s="142" t="e">
        <f t="shared" ca="1" si="3706"/>
        <v>#N/A</v>
      </c>
      <c r="AL437" s="142" t="e">
        <f t="shared" ca="1" si="3706"/>
        <v>#N/A</v>
      </c>
      <c r="AM437" s="142" t="e">
        <f t="shared" ca="1" si="3706"/>
        <v>#N/A</v>
      </c>
      <c r="AN437" s="142" t="e">
        <f t="shared" ca="1" si="3706"/>
        <v>#N/A</v>
      </c>
      <c r="AO437" s="142" t="e">
        <f t="shared" ca="1" si="3706"/>
        <v>#N/A</v>
      </c>
      <c r="AP437" s="142" t="e">
        <f t="shared" ca="1" si="3706"/>
        <v>#N/A</v>
      </c>
      <c r="AQ437" s="142" t="e">
        <f t="shared" ca="1" si="3706"/>
        <v>#N/A</v>
      </c>
      <c r="AR437" s="142" t="e">
        <f t="shared" ca="1" si="3706"/>
        <v>#N/A</v>
      </c>
      <c r="AS437" s="142" t="e">
        <f t="shared" ca="1" si="3706"/>
        <v>#N/A</v>
      </c>
      <c r="AT437" s="142" t="e">
        <f t="shared" ca="1" si="3706"/>
        <v>#N/A</v>
      </c>
      <c r="AU437" s="142" t="e">
        <f t="shared" ca="1" si="3706"/>
        <v>#N/A</v>
      </c>
      <c r="AV437" s="142" t="e">
        <f t="shared" ca="1" si="3706"/>
        <v>#N/A</v>
      </c>
      <c r="AW437" s="142" t="e">
        <f t="shared" ca="1" si="3706"/>
        <v>#N/A</v>
      </c>
      <c r="AX437" s="142" t="e">
        <f t="shared" ca="1" si="3706"/>
        <v>#N/A</v>
      </c>
      <c r="AY437" s="142" t="e">
        <f t="shared" ca="1" si="3696"/>
        <v>#N/A</v>
      </c>
      <c r="AZ437" s="142" t="e">
        <f t="shared" ca="1" si="3696"/>
        <v>#N/A</v>
      </c>
      <c r="BA437" s="142" t="e">
        <f t="shared" ca="1" si="3696"/>
        <v>#N/A</v>
      </c>
      <c r="BB437" s="142" t="str">
        <f t="shared" ca="1" si="3291"/>
        <v/>
      </c>
      <c r="BC437" s="142" t="str">
        <f t="shared" ref="BC437" ca="1" si="3731">IFERROR(VALUE(G437)*IF(RTF_unit="K",1,IF(RTF_unit="lb",1/1000,IF(RTF_unit="T",2,1))),"")</f>
        <v/>
      </c>
      <c r="BD437" s="142" t="str">
        <f t="shared" ref="BD437" ca="1" si="3732">IFERROR(VALUE(H437)*IF(RTF_unit="K",1,IF(RTF_unit="lb",1/1000,IF(RTF_unit="T",2,1))),"")</f>
        <v/>
      </c>
      <c r="BE437" s="142" t="str">
        <f t="shared" ref="BE437" ca="1" si="3733">IFERROR(VALUE(I437)*IF(RTF_unit="K",1,IF(RTF_unit="lb",1/1000,IF(RTF_unit="T",2,1))),"")</f>
        <v/>
      </c>
      <c r="BF437" s="20" t="str">
        <f t="shared" ca="1" si="3295"/>
        <v/>
      </c>
      <c r="BG437" s="142" t="str">
        <f t="shared" ca="1" si="3337"/>
        <v/>
      </c>
      <c r="BH437" s="20"/>
      <c r="BI437" s="158" t="str">
        <f t="shared" ca="1" si="3381"/>
        <v/>
      </c>
      <c r="BJ437" s="142" t="str">
        <f t="shared" ca="1" si="3356"/>
        <v/>
      </c>
      <c r="BK437" s="142" t="str">
        <f t="shared" ca="1" si="3382"/>
        <v/>
      </c>
      <c r="BL437" s="142" t="str">
        <f t="shared" ref="BL437" ca="1" si="3734">IFERROR(INDEX($D$2:$BA$203,$A$41-1+$BI437,$A$27-3)*IF(RTF_unit="K",1,IF(RTF_unit="lb",1/1000,IF(RTF_unit="T",2,1))),"")</f>
        <v/>
      </c>
      <c r="BM437" s="142" t="str">
        <f t="shared" ref="BM437" ca="1" si="3735">IFERROR(INDEX($D$2:$BA$203,$A$41-1+$BI437,$A$27-1)*IF(RTF_unit="K",1,IF(RTF_unit="lb",1/1000,IF(RTF_unit="T",2,1))),"")</f>
        <v/>
      </c>
      <c r="BN437" s="142" t="str">
        <f t="shared" ref="BN437" ca="1" si="3736">IFERROR(INDEX($D$2:$BA$203,$A$41-1+$BI437,$A$27-2)*IF(RTF_unit="K",1,IF(RTF_unit="lb",1/1000,IF(RTF_unit="T",2,1))),"")</f>
        <v/>
      </c>
      <c r="BO437" s="142" t="str">
        <f t="shared" ref="BO437" ca="1" si="3737">IFERROR(INDEX($D$2:$BA$203,$A$41-1+$BI437,$A$27)*IF(RTF_unit_Moment="kip-ft",1,IF(RTF_unit_Moment="kip-in",1/12,IF(RTF_unit_Moment="lb-ft",1/1000,IF(RTF_unit_Moment="lb-in",1/12000,1)))),"")</f>
        <v/>
      </c>
      <c r="BP437" s="142" t="str">
        <f t="shared" ref="BP437" ca="1" si="3738">IFERROR(INDEX($D$2:$BA$203,$A$41-1+$BI437,$A$30)*IF(RTF_unit_Moment="kip-ft",1,IF(RTF_unit_Moment="kip-in",1/12,IF(RTF_unit_Moment="lb-ft",1/1000,IF(RTF_unit_Moment="lb-in",1/12000,1)))),"")</f>
        <v/>
      </c>
      <c r="BQ437" s="142" t="str">
        <f t="shared" ca="1" si="3388"/>
        <v/>
      </c>
      <c r="BR437" s="142" t="str">
        <f t="shared" ca="1" si="3389"/>
        <v/>
      </c>
      <c r="BT437" s="142" t="str">
        <f t="array" aca="1" ref="BT437" ca="1">IFERROR(INDEX($BB$1:$BB$502,SMALL(IF($BB$1:$BB$502&lt;&gt;"",ROW($BB$1:$BB$502)),ROW(430:430))),"")</f>
        <v/>
      </c>
      <c r="BU437" s="156" t="str">
        <f t="shared" ca="1" si="3351"/>
        <v/>
      </c>
      <c r="BV437" s="142" t="str">
        <f t="shared" ca="1" si="3646"/>
        <v/>
      </c>
      <c r="BW437" s="142" t="str">
        <f t="shared" ca="1" si="3646"/>
        <v/>
      </c>
      <c r="BX437" s="142" t="str">
        <f t="shared" ca="1" si="3646"/>
        <v/>
      </c>
      <c r="BY437" s="142" t="str">
        <f t="shared" ca="1" si="3363"/>
        <v/>
      </c>
      <c r="BZ437" s="142" t="str">
        <f t="shared" ca="1" si="3352"/>
        <v/>
      </c>
      <c r="CA437" s="142" t="str">
        <f t="shared" ca="1" si="3364"/>
        <v/>
      </c>
      <c r="CB437" s="142" t="str">
        <f t="shared" ca="1" si="3365"/>
        <v/>
      </c>
      <c r="CC437" s="142" t="str">
        <f t="shared" ca="1" si="3366"/>
        <v/>
      </c>
      <c r="CD437" s="142" t="str">
        <f t="shared" ca="1" si="3367"/>
        <v/>
      </c>
      <c r="CE437" s="142" t="str">
        <f t="shared" ca="1" si="3368"/>
        <v/>
      </c>
      <c r="CF437" s="142" t="str">
        <f t="shared" ca="1" si="3369"/>
        <v/>
      </c>
      <c r="CG437" s="142" t="str">
        <f t="shared" ca="1" si="3370"/>
        <v/>
      </c>
      <c r="CH437" s="142" t="str">
        <f ca="1">IFERROR(TRIM(IFERROR(IF(ISNUMBER(MATCH(IF($CF436="Radius",LEFT($CF437,FIND(" (",$CF437,1)),IF(LEFT($CF437,FIND(" (",$CF437,1))=LEFT($CF436,FIND(" (",$CF436,1)),"",LEFT($CF437,FIND(" (",$CF437,1)))),$CH$8:$CH436,0))=FALSE,IF($CF436="Radius",LEFT($CF437,FIND(" (",$CF437,1)),IF(LEFT($CF437,FIND(" (",$CF437,1))=LEFT($CF436,FIND(" (",$CF436,1)),"",LEFT($CF437,FIND(" (",$CF437,1)))),""),"")),"")</f>
        <v/>
      </c>
      <c r="CI437" s="142" t="str">
        <f t="array" aca="1" ref="CI437" ca="1">IFERROR(IF($CH437="","",IF(MAX((Selection_Radius=$CH437)*Selection_Resultant)=0,"",MAX((Selection_Radius=$CH437)*Selection_Resultant))),"")</f>
        <v/>
      </c>
      <c r="CJ437" s="142" t="str">
        <f t="shared" ca="1" si="3371"/>
        <v/>
      </c>
      <c r="CK437" s="142" t="str">
        <f t="array" aca="1" ref="CK437" ca="1">IFERROR(INDEX($CJ$1:$CJ$502,SMALL(IF($CJ$1:$CJ$502&lt;&gt;"",ROW($CJ$1:$CJ$502)),ROW(430:430))),"")</f>
        <v/>
      </c>
      <c r="CL437" s="142" t="str">
        <f t="shared" ca="1" si="3372"/>
        <v/>
      </c>
      <c r="CM437" s="142" t="str">
        <f t="shared" ca="1" si="3373"/>
        <v/>
      </c>
      <c r="CN437" s="142" t="str" cm="1">
        <f t="array" aca="1" ref="CN437" ca="1">IF(CM437="","",INDEX(INDIRECT("$CM$9:$CM$" &amp; ROW(GuyAnchorReactionCount) + GuyAnchorReactionCount),ROWS($CM437:INDIRECT("$CM$" &amp; ROW(GuyAnchorReactionCount) + GuyAnchorReactionCount))))</f>
        <v/>
      </c>
      <c r="CP437" s="145" t="str">
        <f t="shared" ca="1" si="3374"/>
        <v/>
      </c>
      <c r="CQ437" s="145" t="str">
        <f t="shared" ca="1" si="3375"/>
        <v/>
      </c>
      <c r="CR437" s="145" t="str">
        <f t="shared" ca="1" si="3376"/>
        <v/>
      </c>
      <c r="CS437" s="145" t="str">
        <f t="shared" ca="1" si="3377"/>
        <v/>
      </c>
    </row>
    <row r="438" spans="3:97" x14ac:dyDescent="0.2">
      <c r="C438" s="142">
        <f t="shared" si="3301"/>
        <v>436</v>
      </c>
      <c r="D438" s="142" t="e">
        <f t="shared" ca="1" si="3705"/>
        <v>#N/A</v>
      </c>
      <c r="E438" s="142" t="e">
        <f t="shared" ca="1" si="3705"/>
        <v>#N/A</v>
      </c>
      <c r="F438" s="142" t="e">
        <f t="shared" ca="1" si="3705"/>
        <v>#N/A</v>
      </c>
      <c r="G438" s="142" t="e">
        <f t="shared" ca="1" si="3705"/>
        <v>#N/A</v>
      </c>
      <c r="H438" s="142" t="e">
        <f t="shared" ca="1" si="3705"/>
        <v>#N/A</v>
      </c>
      <c r="I438" s="142" t="e">
        <f t="shared" ca="1" si="3705"/>
        <v>#N/A</v>
      </c>
      <c r="J438" s="142" t="e">
        <f t="shared" ca="1" si="3705"/>
        <v>#N/A</v>
      </c>
      <c r="K438" s="142" t="e">
        <f t="shared" ca="1" si="3705"/>
        <v>#N/A</v>
      </c>
      <c r="L438" s="142" t="e">
        <f t="shared" ca="1" si="3705"/>
        <v>#N/A</v>
      </c>
      <c r="M438" s="142" t="e">
        <f t="shared" ca="1" si="3705"/>
        <v>#N/A</v>
      </c>
      <c r="N438" s="142" t="e">
        <f t="shared" ca="1" si="3705"/>
        <v>#N/A</v>
      </c>
      <c r="O438" s="142" t="e">
        <f t="shared" ca="1" si="3705"/>
        <v>#N/A</v>
      </c>
      <c r="P438" s="142" t="e">
        <f t="shared" ca="1" si="3705"/>
        <v>#N/A</v>
      </c>
      <c r="Q438" s="142" t="e">
        <f t="shared" ca="1" si="3705"/>
        <v>#N/A</v>
      </c>
      <c r="R438" s="142" t="e">
        <f t="shared" ca="1" si="3705"/>
        <v>#N/A</v>
      </c>
      <c r="S438" s="142" t="e">
        <f t="shared" ca="1" si="3705"/>
        <v>#N/A</v>
      </c>
      <c r="T438" s="142" t="e">
        <f t="shared" ca="1" si="3695"/>
        <v>#N/A</v>
      </c>
      <c r="U438" s="142" t="e">
        <f t="shared" ca="1" si="3695"/>
        <v>#N/A</v>
      </c>
      <c r="V438" s="142" t="e">
        <f t="shared" ca="1" si="3695"/>
        <v>#N/A</v>
      </c>
      <c r="W438" s="142" t="e">
        <f t="shared" ca="1" si="3695"/>
        <v>#N/A</v>
      </c>
      <c r="X438" s="142" t="e">
        <f t="shared" ca="1" si="3695"/>
        <v>#N/A</v>
      </c>
      <c r="Y438" s="142" t="e">
        <f t="shared" ca="1" si="3695"/>
        <v>#N/A</v>
      </c>
      <c r="Z438" s="142" t="e">
        <f t="shared" ca="1" si="3695"/>
        <v>#N/A</v>
      </c>
      <c r="AA438" s="142" t="e">
        <f t="shared" ca="1" si="3695"/>
        <v>#N/A</v>
      </c>
      <c r="AB438" s="142" t="e">
        <f t="shared" ca="1" si="3695"/>
        <v>#N/A</v>
      </c>
      <c r="AC438" s="142" t="e">
        <f t="shared" ca="1" si="3695"/>
        <v>#N/A</v>
      </c>
      <c r="AD438" s="142" t="e">
        <f t="shared" ca="1" si="3695"/>
        <v>#N/A</v>
      </c>
      <c r="AE438" s="142" t="e">
        <f t="shared" ca="1" si="3695"/>
        <v>#N/A</v>
      </c>
      <c r="AF438" s="142" t="e">
        <f t="shared" ca="1" si="3695"/>
        <v>#N/A</v>
      </c>
      <c r="AG438" s="142" t="e">
        <f t="shared" ca="1" si="3695"/>
        <v>#N/A</v>
      </c>
      <c r="AH438" s="142" t="e">
        <f t="shared" ca="1" si="3695"/>
        <v>#N/A</v>
      </c>
      <c r="AI438" s="142" t="e">
        <f t="shared" ca="1" si="3706"/>
        <v>#N/A</v>
      </c>
      <c r="AJ438" s="142" t="e">
        <f t="shared" ca="1" si="3706"/>
        <v>#N/A</v>
      </c>
      <c r="AK438" s="142" t="e">
        <f t="shared" ca="1" si="3706"/>
        <v>#N/A</v>
      </c>
      <c r="AL438" s="142" t="e">
        <f t="shared" ca="1" si="3706"/>
        <v>#N/A</v>
      </c>
      <c r="AM438" s="142" t="e">
        <f t="shared" ca="1" si="3706"/>
        <v>#N/A</v>
      </c>
      <c r="AN438" s="142" t="e">
        <f t="shared" ca="1" si="3706"/>
        <v>#N/A</v>
      </c>
      <c r="AO438" s="142" t="e">
        <f t="shared" ca="1" si="3706"/>
        <v>#N/A</v>
      </c>
      <c r="AP438" s="142" t="e">
        <f t="shared" ca="1" si="3706"/>
        <v>#N/A</v>
      </c>
      <c r="AQ438" s="142" t="e">
        <f t="shared" ca="1" si="3706"/>
        <v>#N/A</v>
      </c>
      <c r="AR438" s="142" t="e">
        <f t="shared" ca="1" si="3706"/>
        <v>#N/A</v>
      </c>
      <c r="AS438" s="142" t="e">
        <f t="shared" ca="1" si="3706"/>
        <v>#N/A</v>
      </c>
      <c r="AT438" s="142" t="e">
        <f t="shared" ca="1" si="3706"/>
        <v>#N/A</v>
      </c>
      <c r="AU438" s="142" t="e">
        <f t="shared" ca="1" si="3706"/>
        <v>#N/A</v>
      </c>
      <c r="AV438" s="142" t="e">
        <f t="shared" ca="1" si="3706"/>
        <v>#N/A</v>
      </c>
      <c r="AW438" s="142" t="e">
        <f t="shared" ca="1" si="3706"/>
        <v>#N/A</v>
      </c>
      <c r="AX438" s="142" t="e">
        <f t="shared" ca="1" si="3706"/>
        <v>#N/A</v>
      </c>
      <c r="AY438" s="142" t="e">
        <f t="shared" ca="1" si="3696"/>
        <v>#N/A</v>
      </c>
      <c r="AZ438" s="142" t="e">
        <f t="shared" ca="1" si="3696"/>
        <v>#N/A</v>
      </c>
      <c r="BA438" s="142" t="e">
        <f t="shared" ca="1" si="3696"/>
        <v>#N/A</v>
      </c>
      <c r="BB438" s="142" t="str">
        <f t="shared" ca="1" si="3291"/>
        <v/>
      </c>
      <c r="BC438" s="142" t="str">
        <f t="shared" ref="BC438" ca="1" si="3739">IFERROR(VALUE(G438)*IF(RTF_unit="K",1,IF(RTF_unit="lb",1/1000,IF(RTF_unit="T",2,1))),"")</f>
        <v/>
      </c>
      <c r="BD438" s="142" t="str">
        <f t="shared" ref="BD438" ca="1" si="3740">IFERROR(VALUE(H438)*IF(RTF_unit="K",1,IF(RTF_unit="lb",1/1000,IF(RTF_unit="T",2,1))),"")</f>
        <v/>
      </c>
      <c r="BE438" s="142" t="str">
        <f t="shared" ref="BE438" ca="1" si="3741">IFERROR(VALUE(I438)*IF(RTF_unit="K",1,IF(RTF_unit="lb",1/1000,IF(RTF_unit="T",2,1))),"")</f>
        <v/>
      </c>
      <c r="BF438" s="20" t="str">
        <f t="shared" ca="1" si="3295"/>
        <v/>
      </c>
      <c r="BG438" s="142" t="str">
        <f t="shared" ca="1" si="3337"/>
        <v/>
      </c>
      <c r="BH438" s="20"/>
      <c r="BI438" s="158" t="str">
        <f t="shared" ca="1" si="3381"/>
        <v/>
      </c>
      <c r="BJ438" s="142" t="str">
        <f t="shared" ca="1" si="3356"/>
        <v/>
      </c>
      <c r="BK438" s="142" t="str">
        <f t="shared" ca="1" si="3382"/>
        <v/>
      </c>
      <c r="BL438" s="142" t="str">
        <f t="shared" ref="BL438" ca="1" si="3742">IFERROR(INDEX($D$2:$BA$203,$A$41-1+$BI438,$A$27-3)*IF(RTF_unit="K",1,IF(RTF_unit="lb",1/1000,IF(RTF_unit="T",2,1))),"")</f>
        <v/>
      </c>
      <c r="BM438" s="142" t="str">
        <f t="shared" ref="BM438" ca="1" si="3743">IFERROR(INDEX($D$2:$BA$203,$A$41-1+$BI438,$A$27-1)*IF(RTF_unit="K",1,IF(RTF_unit="lb",1/1000,IF(RTF_unit="T",2,1))),"")</f>
        <v/>
      </c>
      <c r="BN438" s="142" t="str">
        <f t="shared" ref="BN438" ca="1" si="3744">IFERROR(INDEX($D$2:$BA$203,$A$41-1+$BI438,$A$27-2)*IF(RTF_unit="K",1,IF(RTF_unit="lb",1/1000,IF(RTF_unit="T",2,1))),"")</f>
        <v/>
      </c>
      <c r="BO438" s="142" t="str">
        <f t="shared" ref="BO438" ca="1" si="3745">IFERROR(INDEX($D$2:$BA$203,$A$41-1+$BI438,$A$27)*IF(RTF_unit_Moment="kip-ft",1,IF(RTF_unit_Moment="kip-in",1/12,IF(RTF_unit_Moment="lb-ft",1/1000,IF(RTF_unit_Moment="lb-in",1/12000,1)))),"")</f>
        <v/>
      </c>
      <c r="BP438" s="142" t="str">
        <f t="shared" ref="BP438" ca="1" si="3746">IFERROR(INDEX($D$2:$BA$203,$A$41-1+$BI438,$A$30)*IF(RTF_unit_Moment="kip-ft",1,IF(RTF_unit_Moment="kip-in",1/12,IF(RTF_unit_Moment="lb-ft",1/1000,IF(RTF_unit_Moment="lb-in",1/12000,1)))),"")</f>
        <v/>
      </c>
      <c r="BQ438" s="142" t="str">
        <f t="shared" ca="1" si="3388"/>
        <v/>
      </c>
      <c r="BR438" s="142" t="str">
        <f t="shared" ca="1" si="3389"/>
        <v/>
      </c>
      <c r="BT438" s="142" t="str">
        <f t="array" aca="1" ref="BT438" ca="1">IFERROR(INDEX($BB$1:$BB$502,SMALL(IF($BB$1:$BB$502&lt;&gt;"",ROW($BB$1:$BB$502)),ROW(431:431))),"")</f>
        <v/>
      </c>
      <c r="BU438" s="156" t="str">
        <f t="shared" ca="1" si="3351"/>
        <v/>
      </c>
      <c r="BV438" s="142" t="str">
        <f t="shared" ca="1" si="3646"/>
        <v/>
      </c>
      <c r="BW438" s="142" t="str">
        <f t="shared" ca="1" si="3646"/>
        <v/>
      </c>
      <c r="BX438" s="142" t="str">
        <f t="shared" ca="1" si="3646"/>
        <v/>
      </c>
      <c r="BY438" s="142" t="str">
        <f t="shared" ca="1" si="3363"/>
        <v/>
      </c>
      <c r="BZ438" s="142" t="str">
        <f t="shared" ca="1" si="3352"/>
        <v/>
      </c>
      <c r="CA438" s="142" t="str">
        <f t="shared" ca="1" si="3364"/>
        <v/>
      </c>
      <c r="CB438" s="142" t="str">
        <f t="shared" ca="1" si="3365"/>
        <v/>
      </c>
      <c r="CC438" s="142" t="str">
        <f t="shared" ca="1" si="3366"/>
        <v/>
      </c>
      <c r="CD438" s="142" t="str">
        <f t="shared" ca="1" si="3367"/>
        <v/>
      </c>
      <c r="CE438" s="142" t="str">
        <f t="shared" ca="1" si="3368"/>
        <v/>
      </c>
      <c r="CF438" s="142" t="str">
        <f t="shared" ca="1" si="3369"/>
        <v/>
      </c>
      <c r="CG438" s="142" t="str">
        <f t="shared" ca="1" si="3370"/>
        <v/>
      </c>
      <c r="CH438" s="142" t="str">
        <f ca="1">IFERROR(TRIM(IFERROR(IF(ISNUMBER(MATCH(IF($CF437="Radius",LEFT($CF438,FIND(" (",$CF438,1)),IF(LEFT($CF438,FIND(" (",$CF438,1))=LEFT($CF437,FIND(" (",$CF437,1)),"",LEFT($CF438,FIND(" (",$CF438,1)))),$CH$8:$CH437,0))=FALSE,IF($CF437="Radius",LEFT($CF438,FIND(" (",$CF438,1)),IF(LEFT($CF438,FIND(" (",$CF438,1))=LEFT($CF437,FIND(" (",$CF437,1)),"",LEFT($CF438,FIND(" (",$CF438,1)))),""),"")),"")</f>
        <v/>
      </c>
      <c r="CI438" s="142" t="str">
        <f t="array" aca="1" ref="CI438" ca="1">IFERROR(IF($CH438="","",IF(MAX((Selection_Radius=$CH438)*Selection_Resultant)=0,"",MAX((Selection_Radius=$CH438)*Selection_Resultant))),"")</f>
        <v/>
      </c>
      <c r="CJ438" s="142" t="str">
        <f t="shared" ca="1" si="3371"/>
        <v/>
      </c>
      <c r="CK438" s="142" t="str">
        <f t="array" aca="1" ref="CK438" ca="1">IFERROR(INDEX($CJ$1:$CJ$502,SMALL(IF($CJ$1:$CJ$502&lt;&gt;"",ROW($CJ$1:$CJ$502)),ROW(431:431))),"")</f>
        <v/>
      </c>
      <c r="CL438" s="142" t="str">
        <f t="shared" ca="1" si="3372"/>
        <v/>
      </c>
      <c r="CM438" s="142" t="str">
        <f t="shared" ca="1" si="3373"/>
        <v/>
      </c>
      <c r="CN438" s="142" t="str" cm="1">
        <f t="array" aca="1" ref="CN438" ca="1">IF(CM438="","",INDEX(INDIRECT("$CM$9:$CM$" &amp; ROW(GuyAnchorReactionCount) + GuyAnchorReactionCount),ROWS($CM438:INDIRECT("$CM$" &amp; ROW(GuyAnchorReactionCount) + GuyAnchorReactionCount))))</f>
        <v/>
      </c>
      <c r="CP438" s="145" t="str">
        <f t="shared" ca="1" si="3374"/>
        <v/>
      </c>
      <c r="CQ438" s="145" t="str">
        <f t="shared" ca="1" si="3375"/>
        <v/>
      </c>
      <c r="CR438" s="145" t="str">
        <f t="shared" ca="1" si="3376"/>
        <v/>
      </c>
      <c r="CS438" s="145" t="str">
        <f t="shared" ca="1" si="3377"/>
        <v/>
      </c>
    </row>
    <row r="439" spans="3:97" ht="15" customHeight="1" x14ac:dyDescent="0.2">
      <c r="C439" s="142">
        <f t="shared" si="3301"/>
        <v>437</v>
      </c>
      <c r="D439" s="142" t="e">
        <f t="shared" ca="1" si="3705"/>
        <v>#N/A</v>
      </c>
      <c r="E439" s="142" t="e">
        <f t="shared" ca="1" si="3705"/>
        <v>#N/A</v>
      </c>
      <c r="F439" s="142" t="e">
        <f t="shared" ca="1" si="3705"/>
        <v>#N/A</v>
      </c>
      <c r="G439" s="142" t="e">
        <f t="shared" ca="1" si="3705"/>
        <v>#N/A</v>
      </c>
      <c r="H439" s="142" t="e">
        <f t="shared" ca="1" si="3705"/>
        <v>#N/A</v>
      </c>
      <c r="I439" s="142" t="e">
        <f t="shared" ca="1" si="3705"/>
        <v>#N/A</v>
      </c>
      <c r="J439" s="142" t="e">
        <f t="shared" ca="1" si="3705"/>
        <v>#N/A</v>
      </c>
      <c r="K439" s="142" t="e">
        <f t="shared" ca="1" si="3705"/>
        <v>#N/A</v>
      </c>
      <c r="L439" s="142" t="e">
        <f t="shared" ca="1" si="3705"/>
        <v>#N/A</v>
      </c>
      <c r="M439" s="142" t="e">
        <f t="shared" ca="1" si="3705"/>
        <v>#N/A</v>
      </c>
      <c r="N439" s="142" t="e">
        <f t="shared" ca="1" si="3705"/>
        <v>#N/A</v>
      </c>
      <c r="O439" s="142" t="e">
        <f t="shared" ca="1" si="3705"/>
        <v>#N/A</v>
      </c>
      <c r="P439" s="142" t="e">
        <f t="shared" ca="1" si="3705"/>
        <v>#N/A</v>
      </c>
      <c r="Q439" s="142" t="e">
        <f t="shared" ca="1" si="3705"/>
        <v>#N/A</v>
      </c>
      <c r="R439" s="142" t="e">
        <f t="shared" ca="1" si="3705"/>
        <v>#N/A</v>
      </c>
      <c r="S439" s="142" t="e">
        <f t="shared" ca="1" si="3705"/>
        <v>#N/A</v>
      </c>
      <c r="T439" s="142" t="e">
        <f t="shared" ca="1" si="3695"/>
        <v>#N/A</v>
      </c>
      <c r="U439" s="142" t="e">
        <f t="shared" ca="1" si="3695"/>
        <v>#N/A</v>
      </c>
      <c r="V439" s="142" t="e">
        <f t="shared" ca="1" si="3695"/>
        <v>#N/A</v>
      </c>
      <c r="W439" s="142" t="e">
        <f t="shared" ca="1" si="3695"/>
        <v>#N/A</v>
      </c>
      <c r="X439" s="142" t="e">
        <f t="shared" ca="1" si="3695"/>
        <v>#N/A</v>
      </c>
      <c r="Y439" s="142" t="e">
        <f t="shared" ca="1" si="3695"/>
        <v>#N/A</v>
      </c>
      <c r="Z439" s="142" t="e">
        <f t="shared" ca="1" si="3695"/>
        <v>#N/A</v>
      </c>
      <c r="AA439" s="142" t="e">
        <f t="shared" ca="1" si="3695"/>
        <v>#N/A</v>
      </c>
      <c r="AB439" s="142" t="e">
        <f t="shared" ca="1" si="3695"/>
        <v>#N/A</v>
      </c>
      <c r="AC439" s="142" t="e">
        <f t="shared" ca="1" si="3695"/>
        <v>#N/A</v>
      </c>
      <c r="AD439" s="142" t="e">
        <f t="shared" ca="1" si="3695"/>
        <v>#N/A</v>
      </c>
      <c r="AE439" s="142" t="e">
        <f t="shared" ca="1" si="3695"/>
        <v>#N/A</v>
      </c>
      <c r="AF439" s="142" t="e">
        <f t="shared" ca="1" si="3695"/>
        <v>#N/A</v>
      </c>
      <c r="AG439" s="142" t="e">
        <f t="shared" ca="1" si="3695"/>
        <v>#N/A</v>
      </c>
      <c r="AH439" s="142" t="e">
        <f t="shared" ca="1" si="3695"/>
        <v>#N/A</v>
      </c>
      <c r="AI439" s="142" t="e">
        <f t="shared" ca="1" si="3706"/>
        <v>#N/A</v>
      </c>
      <c r="AJ439" s="142" t="e">
        <f t="shared" ca="1" si="3706"/>
        <v>#N/A</v>
      </c>
      <c r="AK439" s="142" t="e">
        <f t="shared" ca="1" si="3706"/>
        <v>#N/A</v>
      </c>
      <c r="AL439" s="142" t="e">
        <f t="shared" ca="1" si="3706"/>
        <v>#N/A</v>
      </c>
      <c r="AM439" s="142" t="e">
        <f t="shared" ca="1" si="3706"/>
        <v>#N/A</v>
      </c>
      <c r="AN439" s="142" t="e">
        <f t="shared" ca="1" si="3706"/>
        <v>#N/A</v>
      </c>
      <c r="AO439" s="142" t="e">
        <f t="shared" ca="1" si="3706"/>
        <v>#N/A</v>
      </c>
      <c r="AP439" s="142" t="e">
        <f t="shared" ca="1" si="3706"/>
        <v>#N/A</v>
      </c>
      <c r="AQ439" s="142" t="e">
        <f t="shared" ca="1" si="3706"/>
        <v>#N/A</v>
      </c>
      <c r="AR439" s="142" t="e">
        <f t="shared" ca="1" si="3706"/>
        <v>#N/A</v>
      </c>
      <c r="AS439" s="142" t="e">
        <f t="shared" ca="1" si="3706"/>
        <v>#N/A</v>
      </c>
      <c r="AT439" s="142" t="e">
        <f t="shared" ca="1" si="3706"/>
        <v>#N/A</v>
      </c>
      <c r="AU439" s="142" t="e">
        <f t="shared" ca="1" si="3706"/>
        <v>#N/A</v>
      </c>
      <c r="AV439" s="142" t="e">
        <f t="shared" ca="1" si="3706"/>
        <v>#N/A</v>
      </c>
      <c r="AW439" s="142" t="e">
        <f t="shared" ca="1" si="3706"/>
        <v>#N/A</v>
      </c>
      <c r="AX439" s="142" t="e">
        <f t="shared" ca="1" si="3706"/>
        <v>#N/A</v>
      </c>
      <c r="AY439" s="142" t="e">
        <f t="shared" ca="1" si="3696"/>
        <v>#N/A</v>
      </c>
      <c r="AZ439" s="142" t="e">
        <f t="shared" ca="1" si="3696"/>
        <v>#N/A</v>
      </c>
      <c r="BA439" s="142" t="e">
        <f t="shared" ca="1" si="3696"/>
        <v>#N/A</v>
      </c>
      <c r="BB439" s="142" t="str">
        <f t="shared" ca="1" si="3291"/>
        <v/>
      </c>
      <c r="BC439" s="142" t="str">
        <f t="shared" ref="BC439" ca="1" si="3747">IFERROR(VALUE(G439)*IF(RTF_unit="K",1,IF(RTF_unit="lb",1/1000,IF(RTF_unit="T",2,1))),"")</f>
        <v/>
      </c>
      <c r="BD439" s="142" t="str">
        <f t="shared" ref="BD439" ca="1" si="3748">IFERROR(VALUE(H439)*IF(RTF_unit="K",1,IF(RTF_unit="lb",1/1000,IF(RTF_unit="T",2,1))),"")</f>
        <v/>
      </c>
      <c r="BE439" s="142" t="str">
        <f t="shared" ref="BE439" ca="1" si="3749">IFERROR(VALUE(I439)*IF(RTF_unit="K",1,IF(RTF_unit="lb",1/1000,IF(RTF_unit="T",2,1))),"")</f>
        <v/>
      </c>
      <c r="BF439" s="20" t="str">
        <f t="shared" ca="1" si="3295"/>
        <v/>
      </c>
      <c r="BG439" s="142" t="str">
        <f t="shared" ca="1" si="3337"/>
        <v/>
      </c>
      <c r="BH439" s="20"/>
      <c r="BI439" s="158" t="str">
        <f t="shared" ca="1" si="3381"/>
        <v/>
      </c>
      <c r="BJ439" s="142" t="str">
        <f t="shared" ca="1" si="3356"/>
        <v/>
      </c>
      <c r="BK439" s="142" t="str">
        <f t="shared" ca="1" si="3382"/>
        <v/>
      </c>
      <c r="BL439" s="142" t="str">
        <f t="shared" ref="BL439" ca="1" si="3750">IFERROR(INDEX($D$2:$BA$203,$A$41-1+$BI439,$A$27-3)*IF(RTF_unit="K",1,IF(RTF_unit="lb",1/1000,IF(RTF_unit="T",2,1))),"")</f>
        <v/>
      </c>
      <c r="BM439" s="142" t="str">
        <f t="shared" ref="BM439" ca="1" si="3751">IFERROR(INDEX($D$2:$BA$203,$A$41-1+$BI439,$A$27-1)*IF(RTF_unit="K",1,IF(RTF_unit="lb",1/1000,IF(RTF_unit="T",2,1))),"")</f>
        <v/>
      </c>
      <c r="BN439" s="142" t="str">
        <f t="shared" ref="BN439" ca="1" si="3752">IFERROR(INDEX($D$2:$BA$203,$A$41-1+$BI439,$A$27-2)*IF(RTF_unit="K",1,IF(RTF_unit="lb",1/1000,IF(RTF_unit="T",2,1))),"")</f>
        <v/>
      </c>
      <c r="BO439" s="142" t="str">
        <f t="shared" ref="BO439" ca="1" si="3753">IFERROR(INDEX($D$2:$BA$203,$A$41-1+$BI439,$A$27)*IF(RTF_unit_Moment="kip-ft",1,IF(RTF_unit_Moment="kip-in",1/12,IF(RTF_unit_Moment="lb-ft",1/1000,IF(RTF_unit_Moment="lb-in",1/12000,1)))),"")</f>
        <v/>
      </c>
      <c r="BP439" s="142" t="str">
        <f t="shared" ref="BP439" ca="1" si="3754">IFERROR(INDEX($D$2:$BA$203,$A$41-1+$BI439,$A$30)*IF(RTF_unit_Moment="kip-ft",1,IF(RTF_unit_Moment="kip-in",1/12,IF(RTF_unit_Moment="lb-ft",1/1000,IF(RTF_unit_Moment="lb-in",1/12000,1)))),"")</f>
        <v/>
      </c>
      <c r="BQ439" s="142" t="str">
        <f t="shared" ca="1" si="3388"/>
        <v/>
      </c>
      <c r="BR439" s="142" t="str">
        <f t="shared" ca="1" si="3389"/>
        <v/>
      </c>
      <c r="BT439" s="142" t="str">
        <f t="array" aca="1" ref="BT439" ca="1">IFERROR(INDEX($BB$1:$BB$502,SMALL(IF($BB$1:$BB$502&lt;&gt;"",ROW($BB$1:$BB$502)),ROW(432:432))),"")</f>
        <v/>
      </c>
      <c r="BU439" s="156" t="str">
        <f t="shared" ca="1" si="3351"/>
        <v/>
      </c>
      <c r="BV439" s="142" t="str">
        <f t="shared" ca="1" si="3646"/>
        <v/>
      </c>
      <c r="BW439" s="142" t="str">
        <f t="shared" ca="1" si="3646"/>
        <v/>
      </c>
      <c r="BX439" s="142" t="str">
        <f t="shared" ca="1" si="3646"/>
        <v/>
      </c>
      <c r="BY439" s="142" t="str">
        <f t="shared" ca="1" si="3363"/>
        <v/>
      </c>
      <c r="BZ439" s="142" t="str">
        <f t="shared" ca="1" si="3352"/>
        <v/>
      </c>
      <c r="CA439" s="142" t="str">
        <f t="shared" ca="1" si="3364"/>
        <v/>
      </c>
      <c r="CB439" s="142" t="str">
        <f t="shared" ca="1" si="3365"/>
        <v/>
      </c>
      <c r="CC439" s="142" t="str">
        <f t="shared" ca="1" si="3366"/>
        <v/>
      </c>
      <c r="CD439" s="142" t="str">
        <f t="shared" ca="1" si="3367"/>
        <v/>
      </c>
      <c r="CE439" s="142" t="str">
        <f t="shared" ca="1" si="3368"/>
        <v/>
      </c>
      <c r="CF439" s="142" t="str">
        <f t="shared" ca="1" si="3369"/>
        <v/>
      </c>
      <c r="CG439" s="142" t="str">
        <f t="shared" ca="1" si="3370"/>
        <v/>
      </c>
      <c r="CH439" s="142" t="str">
        <f ca="1">IFERROR(TRIM(IFERROR(IF(ISNUMBER(MATCH(IF($CF438="Radius",LEFT($CF439,FIND(" (",$CF439,1)),IF(LEFT($CF439,FIND(" (",$CF439,1))=LEFT($CF438,FIND(" (",$CF438,1)),"",LEFT($CF439,FIND(" (",$CF439,1)))),$CH$8:$CH438,0))=FALSE,IF($CF438="Radius",LEFT($CF439,FIND(" (",$CF439,1)),IF(LEFT($CF439,FIND(" (",$CF439,1))=LEFT($CF438,FIND(" (",$CF438,1)),"",LEFT($CF439,FIND(" (",$CF439,1)))),""),"")),"")</f>
        <v/>
      </c>
      <c r="CI439" s="142" t="str">
        <f t="array" aca="1" ref="CI439" ca="1">IFERROR(IF($CH439="","",IF(MAX((Selection_Radius=$CH439)*Selection_Resultant)=0,"",MAX((Selection_Radius=$CH439)*Selection_Resultant))),"")</f>
        <v/>
      </c>
      <c r="CJ439" s="142" t="str">
        <f t="shared" ca="1" si="3371"/>
        <v/>
      </c>
      <c r="CK439" s="142" t="str">
        <f t="array" aca="1" ref="CK439" ca="1">IFERROR(INDEX($CJ$1:$CJ$502,SMALL(IF($CJ$1:$CJ$502&lt;&gt;"",ROW($CJ$1:$CJ$502)),ROW(432:432))),"")</f>
        <v/>
      </c>
      <c r="CL439" s="142" t="str">
        <f t="shared" ca="1" si="3372"/>
        <v/>
      </c>
      <c r="CM439" s="142" t="str">
        <f t="shared" ca="1" si="3373"/>
        <v/>
      </c>
      <c r="CN439" s="142" t="str" cm="1">
        <f t="array" aca="1" ref="CN439" ca="1">IF(CM439="","",INDEX(INDIRECT("$CM$9:$CM$" &amp; ROW(GuyAnchorReactionCount) + GuyAnchorReactionCount),ROWS($CM439:INDIRECT("$CM$" &amp; ROW(GuyAnchorReactionCount) + GuyAnchorReactionCount))))</f>
        <v/>
      </c>
      <c r="CP439" s="145" t="str">
        <f t="shared" ca="1" si="3374"/>
        <v/>
      </c>
      <c r="CQ439" s="145" t="str">
        <f t="shared" ca="1" si="3375"/>
        <v/>
      </c>
      <c r="CR439" s="145" t="str">
        <f t="shared" ca="1" si="3376"/>
        <v/>
      </c>
      <c r="CS439" s="145" t="str">
        <f t="shared" ca="1" si="3377"/>
        <v/>
      </c>
    </row>
    <row r="440" spans="3:97" x14ac:dyDescent="0.2">
      <c r="C440" s="142">
        <f t="shared" si="3301"/>
        <v>438</v>
      </c>
      <c r="D440" s="142" t="e">
        <f t="shared" ca="1" si="3705"/>
        <v>#N/A</v>
      </c>
      <c r="E440" s="142" t="e">
        <f t="shared" ca="1" si="3705"/>
        <v>#N/A</v>
      </c>
      <c r="F440" s="142" t="e">
        <f t="shared" ca="1" si="3705"/>
        <v>#N/A</v>
      </c>
      <c r="G440" s="142" t="e">
        <f t="shared" ca="1" si="3705"/>
        <v>#N/A</v>
      </c>
      <c r="H440" s="142" t="e">
        <f t="shared" ca="1" si="3705"/>
        <v>#N/A</v>
      </c>
      <c r="I440" s="142" t="e">
        <f t="shared" ca="1" si="3705"/>
        <v>#N/A</v>
      </c>
      <c r="J440" s="142" t="e">
        <f t="shared" ca="1" si="3705"/>
        <v>#N/A</v>
      </c>
      <c r="K440" s="142" t="e">
        <f t="shared" ca="1" si="3705"/>
        <v>#N/A</v>
      </c>
      <c r="L440" s="142" t="e">
        <f t="shared" ca="1" si="3705"/>
        <v>#N/A</v>
      </c>
      <c r="M440" s="142" t="e">
        <f t="shared" ca="1" si="3705"/>
        <v>#N/A</v>
      </c>
      <c r="N440" s="142" t="e">
        <f t="shared" ca="1" si="3705"/>
        <v>#N/A</v>
      </c>
      <c r="O440" s="142" t="e">
        <f t="shared" ca="1" si="3705"/>
        <v>#N/A</v>
      </c>
      <c r="P440" s="142" t="e">
        <f t="shared" ca="1" si="3705"/>
        <v>#N/A</v>
      </c>
      <c r="Q440" s="142" t="e">
        <f t="shared" ca="1" si="3705"/>
        <v>#N/A</v>
      </c>
      <c r="R440" s="142" t="e">
        <f t="shared" ca="1" si="3705"/>
        <v>#N/A</v>
      </c>
      <c r="S440" s="142" t="e">
        <f t="shared" ca="1" si="3705"/>
        <v>#N/A</v>
      </c>
      <c r="T440" s="142" t="e">
        <f t="shared" ca="1" si="3695"/>
        <v>#N/A</v>
      </c>
      <c r="U440" s="142" t="e">
        <f t="shared" ca="1" si="3695"/>
        <v>#N/A</v>
      </c>
      <c r="V440" s="142" t="e">
        <f t="shared" ca="1" si="3695"/>
        <v>#N/A</v>
      </c>
      <c r="W440" s="142" t="e">
        <f t="shared" ca="1" si="3695"/>
        <v>#N/A</v>
      </c>
      <c r="X440" s="142" t="e">
        <f t="shared" ca="1" si="3695"/>
        <v>#N/A</v>
      </c>
      <c r="Y440" s="142" t="e">
        <f t="shared" ca="1" si="3695"/>
        <v>#N/A</v>
      </c>
      <c r="Z440" s="142" t="e">
        <f t="shared" ca="1" si="3695"/>
        <v>#N/A</v>
      </c>
      <c r="AA440" s="142" t="e">
        <f t="shared" ca="1" si="3695"/>
        <v>#N/A</v>
      </c>
      <c r="AB440" s="142" t="e">
        <f t="shared" ca="1" si="3695"/>
        <v>#N/A</v>
      </c>
      <c r="AC440" s="142" t="e">
        <f t="shared" ca="1" si="3695"/>
        <v>#N/A</v>
      </c>
      <c r="AD440" s="142" t="e">
        <f t="shared" ca="1" si="3695"/>
        <v>#N/A</v>
      </c>
      <c r="AE440" s="142" t="e">
        <f t="shared" ca="1" si="3695"/>
        <v>#N/A</v>
      </c>
      <c r="AF440" s="142" t="e">
        <f t="shared" ca="1" si="3695"/>
        <v>#N/A</v>
      </c>
      <c r="AG440" s="142" t="e">
        <f t="shared" ca="1" si="3695"/>
        <v>#N/A</v>
      </c>
      <c r="AH440" s="142" t="e">
        <f t="shared" ca="1" si="3695"/>
        <v>#N/A</v>
      </c>
      <c r="AI440" s="142" t="e">
        <f t="shared" ca="1" si="3706"/>
        <v>#N/A</v>
      </c>
      <c r="AJ440" s="142" t="e">
        <f t="shared" ca="1" si="3706"/>
        <v>#N/A</v>
      </c>
      <c r="AK440" s="142" t="e">
        <f t="shared" ca="1" si="3706"/>
        <v>#N/A</v>
      </c>
      <c r="AL440" s="142" t="e">
        <f t="shared" ca="1" si="3706"/>
        <v>#N/A</v>
      </c>
      <c r="AM440" s="142" t="e">
        <f t="shared" ca="1" si="3706"/>
        <v>#N/A</v>
      </c>
      <c r="AN440" s="142" t="e">
        <f t="shared" ca="1" si="3706"/>
        <v>#N/A</v>
      </c>
      <c r="AO440" s="142" t="e">
        <f t="shared" ca="1" si="3706"/>
        <v>#N/A</v>
      </c>
      <c r="AP440" s="142" t="e">
        <f t="shared" ca="1" si="3706"/>
        <v>#N/A</v>
      </c>
      <c r="AQ440" s="142" t="e">
        <f t="shared" ca="1" si="3706"/>
        <v>#N/A</v>
      </c>
      <c r="AR440" s="142" t="e">
        <f t="shared" ca="1" si="3706"/>
        <v>#N/A</v>
      </c>
      <c r="AS440" s="142" t="e">
        <f t="shared" ca="1" si="3706"/>
        <v>#N/A</v>
      </c>
      <c r="AT440" s="142" t="e">
        <f t="shared" ca="1" si="3706"/>
        <v>#N/A</v>
      </c>
      <c r="AU440" s="142" t="e">
        <f t="shared" ca="1" si="3706"/>
        <v>#N/A</v>
      </c>
      <c r="AV440" s="142" t="e">
        <f t="shared" ca="1" si="3706"/>
        <v>#N/A</v>
      </c>
      <c r="AW440" s="142" t="e">
        <f t="shared" ca="1" si="3706"/>
        <v>#N/A</v>
      </c>
      <c r="AX440" s="142" t="e">
        <f t="shared" ca="1" si="3706"/>
        <v>#N/A</v>
      </c>
      <c r="AY440" s="142" t="e">
        <f t="shared" ca="1" si="3696"/>
        <v>#N/A</v>
      </c>
      <c r="AZ440" s="142" t="e">
        <f t="shared" ca="1" si="3696"/>
        <v>#N/A</v>
      </c>
      <c r="BA440" s="142" t="e">
        <f t="shared" ca="1" si="3696"/>
        <v>#N/A</v>
      </c>
      <c r="BB440" s="142" t="str">
        <f t="shared" ca="1" si="3291"/>
        <v/>
      </c>
      <c r="BC440" s="142" t="str">
        <f t="shared" ref="BC440" ca="1" si="3755">IFERROR(VALUE(G440)*IF(RTF_unit="K",1,IF(RTF_unit="lb",1/1000,IF(RTF_unit="T",2,1))),"")</f>
        <v/>
      </c>
      <c r="BD440" s="142" t="str">
        <f t="shared" ref="BD440" ca="1" si="3756">IFERROR(VALUE(H440)*IF(RTF_unit="K",1,IF(RTF_unit="lb",1/1000,IF(RTF_unit="T",2,1))),"")</f>
        <v/>
      </c>
      <c r="BE440" s="142" t="str">
        <f t="shared" ref="BE440" ca="1" si="3757">IFERROR(VALUE(I440)*IF(RTF_unit="K",1,IF(RTF_unit="lb",1/1000,IF(RTF_unit="T",2,1))),"")</f>
        <v/>
      </c>
      <c r="BF440" s="20" t="str">
        <f t="shared" ca="1" si="3295"/>
        <v/>
      </c>
      <c r="BG440" s="142" t="str">
        <f t="shared" ca="1" si="3337"/>
        <v/>
      </c>
      <c r="BH440" s="20"/>
      <c r="BI440" s="158" t="str">
        <f t="shared" ca="1" si="3381"/>
        <v/>
      </c>
      <c r="BJ440" s="142" t="str">
        <f t="shared" ca="1" si="3356"/>
        <v/>
      </c>
      <c r="BK440" s="142" t="str">
        <f t="shared" ca="1" si="3382"/>
        <v/>
      </c>
      <c r="BL440" s="142" t="str">
        <f t="shared" ref="BL440" ca="1" si="3758">IFERROR(INDEX($D$2:$BA$203,$A$41-1+$BI440,$A$27-3)*IF(RTF_unit="K",1,IF(RTF_unit="lb",1/1000,IF(RTF_unit="T",2,1))),"")</f>
        <v/>
      </c>
      <c r="BM440" s="142" t="str">
        <f t="shared" ref="BM440" ca="1" si="3759">IFERROR(INDEX($D$2:$BA$203,$A$41-1+$BI440,$A$27-1)*IF(RTF_unit="K",1,IF(RTF_unit="lb",1/1000,IF(RTF_unit="T",2,1))),"")</f>
        <v/>
      </c>
      <c r="BN440" s="142" t="str">
        <f t="shared" ref="BN440" ca="1" si="3760">IFERROR(INDEX($D$2:$BA$203,$A$41-1+$BI440,$A$27-2)*IF(RTF_unit="K",1,IF(RTF_unit="lb",1/1000,IF(RTF_unit="T",2,1))),"")</f>
        <v/>
      </c>
      <c r="BO440" s="142" t="str">
        <f t="shared" ref="BO440" ca="1" si="3761">IFERROR(INDEX($D$2:$BA$203,$A$41-1+$BI440,$A$27)*IF(RTF_unit_Moment="kip-ft",1,IF(RTF_unit_Moment="kip-in",1/12,IF(RTF_unit_Moment="lb-ft",1/1000,IF(RTF_unit_Moment="lb-in",1/12000,1)))),"")</f>
        <v/>
      </c>
      <c r="BP440" s="142" t="str">
        <f t="shared" ref="BP440" ca="1" si="3762">IFERROR(INDEX($D$2:$BA$203,$A$41-1+$BI440,$A$30)*IF(RTF_unit_Moment="kip-ft",1,IF(RTF_unit_Moment="kip-in",1/12,IF(RTF_unit_Moment="lb-ft",1/1000,IF(RTF_unit_Moment="lb-in",1/12000,1)))),"")</f>
        <v/>
      </c>
      <c r="BQ440" s="142" t="str">
        <f t="shared" ca="1" si="3388"/>
        <v/>
      </c>
      <c r="BR440" s="142" t="str">
        <f t="shared" ca="1" si="3389"/>
        <v/>
      </c>
      <c r="BT440" s="142" t="str">
        <f t="array" aca="1" ref="BT440" ca="1">IFERROR(INDEX($BB$1:$BB$502,SMALL(IF($BB$1:$BB$502&lt;&gt;"",ROW($BB$1:$BB$502)),ROW(433:433))),"")</f>
        <v/>
      </c>
      <c r="BU440" s="156" t="str">
        <f t="shared" ca="1" si="3351"/>
        <v/>
      </c>
      <c r="BV440" s="142" t="str">
        <f t="shared" ca="1" si="3646"/>
        <v/>
      </c>
      <c r="BW440" s="142" t="str">
        <f t="shared" ca="1" si="3646"/>
        <v/>
      </c>
      <c r="BX440" s="142" t="str">
        <f t="shared" ca="1" si="3646"/>
        <v/>
      </c>
      <c r="BY440" s="142" t="str">
        <f t="shared" ca="1" si="3363"/>
        <v/>
      </c>
      <c r="BZ440" s="142" t="str">
        <f t="shared" ca="1" si="3352"/>
        <v/>
      </c>
      <c r="CA440" s="142" t="str">
        <f t="shared" ca="1" si="3364"/>
        <v/>
      </c>
      <c r="CB440" s="142" t="str">
        <f t="shared" ca="1" si="3365"/>
        <v/>
      </c>
      <c r="CC440" s="142" t="str">
        <f t="shared" ca="1" si="3366"/>
        <v/>
      </c>
      <c r="CD440" s="142" t="str">
        <f t="shared" ca="1" si="3367"/>
        <v/>
      </c>
      <c r="CE440" s="142" t="str">
        <f t="shared" ca="1" si="3368"/>
        <v/>
      </c>
      <c r="CF440" s="142" t="str">
        <f t="shared" ca="1" si="3369"/>
        <v/>
      </c>
      <c r="CG440" s="142" t="str">
        <f t="shared" ca="1" si="3370"/>
        <v/>
      </c>
      <c r="CH440" s="142" t="str">
        <f ca="1">IFERROR(TRIM(IFERROR(IF(ISNUMBER(MATCH(IF($CF439="Radius",LEFT($CF440,FIND(" (",$CF440,1)),IF(LEFT($CF440,FIND(" (",$CF440,1))=LEFT($CF439,FIND(" (",$CF439,1)),"",LEFT($CF440,FIND(" (",$CF440,1)))),$CH$8:$CH439,0))=FALSE,IF($CF439="Radius",LEFT($CF440,FIND(" (",$CF440,1)),IF(LEFT($CF440,FIND(" (",$CF440,1))=LEFT($CF439,FIND(" (",$CF439,1)),"",LEFT($CF440,FIND(" (",$CF440,1)))),""),"")),"")</f>
        <v/>
      </c>
      <c r="CI440" s="142" t="str">
        <f t="array" aca="1" ref="CI440" ca="1">IFERROR(IF($CH440="","",IF(MAX((Selection_Radius=$CH440)*Selection_Resultant)=0,"",MAX((Selection_Radius=$CH440)*Selection_Resultant))),"")</f>
        <v/>
      </c>
      <c r="CJ440" s="142" t="str">
        <f t="shared" ca="1" si="3371"/>
        <v/>
      </c>
      <c r="CK440" s="142" t="str">
        <f t="array" aca="1" ref="CK440" ca="1">IFERROR(INDEX($CJ$1:$CJ$502,SMALL(IF($CJ$1:$CJ$502&lt;&gt;"",ROW($CJ$1:$CJ$502)),ROW(433:433))),"")</f>
        <v/>
      </c>
      <c r="CL440" s="142" t="str">
        <f t="shared" ca="1" si="3372"/>
        <v/>
      </c>
      <c r="CM440" s="142" t="str">
        <f t="shared" ca="1" si="3373"/>
        <v/>
      </c>
      <c r="CN440" s="142" t="str" cm="1">
        <f t="array" aca="1" ref="CN440" ca="1">IF(CM440="","",INDEX(INDIRECT("$CM$9:$CM$" &amp; ROW(GuyAnchorReactionCount) + GuyAnchorReactionCount),ROWS($CM440:INDIRECT("$CM$" &amp; ROW(GuyAnchorReactionCount) + GuyAnchorReactionCount))))</f>
        <v/>
      </c>
      <c r="CP440" s="145" t="str">
        <f t="shared" ca="1" si="3374"/>
        <v/>
      </c>
      <c r="CQ440" s="145" t="str">
        <f t="shared" ca="1" si="3375"/>
        <v/>
      </c>
      <c r="CR440" s="145" t="str">
        <f t="shared" ca="1" si="3376"/>
        <v/>
      </c>
      <c r="CS440" s="145" t="str">
        <f t="shared" ca="1" si="3377"/>
        <v/>
      </c>
    </row>
    <row r="441" spans="3:97" x14ac:dyDescent="0.2">
      <c r="C441" s="142">
        <f t="shared" si="3301"/>
        <v>439</v>
      </c>
      <c r="D441" s="142" t="e">
        <f t="shared" ca="1" si="3705"/>
        <v>#N/A</v>
      </c>
      <c r="E441" s="142" t="e">
        <f t="shared" ca="1" si="3705"/>
        <v>#N/A</v>
      </c>
      <c r="F441" s="142" t="e">
        <f t="shared" ca="1" si="3705"/>
        <v>#N/A</v>
      </c>
      <c r="G441" s="142" t="e">
        <f t="shared" ca="1" si="3705"/>
        <v>#N/A</v>
      </c>
      <c r="H441" s="142" t="e">
        <f t="shared" ca="1" si="3705"/>
        <v>#N/A</v>
      </c>
      <c r="I441" s="142" t="e">
        <f t="shared" ca="1" si="3705"/>
        <v>#N/A</v>
      </c>
      <c r="J441" s="142" t="e">
        <f t="shared" ca="1" si="3705"/>
        <v>#N/A</v>
      </c>
      <c r="K441" s="142" t="e">
        <f t="shared" ca="1" si="3705"/>
        <v>#N/A</v>
      </c>
      <c r="L441" s="142" t="e">
        <f t="shared" ca="1" si="3705"/>
        <v>#N/A</v>
      </c>
      <c r="M441" s="142" t="e">
        <f t="shared" ca="1" si="3705"/>
        <v>#N/A</v>
      </c>
      <c r="N441" s="142" t="e">
        <f t="shared" ca="1" si="3705"/>
        <v>#N/A</v>
      </c>
      <c r="O441" s="142" t="e">
        <f t="shared" ca="1" si="3705"/>
        <v>#N/A</v>
      </c>
      <c r="P441" s="142" t="e">
        <f t="shared" ca="1" si="3705"/>
        <v>#N/A</v>
      </c>
      <c r="Q441" s="142" t="e">
        <f t="shared" ca="1" si="3705"/>
        <v>#N/A</v>
      </c>
      <c r="R441" s="142" t="e">
        <f t="shared" ca="1" si="3705"/>
        <v>#N/A</v>
      </c>
      <c r="S441" s="142" t="e">
        <f t="shared" ca="1" si="3705"/>
        <v>#N/A</v>
      </c>
      <c r="T441" s="142" t="e">
        <f t="shared" ca="1" si="3695"/>
        <v>#N/A</v>
      </c>
      <c r="U441" s="142" t="e">
        <f t="shared" ca="1" si="3695"/>
        <v>#N/A</v>
      </c>
      <c r="V441" s="142" t="e">
        <f t="shared" ca="1" si="3695"/>
        <v>#N/A</v>
      </c>
      <c r="W441" s="142" t="e">
        <f t="shared" ca="1" si="3695"/>
        <v>#N/A</v>
      </c>
      <c r="X441" s="142" t="e">
        <f t="shared" ca="1" si="3695"/>
        <v>#N/A</v>
      </c>
      <c r="Y441" s="142" t="e">
        <f t="shared" ca="1" si="3695"/>
        <v>#N/A</v>
      </c>
      <c r="Z441" s="142" t="e">
        <f t="shared" ca="1" si="3695"/>
        <v>#N/A</v>
      </c>
      <c r="AA441" s="142" t="e">
        <f t="shared" ca="1" si="3695"/>
        <v>#N/A</v>
      </c>
      <c r="AB441" s="142" t="e">
        <f t="shared" ca="1" si="3695"/>
        <v>#N/A</v>
      </c>
      <c r="AC441" s="142" t="e">
        <f t="shared" ca="1" si="3695"/>
        <v>#N/A</v>
      </c>
      <c r="AD441" s="142" t="e">
        <f t="shared" ca="1" si="3695"/>
        <v>#N/A</v>
      </c>
      <c r="AE441" s="142" t="e">
        <f t="shared" ca="1" si="3695"/>
        <v>#N/A</v>
      </c>
      <c r="AF441" s="142" t="e">
        <f t="shared" ca="1" si="3695"/>
        <v>#N/A</v>
      </c>
      <c r="AG441" s="142" t="e">
        <f t="shared" ca="1" si="3695"/>
        <v>#N/A</v>
      </c>
      <c r="AH441" s="142" t="e">
        <f t="shared" ca="1" si="3695"/>
        <v>#N/A</v>
      </c>
      <c r="AI441" s="142" t="e">
        <f t="shared" ca="1" si="3706"/>
        <v>#N/A</v>
      </c>
      <c r="AJ441" s="142" t="e">
        <f t="shared" ca="1" si="3706"/>
        <v>#N/A</v>
      </c>
      <c r="AK441" s="142" t="e">
        <f t="shared" ca="1" si="3706"/>
        <v>#N/A</v>
      </c>
      <c r="AL441" s="142" t="e">
        <f t="shared" ca="1" si="3706"/>
        <v>#N/A</v>
      </c>
      <c r="AM441" s="142" t="e">
        <f t="shared" ca="1" si="3706"/>
        <v>#N/A</v>
      </c>
      <c r="AN441" s="142" t="e">
        <f t="shared" ca="1" si="3706"/>
        <v>#N/A</v>
      </c>
      <c r="AO441" s="142" t="e">
        <f t="shared" ca="1" si="3706"/>
        <v>#N/A</v>
      </c>
      <c r="AP441" s="142" t="e">
        <f t="shared" ca="1" si="3706"/>
        <v>#N/A</v>
      </c>
      <c r="AQ441" s="142" t="e">
        <f t="shared" ca="1" si="3706"/>
        <v>#N/A</v>
      </c>
      <c r="AR441" s="142" t="e">
        <f t="shared" ca="1" si="3706"/>
        <v>#N/A</v>
      </c>
      <c r="AS441" s="142" t="e">
        <f t="shared" ca="1" si="3706"/>
        <v>#N/A</v>
      </c>
      <c r="AT441" s="142" t="e">
        <f t="shared" ca="1" si="3706"/>
        <v>#N/A</v>
      </c>
      <c r="AU441" s="142" t="e">
        <f t="shared" ca="1" si="3706"/>
        <v>#N/A</v>
      </c>
      <c r="AV441" s="142" t="e">
        <f t="shared" ca="1" si="3706"/>
        <v>#N/A</v>
      </c>
      <c r="AW441" s="142" t="e">
        <f t="shared" ca="1" si="3706"/>
        <v>#N/A</v>
      </c>
      <c r="AX441" s="142" t="e">
        <f t="shared" ca="1" si="3706"/>
        <v>#N/A</v>
      </c>
      <c r="AY441" s="142" t="e">
        <f t="shared" ca="1" si="3696"/>
        <v>#N/A</v>
      </c>
      <c r="AZ441" s="142" t="e">
        <f t="shared" ca="1" si="3696"/>
        <v>#N/A</v>
      </c>
      <c r="BA441" s="142" t="e">
        <f t="shared" ca="1" si="3696"/>
        <v>#N/A</v>
      </c>
      <c r="BB441" s="142" t="str">
        <f t="shared" ca="1" si="3291"/>
        <v/>
      </c>
      <c r="BC441" s="142" t="str">
        <f t="shared" ref="BC441" ca="1" si="3763">IFERROR(VALUE(G441)*IF(RTF_unit="K",1,IF(RTF_unit="lb",1/1000,IF(RTF_unit="T",2,1))),"")</f>
        <v/>
      </c>
      <c r="BD441" s="142" t="str">
        <f t="shared" ref="BD441" ca="1" si="3764">IFERROR(VALUE(H441)*IF(RTF_unit="K",1,IF(RTF_unit="lb",1/1000,IF(RTF_unit="T",2,1))),"")</f>
        <v/>
      </c>
      <c r="BE441" s="142" t="str">
        <f t="shared" ref="BE441" ca="1" si="3765">IFERROR(VALUE(I441)*IF(RTF_unit="K",1,IF(RTF_unit="lb",1/1000,IF(RTF_unit="T",2,1))),"")</f>
        <v/>
      </c>
      <c r="BF441" s="20" t="str">
        <f t="shared" ca="1" si="3295"/>
        <v/>
      </c>
      <c r="BG441" s="142" t="str">
        <f t="shared" ca="1" si="3337"/>
        <v/>
      </c>
      <c r="BH441" s="20"/>
      <c r="BI441" s="158" t="str">
        <f t="shared" ca="1" si="3381"/>
        <v/>
      </c>
      <c r="BJ441" s="142" t="str">
        <f t="shared" ca="1" si="3356"/>
        <v/>
      </c>
      <c r="BK441" s="142" t="str">
        <f t="shared" ca="1" si="3382"/>
        <v/>
      </c>
      <c r="BL441" s="142" t="str">
        <f t="shared" ref="BL441" ca="1" si="3766">IFERROR(INDEX($D$2:$BA$203,$A$41-1+$BI441,$A$27-3)*IF(RTF_unit="K",1,IF(RTF_unit="lb",1/1000,IF(RTF_unit="T",2,1))),"")</f>
        <v/>
      </c>
      <c r="BM441" s="142" t="str">
        <f t="shared" ref="BM441" ca="1" si="3767">IFERROR(INDEX($D$2:$BA$203,$A$41-1+$BI441,$A$27-1)*IF(RTF_unit="K",1,IF(RTF_unit="lb",1/1000,IF(RTF_unit="T",2,1))),"")</f>
        <v/>
      </c>
      <c r="BN441" s="142" t="str">
        <f t="shared" ref="BN441" ca="1" si="3768">IFERROR(INDEX($D$2:$BA$203,$A$41-1+$BI441,$A$27-2)*IF(RTF_unit="K",1,IF(RTF_unit="lb",1/1000,IF(RTF_unit="T",2,1))),"")</f>
        <v/>
      </c>
      <c r="BO441" s="142" t="str">
        <f t="shared" ref="BO441" ca="1" si="3769">IFERROR(INDEX($D$2:$BA$203,$A$41-1+$BI441,$A$27)*IF(RTF_unit_Moment="kip-ft",1,IF(RTF_unit_Moment="kip-in",1/12,IF(RTF_unit_Moment="lb-ft",1/1000,IF(RTF_unit_Moment="lb-in",1/12000,1)))),"")</f>
        <v/>
      </c>
      <c r="BP441" s="142" t="str">
        <f t="shared" ref="BP441" ca="1" si="3770">IFERROR(INDEX($D$2:$BA$203,$A$41-1+$BI441,$A$30)*IF(RTF_unit_Moment="kip-ft",1,IF(RTF_unit_Moment="kip-in",1/12,IF(RTF_unit_Moment="lb-ft",1/1000,IF(RTF_unit_Moment="lb-in",1/12000,1)))),"")</f>
        <v/>
      </c>
      <c r="BQ441" s="142" t="str">
        <f t="shared" ca="1" si="3388"/>
        <v/>
      </c>
      <c r="BR441" s="142" t="str">
        <f t="shared" ca="1" si="3389"/>
        <v/>
      </c>
      <c r="BT441" s="142" t="str">
        <f t="array" aca="1" ref="BT441" ca="1">IFERROR(INDEX($BB$1:$BB$502,SMALL(IF($BB$1:$BB$502&lt;&gt;"",ROW($BB$1:$BB$502)),ROW(434:434))),"")</f>
        <v/>
      </c>
      <c r="BU441" s="156" t="str">
        <f t="shared" ca="1" si="3351"/>
        <v/>
      </c>
      <c r="BV441" s="142" t="str">
        <f t="shared" ca="1" si="3646"/>
        <v/>
      </c>
      <c r="BW441" s="142" t="str">
        <f t="shared" ca="1" si="3646"/>
        <v/>
      </c>
      <c r="BX441" s="142" t="str">
        <f t="shared" ca="1" si="3646"/>
        <v/>
      </c>
      <c r="BY441" s="142" t="str">
        <f t="shared" ca="1" si="3363"/>
        <v/>
      </c>
      <c r="BZ441" s="142" t="str">
        <f t="shared" ca="1" si="3352"/>
        <v/>
      </c>
      <c r="CA441" s="142" t="str">
        <f t="shared" ca="1" si="3364"/>
        <v/>
      </c>
      <c r="CB441" s="142" t="str">
        <f t="shared" ca="1" si="3365"/>
        <v/>
      </c>
      <c r="CC441" s="142" t="str">
        <f t="shared" ca="1" si="3366"/>
        <v/>
      </c>
      <c r="CD441" s="142" t="str">
        <f t="shared" ca="1" si="3367"/>
        <v/>
      </c>
      <c r="CE441" s="142" t="str">
        <f t="shared" ca="1" si="3368"/>
        <v/>
      </c>
      <c r="CF441" s="142" t="str">
        <f t="shared" ca="1" si="3369"/>
        <v/>
      </c>
      <c r="CG441" s="142" t="str">
        <f t="shared" ca="1" si="3370"/>
        <v/>
      </c>
      <c r="CH441" s="142" t="str">
        <f ca="1">IFERROR(TRIM(IFERROR(IF(ISNUMBER(MATCH(IF($CF440="Radius",LEFT($CF441,FIND(" (",$CF441,1)),IF(LEFT($CF441,FIND(" (",$CF441,1))=LEFT($CF440,FIND(" (",$CF440,1)),"",LEFT($CF441,FIND(" (",$CF441,1)))),$CH$8:$CH440,0))=FALSE,IF($CF440="Radius",LEFT($CF441,FIND(" (",$CF441,1)),IF(LEFT($CF441,FIND(" (",$CF441,1))=LEFT($CF440,FIND(" (",$CF440,1)),"",LEFT($CF441,FIND(" (",$CF441,1)))),""),"")),"")</f>
        <v/>
      </c>
      <c r="CI441" s="142" t="str">
        <f t="array" aca="1" ref="CI441" ca="1">IFERROR(IF($CH441="","",IF(MAX((Selection_Radius=$CH441)*Selection_Resultant)=0,"",MAX((Selection_Radius=$CH441)*Selection_Resultant))),"")</f>
        <v/>
      </c>
      <c r="CJ441" s="142" t="str">
        <f t="shared" ca="1" si="3371"/>
        <v/>
      </c>
      <c r="CK441" s="142" t="str">
        <f t="array" aca="1" ref="CK441" ca="1">IFERROR(INDEX($CJ$1:$CJ$502,SMALL(IF($CJ$1:$CJ$502&lt;&gt;"",ROW($CJ$1:$CJ$502)),ROW(434:434))),"")</f>
        <v/>
      </c>
      <c r="CL441" s="142" t="str">
        <f t="shared" ca="1" si="3372"/>
        <v/>
      </c>
      <c r="CM441" s="142" t="str">
        <f t="shared" ca="1" si="3373"/>
        <v/>
      </c>
      <c r="CN441" s="142" t="str" cm="1">
        <f t="array" aca="1" ref="CN441" ca="1">IF(CM441="","",INDEX(INDIRECT("$CM$9:$CM$" &amp; ROW(GuyAnchorReactionCount) + GuyAnchorReactionCount),ROWS($CM441:INDIRECT("$CM$" &amp; ROW(GuyAnchorReactionCount) + GuyAnchorReactionCount))))</f>
        <v/>
      </c>
      <c r="CP441" s="145" t="str">
        <f t="shared" ca="1" si="3374"/>
        <v/>
      </c>
      <c r="CQ441" s="145" t="str">
        <f t="shared" ca="1" si="3375"/>
        <v/>
      </c>
      <c r="CR441" s="145" t="str">
        <f t="shared" ca="1" si="3376"/>
        <v/>
      </c>
      <c r="CS441" s="145" t="str">
        <f t="shared" ca="1" si="3377"/>
        <v/>
      </c>
    </row>
    <row r="442" spans="3:97" ht="15" customHeight="1" x14ac:dyDescent="0.2">
      <c r="C442" s="142">
        <f t="shared" si="3301"/>
        <v>440</v>
      </c>
      <c r="D442" s="142" t="e">
        <f t="shared" ca="1" si="3705"/>
        <v>#N/A</v>
      </c>
      <c r="E442" s="142" t="e">
        <f t="shared" ca="1" si="3705"/>
        <v>#N/A</v>
      </c>
      <c r="F442" s="142" t="e">
        <f t="shared" ca="1" si="3705"/>
        <v>#N/A</v>
      </c>
      <c r="G442" s="142" t="e">
        <f t="shared" ca="1" si="3705"/>
        <v>#N/A</v>
      </c>
      <c r="H442" s="142" t="e">
        <f t="shared" ca="1" si="3705"/>
        <v>#N/A</v>
      </c>
      <c r="I442" s="142" t="e">
        <f t="shared" ca="1" si="3705"/>
        <v>#N/A</v>
      </c>
      <c r="J442" s="142" t="e">
        <f t="shared" ca="1" si="3705"/>
        <v>#N/A</v>
      </c>
      <c r="K442" s="142" t="e">
        <f t="shared" ca="1" si="3705"/>
        <v>#N/A</v>
      </c>
      <c r="L442" s="142" t="e">
        <f t="shared" ca="1" si="3705"/>
        <v>#N/A</v>
      </c>
      <c r="M442" s="142" t="e">
        <f t="shared" ca="1" si="3705"/>
        <v>#N/A</v>
      </c>
      <c r="N442" s="142" t="e">
        <f t="shared" ca="1" si="3705"/>
        <v>#N/A</v>
      </c>
      <c r="O442" s="142" t="e">
        <f t="shared" ca="1" si="3705"/>
        <v>#N/A</v>
      </c>
      <c r="P442" s="142" t="e">
        <f t="shared" ca="1" si="3705"/>
        <v>#N/A</v>
      </c>
      <c r="Q442" s="142" t="e">
        <f t="shared" ca="1" si="3705"/>
        <v>#N/A</v>
      </c>
      <c r="R442" s="142" t="e">
        <f t="shared" ca="1" si="3705"/>
        <v>#N/A</v>
      </c>
      <c r="S442" s="142" t="e">
        <f t="shared" ca="1" si="3705"/>
        <v>#N/A</v>
      </c>
      <c r="T442" s="142" t="e">
        <f t="shared" ca="1" si="3695"/>
        <v>#N/A</v>
      </c>
      <c r="U442" s="142" t="e">
        <f t="shared" ca="1" si="3695"/>
        <v>#N/A</v>
      </c>
      <c r="V442" s="142" t="e">
        <f t="shared" ca="1" si="3695"/>
        <v>#N/A</v>
      </c>
      <c r="W442" s="142" t="e">
        <f t="shared" ca="1" si="3695"/>
        <v>#N/A</v>
      </c>
      <c r="X442" s="142" t="e">
        <f t="shared" ca="1" si="3695"/>
        <v>#N/A</v>
      </c>
      <c r="Y442" s="142" t="e">
        <f t="shared" ca="1" si="3695"/>
        <v>#N/A</v>
      </c>
      <c r="Z442" s="142" t="e">
        <f t="shared" ca="1" si="3695"/>
        <v>#N/A</v>
      </c>
      <c r="AA442" s="142" t="e">
        <f t="shared" ca="1" si="3695"/>
        <v>#N/A</v>
      </c>
      <c r="AB442" s="142" t="e">
        <f t="shared" ca="1" si="3695"/>
        <v>#N/A</v>
      </c>
      <c r="AC442" s="142" t="e">
        <f t="shared" ca="1" si="3695"/>
        <v>#N/A</v>
      </c>
      <c r="AD442" s="142" t="e">
        <f t="shared" ca="1" si="3695"/>
        <v>#N/A</v>
      </c>
      <c r="AE442" s="142" t="e">
        <f t="shared" ca="1" si="3695"/>
        <v>#N/A</v>
      </c>
      <c r="AF442" s="142" t="e">
        <f t="shared" ca="1" si="3695"/>
        <v>#N/A</v>
      </c>
      <c r="AG442" s="142" t="e">
        <f t="shared" ca="1" si="3695"/>
        <v>#N/A</v>
      </c>
      <c r="AH442" s="142" t="e">
        <f t="shared" ca="1" si="3695"/>
        <v>#N/A</v>
      </c>
      <c r="AI442" s="142" t="e">
        <f t="shared" ca="1" si="3706"/>
        <v>#N/A</v>
      </c>
      <c r="AJ442" s="142" t="e">
        <f t="shared" ca="1" si="3706"/>
        <v>#N/A</v>
      </c>
      <c r="AK442" s="142" t="e">
        <f t="shared" ca="1" si="3706"/>
        <v>#N/A</v>
      </c>
      <c r="AL442" s="142" t="e">
        <f t="shared" ca="1" si="3706"/>
        <v>#N/A</v>
      </c>
      <c r="AM442" s="142" t="e">
        <f t="shared" ca="1" si="3706"/>
        <v>#N/A</v>
      </c>
      <c r="AN442" s="142" t="e">
        <f t="shared" ca="1" si="3706"/>
        <v>#N/A</v>
      </c>
      <c r="AO442" s="142" t="e">
        <f t="shared" ca="1" si="3706"/>
        <v>#N/A</v>
      </c>
      <c r="AP442" s="142" t="e">
        <f t="shared" ca="1" si="3706"/>
        <v>#N/A</v>
      </c>
      <c r="AQ442" s="142" t="e">
        <f t="shared" ca="1" si="3706"/>
        <v>#N/A</v>
      </c>
      <c r="AR442" s="142" t="e">
        <f t="shared" ca="1" si="3706"/>
        <v>#N/A</v>
      </c>
      <c r="AS442" s="142" t="e">
        <f t="shared" ca="1" si="3706"/>
        <v>#N/A</v>
      </c>
      <c r="AT442" s="142" t="e">
        <f t="shared" ca="1" si="3706"/>
        <v>#N/A</v>
      </c>
      <c r="AU442" s="142" t="e">
        <f t="shared" ca="1" si="3706"/>
        <v>#N/A</v>
      </c>
      <c r="AV442" s="142" t="e">
        <f t="shared" ca="1" si="3706"/>
        <v>#N/A</v>
      </c>
      <c r="AW442" s="142" t="e">
        <f t="shared" ca="1" si="3706"/>
        <v>#N/A</v>
      </c>
      <c r="AX442" s="142" t="e">
        <f t="shared" ca="1" si="3706"/>
        <v>#N/A</v>
      </c>
      <c r="AY442" s="142" t="e">
        <f t="shared" ca="1" si="3696"/>
        <v>#N/A</v>
      </c>
      <c r="AZ442" s="142" t="e">
        <f t="shared" ca="1" si="3696"/>
        <v>#N/A</v>
      </c>
      <c r="BA442" s="142" t="e">
        <f t="shared" ca="1" si="3696"/>
        <v>#N/A</v>
      </c>
      <c r="BB442" s="142" t="str">
        <f t="shared" ca="1" si="3291"/>
        <v/>
      </c>
      <c r="BC442" s="142" t="str">
        <f t="shared" ref="BC442" ca="1" si="3771">IFERROR(VALUE(G442)*IF(RTF_unit="K",1,IF(RTF_unit="lb",1/1000,IF(RTF_unit="T",2,1))),"")</f>
        <v/>
      </c>
      <c r="BD442" s="142" t="str">
        <f t="shared" ref="BD442" ca="1" si="3772">IFERROR(VALUE(H442)*IF(RTF_unit="K",1,IF(RTF_unit="lb",1/1000,IF(RTF_unit="T",2,1))),"")</f>
        <v/>
      </c>
      <c r="BE442" s="142" t="str">
        <f t="shared" ref="BE442" ca="1" si="3773">IFERROR(VALUE(I442)*IF(RTF_unit="K",1,IF(RTF_unit="lb",1/1000,IF(RTF_unit="T",2,1))),"")</f>
        <v/>
      </c>
      <c r="BF442" s="20" t="str">
        <f t="shared" ca="1" si="3295"/>
        <v/>
      </c>
      <c r="BG442" s="142" t="str">
        <f t="shared" ca="1" si="3337"/>
        <v/>
      </c>
      <c r="BH442" s="20"/>
      <c r="BI442" s="158" t="str">
        <f t="shared" ca="1" si="3381"/>
        <v/>
      </c>
      <c r="BJ442" s="142" t="str">
        <f t="shared" ca="1" si="3356"/>
        <v/>
      </c>
      <c r="BK442" s="142" t="str">
        <f t="shared" ca="1" si="3382"/>
        <v/>
      </c>
      <c r="BL442" s="142" t="str">
        <f t="shared" ref="BL442" ca="1" si="3774">IFERROR(INDEX($D$2:$BA$203,$A$41-1+$BI442,$A$27-3)*IF(RTF_unit="K",1,IF(RTF_unit="lb",1/1000,IF(RTF_unit="T",2,1))),"")</f>
        <v/>
      </c>
      <c r="BM442" s="142" t="str">
        <f t="shared" ref="BM442" ca="1" si="3775">IFERROR(INDEX($D$2:$BA$203,$A$41-1+$BI442,$A$27-1)*IF(RTF_unit="K",1,IF(RTF_unit="lb",1/1000,IF(RTF_unit="T",2,1))),"")</f>
        <v/>
      </c>
      <c r="BN442" s="142" t="str">
        <f t="shared" ref="BN442" ca="1" si="3776">IFERROR(INDEX($D$2:$BA$203,$A$41-1+$BI442,$A$27-2)*IF(RTF_unit="K",1,IF(RTF_unit="lb",1/1000,IF(RTF_unit="T",2,1))),"")</f>
        <v/>
      </c>
      <c r="BO442" s="142" t="str">
        <f t="shared" ref="BO442" ca="1" si="3777">IFERROR(INDEX($D$2:$BA$203,$A$41-1+$BI442,$A$27)*IF(RTF_unit_Moment="kip-ft",1,IF(RTF_unit_Moment="kip-in",1/12,IF(RTF_unit_Moment="lb-ft",1/1000,IF(RTF_unit_Moment="lb-in",1/12000,1)))),"")</f>
        <v/>
      </c>
      <c r="BP442" s="142" t="str">
        <f t="shared" ref="BP442" ca="1" si="3778">IFERROR(INDEX($D$2:$BA$203,$A$41-1+$BI442,$A$30)*IF(RTF_unit_Moment="kip-ft",1,IF(RTF_unit_Moment="kip-in",1/12,IF(RTF_unit_Moment="lb-ft",1/1000,IF(RTF_unit_Moment="lb-in",1/12000,1)))),"")</f>
        <v/>
      </c>
      <c r="BQ442" s="142" t="str">
        <f t="shared" ca="1" si="3388"/>
        <v/>
      </c>
      <c r="BR442" s="142" t="str">
        <f t="shared" ca="1" si="3389"/>
        <v/>
      </c>
      <c r="BT442" s="142" t="str">
        <f t="array" aca="1" ref="BT442" ca="1">IFERROR(INDEX($BB$1:$BB$502,SMALL(IF($BB$1:$BB$502&lt;&gt;"",ROW($BB$1:$BB$502)),ROW(435:435))),"")</f>
        <v/>
      </c>
      <c r="BU442" s="156" t="str">
        <f t="shared" ca="1" si="3351"/>
        <v/>
      </c>
      <c r="BV442" s="142" t="str">
        <f t="shared" ca="1" si="3646"/>
        <v/>
      </c>
      <c r="BW442" s="142" t="str">
        <f t="shared" ca="1" si="3646"/>
        <v/>
      </c>
      <c r="BX442" s="142" t="str">
        <f t="shared" ca="1" si="3646"/>
        <v/>
      </c>
      <c r="BY442" s="142" t="str">
        <f t="shared" ca="1" si="3363"/>
        <v/>
      </c>
      <c r="BZ442" s="142" t="str">
        <f t="shared" ca="1" si="3352"/>
        <v/>
      </c>
      <c r="CA442" s="142" t="str">
        <f t="shared" ca="1" si="3364"/>
        <v/>
      </c>
      <c r="CB442" s="142" t="str">
        <f t="shared" ca="1" si="3365"/>
        <v/>
      </c>
      <c r="CC442" s="142" t="str">
        <f t="shared" ca="1" si="3366"/>
        <v/>
      </c>
      <c r="CD442" s="142" t="str">
        <f t="shared" ca="1" si="3367"/>
        <v/>
      </c>
      <c r="CE442" s="142" t="str">
        <f t="shared" ca="1" si="3368"/>
        <v/>
      </c>
      <c r="CF442" s="142" t="str">
        <f t="shared" ca="1" si="3369"/>
        <v/>
      </c>
      <c r="CG442" s="142" t="str">
        <f t="shared" ca="1" si="3370"/>
        <v/>
      </c>
      <c r="CH442" s="142" t="str">
        <f ca="1">IFERROR(TRIM(IFERROR(IF(ISNUMBER(MATCH(IF($CF441="Radius",LEFT($CF442,FIND(" (",$CF442,1)),IF(LEFT($CF442,FIND(" (",$CF442,1))=LEFT($CF441,FIND(" (",$CF441,1)),"",LEFT($CF442,FIND(" (",$CF442,1)))),$CH$8:$CH441,0))=FALSE,IF($CF441="Radius",LEFT($CF442,FIND(" (",$CF442,1)),IF(LEFT($CF442,FIND(" (",$CF442,1))=LEFT($CF441,FIND(" (",$CF441,1)),"",LEFT($CF442,FIND(" (",$CF442,1)))),""),"")),"")</f>
        <v/>
      </c>
      <c r="CI442" s="142" t="str">
        <f t="array" aca="1" ref="CI442" ca="1">IFERROR(IF($CH442="","",IF(MAX((Selection_Radius=$CH442)*Selection_Resultant)=0,"",MAX((Selection_Radius=$CH442)*Selection_Resultant))),"")</f>
        <v/>
      </c>
      <c r="CJ442" s="142" t="str">
        <f t="shared" ca="1" si="3371"/>
        <v/>
      </c>
      <c r="CK442" s="142" t="str">
        <f t="array" aca="1" ref="CK442" ca="1">IFERROR(INDEX($CJ$1:$CJ$502,SMALL(IF($CJ$1:$CJ$502&lt;&gt;"",ROW($CJ$1:$CJ$502)),ROW(435:435))),"")</f>
        <v/>
      </c>
      <c r="CL442" s="142" t="str">
        <f t="shared" ca="1" si="3372"/>
        <v/>
      </c>
      <c r="CM442" s="142" t="str">
        <f t="shared" ca="1" si="3373"/>
        <v/>
      </c>
      <c r="CN442" s="142" t="str" cm="1">
        <f t="array" aca="1" ref="CN442" ca="1">IF(CM442="","",INDEX(INDIRECT("$CM$9:$CM$" &amp; ROW(GuyAnchorReactionCount) + GuyAnchorReactionCount),ROWS($CM442:INDIRECT("$CM$" &amp; ROW(GuyAnchorReactionCount) + GuyAnchorReactionCount))))</f>
        <v/>
      </c>
      <c r="CP442" s="145" t="str">
        <f t="shared" ca="1" si="3374"/>
        <v/>
      </c>
      <c r="CQ442" s="145" t="str">
        <f t="shared" ca="1" si="3375"/>
        <v/>
      </c>
      <c r="CR442" s="145" t="str">
        <f t="shared" ca="1" si="3376"/>
        <v/>
      </c>
      <c r="CS442" s="145" t="str">
        <f t="shared" ca="1" si="3377"/>
        <v/>
      </c>
    </row>
    <row r="443" spans="3:97" x14ac:dyDescent="0.2">
      <c r="C443" s="142">
        <f t="shared" si="3301"/>
        <v>441</v>
      </c>
      <c r="D443" s="142" t="e">
        <f t="shared" ca="1" si="3705"/>
        <v>#N/A</v>
      </c>
      <c r="E443" s="142" t="e">
        <f t="shared" ca="1" si="3705"/>
        <v>#N/A</v>
      </c>
      <c r="F443" s="142" t="e">
        <f t="shared" ca="1" si="3705"/>
        <v>#N/A</v>
      </c>
      <c r="G443" s="142" t="e">
        <f t="shared" ca="1" si="3705"/>
        <v>#N/A</v>
      </c>
      <c r="H443" s="142" t="e">
        <f t="shared" ca="1" si="3705"/>
        <v>#N/A</v>
      </c>
      <c r="I443" s="142" t="e">
        <f t="shared" ca="1" si="3705"/>
        <v>#N/A</v>
      </c>
      <c r="J443" s="142" t="e">
        <f t="shared" ca="1" si="3705"/>
        <v>#N/A</v>
      </c>
      <c r="K443" s="142" t="e">
        <f t="shared" ca="1" si="3705"/>
        <v>#N/A</v>
      </c>
      <c r="L443" s="142" t="e">
        <f t="shared" ca="1" si="3705"/>
        <v>#N/A</v>
      </c>
      <c r="M443" s="142" t="e">
        <f t="shared" ca="1" si="3705"/>
        <v>#N/A</v>
      </c>
      <c r="N443" s="142" t="e">
        <f t="shared" ca="1" si="3705"/>
        <v>#N/A</v>
      </c>
      <c r="O443" s="142" t="e">
        <f t="shared" ca="1" si="3705"/>
        <v>#N/A</v>
      </c>
      <c r="P443" s="142" t="e">
        <f t="shared" ca="1" si="3705"/>
        <v>#N/A</v>
      </c>
      <c r="Q443" s="142" t="e">
        <f t="shared" ca="1" si="3705"/>
        <v>#N/A</v>
      </c>
      <c r="R443" s="142" t="e">
        <f t="shared" ca="1" si="3705"/>
        <v>#N/A</v>
      </c>
      <c r="S443" s="142" t="e">
        <f t="shared" ca="1" si="3705"/>
        <v>#N/A</v>
      </c>
      <c r="T443" s="142" t="e">
        <f t="shared" ca="1" si="3695"/>
        <v>#N/A</v>
      </c>
      <c r="U443" s="142" t="e">
        <f t="shared" ca="1" si="3695"/>
        <v>#N/A</v>
      </c>
      <c r="V443" s="142" t="e">
        <f t="shared" ca="1" si="3695"/>
        <v>#N/A</v>
      </c>
      <c r="W443" s="142" t="e">
        <f t="shared" ca="1" si="3695"/>
        <v>#N/A</v>
      </c>
      <c r="X443" s="142" t="e">
        <f t="shared" ca="1" si="3695"/>
        <v>#N/A</v>
      </c>
      <c r="Y443" s="142" t="e">
        <f t="shared" ca="1" si="3695"/>
        <v>#N/A</v>
      </c>
      <c r="Z443" s="142" t="e">
        <f t="shared" ca="1" si="3695"/>
        <v>#N/A</v>
      </c>
      <c r="AA443" s="142" t="e">
        <f t="shared" ca="1" si="3695"/>
        <v>#N/A</v>
      </c>
      <c r="AB443" s="142" t="e">
        <f t="shared" ca="1" si="3695"/>
        <v>#N/A</v>
      </c>
      <c r="AC443" s="142" t="e">
        <f t="shared" ca="1" si="3695"/>
        <v>#N/A</v>
      </c>
      <c r="AD443" s="142" t="e">
        <f t="shared" ca="1" si="3695"/>
        <v>#N/A</v>
      </c>
      <c r="AE443" s="142" t="e">
        <f t="shared" ca="1" si="3695"/>
        <v>#N/A</v>
      </c>
      <c r="AF443" s="142" t="e">
        <f t="shared" ca="1" si="3695"/>
        <v>#N/A</v>
      </c>
      <c r="AG443" s="142" t="e">
        <f t="shared" ca="1" si="3695"/>
        <v>#N/A</v>
      </c>
      <c r="AH443" s="142" t="e">
        <f t="shared" ca="1" si="3695"/>
        <v>#N/A</v>
      </c>
      <c r="AI443" s="142" t="e">
        <f t="shared" ca="1" si="3706"/>
        <v>#N/A</v>
      </c>
      <c r="AJ443" s="142" t="e">
        <f t="shared" ca="1" si="3706"/>
        <v>#N/A</v>
      </c>
      <c r="AK443" s="142" t="e">
        <f t="shared" ca="1" si="3706"/>
        <v>#N/A</v>
      </c>
      <c r="AL443" s="142" t="e">
        <f t="shared" ca="1" si="3706"/>
        <v>#N/A</v>
      </c>
      <c r="AM443" s="142" t="e">
        <f t="shared" ca="1" si="3706"/>
        <v>#N/A</v>
      </c>
      <c r="AN443" s="142" t="e">
        <f t="shared" ca="1" si="3706"/>
        <v>#N/A</v>
      </c>
      <c r="AO443" s="142" t="e">
        <f t="shared" ca="1" si="3706"/>
        <v>#N/A</v>
      </c>
      <c r="AP443" s="142" t="e">
        <f t="shared" ca="1" si="3706"/>
        <v>#N/A</v>
      </c>
      <c r="AQ443" s="142" t="e">
        <f t="shared" ca="1" si="3706"/>
        <v>#N/A</v>
      </c>
      <c r="AR443" s="142" t="e">
        <f t="shared" ca="1" si="3706"/>
        <v>#N/A</v>
      </c>
      <c r="AS443" s="142" t="e">
        <f t="shared" ca="1" si="3706"/>
        <v>#N/A</v>
      </c>
      <c r="AT443" s="142" t="e">
        <f t="shared" ca="1" si="3706"/>
        <v>#N/A</v>
      </c>
      <c r="AU443" s="142" t="e">
        <f t="shared" ca="1" si="3706"/>
        <v>#N/A</v>
      </c>
      <c r="AV443" s="142" t="e">
        <f t="shared" ca="1" si="3706"/>
        <v>#N/A</v>
      </c>
      <c r="AW443" s="142" t="e">
        <f t="shared" ca="1" si="3706"/>
        <v>#N/A</v>
      </c>
      <c r="AX443" s="142" t="e">
        <f t="shared" ca="1" si="3706"/>
        <v>#N/A</v>
      </c>
      <c r="AY443" s="142" t="e">
        <f t="shared" ca="1" si="3696"/>
        <v>#N/A</v>
      </c>
      <c r="AZ443" s="142" t="e">
        <f t="shared" ca="1" si="3696"/>
        <v>#N/A</v>
      </c>
      <c r="BA443" s="142" t="e">
        <f t="shared" ca="1" si="3696"/>
        <v>#N/A</v>
      </c>
      <c r="BB443" s="142" t="str">
        <f t="shared" ca="1" si="3291"/>
        <v/>
      </c>
      <c r="BC443" s="142" t="str">
        <f t="shared" ref="BC443" ca="1" si="3779">IFERROR(VALUE(G443)*IF(RTF_unit="K",1,IF(RTF_unit="lb",1/1000,IF(RTF_unit="T",2,1))),"")</f>
        <v/>
      </c>
      <c r="BD443" s="142" t="str">
        <f t="shared" ref="BD443" ca="1" si="3780">IFERROR(VALUE(H443)*IF(RTF_unit="K",1,IF(RTF_unit="lb",1/1000,IF(RTF_unit="T",2,1))),"")</f>
        <v/>
      </c>
      <c r="BE443" s="142" t="str">
        <f t="shared" ref="BE443" ca="1" si="3781">IFERROR(VALUE(I443)*IF(RTF_unit="K",1,IF(RTF_unit="lb",1/1000,IF(RTF_unit="T",2,1))),"")</f>
        <v/>
      </c>
      <c r="BF443" s="20" t="str">
        <f t="shared" ca="1" si="3295"/>
        <v/>
      </c>
      <c r="BG443" s="142" t="str">
        <f t="shared" ca="1" si="3337"/>
        <v/>
      </c>
      <c r="BH443" s="20"/>
      <c r="BI443" s="158" t="str">
        <f t="shared" ca="1" si="3381"/>
        <v/>
      </c>
      <c r="BJ443" s="142" t="str">
        <f t="shared" ca="1" si="3356"/>
        <v/>
      </c>
      <c r="BK443" s="142" t="str">
        <f t="shared" ca="1" si="3382"/>
        <v/>
      </c>
      <c r="BL443" s="142" t="str">
        <f t="shared" ref="BL443" ca="1" si="3782">IFERROR(INDEX($D$2:$BA$203,$A$41-1+$BI443,$A$27-3)*IF(RTF_unit="K",1,IF(RTF_unit="lb",1/1000,IF(RTF_unit="T",2,1))),"")</f>
        <v/>
      </c>
      <c r="BM443" s="142" t="str">
        <f t="shared" ref="BM443" ca="1" si="3783">IFERROR(INDEX($D$2:$BA$203,$A$41-1+$BI443,$A$27-1)*IF(RTF_unit="K",1,IF(RTF_unit="lb",1/1000,IF(RTF_unit="T",2,1))),"")</f>
        <v/>
      </c>
      <c r="BN443" s="142" t="str">
        <f t="shared" ref="BN443" ca="1" si="3784">IFERROR(INDEX($D$2:$BA$203,$A$41-1+$BI443,$A$27-2)*IF(RTF_unit="K",1,IF(RTF_unit="lb",1/1000,IF(RTF_unit="T",2,1))),"")</f>
        <v/>
      </c>
      <c r="BO443" s="142" t="str">
        <f t="shared" ref="BO443" ca="1" si="3785">IFERROR(INDEX($D$2:$BA$203,$A$41-1+$BI443,$A$27)*IF(RTF_unit_Moment="kip-ft",1,IF(RTF_unit_Moment="kip-in",1/12,IF(RTF_unit_Moment="lb-ft",1/1000,IF(RTF_unit_Moment="lb-in",1/12000,1)))),"")</f>
        <v/>
      </c>
      <c r="BP443" s="142" t="str">
        <f t="shared" ref="BP443" ca="1" si="3786">IFERROR(INDEX($D$2:$BA$203,$A$41-1+$BI443,$A$30)*IF(RTF_unit_Moment="kip-ft",1,IF(RTF_unit_Moment="kip-in",1/12,IF(RTF_unit_Moment="lb-ft",1/1000,IF(RTF_unit_Moment="lb-in",1/12000,1)))),"")</f>
        <v/>
      </c>
      <c r="BQ443" s="142" t="str">
        <f t="shared" ca="1" si="3388"/>
        <v/>
      </c>
      <c r="BR443" s="142" t="str">
        <f t="shared" ca="1" si="3389"/>
        <v/>
      </c>
      <c r="BT443" s="142" t="str">
        <f t="array" aca="1" ref="BT443" ca="1">IFERROR(INDEX($BB$1:$BB$502,SMALL(IF($BB$1:$BB$502&lt;&gt;"",ROW($BB$1:$BB$502)),ROW(436:436))),"")</f>
        <v/>
      </c>
      <c r="BU443" s="156" t="str">
        <f t="shared" ca="1" si="3351"/>
        <v/>
      </c>
      <c r="BV443" s="142" t="str">
        <f t="shared" ca="1" si="3646"/>
        <v/>
      </c>
      <c r="BW443" s="142" t="str">
        <f t="shared" ca="1" si="3646"/>
        <v/>
      </c>
      <c r="BX443" s="142" t="str">
        <f t="shared" ca="1" si="3646"/>
        <v/>
      </c>
      <c r="BY443" s="142" t="str">
        <f t="shared" ca="1" si="3363"/>
        <v/>
      </c>
      <c r="BZ443" s="142" t="str">
        <f t="shared" ca="1" si="3352"/>
        <v/>
      </c>
      <c r="CA443" s="142" t="str">
        <f t="shared" ca="1" si="3364"/>
        <v/>
      </c>
      <c r="CB443" s="142" t="str">
        <f t="shared" ca="1" si="3365"/>
        <v/>
      </c>
      <c r="CC443" s="142" t="str">
        <f t="shared" ca="1" si="3366"/>
        <v/>
      </c>
      <c r="CD443" s="142" t="str">
        <f t="shared" ca="1" si="3367"/>
        <v/>
      </c>
      <c r="CE443" s="142" t="str">
        <f t="shared" ca="1" si="3368"/>
        <v/>
      </c>
      <c r="CF443" s="142" t="str">
        <f t="shared" ca="1" si="3369"/>
        <v/>
      </c>
      <c r="CG443" s="142" t="str">
        <f t="shared" ca="1" si="3370"/>
        <v/>
      </c>
      <c r="CH443" s="142" t="str">
        <f ca="1">IFERROR(TRIM(IFERROR(IF(ISNUMBER(MATCH(IF($CF442="Radius",LEFT($CF443,FIND(" (",$CF443,1)),IF(LEFT($CF443,FIND(" (",$CF443,1))=LEFT($CF442,FIND(" (",$CF442,1)),"",LEFT($CF443,FIND(" (",$CF443,1)))),$CH$8:$CH442,0))=FALSE,IF($CF442="Radius",LEFT($CF443,FIND(" (",$CF443,1)),IF(LEFT($CF443,FIND(" (",$CF443,1))=LEFT($CF442,FIND(" (",$CF442,1)),"",LEFT($CF443,FIND(" (",$CF443,1)))),""),"")),"")</f>
        <v/>
      </c>
      <c r="CI443" s="142" t="str">
        <f t="array" aca="1" ref="CI443" ca="1">IFERROR(IF($CH443="","",IF(MAX((Selection_Radius=$CH443)*Selection_Resultant)=0,"",MAX((Selection_Radius=$CH443)*Selection_Resultant))),"")</f>
        <v/>
      </c>
      <c r="CJ443" s="142" t="str">
        <f t="shared" ca="1" si="3371"/>
        <v/>
      </c>
      <c r="CK443" s="142" t="str">
        <f t="array" aca="1" ref="CK443" ca="1">IFERROR(INDEX($CJ$1:$CJ$502,SMALL(IF($CJ$1:$CJ$502&lt;&gt;"",ROW($CJ$1:$CJ$502)),ROW(436:436))),"")</f>
        <v/>
      </c>
      <c r="CL443" s="142" t="str">
        <f t="shared" ca="1" si="3372"/>
        <v/>
      </c>
      <c r="CM443" s="142" t="str">
        <f t="shared" ca="1" si="3373"/>
        <v/>
      </c>
      <c r="CN443" s="142" t="str" cm="1">
        <f t="array" aca="1" ref="CN443" ca="1">IF(CM443="","",INDEX(INDIRECT("$CM$9:$CM$" &amp; ROW(GuyAnchorReactionCount) + GuyAnchorReactionCount),ROWS($CM443:INDIRECT("$CM$" &amp; ROW(GuyAnchorReactionCount) + GuyAnchorReactionCount))))</f>
        <v/>
      </c>
      <c r="CP443" s="145" t="str">
        <f t="shared" ca="1" si="3374"/>
        <v/>
      </c>
      <c r="CQ443" s="145" t="str">
        <f t="shared" ca="1" si="3375"/>
        <v/>
      </c>
      <c r="CR443" s="145" t="str">
        <f t="shared" ca="1" si="3376"/>
        <v/>
      </c>
      <c r="CS443" s="145" t="str">
        <f t="shared" ca="1" si="3377"/>
        <v/>
      </c>
    </row>
    <row r="444" spans="3:97" x14ac:dyDescent="0.2">
      <c r="C444" s="142">
        <f t="shared" si="3301"/>
        <v>442</v>
      </c>
      <c r="D444" s="142" t="e">
        <f t="shared" ca="1" si="3705"/>
        <v>#N/A</v>
      </c>
      <c r="E444" s="142" t="e">
        <f t="shared" ca="1" si="3705"/>
        <v>#N/A</v>
      </c>
      <c r="F444" s="142" t="e">
        <f t="shared" ca="1" si="3705"/>
        <v>#N/A</v>
      </c>
      <c r="G444" s="142" t="e">
        <f t="shared" ca="1" si="3705"/>
        <v>#N/A</v>
      </c>
      <c r="H444" s="142" t="e">
        <f t="shared" ca="1" si="3705"/>
        <v>#N/A</v>
      </c>
      <c r="I444" s="142" t="e">
        <f t="shared" ca="1" si="3705"/>
        <v>#N/A</v>
      </c>
      <c r="J444" s="142" t="e">
        <f t="shared" ca="1" si="3705"/>
        <v>#N/A</v>
      </c>
      <c r="K444" s="142" t="e">
        <f t="shared" ca="1" si="3705"/>
        <v>#N/A</v>
      </c>
      <c r="L444" s="142" t="e">
        <f t="shared" ca="1" si="3705"/>
        <v>#N/A</v>
      </c>
      <c r="M444" s="142" t="e">
        <f t="shared" ca="1" si="3705"/>
        <v>#N/A</v>
      </c>
      <c r="N444" s="142" t="e">
        <f t="shared" ca="1" si="3705"/>
        <v>#N/A</v>
      </c>
      <c r="O444" s="142" t="e">
        <f t="shared" ca="1" si="3705"/>
        <v>#N/A</v>
      </c>
      <c r="P444" s="142" t="e">
        <f t="shared" ca="1" si="3705"/>
        <v>#N/A</v>
      </c>
      <c r="Q444" s="142" t="e">
        <f t="shared" ca="1" si="3705"/>
        <v>#N/A</v>
      </c>
      <c r="R444" s="142" t="e">
        <f t="shared" ca="1" si="3705"/>
        <v>#N/A</v>
      </c>
      <c r="S444" s="142" t="e">
        <f t="shared" ca="1" si="3705"/>
        <v>#N/A</v>
      </c>
      <c r="T444" s="142" t="e">
        <f t="shared" ca="1" si="3695"/>
        <v>#N/A</v>
      </c>
      <c r="U444" s="142" t="e">
        <f t="shared" ca="1" si="3695"/>
        <v>#N/A</v>
      </c>
      <c r="V444" s="142" t="e">
        <f t="shared" ca="1" si="3695"/>
        <v>#N/A</v>
      </c>
      <c r="W444" s="142" t="e">
        <f t="shared" ca="1" si="3695"/>
        <v>#N/A</v>
      </c>
      <c r="X444" s="142" t="e">
        <f t="shared" ca="1" si="3695"/>
        <v>#N/A</v>
      </c>
      <c r="Y444" s="142" t="e">
        <f t="shared" ca="1" si="3695"/>
        <v>#N/A</v>
      </c>
      <c r="Z444" s="142" t="e">
        <f t="shared" ca="1" si="3695"/>
        <v>#N/A</v>
      </c>
      <c r="AA444" s="142" t="e">
        <f t="shared" ca="1" si="3695"/>
        <v>#N/A</v>
      </c>
      <c r="AB444" s="142" t="e">
        <f t="shared" ca="1" si="3695"/>
        <v>#N/A</v>
      </c>
      <c r="AC444" s="142" t="e">
        <f t="shared" ca="1" si="3695"/>
        <v>#N/A</v>
      </c>
      <c r="AD444" s="142" t="e">
        <f t="shared" ca="1" si="3695"/>
        <v>#N/A</v>
      </c>
      <c r="AE444" s="142" t="e">
        <f t="shared" ca="1" si="3695"/>
        <v>#N/A</v>
      </c>
      <c r="AF444" s="142" t="e">
        <f t="shared" ca="1" si="3695"/>
        <v>#N/A</v>
      </c>
      <c r="AG444" s="142" t="e">
        <f t="shared" ca="1" si="3695"/>
        <v>#N/A</v>
      </c>
      <c r="AH444" s="142" t="e">
        <f t="shared" ca="1" si="3695"/>
        <v>#N/A</v>
      </c>
      <c r="AI444" s="142" t="e">
        <f t="shared" ca="1" si="3706"/>
        <v>#N/A</v>
      </c>
      <c r="AJ444" s="142" t="e">
        <f t="shared" ca="1" si="3706"/>
        <v>#N/A</v>
      </c>
      <c r="AK444" s="142" t="e">
        <f t="shared" ca="1" si="3706"/>
        <v>#N/A</v>
      </c>
      <c r="AL444" s="142" t="e">
        <f t="shared" ca="1" si="3706"/>
        <v>#N/A</v>
      </c>
      <c r="AM444" s="142" t="e">
        <f t="shared" ca="1" si="3706"/>
        <v>#N/A</v>
      </c>
      <c r="AN444" s="142" t="e">
        <f t="shared" ca="1" si="3706"/>
        <v>#N/A</v>
      </c>
      <c r="AO444" s="142" t="e">
        <f t="shared" ca="1" si="3706"/>
        <v>#N/A</v>
      </c>
      <c r="AP444" s="142" t="e">
        <f t="shared" ca="1" si="3706"/>
        <v>#N/A</v>
      </c>
      <c r="AQ444" s="142" t="e">
        <f t="shared" ca="1" si="3706"/>
        <v>#N/A</v>
      </c>
      <c r="AR444" s="142" t="e">
        <f t="shared" ca="1" si="3706"/>
        <v>#N/A</v>
      </c>
      <c r="AS444" s="142" t="e">
        <f t="shared" ca="1" si="3706"/>
        <v>#N/A</v>
      </c>
      <c r="AT444" s="142" t="e">
        <f t="shared" ca="1" si="3706"/>
        <v>#N/A</v>
      </c>
      <c r="AU444" s="142" t="e">
        <f t="shared" ca="1" si="3706"/>
        <v>#N/A</v>
      </c>
      <c r="AV444" s="142" t="e">
        <f t="shared" ca="1" si="3706"/>
        <v>#N/A</v>
      </c>
      <c r="AW444" s="142" t="e">
        <f t="shared" ca="1" si="3706"/>
        <v>#N/A</v>
      </c>
      <c r="AX444" s="142" t="e">
        <f t="shared" ca="1" si="3706"/>
        <v>#N/A</v>
      </c>
      <c r="AY444" s="142" t="e">
        <f t="shared" ca="1" si="3696"/>
        <v>#N/A</v>
      </c>
      <c r="AZ444" s="142" t="e">
        <f t="shared" ca="1" si="3696"/>
        <v>#N/A</v>
      </c>
      <c r="BA444" s="142" t="e">
        <f t="shared" ca="1" si="3696"/>
        <v>#N/A</v>
      </c>
      <c r="BB444" s="142" t="str">
        <f t="shared" ca="1" si="3291"/>
        <v/>
      </c>
      <c r="BC444" s="142" t="str">
        <f t="shared" ref="BC444" ca="1" si="3787">IFERROR(VALUE(G444)*IF(RTF_unit="K",1,IF(RTF_unit="lb",1/1000,IF(RTF_unit="T",2,1))),"")</f>
        <v/>
      </c>
      <c r="BD444" s="142" t="str">
        <f t="shared" ref="BD444" ca="1" si="3788">IFERROR(VALUE(H444)*IF(RTF_unit="K",1,IF(RTF_unit="lb",1/1000,IF(RTF_unit="T",2,1))),"")</f>
        <v/>
      </c>
      <c r="BE444" s="142" t="str">
        <f t="shared" ref="BE444" ca="1" si="3789">IFERROR(VALUE(I444)*IF(RTF_unit="K",1,IF(RTF_unit="lb",1/1000,IF(RTF_unit="T",2,1))),"")</f>
        <v/>
      </c>
      <c r="BF444" s="20" t="str">
        <f t="shared" ca="1" si="3295"/>
        <v/>
      </c>
      <c r="BG444" s="142" t="str">
        <f t="shared" ca="1" si="3337"/>
        <v/>
      </c>
      <c r="BH444" s="20"/>
      <c r="BI444" s="158" t="str">
        <f t="shared" ca="1" si="3381"/>
        <v/>
      </c>
      <c r="BJ444" s="142" t="str">
        <f t="shared" ca="1" si="3356"/>
        <v/>
      </c>
      <c r="BK444" s="142" t="str">
        <f t="shared" ca="1" si="3382"/>
        <v/>
      </c>
      <c r="BL444" s="142" t="str">
        <f t="shared" ref="BL444" ca="1" si="3790">IFERROR(INDEX($D$2:$BA$203,$A$41-1+$BI444,$A$27-3)*IF(RTF_unit="K",1,IF(RTF_unit="lb",1/1000,IF(RTF_unit="T",2,1))),"")</f>
        <v/>
      </c>
      <c r="BM444" s="142" t="str">
        <f t="shared" ref="BM444" ca="1" si="3791">IFERROR(INDEX($D$2:$BA$203,$A$41-1+$BI444,$A$27-1)*IF(RTF_unit="K",1,IF(RTF_unit="lb",1/1000,IF(RTF_unit="T",2,1))),"")</f>
        <v/>
      </c>
      <c r="BN444" s="142" t="str">
        <f t="shared" ref="BN444" ca="1" si="3792">IFERROR(INDEX($D$2:$BA$203,$A$41-1+$BI444,$A$27-2)*IF(RTF_unit="K",1,IF(RTF_unit="lb",1/1000,IF(RTF_unit="T",2,1))),"")</f>
        <v/>
      </c>
      <c r="BO444" s="142" t="str">
        <f t="shared" ref="BO444" ca="1" si="3793">IFERROR(INDEX($D$2:$BA$203,$A$41-1+$BI444,$A$27)*IF(RTF_unit_Moment="kip-ft",1,IF(RTF_unit_Moment="kip-in",1/12,IF(RTF_unit_Moment="lb-ft",1/1000,IF(RTF_unit_Moment="lb-in",1/12000,1)))),"")</f>
        <v/>
      </c>
      <c r="BP444" s="142" t="str">
        <f t="shared" ref="BP444" ca="1" si="3794">IFERROR(INDEX($D$2:$BA$203,$A$41-1+$BI444,$A$30)*IF(RTF_unit_Moment="kip-ft",1,IF(RTF_unit_Moment="kip-in",1/12,IF(RTF_unit_Moment="lb-ft",1/1000,IF(RTF_unit_Moment="lb-in",1/12000,1)))),"")</f>
        <v/>
      </c>
      <c r="BQ444" s="142" t="str">
        <f t="shared" ca="1" si="3388"/>
        <v/>
      </c>
      <c r="BR444" s="142" t="str">
        <f t="shared" ca="1" si="3389"/>
        <v/>
      </c>
      <c r="BT444" s="142" t="str">
        <f t="array" aca="1" ref="BT444" ca="1">IFERROR(INDEX($BB$1:$BB$502,SMALL(IF($BB$1:$BB$502&lt;&gt;"",ROW($BB$1:$BB$502)),ROW(437:437))),"")</f>
        <v/>
      </c>
      <c r="BU444" s="156" t="str">
        <f t="shared" ca="1" si="3351"/>
        <v/>
      </c>
      <c r="BV444" s="142" t="str">
        <f t="shared" ca="1" si="3646"/>
        <v/>
      </c>
      <c r="BW444" s="142" t="str">
        <f t="shared" ca="1" si="3646"/>
        <v/>
      </c>
      <c r="BX444" s="142" t="str">
        <f t="shared" ca="1" si="3646"/>
        <v/>
      </c>
      <c r="BY444" s="142" t="str">
        <f t="shared" ca="1" si="3363"/>
        <v/>
      </c>
      <c r="BZ444" s="142" t="str">
        <f t="shared" ca="1" si="3352"/>
        <v/>
      </c>
      <c r="CA444" s="142" t="str">
        <f t="shared" ca="1" si="3364"/>
        <v/>
      </c>
      <c r="CB444" s="142" t="str">
        <f t="shared" ca="1" si="3365"/>
        <v/>
      </c>
      <c r="CC444" s="142" t="str">
        <f t="shared" ca="1" si="3366"/>
        <v/>
      </c>
      <c r="CD444" s="142" t="str">
        <f t="shared" ca="1" si="3367"/>
        <v/>
      </c>
      <c r="CE444" s="142" t="str">
        <f t="shared" ca="1" si="3368"/>
        <v/>
      </c>
      <c r="CF444" s="142" t="str">
        <f t="shared" ca="1" si="3369"/>
        <v/>
      </c>
      <c r="CG444" s="142" t="str">
        <f t="shared" ca="1" si="3370"/>
        <v/>
      </c>
      <c r="CH444" s="142" t="str">
        <f ca="1">IFERROR(TRIM(IFERROR(IF(ISNUMBER(MATCH(IF($CF443="Radius",LEFT($CF444,FIND(" (",$CF444,1)),IF(LEFT($CF444,FIND(" (",$CF444,1))=LEFT($CF443,FIND(" (",$CF443,1)),"",LEFT($CF444,FIND(" (",$CF444,1)))),$CH$8:$CH443,0))=FALSE,IF($CF443="Radius",LEFT($CF444,FIND(" (",$CF444,1)),IF(LEFT($CF444,FIND(" (",$CF444,1))=LEFT($CF443,FIND(" (",$CF443,1)),"",LEFT($CF444,FIND(" (",$CF444,1)))),""),"")),"")</f>
        <v/>
      </c>
      <c r="CI444" s="142" t="str">
        <f t="array" aca="1" ref="CI444" ca="1">IFERROR(IF($CH444="","",IF(MAX((Selection_Radius=$CH444)*Selection_Resultant)=0,"",MAX((Selection_Radius=$CH444)*Selection_Resultant))),"")</f>
        <v/>
      </c>
      <c r="CJ444" s="142" t="str">
        <f t="shared" ca="1" si="3371"/>
        <v/>
      </c>
      <c r="CK444" s="142" t="str">
        <f t="array" aca="1" ref="CK444" ca="1">IFERROR(INDEX($CJ$1:$CJ$502,SMALL(IF($CJ$1:$CJ$502&lt;&gt;"",ROW($CJ$1:$CJ$502)),ROW(437:437))),"")</f>
        <v/>
      </c>
      <c r="CL444" s="142" t="str">
        <f t="shared" ca="1" si="3372"/>
        <v/>
      </c>
      <c r="CM444" s="142" t="str">
        <f t="shared" ca="1" si="3373"/>
        <v/>
      </c>
      <c r="CN444" s="142" t="str" cm="1">
        <f t="array" aca="1" ref="CN444" ca="1">IF(CM444="","",INDEX(INDIRECT("$CM$9:$CM$" &amp; ROW(GuyAnchorReactionCount) + GuyAnchorReactionCount),ROWS($CM444:INDIRECT("$CM$" &amp; ROW(GuyAnchorReactionCount) + GuyAnchorReactionCount))))</f>
        <v/>
      </c>
      <c r="CP444" s="145" t="str">
        <f t="shared" ca="1" si="3374"/>
        <v/>
      </c>
      <c r="CQ444" s="145" t="str">
        <f t="shared" ca="1" si="3375"/>
        <v/>
      </c>
      <c r="CR444" s="145" t="str">
        <f t="shared" ca="1" si="3376"/>
        <v/>
      </c>
      <c r="CS444" s="145" t="str">
        <f t="shared" ca="1" si="3377"/>
        <v/>
      </c>
    </row>
    <row r="445" spans="3:97" ht="15" customHeight="1" x14ac:dyDescent="0.2">
      <c r="C445" s="142">
        <f t="shared" si="3301"/>
        <v>443</v>
      </c>
      <c r="D445" s="142" t="e">
        <f t="shared" ca="1" si="3705"/>
        <v>#N/A</v>
      </c>
      <c r="E445" s="142" t="e">
        <f t="shared" ca="1" si="3705"/>
        <v>#N/A</v>
      </c>
      <c r="F445" s="142" t="e">
        <f t="shared" ca="1" si="3705"/>
        <v>#N/A</v>
      </c>
      <c r="G445" s="142" t="e">
        <f t="shared" ca="1" si="3705"/>
        <v>#N/A</v>
      </c>
      <c r="H445" s="142" t="e">
        <f t="shared" ca="1" si="3705"/>
        <v>#N/A</v>
      </c>
      <c r="I445" s="142" t="e">
        <f t="shared" ca="1" si="3705"/>
        <v>#N/A</v>
      </c>
      <c r="J445" s="142" t="e">
        <f t="shared" ca="1" si="3705"/>
        <v>#N/A</v>
      </c>
      <c r="K445" s="142" t="e">
        <f t="shared" ca="1" si="3705"/>
        <v>#N/A</v>
      </c>
      <c r="L445" s="142" t="e">
        <f t="shared" ca="1" si="3705"/>
        <v>#N/A</v>
      </c>
      <c r="M445" s="142" t="e">
        <f t="shared" ca="1" si="3705"/>
        <v>#N/A</v>
      </c>
      <c r="N445" s="142" t="e">
        <f t="shared" ca="1" si="3705"/>
        <v>#N/A</v>
      </c>
      <c r="O445" s="142" t="e">
        <f t="shared" ca="1" si="3705"/>
        <v>#N/A</v>
      </c>
      <c r="P445" s="142" t="e">
        <f t="shared" ca="1" si="3705"/>
        <v>#N/A</v>
      </c>
      <c r="Q445" s="142" t="e">
        <f t="shared" ca="1" si="3705"/>
        <v>#N/A</v>
      </c>
      <c r="R445" s="142" t="e">
        <f t="shared" ca="1" si="3705"/>
        <v>#N/A</v>
      </c>
      <c r="S445" s="142" t="e">
        <f t="shared" ca="1" si="3705"/>
        <v>#N/A</v>
      </c>
      <c r="T445" s="142" t="e">
        <f t="shared" ca="1" si="3695"/>
        <v>#N/A</v>
      </c>
      <c r="U445" s="142" t="e">
        <f t="shared" ca="1" si="3695"/>
        <v>#N/A</v>
      </c>
      <c r="V445" s="142" t="e">
        <f t="shared" ca="1" si="3695"/>
        <v>#N/A</v>
      </c>
      <c r="W445" s="142" t="e">
        <f t="shared" ca="1" si="3695"/>
        <v>#N/A</v>
      </c>
      <c r="X445" s="142" t="e">
        <f t="shared" ca="1" si="3695"/>
        <v>#N/A</v>
      </c>
      <c r="Y445" s="142" t="e">
        <f t="shared" ca="1" si="3695"/>
        <v>#N/A</v>
      </c>
      <c r="Z445" s="142" t="e">
        <f t="shared" ca="1" si="3695"/>
        <v>#N/A</v>
      </c>
      <c r="AA445" s="142" t="e">
        <f t="shared" ca="1" si="3695"/>
        <v>#N/A</v>
      </c>
      <c r="AB445" s="142" t="e">
        <f t="shared" ca="1" si="3695"/>
        <v>#N/A</v>
      </c>
      <c r="AC445" s="142" t="e">
        <f t="shared" ca="1" si="3695"/>
        <v>#N/A</v>
      </c>
      <c r="AD445" s="142" t="e">
        <f t="shared" ca="1" si="3695"/>
        <v>#N/A</v>
      </c>
      <c r="AE445" s="142" t="e">
        <f t="shared" ca="1" si="3695"/>
        <v>#N/A</v>
      </c>
      <c r="AF445" s="142" t="e">
        <f t="shared" ca="1" si="3695"/>
        <v>#N/A</v>
      </c>
      <c r="AG445" s="142" t="e">
        <f t="shared" ca="1" si="3695"/>
        <v>#N/A</v>
      </c>
      <c r="AH445" s="142" t="e">
        <f t="shared" ca="1" si="3695"/>
        <v>#N/A</v>
      </c>
      <c r="AI445" s="142" t="e">
        <f t="shared" ca="1" si="3706"/>
        <v>#N/A</v>
      </c>
      <c r="AJ445" s="142" t="e">
        <f t="shared" ca="1" si="3706"/>
        <v>#N/A</v>
      </c>
      <c r="AK445" s="142" t="e">
        <f t="shared" ca="1" si="3706"/>
        <v>#N/A</v>
      </c>
      <c r="AL445" s="142" t="e">
        <f t="shared" ca="1" si="3706"/>
        <v>#N/A</v>
      </c>
      <c r="AM445" s="142" t="e">
        <f t="shared" ca="1" si="3706"/>
        <v>#N/A</v>
      </c>
      <c r="AN445" s="142" t="e">
        <f t="shared" ca="1" si="3706"/>
        <v>#N/A</v>
      </c>
      <c r="AO445" s="142" t="e">
        <f t="shared" ca="1" si="3706"/>
        <v>#N/A</v>
      </c>
      <c r="AP445" s="142" t="e">
        <f t="shared" ca="1" si="3706"/>
        <v>#N/A</v>
      </c>
      <c r="AQ445" s="142" t="e">
        <f t="shared" ca="1" si="3706"/>
        <v>#N/A</v>
      </c>
      <c r="AR445" s="142" t="e">
        <f t="shared" ca="1" si="3706"/>
        <v>#N/A</v>
      </c>
      <c r="AS445" s="142" t="e">
        <f t="shared" ca="1" si="3706"/>
        <v>#N/A</v>
      </c>
      <c r="AT445" s="142" t="e">
        <f t="shared" ca="1" si="3706"/>
        <v>#N/A</v>
      </c>
      <c r="AU445" s="142" t="e">
        <f t="shared" ca="1" si="3706"/>
        <v>#N/A</v>
      </c>
      <c r="AV445" s="142" t="e">
        <f t="shared" ca="1" si="3706"/>
        <v>#N/A</v>
      </c>
      <c r="AW445" s="142" t="e">
        <f t="shared" ca="1" si="3706"/>
        <v>#N/A</v>
      </c>
      <c r="AX445" s="142" t="e">
        <f t="shared" ca="1" si="3706"/>
        <v>#N/A</v>
      </c>
      <c r="AY445" s="142" t="e">
        <f t="shared" ca="1" si="3696"/>
        <v>#N/A</v>
      </c>
      <c r="AZ445" s="142" t="e">
        <f t="shared" ca="1" si="3696"/>
        <v>#N/A</v>
      </c>
      <c r="BA445" s="142" t="e">
        <f t="shared" ca="1" si="3696"/>
        <v>#N/A</v>
      </c>
      <c r="BB445" s="142" t="str">
        <f t="shared" ca="1" si="3291"/>
        <v/>
      </c>
      <c r="BC445" s="142" t="str">
        <f t="shared" ref="BC445" ca="1" si="3795">IFERROR(VALUE(G445)*IF(RTF_unit="K",1,IF(RTF_unit="lb",1/1000,IF(RTF_unit="T",2,1))),"")</f>
        <v/>
      </c>
      <c r="BD445" s="142" t="str">
        <f t="shared" ref="BD445" ca="1" si="3796">IFERROR(VALUE(H445)*IF(RTF_unit="K",1,IF(RTF_unit="lb",1/1000,IF(RTF_unit="T",2,1))),"")</f>
        <v/>
      </c>
      <c r="BE445" s="142" t="str">
        <f t="shared" ref="BE445" ca="1" si="3797">IFERROR(VALUE(I445)*IF(RTF_unit="K",1,IF(RTF_unit="lb",1/1000,IF(RTF_unit="T",2,1))),"")</f>
        <v/>
      </c>
      <c r="BF445" s="20" t="str">
        <f t="shared" ca="1" si="3295"/>
        <v/>
      </c>
      <c r="BG445" s="142" t="str">
        <f t="shared" ca="1" si="3337"/>
        <v/>
      </c>
      <c r="BH445" s="20"/>
      <c r="BI445" s="158" t="str">
        <f t="shared" ca="1" si="3381"/>
        <v/>
      </c>
      <c r="BJ445" s="142" t="str">
        <f t="shared" ca="1" si="3356"/>
        <v/>
      </c>
      <c r="BK445" s="142" t="str">
        <f t="shared" ca="1" si="3382"/>
        <v/>
      </c>
      <c r="BL445" s="142" t="str">
        <f t="shared" ref="BL445" ca="1" si="3798">IFERROR(INDEX($D$2:$BA$203,$A$41-1+$BI445,$A$27-3)*IF(RTF_unit="K",1,IF(RTF_unit="lb",1/1000,IF(RTF_unit="T",2,1))),"")</f>
        <v/>
      </c>
      <c r="BM445" s="142" t="str">
        <f t="shared" ref="BM445" ca="1" si="3799">IFERROR(INDEX($D$2:$BA$203,$A$41-1+$BI445,$A$27-1)*IF(RTF_unit="K",1,IF(RTF_unit="lb",1/1000,IF(RTF_unit="T",2,1))),"")</f>
        <v/>
      </c>
      <c r="BN445" s="142" t="str">
        <f t="shared" ref="BN445" ca="1" si="3800">IFERROR(INDEX($D$2:$BA$203,$A$41-1+$BI445,$A$27-2)*IF(RTF_unit="K",1,IF(RTF_unit="lb",1/1000,IF(RTF_unit="T",2,1))),"")</f>
        <v/>
      </c>
      <c r="BO445" s="142" t="str">
        <f t="shared" ref="BO445" ca="1" si="3801">IFERROR(INDEX($D$2:$BA$203,$A$41-1+$BI445,$A$27)*IF(RTF_unit_Moment="kip-ft",1,IF(RTF_unit_Moment="kip-in",1/12,IF(RTF_unit_Moment="lb-ft",1/1000,IF(RTF_unit_Moment="lb-in",1/12000,1)))),"")</f>
        <v/>
      </c>
      <c r="BP445" s="142" t="str">
        <f t="shared" ref="BP445" ca="1" si="3802">IFERROR(INDEX($D$2:$BA$203,$A$41-1+$BI445,$A$30)*IF(RTF_unit_Moment="kip-ft",1,IF(RTF_unit_Moment="kip-in",1/12,IF(RTF_unit_Moment="lb-ft",1/1000,IF(RTF_unit_Moment="lb-in",1/12000,1)))),"")</f>
        <v/>
      </c>
      <c r="BQ445" s="142" t="str">
        <f t="shared" ca="1" si="3388"/>
        <v/>
      </c>
      <c r="BR445" s="142" t="str">
        <f t="shared" ca="1" si="3389"/>
        <v/>
      </c>
      <c r="BT445" s="142" t="str">
        <f t="array" aca="1" ref="BT445" ca="1">IFERROR(INDEX($BB$1:$BB$502,SMALL(IF($BB$1:$BB$502&lt;&gt;"",ROW($BB$1:$BB$502)),ROW(438:438))),"")</f>
        <v/>
      </c>
      <c r="BU445" s="156" t="str">
        <f t="shared" ca="1" si="3351"/>
        <v/>
      </c>
      <c r="BV445" s="142" t="str">
        <f t="shared" ca="1" si="3646"/>
        <v/>
      </c>
      <c r="BW445" s="142" t="str">
        <f t="shared" ca="1" si="3646"/>
        <v/>
      </c>
      <c r="BX445" s="142" t="str">
        <f t="shared" ca="1" si="3646"/>
        <v/>
      </c>
      <c r="BY445" s="142" t="str">
        <f t="shared" ca="1" si="3363"/>
        <v/>
      </c>
      <c r="BZ445" s="142" t="str">
        <f t="shared" ca="1" si="3352"/>
        <v/>
      </c>
      <c r="CA445" s="142" t="str">
        <f t="shared" ca="1" si="3364"/>
        <v/>
      </c>
      <c r="CB445" s="142" t="str">
        <f t="shared" ca="1" si="3365"/>
        <v/>
      </c>
      <c r="CC445" s="142" t="str">
        <f t="shared" ca="1" si="3366"/>
        <v/>
      </c>
      <c r="CD445" s="142" t="str">
        <f t="shared" ca="1" si="3367"/>
        <v/>
      </c>
      <c r="CE445" s="142" t="str">
        <f t="shared" ca="1" si="3368"/>
        <v/>
      </c>
      <c r="CF445" s="142" t="str">
        <f t="shared" ca="1" si="3369"/>
        <v/>
      </c>
      <c r="CG445" s="142" t="str">
        <f t="shared" ca="1" si="3370"/>
        <v/>
      </c>
      <c r="CH445" s="142" t="str">
        <f ca="1">IFERROR(TRIM(IFERROR(IF(ISNUMBER(MATCH(IF($CF444="Radius",LEFT($CF445,FIND(" (",$CF445,1)),IF(LEFT($CF445,FIND(" (",$CF445,1))=LEFT($CF444,FIND(" (",$CF444,1)),"",LEFT($CF445,FIND(" (",$CF445,1)))),$CH$8:$CH444,0))=FALSE,IF($CF444="Radius",LEFT($CF445,FIND(" (",$CF445,1)),IF(LEFT($CF445,FIND(" (",$CF445,1))=LEFT($CF444,FIND(" (",$CF444,1)),"",LEFT($CF445,FIND(" (",$CF445,1)))),""),"")),"")</f>
        <v/>
      </c>
      <c r="CI445" s="142" t="str">
        <f t="array" aca="1" ref="CI445" ca="1">IFERROR(IF($CH445="","",IF(MAX((Selection_Radius=$CH445)*Selection_Resultant)=0,"",MAX((Selection_Radius=$CH445)*Selection_Resultant))),"")</f>
        <v/>
      </c>
      <c r="CJ445" s="142" t="str">
        <f t="shared" ca="1" si="3371"/>
        <v/>
      </c>
      <c r="CK445" s="142" t="str">
        <f t="array" aca="1" ref="CK445" ca="1">IFERROR(INDEX($CJ$1:$CJ$502,SMALL(IF($CJ$1:$CJ$502&lt;&gt;"",ROW($CJ$1:$CJ$502)),ROW(438:438))),"")</f>
        <v/>
      </c>
      <c r="CL445" s="142" t="str">
        <f t="shared" ca="1" si="3372"/>
        <v/>
      </c>
      <c r="CM445" s="142" t="str">
        <f t="shared" ca="1" si="3373"/>
        <v/>
      </c>
      <c r="CN445" s="142" t="str" cm="1">
        <f t="array" aca="1" ref="CN445" ca="1">IF(CM445="","",INDEX(INDIRECT("$CM$9:$CM$" &amp; ROW(GuyAnchorReactionCount) + GuyAnchorReactionCount),ROWS($CM445:INDIRECT("$CM$" &amp; ROW(GuyAnchorReactionCount) + GuyAnchorReactionCount))))</f>
        <v/>
      </c>
      <c r="CP445" s="145" t="str">
        <f t="shared" ca="1" si="3374"/>
        <v/>
      </c>
      <c r="CQ445" s="145" t="str">
        <f t="shared" ca="1" si="3375"/>
        <v/>
      </c>
      <c r="CR445" s="145" t="str">
        <f t="shared" ca="1" si="3376"/>
        <v/>
      </c>
      <c r="CS445" s="145" t="str">
        <f t="shared" ca="1" si="3377"/>
        <v/>
      </c>
    </row>
    <row r="446" spans="3:97" x14ac:dyDescent="0.2">
      <c r="C446" s="142">
        <f t="shared" si="3301"/>
        <v>444</v>
      </c>
      <c r="D446" s="142" t="e">
        <f t="shared" ca="1" si="3705"/>
        <v>#N/A</v>
      </c>
      <c r="E446" s="142" t="e">
        <f t="shared" ca="1" si="3705"/>
        <v>#N/A</v>
      </c>
      <c r="F446" s="142" t="e">
        <f t="shared" ca="1" si="3705"/>
        <v>#N/A</v>
      </c>
      <c r="G446" s="142" t="e">
        <f t="shared" ca="1" si="3705"/>
        <v>#N/A</v>
      </c>
      <c r="H446" s="142" t="e">
        <f t="shared" ca="1" si="3705"/>
        <v>#N/A</v>
      </c>
      <c r="I446" s="142" t="e">
        <f t="shared" ca="1" si="3705"/>
        <v>#N/A</v>
      </c>
      <c r="J446" s="142" t="e">
        <f t="shared" ca="1" si="3705"/>
        <v>#N/A</v>
      </c>
      <c r="K446" s="142" t="e">
        <f t="shared" ca="1" si="3705"/>
        <v>#N/A</v>
      </c>
      <c r="L446" s="142" t="e">
        <f t="shared" ca="1" si="3705"/>
        <v>#N/A</v>
      </c>
      <c r="M446" s="142" t="e">
        <f t="shared" ca="1" si="3705"/>
        <v>#N/A</v>
      </c>
      <c r="N446" s="142" t="e">
        <f t="shared" ca="1" si="3705"/>
        <v>#N/A</v>
      </c>
      <c r="O446" s="142" t="e">
        <f t="shared" ca="1" si="3705"/>
        <v>#N/A</v>
      </c>
      <c r="P446" s="142" t="e">
        <f t="shared" ca="1" si="3705"/>
        <v>#N/A</v>
      </c>
      <c r="Q446" s="142" t="e">
        <f t="shared" ca="1" si="3705"/>
        <v>#N/A</v>
      </c>
      <c r="R446" s="142" t="e">
        <f t="shared" ca="1" si="3705"/>
        <v>#N/A</v>
      </c>
      <c r="S446" s="142" t="e">
        <f t="shared" ca="1" si="3705"/>
        <v>#N/A</v>
      </c>
      <c r="T446" s="142" t="e">
        <f t="shared" ca="1" si="3695"/>
        <v>#N/A</v>
      </c>
      <c r="U446" s="142" t="e">
        <f t="shared" ca="1" si="3695"/>
        <v>#N/A</v>
      </c>
      <c r="V446" s="142" t="e">
        <f t="shared" ca="1" si="3695"/>
        <v>#N/A</v>
      </c>
      <c r="W446" s="142" t="e">
        <f t="shared" ca="1" si="3695"/>
        <v>#N/A</v>
      </c>
      <c r="X446" s="142" t="e">
        <f t="shared" ca="1" si="3695"/>
        <v>#N/A</v>
      </c>
      <c r="Y446" s="142" t="e">
        <f t="shared" ca="1" si="3695"/>
        <v>#N/A</v>
      </c>
      <c r="Z446" s="142" t="e">
        <f t="shared" ca="1" si="3695"/>
        <v>#N/A</v>
      </c>
      <c r="AA446" s="142" t="e">
        <f t="shared" ca="1" si="3695"/>
        <v>#N/A</v>
      </c>
      <c r="AB446" s="142" t="e">
        <f t="shared" ca="1" si="3695"/>
        <v>#N/A</v>
      </c>
      <c r="AC446" s="142" t="e">
        <f t="shared" ca="1" si="3695"/>
        <v>#N/A</v>
      </c>
      <c r="AD446" s="142" t="e">
        <f t="shared" ca="1" si="3695"/>
        <v>#N/A</v>
      </c>
      <c r="AE446" s="142" t="e">
        <f t="shared" ca="1" si="3695"/>
        <v>#N/A</v>
      </c>
      <c r="AF446" s="142" t="e">
        <f t="shared" ca="1" si="3695"/>
        <v>#N/A</v>
      </c>
      <c r="AG446" s="142" t="e">
        <f t="shared" ca="1" si="3695"/>
        <v>#N/A</v>
      </c>
      <c r="AH446" s="142" t="e">
        <f t="shared" ca="1" si="3695"/>
        <v>#N/A</v>
      </c>
      <c r="AI446" s="142" t="e">
        <f t="shared" ca="1" si="3706"/>
        <v>#N/A</v>
      </c>
      <c r="AJ446" s="142" t="e">
        <f t="shared" ca="1" si="3706"/>
        <v>#N/A</v>
      </c>
      <c r="AK446" s="142" t="e">
        <f t="shared" ca="1" si="3706"/>
        <v>#N/A</v>
      </c>
      <c r="AL446" s="142" t="e">
        <f t="shared" ca="1" si="3706"/>
        <v>#N/A</v>
      </c>
      <c r="AM446" s="142" t="e">
        <f t="shared" ca="1" si="3706"/>
        <v>#N/A</v>
      </c>
      <c r="AN446" s="142" t="e">
        <f t="shared" ca="1" si="3706"/>
        <v>#N/A</v>
      </c>
      <c r="AO446" s="142" t="e">
        <f t="shared" ca="1" si="3706"/>
        <v>#N/A</v>
      </c>
      <c r="AP446" s="142" t="e">
        <f t="shared" ca="1" si="3706"/>
        <v>#N/A</v>
      </c>
      <c r="AQ446" s="142" t="e">
        <f t="shared" ca="1" si="3706"/>
        <v>#N/A</v>
      </c>
      <c r="AR446" s="142" t="e">
        <f t="shared" ca="1" si="3706"/>
        <v>#N/A</v>
      </c>
      <c r="AS446" s="142" t="e">
        <f t="shared" ca="1" si="3706"/>
        <v>#N/A</v>
      </c>
      <c r="AT446" s="142" t="e">
        <f t="shared" ca="1" si="3706"/>
        <v>#N/A</v>
      </c>
      <c r="AU446" s="142" t="e">
        <f t="shared" ca="1" si="3706"/>
        <v>#N/A</v>
      </c>
      <c r="AV446" s="142" t="e">
        <f t="shared" ca="1" si="3706"/>
        <v>#N/A</v>
      </c>
      <c r="AW446" s="142" t="e">
        <f t="shared" ca="1" si="3706"/>
        <v>#N/A</v>
      </c>
      <c r="AX446" s="142" t="e">
        <f t="shared" ca="1" si="3706"/>
        <v>#N/A</v>
      </c>
      <c r="AY446" s="142" t="e">
        <f t="shared" ca="1" si="3696"/>
        <v>#N/A</v>
      </c>
      <c r="AZ446" s="142" t="e">
        <f t="shared" ca="1" si="3696"/>
        <v>#N/A</v>
      </c>
      <c r="BA446" s="142" t="e">
        <f t="shared" ca="1" si="3696"/>
        <v>#N/A</v>
      </c>
      <c r="BB446" s="142" t="str">
        <f t="shared" ca="1" si="3291"/>
        <v/>
      </c>
      <c r="BC446" s="142" t="str">
        <f t="shared" ref="BC446" ca="1" si="3803">IFERROR(VALUE(G446)*IF(RTF_unit="K",1,IF(RTF_unit="lb",1/1000,IF(RTF_unit="T",2,1))),"")</f>
        <v/>
      </c>
      <c r="BD446" s="142" t="str">
        <f t="shared" ref="BD446" ca="1" si="3804">IFERROR(VALUE(H446)*IF(RTF_unit="K",1,IF(RTF_unit="lb",1/1000,IF(RTF_unit="T",2,1))),"")</f>
        <v/>
      </c>
      <c r="BE446" s="142" t="str">
        <f t="shared" ref="BE446" ca="1" si="3805">IFERROR(VALUE(I446)*IF(RTF_unit="K",1,IF(RTF_unit="lb",1/1000,IF(RTF_unit="T",2,1))),"")</f>
        <v/>
      </c>
      <c r="BF446" s="20" t="str">
        <f t="shared" ca="1" si="3295"/>
        <v/>
      </c>
      <c r="BG446" s="142" t="str">
        <f t="shared" ca="1" si="3337"/>
        <v/>
      </c>
      <c r="BH446" s="20"/>
      <c r="BI446" s="158" t="str">
        <f t="shared" ca="1" si="3381"/>
        <v/>
      </c>
      <c r="BJ446" s="142" t="str">
        <f t="shared" ca="1" si="3356"/>
        <v/>
      </c>
      <c r="BK446" s="142" t="str">
        <f t="shared" ca="1" si="3382"/>
        <v/>
      </c>
      <c r="BL446" s="142" t="str">
        <f t="shared" ref="BL446" ca="1" si="3806">IFERROR(INDEX($D$2:$BA$203,$A$41-1+$BI446,$A$27-3)*IF(RTF_unit="K",1,IF(RTF_unit="lb",1/1000,IF(RTF_unit="T",2,1))),"")</f>
        <v/>
      </c>
      <c r="BM446" s="142" t="str">
        <f t="shared" ref="BM446" ca="1" si="3807">IFERROR(INDEX($D$2:$BA$203,$A$41-1+$BI446,$A$27-1)*IF(RTF_unit="K",1,IF(RTF_unit="lb",1/1000,IF(RTF_unit="T",2,1))),"")</f>
        <v/>
      </c>
      <c r="BN446" s="142" t="str">
        <f t="shared" ref="BN446" ca="1" si="3808">IFERROR(INDEX($D$2:$BA$203,$A$41-1+$BI446,$A$27-2)*IF(RTF_unit="K",1,IF(RTF_unit="lb",1/1000,IF(RTF_unit="T",2,1))),"")</f>
        <v/>
      </c>
      <c r="BO446" s="142" t="str">
        <f t="shared" ref="BO446" ca="1" si="3809">IFERROR(INDEX($D$2:$BA$203,$A$41-1+$BI446,$A$27)*IF(RTF_unit_Moment="kip-ft",1,IF(RTF_unit_Moment="kip-in",1/12,IF(RTF_unit_Moment="lb-ft",1/1000,IF(RTF_unit_Moment="lb-in",1/12000,1)))),"")</f>
        <v/>
      </c>
      <c r="BP446" s="142" t="str">
        <f t="shared" ref="BP446" ca="1" si="3810">IFERROR(INDEX($D$2:$BA$203,$A$41-1+$BI446,$A$30)*IF(RTF_unit_Moment="kip-ft",1,IF(RTF_unit_Moment="kip-in",1/12,IF(RTF_unit_Moment="lb-ft",1/1000,IF(RTF_unit_Moment="lb-in",1/12000,1)))),"")</f>
        <v/>
      </c>
      <c r="BQ446" s="142" t="str">
        <f t="shared" ca="1" si="3388"/>
        <v/>
      </c>
      <c r="BR446" s="142" t="str">
        <f t="shared" ca="1" si="3389"/>
        <v/>
      </c>
      <c r="BT446" s="142" t="str">
        <f t="array" aca="1" ref="BT446" ca="1">IFERROR(INDEX($BB$1:$BB$502,SMALL(IF($BB$1:$BB$502&lt;&gt;"",ROW($BB$1:$BB$502)),ROW(439:439))),"")</f>
        <v/>
      </c>
      <c r="BU446" s="156" t="str">
        <f t="shared" ca="1" si="3351"/>
        <v/>
      </c>
      <c r="BV446" s="142" t="str">
        <f t="shared" ca="1" si="3646"/>
        <v/>
      </c>
      <c r="BW446" s="142" t="str">
        <f t="shared" ca="1" si="3646"/>
        <v/>
      </c>
      <c r="BX446" s="142" t="str">
        <f t="shared" ca="1" si="3646"/>
        <v/>
      </c>
      <c r="BY446" s="142" t="str">
        <f t="shared" ca="1" si="3363"/>
        <v/>
      </c>
      <c r="BZ446" s="142" t="str">
        <f t="shared" ca="1" si="3352"/>
        <v/>
      </c>
      <c r="CA446" s="142" t="str">
        <f t="shared" ca="1" si="3364"/>
        <v/>
      </c>
      <c r="CB446" s="142" t="str">
        <f t="shared" ca="1" si="3365"/>
        <v/>
      </c>
      <c r="CC446" s="142" t="str">
        <f t="shared" ca="1" si="3366"/>
        <v/>
      </c>
      <c r="CD446" s="142" t="str">
        <f t="shared" ca="1" si="3367"/>
        <v/>
      </c>
      <c r="CE446" s="142" t="str">
        <f t="shared" ca="1" si="3368"/>
        <v/>
      </c>
      <c r="CF446" s="142" t="str">
        <f t="shared" ca="1" si="3369"/>
        <v/>
      </c>
      <c r="CG446" s="142" t="str">
        <f t="shared" ca="1" si="3370"/>
        <v/>
      </c>
      <c r="CH446" s="142" t="str">
        <f ca="1">IFERROR(TRIM(IFERROR(IF(ISNUMBER(MATCH(IF($CF445="Radius",LEFT($CF446,FIND(" (",$CF446,1)),IF(LEFT($CF446,FIND(" (",$CF446,1))=LEFT($CF445,FIND(" (",$CF445,1)),"",LEFT($CF446,FIND(" (",$CF446,1)))),$CH$8:$CH445,0))=FALSE,IF($CF445="Radius",LEFT($CF446,FIND(" (",$CF446,1)),IF(LEFT($CF446,FIND(" (",$CF446,1))=LEFT($CF445,FIND(" (",$CF445,1)),"",LEFT($CF446,FIND(" (",$CF446,1)))),""),"")),"")</f>
        <v/>
      </c>
      <c r="CI446" s="142" t="str">
        <f t="array" aca="1" ref="CI446" ca="1">IFERROR(IF($CH446="","",IF(MAX((Selection_Radius=$CH446)*Selection_Resultant)=0,"",MAX((Selection_Radius=$CH446)*Selection_Resultant))),"")</f>
        <v/>
      </c>
      <c r="CJ446" s="142" t="str">
        <f t="shared" ca="1" si="3371"/>
        <v/>
      </c>
      <c r="CK446" s="142" t="str">
        <f t="array" aca="1" ref="CK446" ca="1">IFERROR(INDEX($CJ$1:$CJ$502,SMALL(IF($CJ$1:$CJ$502&lt;&gt;"",ROW($CJ$1:$CJ$502)),ROW(439:439))),"")</f>
        <v/>
      </c>
      <c r="CL446" s="142" t="str">
        <f t="shared" ca="1" si="3372"/>
        <v/>
      </c>
      <c r="CM446" s="142" t="str">
        <f t="shared" ca="1" si="3373"/>
        <v/>
      </c>
      <c r="CN446" s="142" t="str" cm="1">
        <f t="array" aca="1" ref="CN446" ca="1">IF(CM446="","",INDEX(INDIRECT("$CM$9:$CM$" &amp; ROW(GuyAnchorReactionCount) + GuyAnchorReactionCount),ROWS($CM446:INDIRECT("$CM$" &amp; ROW(GuyAnchorReactionCount) + GuyAnchorReactionCount))))</f>
        <v/>
      </c>
      <c r="CP446" s="145" t="str">
        <f t="shared" ca="1" si="3374"/>
        <v/>
      </c>
      <c r="CQ446" s="145" t="str">
        <f t="shared" ca="1" si="3375"/>
        <v/>
      </c>
      <c r="CR446" s="145" t="str">
        <f t="shared" ca="1" si="3376"/>
        <v/>
      </c>
      <c r="CS446" s="145" t="str">
        <f t="shared" ca="1" si="3377"/>
        <v/>
      </c>
    </row>
    <row r="447" spans="3:97" x14ac:dyDescent="0.2">
      <c r="C447" s="142">
        <f t="shared" si="3301"/>
        <v>445</v>
      </c>
      <c r="D447" s="142" t="e">
        <f t="shared" ca="1" si="3705"/>
        <v>#N/A</v>
      </c>
      <c r="E447" s="142" t="e">
        <f t="shared" ca="1" si="3705"/>
        <v>#N/A</v>
      </c>
      <c r="F447" s="142" t="e">
        <f t="shared" ca="1" si="3705"/>
        <v>#N/A</v>
      </c>
      <c r="G447" s="142" t="e">
        <f t="shared" ca="1" si="3705"/>
        <v>#N/A</v>
      </c>
      <c r="H447" s="142" t="e">
        <f t="shared" ca="1" si="3705"/>
        <v>#N/A</v>
      </c>
      <c r="I447" s="142" t="e">
        <f t="shared" ca="1" si="3705"/>
        <v>#N/A</v>
      </c>
      <c r="J447" s="142" t="e">
        <f t="shared" ca="1" si="3705"/>
        <v>#N/A</v>
      </c>
      <c r="K447" s="142" t="e">
        <f t="shared" ca="1" si="3705"/>
        <v>#N/A</v>
      </c>
      <c r="L447" s="142" t="e">
        <f t="shared" ca="1" si="3705"/>
        <v>#N/A</v>
      </c>
      <c r="M447" s="142" t="e">
        <f t="shared" ca="1" si="3705"/>
        <v>#N/A</v>
      </c>
      <c r="N447" s="142" t="e">
        <f t="shared" ca="1" si="3705"/>
        <v>#N/A</v>
      </c>
      <c r="O447" s="142" t="e">
        <f t="shared" ca="1" si="3705"/>
        <v>#N/A</v>
      </c>
      <c r="P447" s="142" t="e">
        <f t="shared" ca="1" si="3705"/>
        <v>#N/A</v>
      </c>
      <c r="Q447" s="142" t="e">
        <f t="shared" ca="1" si="3705"/>
        <v>#N/A</v>
      </c>
      <c r="R447" s="142" t="e">
        <f t="shared" ca="1" si="3705"/>
        <v>#N/A</v>
      </c>
      <c r="S447" s="142" t="e">
        <f t="shared" ca="1" si="3705"/>
        <v>#N/A</v>
      </c>
      <c r="T447" s="142" t="e">
        <f t="shared" ca="1" si="3695"/>
        <v>#N/A</v>
      </c>
      <c r="U447" s="142" t="e">
        <f t="shared" ca="1" si="3695"/>
        <v>#N/A</v>
      </c>
      <c r="V447" s="142" t="e">
        <f t="shared" ca="1" si="3695"/>
        <v>#N/A</v>
      </c>
      <c r="W447" s="142" t="e">
        <f t="shared" ca="1" si="3695"/>
        <v>#N/A</v>
      </c>
      <c r="X447" s="142" t="e">
        <f t="shared" ca="1" si="3695"/>
        <v>#N/A</v>
      </c>
      <c r="Y447" s="142" t="e">
        <f t="shared" ca="1" si="3695"/>
        <v>#N/A</v>
      </c>
      <c r="Z447" s="142" t="e">
        <f t="shared" ca="1" si="3695"/>
        <v>#N/A</v>
      </c>
      <c r="AA447" s="142" t="e">
        <f t="shared" ca="1" si="3695"/>
        <v>#N/A</v>
      </c>
      <c r="AB447" s="142" t="e">
        <f t="shared" ca="1" si="3695"/>
        <v>#N/A</v>
      </c>
      <c r="AC447" s="142" t="e">
        <f t="shared" ca="1" si="3695"/>
        <v>#N/A</v>
      </c>
      <c r="AD447" s="142" t="e">
        <f t="shared" ca="1" si="3695"/>
        <v>#N/A</v>
      </c>
      <c r="AE447" s="142" t="e">
        <f t="shared" ca="1" si="3695"/>
        <v>#N/A</v>
      </c>
      <c r="AF447" s="142" t="e">
        <f t="shared" ca="1" si="3695"/>
        <v>#N/A</v>
      </c>
      <c r="AG447" s="142" t="e">
        <f t="shared" ca="1" si="3695"/>
        <v>#N/A</v>
      </c>
      <c r="AH447" s="142" t="e">
        <f t="shared" ca="1" si="3695"/>
        <v>#N/A</v>
      </c>
      <c r="AI447" s="142" t="e">
        <f t="shared" ca="1" si="3706"/>
        <v>#N/A</v>
      </c>
      <c r="AJ447" s="142" t="e">
        <f t="shared" ca="1" si="3706"/>
        <v>#N/A</v>
      </c>
      <c r="AK447" s="142" t="e">
        <f t="shared" ca="1" si="3706"/>
        <v>#N/A</v>
      </c>
      <c r="AL447" s="142" t="e">
        <f t="shared" ca="1" si="3706"/>
        <v>#N/A</v>
      </c>
      <c r="AM447" s="142" t="e">
        <f t="shared" ca="1" si="3706"/>
        <v>#N/A</v>
      </c>
      <c r="AN447" s="142" t="e">
        <f t="shared" ca="1" si="3706"/>
        <v>#N/A</v>
      </c>
      <c r="AO447" s="142" t="e">
        <f t="shared" ca="1" si="3706"/>
        <v>#N/A</v>
      </c>
      <c r="AP447" s="142" t="e">
        <f t="shared" ca="1" si="3706"/>
        <v>#N/A</v>
      </c>
      <c r="AQ447" s="142" t="e">
        <f t="shared" ca="1" si="3706"/>
        <v>#N/A</v>
      </c>
      <c r="AR447" s="142" t="e">
        <f t="shared" ca="1" si="3706"/>
        <v>#N/A</v>
      </c>
      <c r="AS447" s="142" t="e">
        <f t="shared" ca="1" si="3706"/>
        <v>#N/A</v>
      </c>
      <c r="AT447" s="142" t="e">
        <f t="shared" ca="1" si="3706"/>
        <v>#N/A</v>
      </c>
      <c r="AU447" s="142" t="e">
        <f t="shared" ca="1" si="3706"/>
        <v>#N/A</v>
      </c>
      <c r="AV447" s="142" t="e">
        <f t="shared" ca="1" si="3706"/>
        <v>#N/A</v>
      </c>
      <c r="AW447" s="142" t="e">
        <f t="shared" ca="1" si="3706"/>
        <v>#N/A</v>
      </c>
      <c r="AX447" s="142" t="e">
        <f t="shared" ca="1" si="3706"/>
        <v>#N/A</v>
      </c>
      <c r="AY447" s="142" t="e">
        <f t="shared" ca="1" si="3696"/>
        <v>#N/A</v>
      </c>
      <c r="AZ447" s="142" t="e">
        <f t="shared" ca="1" si="3696"/>
        <v>#N/A</v>
      </c>
      <c r="BA447" s="142" t="e">
        <f t="shared" ca="1" si="3696"/>
        <v>#N/A</v>
      </c>
      <c r="BB447" s="142" t="str">
        <f t="shared" ca="1" si="3291"/>
        <v/>
      </c>
      <c r="BC447" s="142" t="str">
        <f t="shared" ref="BC447" ca="1" si="3811">IFERROR(VALUE(G447)*IF(RTF_unit="K",1,IF(RTF_unit="lb",1/1000,IF(RTF_unit="T",2,1))),"")</f>
        <v/>
      </c>
      <c r="BD447" s="142" t="str">
        <f t="shared" ref="BD447" ca="1" si="3812">IFERROR(VALUE(H447)*IF(RTF_unit="K",1,IF(RTF_unit="lb",1/1000,IF(RTF_unit="T",2,1))),"")</f>
        <v/>
      </c>
      <c r="BE447" s="142" t="str">
        <f t="shared" ref="BE447" ca="1" si="3813">IFERROR(VALUE(I447)*IF(RTF_unit="K",1,IF(RTF_unit="lb",1/1000,IF(RTF_unit="T",2,1))),"")</f>
        <v/>
      </c>
      <c r="BF447" s="20" t="str">
        <f t="shared" ca="1" si="3295"/>
        <v/>
      </c>
      <c r="BG447" s="142" t="str">
        <f t="shared" ca="1" si="3337"/>
        <v/>
      </c>
      <c r="BH447" s="20"/>
      <c r="BI447" s="158" t="str">
        <f t="shared" ca="1" si="3381"/>
        <v/>
      </c>
      <c r="BJ447" s="142" t="str">
        <f t="shared" ca="1" si="3356"/>
        <v/>
      </c>
      <c r="BK447" s="142" t="str">
        <f t="shared" ca="1" si="3382"/>
        <v/>
      </c>
      <c r="BL447" s="142" t="str">
        <f t="shared" ref="BL447" ca="1" si="3814">IFERROR(INDEX($D$2:$BA$203,$A$41-1+$BI447,$A$27-3)*IF(RTF_unit="K",1,IF(RTF_unit="lb",1/1000,IF(RTF_unit="T",2,1))),"")</f>
        <v/>
      </c>
      <c r="BM447" s="142" t="str">
        <f t="shared" ref="BM447" ca="1" si="3815">IFERROR(INDEX($D$2:$BA$203,$A$41-1+$BI447,$A$27-1)*IF(RTF_unit="K",1,IF(RTF_unit="lb",1/1000,IF(RTF_unit="T",2,1))),"")</f>
        <v/>
      </c>
      <c r="BN447" s="142" t="str">
        <f t="shared" ref="BN447" ca="1" si="3816">IFERROR(INDEX($D$2:$BA$203,$A$41-1+$BI447,$A$27-2)*IF(RTF_unit="K",1,IF(RTF_unit="lb",1/1000,IF(RTF_unit="T",2,1))),"")</f>
        <v/>
      </c>
      <c r="BO447" s="142" t="str">
        <f t="shared" ref="BO447" ca="1" si="3817">IFERROR(INDEX($D$2:$BA$203,$A$41-1+$BI447,$A$27)*IF(RTF_unit_Moment="kip-ft",1,IF(RTF_unit_Moment="kip-in",1/12,IF(RTF_unit_Moment="lb-ft",1/1000,IF(RTF_unit_Moment="lb-in",1/12000,1)))),"")</f>
        <v/>
      </c>
      <c r="BP447" s="142" t="str">
        <f t="shared" ref="BP447" ca="1" si="3818">IFERROR(INDEX($D$2:$BA$203,$A$41-1+$BI447,$A$30)*IF(RTF_unit_Moment="kip-ft",1,IF(RTF_unit_Moment="kip-in",1/12,IF(RTF_unit_Moment="lb-ft",1/1000,IF(RTF_unit_Moment="lb-in",1/12000,1)))),"")</f>
        <v/>
      </c>
      <c r="BQ447" s="142" t="str">
        <f t="shared" ca="1" si="3388"/>
        <v/>
      </c>
      <c r="BR447" s="142" t="str">
        <f t="shared" ca="1" si="3389"/>
        <v/>
      </c>
      <c r="BT447" s="142" t="str">
        <f t="array" aca="1" ref="BT447" ca="1">IFERROR(INDEX($BB$1:$BB$502,SMALL(IF($BB$1:$BB$502&lt;&gt;"",ROW($BB$1:$BB$502)),ROW(440:440))),"")</f>
        <v/>
      </c>
      <c r="BU447" s="156" t="str">
        <f t="shared" ca="1" si="3351"/>
        <v/>
      </c>
      <c r="BV447" s="142" t="str">
        <f t="shared" ca="1" si="3646"/>
        <v/>
      </c>
      <c r="BW447" s="142" t="str">
        <f t="shared" ca="1" si="3646"/>
        <v/>
      </c>
      <c r="BX447" s="142" t="str">
        <f t="shared" ca="1" si="3646"/>
        <v/>
      </c>
      <c r="BY447" s="142" t="str">
        <f t="shared" ca="1" si="3363"/>
        <v/>
      </c>
      <c r="BZ447" s="142" t="str">
        <f t="shared" ca="1" si="3352"/>
        <v/>
      </c>
      <c r="CA447" s="142" t="str">
        <f t="shared" ca="1" si="3364"/>
        <v/>
      </c>
      <c r="CB447" s="142" t="str">
        <f t="shared" ca="1" si="3365"/>
        <v/>
      </c>
      <c r="CC447" s="142" t="str">
        <f t="shared" ca="1" si="3366"/>
        <v/>
      </c>
      <c r="CD447" s="142" t="str">
        <f t="shared" ca="1" si="3367"/>
        <v/>
      </c>
      <c r="CE447" s="142" t="str">
        <f t="shared" ca="1" si="3368"/>
        <v/>
      </c>
      <c r="CF447" s="142" t="str">
        <f t="shared" ca="1" si="3369"/>
        <v/>
      </c>
      <c r="CG447" s="142" t="str">
        <f t="shared" ca="1" si="3370"/>
        <v/>
      </c>
      <c r="CH447" s="142" t="str">
        <f ca="1">IFERROR(TRIM(IFERROR(IF(ISNUMBER(MATCH(IF($CF446="Radius",LEFT($CF447,FIND(" (",$CF447,1)),IF(LEFT($CF447,FIND(" (",$CF447,1))=LEFT($CF446,FIND(" (",$CF446,1)),"",LEFT($CF447,FIND(" (",$CF447,1)))),$CH$8:$CH446,0))=FALSE,IF($CF446="Radius",LEFT($CF447,FIND(" (",$CF447,1)),IF(LEFT($CF447,FIND(" (",$CF447,1))=LEFT($CF446,FIND(" (",$CF446,1)),"",LEFT($CF447,FIND(" (",$CF447,1)))),""),"")),"")</f>
        <v/>
      </c>
      <c r="CI447" s="142" t="str">
        <f t="array" aca="1" ref="CI447" ca="1">IFERROR(IF($CH447="","",IF(MAX((Selection_Radius=$CH447)*Selection_Resultant)=0,"",MAX((Selection_Radius=$CH447)*Selection_Resultant))),"")</f>
        <v/>
      </c>
      <c r="CJ447" s="142" t="str">
        <f t="shared" ca="1" si="3371"/>
        <v/>
      </c>
      <c r="CK447" s="142" t="str">
        <f t="array" aca="1" ref="CK447" ca="1">IFERROR(INDEX($CJ$1:$CJ$502,SMALL(IF($CJ$1:$CJ$502&lt;&gt;"",ROW($CJ$1:$CJ$502)),ROW(440:440))),"")</f>
        <v/>
      </c>
      <c r="CL447" s="142" t="str">
        <f t="shared" ca="1" si="3372"/>
        <v/>
      </c>
      <c r="CM447" s="142" t="str">
        <f t="shared" ca="1" si="3373"/>
        <v/>
      </c>
      <c r="CN447" s="142" t="str" cm="1">
        <f t="array" aca="1" ref="CN447" ca="1">IF(CM447="","",INDEX(INDIRECT("$CM$9:$CM$" &amp; ROW(GuyAnchorReactionCount) + GuyAnchorReactionCount),ROWS($CM447:INDIRECT("$CM$" &amp; ROW(GuyAnchorReactionCount) + GuyAnchorReactionCount))))</f>
        <v/>
      </c>
      <c r="CP447" s="145" t="str">
        <f t="shared" ca="1" si="3374"/>
        <v/>
      </c>
      <c r="CQ447" s="145" t="str">
        <f t="shared" ca="1" si="3375"/>
        <v/>
      </c>
      <c r="CR447" s="145" t="str">
        <f t="shared" ca="1" si="3376"/>
        <v/>
      </c>
      <c r="CS447" s="145" t="str">
        <f t="shared" ca="1" si="3377"/>
        <v/>
      </c>
    </row>
    <row r="448" spans="3:97" x14ac:dyDescent="0.2">
      <c r="C448" s="142">
        <f t="shared" si="3301"/>
        <v>446</v>
      </c>
      <c r="D448" s="142" t="e">
        <f t="shared" ca="1" si="3705"/>
        <v>#N/A</v>
      </c>
      <c r="E448" s="142" t="e">
        <f t="shared" ca="1" si="3705"/>
        <v>#N/A</v>
      </c>
      <c r="F448" s="142" t="e">
        <f t="shared" ca="1" si="3705"/>
        <v>#N/A</v>
      </c>
      <c r="G448" s="142" t="e">
        <f t="shared" ca="1" si="3705"/>
        <v>#N/A</v>
      </c>
      <c r="H448" s="142" t="e">
        <f t="shared" ca="1" si="3705"/>
        <v>#N/A</v>
      </c>
      <c r="I448" s="142" t="e">
        <f t="shared" ca="1" si="3705"/>
        <v>#N/A</v>
      </c>
      <c r="J448" s="142" t="e">
        <f t="shared" ca="1" si="3705"/>
        <v>#N/A</v>
      </c>
      <c r="K448" s="142" t="e">
        <f t="shared" ca="1" si="3705"/>
        <v>#N/A</v>
      </c>
      <c r="L448" s="142" t="e">
        <f t="shared" ca="1" si="3705"/>
        <v>#N/A</v>
      </c>
      <c r="M448" s="142" t="e">
        <f t="shared" ca="1" si="3705"/>
        <v>#N/A</v>
      </c>
      <c r="N448" s="142" t="e">
        <f t="shared" ca="1" si="3705"/>
        <v>#N/A</v>
      </c>
      <c r="O448" s="142" t="e">
        <f t="shared" ca="1" si="3705"/>
        <v>#N/A</v>
      </c>
      <c r="P448" s="142" t="e">
        <f t="shared" ca="1" si="3705"/>
        <v>#N/A</v>
      </c>
      <c r="Q448" s="142" t="e">
        <f t="shared" ca="1" si="3705"/>
        <v>#N/A</v>
      </c>
      <c r="R448" s="142" t="e">
        <f t="shared" ca="1" si="3705"/>
        <v>#N/A</v>
      </c>
      <c r="S448" s="142" t="e">
        <f t="shared" ca="1" si="3705"/>
        <v>#N/A</v>
      </c>
      <c r="T448" s="142" t="e">
        <f t="shared" ca="1" si="3695"/>
        <v>#N/A</v>
      </c>
      <c r="U448" s="142" t="e">
        <f t="shared" ca="1" si="3695"/>
        <v>#N/A</v>
      </c>
      <c r="V448" s="142" t="e">
        <f t="shared" ca="1" si="3695"/>
        <v>#N/A</v>
      </c>
      <c r="W448" s="142" t="e">
        <f t="shared" ca="1" si="3695"/>
        <v>#N/A</v>
      </c>
      <c r="X448" s="142" t="e">
        <f t="shared" ca="1" si="3695"/>
        <v>#N/A</v>
      </c>
      <c r="Y448" s="142" t="e">
        <f t="shared" ca="1" si="3695"/>
        <v>#N/A</v>
      </c>
      <c r="Z448" s="142" t="e">
        <f t="shared" ca="1" si="3695"/>
        <v>#N/A</v>
      </c>
      <c r="AA448" s="142" t="e">
        <f t="shared" ca="1" si="3695"/>
        <v>#N/A</v>
      </c>
      <c r="AB448" s="142" t="e">
        <f t="shared" ca="1" si="3695"/>
        <v>#N/A</v>
      </c>
      <c r="AC448" s="142" t="e">
        <f t="shared" ca="1" si="3695"/>
        <v>#N/A</v>
      </c>
      <c r="AD448" s="142" t="e">
        <f t="shared" ca="1" si="3695"/>
        <v>#N/A</v>
      </c>
      <c r="AE448" s="142" t="e">
        <f t="shared" ca="1" si="3695"/>
        <v>#N/A</v>
      </c>
      <c r="AF448" s="142" t="e">
        <f t="shared" ca="1" si="3695"/>
        <v>#N/A</v>
      </c>
      <c r="AG448" s="142" t="e">
        <f t="shared" ca="1" si="3695"/>
        <v>#N/A</v>
      </c>
      <c r="AH448" s="142" t="e">
        <f t="shared" ca="1" si="3695"/>
        <v>#N/A</v>
      </c>
      <c r="AI448" s="142" t="e">
        <f t="shared" ca="1" si="3706"/>
        <v>#N/A</v>
      </c>
      <c r="AJ448" s="142" t="e">
        <f t="shared" ca="1" si="3706"/>
        <v>#N/A</v>
      </c>
      <c r="AK448" s="142" t="e">
        <f t="shared" ca="1" si="3706"/>
        <v>#N/A</v>
      </c>
      <c r="AL448" s="142" t="e">
        <f t="shared" ca="1" si="3706"/>
        <v>#N/A</v>
      </c>
      <c r="AM448" s="142" t="e">
        <f t="shared" ca="1" si="3706"/>
        <v>#N/A</v>
      </c>
      <c r="AN448" s="142" t="e">
        <f t="shared" ca="1" si="3706"/>
        <v>#N/A</v>
      </c>
      <c r="AO448" s="142" t="e">
        <f t="shared" ca="1" si="3706"/>
        <v>#N/A</v>
      </c>
      <c r="AP448" s="142" t="e">
        <f t="shared" ca="1" si="3706"/>
        <v>#N/A</v>
      </c>
      <c r="AQ448" s="142" t="e">
        <f t="shared" ca="1" si="3706"/>
        <v>#N/A</v>
      </c>
      <c r="AR448" s="142" t="e">
        <f t="shared" ca="1" si="3706"/>
        <v>#N/A</v>
      </c>
      <c r="AS448" s="142" t="e">
        <f t="shared" ca="1" si="3706"/>
        <v>#N/A</v>
      </c>
      <c r="AT448" s="142" t="e">
        <f t="shared" ca="1" si="3706"/>
        <v>#N/A</v>
      </c>
      <c r="AU448" s="142" t="e">
        <f t="shared" ca="1" si="3706"/>
        <v>#N/A</v>
      </c>
      <c r="AV448" s="142" t="e">
        <f t="shared" ca="1" si="3706"/>
        <v>#N/A</v>
      </c>
      <c r="AW448" s="142" t="e">
        <f t="shared" ca="1" si="3706"/>
        <v>#N/A</v>
      </c>
      <c r="AX448" s="142" t="e">
        <f t="shared" ca="1" si="3706"/>
        <v>#N/A</v>
      </c>
      <c r="AY448" s="142" t="e">
        <f t="shared" ca="1" si="3696"/>
        <v>#N/A</v>
      </c>
      <c r="AZ448" s="142" t="e">
        <f t="shared" ca="1" si="3696"/>
        <v>#N/A</v>
      </c>
      <c r="BA448" s="142" t="e">
        <f t="shared" ca="1" si="3696"/>
        <v>#N/A</v>
      </c>
      <c r="BB448" s="142" t="str">
        <f t="shared" ca="1" si="3291"/>
        <v/>
      </c>
      <c r="BC448" s="142" t="str">
        <f t="shared" ref="BC448" ca="1" si="3819">IFERROR(VALUE(G448)*IF(RTF_unit="K",1,IF(RTF_unit="lb",1/1000,IF(RTF_unit="T",2,1))),"")</f>
        <v/>
      </c>
      <c r="BD448" s="142" t="str">
        <f t="shared" ref="BD448" ca="1" si="3820">IFERROR(VALUE(H448)*IF(RTF_unit="K",1,IF(RTF_unit="lb",1/1000,IF(RTF_unit="T",2,1))),"")</f>
        <v/>
      </c>
      <c r="BE448" s="142" t="str">
        <f t="shared" ref="BE448" ca="1" si="3821">IFERROR(VALUE(I448)*IF(RTF_unit="K",1,IF(RTF_unit="lb",1/1000,IF(RTF_unit="T",2,1))),"")</f>
        <v/>
      </c>
      <c r="BF448" s="20" t="str">
        <f t="shared" ca="1" si="3295"/>
        <v/>
      </c>
      <c r="BG448" s="142" t="str">
        <f t="shared" ca="1" si="3337"/>
        <v/>
      </c>
      <c r="BH448" s="20"/>
      <c r="BI448" s="158" t="str">
        <f t="shared" ca="1" si="3381"/>
        <v/>
      </c>
      <c r="BJ448" s="142" t="str">
        <f t="shared" ca="1" si="3356"/>
        <v/>
      </c>
      <c r="BK448" s="142" t="str">
        <f t="shared" ca="1" si="3382"/>
        <v/>
      </c>
      <c r="BL448" s="142" t="str">
        <f t="shared" ref="BL448" ca="1" si="3822">IFERROR(INDEX($D$2:$BA$203,$A$41-1+$BI448,$A$27-3)*IF(RTF_unit="K",1,IF(RTF_unit="lb",1/1000,IF(RTF_unit="T",2,1))),"")</f>
        <v/>
      </c>
      <c r="BM448" s="142" t="str">
        <f t="shared" ref="BM448" ca="1" si="3823">IFERROR(INDEX($D$2:$BA$203,$A$41-1+$BI448,$A$27-1)*IF(RTF_unit="K",1,IF(RTF_unit="lb",1/1000,IF(RTF_unit="T",2,1))),"")</f>
        <v/>
      </c>
      <c r="BN448" s="142" t="str">
        <f t="shared" ref="BN448" ca="1" si="3824">IFERROR(INDEX($D$2:$BA$203,$A$41-1+$BI448,$A$27-2)*IF(RTF_unit="K",1,IF(RTF_unit="lb",1/1000,IF(RTF_unit="T",2,1))),"")</f>
        <v/>
      </c>
      <c r="BO448" s="142" t="str">
        <f t="shared" ref="BO448" ca="1" si="3825">IFERROR(INDEX($D$2:$BA$203,$A$41-1+$BI448,$A$27)*IF(RTF_unit_Moment="kip-ft",1,IF(RTF_unit_Moment="kip-in",1/12,IF(RTF_unit_Moment="lb-ft",1/1000,IF(RTF_unit_Moment="lb-in",1/12000,1)))),"")</f>
        <v/>
      </c>
      <c r="BP448" s="142" t="str">
        <f t="shared" ref="BP448" ca="1" si="3826">IFERROR(INDEX($D$2:$BA$203,$A$41-1+$BI448,$A$30)*IF(RTF_unit_Moment="kip-ft",1,IF(RTF_unit_Moment="kip-in",1/12,IF(RTF_unit_Moment="lb-ft",1/1000,IF(RTF_unit_Moment="lb-in",1/12000,1)))),"")</f>
        <v/>
      </c>
      <c r="BQ448" s="142" t="str">
        <f t="shared" ca="1" si="3388"/>
        <v/>
      </c>
      <c r="BR448" s="142" t="str">
        <f t="shared" ca="1" si="3389"/>
        <v/>
      </c>
      <c r="BT448" s="142" t="str">
        <f t="array" aca="1" ref="BT448" ca="1">IFERROR(INDEX($BB$1:$BB$502,SMALL(IF($BB$1:$BB$502&lt;&gt;"",ROW($BB$1:$BB$502)),ROW(441:441))),"")</f>
        <v/>
      </c>
      <c r="BU448" s="156" t="str">
        <f t="shared" ca="1" si="3351"/>
        <v/>
      </c>
      <c r="BV448" s="142" t="str">
        <f t="shared" ca="1" si="3646"/>
        <v/>
      </c>
      <c r="BW448" s="142" t="str">
        <f t="shared" ca="1" si="3646"/>
        <v/>
      </c>
      <c r="BX448" s="142" t="str">
        <f t="shared" ca="1" si="3646"/>
        <v/>
      </c>
      <c r="BY448" s="142" t="str">
        <f t="shared" ca="1" si="3363"/>
        <v/>
      </c>
      <c r="BZ448" s="142" t="str">
        <f t="shared" ca="1" si="3352"/>
        <v/>
      </c>
      <c r="CA448" s="142" t="str">
        <f t="shared" ca="1" si="3364"/>
        <v/>
      </c>
      <c r="CB448" s="142" t="str">
        <f t="shared" ca="1" si="3365"/>
        <v/>
      </c>
      <c r="CC448" s="142" t="str">
        <f t="shared" ca="1" si="3366"/>
        <v/>
      </c>
      <c r="CD448" s="142" t="str">
        <f t="shared" ca="1" si="3367"/>
        <v/>
      </c>
      <c r="CE448" s="142" t="str">
        <f t="shared" ca="1" si="3368"/>
        <v/>
      </c>
      <c r="CF448" s="142" t="str">
        <f t="shared" ca="1" si="3369"/>
        <v/>
      </c>
      <c r="CG448" s="142" t="str">
        <f t="shared" ca="1" si="3370"/>
        <v/>
      </c>
      <c r="CH448" s="142" t="str">
        <f ca="1">IFERROR(TRIM(IFERROR(IF(ISNUMBER(MATCH(IF($CF447="Radius",LEFT($CF448,FIND(" (",$CF448,1)),IF(LEFT($CF448,FIND(" (",$CF448,1))=LEFT($CF447,FIND(" (",$CF447,1)),"",LEFT($CF448,FIND(" (",$CF448,1)))),$CH$8:$CH447,0))=FALSE,IF($CF447="Radius",LEFT($CF448,FIND(" (",$CF448,1)),IF(LEFT($CF448,FIND(" (",$CF448,1))=LEFT($CF447,FIND(" (",$CF447,1)),"",LEFT($CF448,FIND(" (",$CF448,1)))),""),"")),"")</f>
        <v/>
      </c>
      <c r="CI448" s="142" t="str">
        <f t="array" aca="1" ref="CI448" ca="1">IFERROR(IF($CH448="","",IF(MAX((Selection_Radius=$CH448)*Selection_Resultant)=0,"",MAX((Selection_Radius=$CH448)*Selection_Resultant))),"")</f>
        <v/>
      </c>
      <c r="CJ448" s="142" t="str">
        <f t="shared" ca="1" si="3371"/>
        <v/>
      </c>
      <c r="CK448" s="142" t="str">
        <f t="array" aca="1" ref="CK448" ca="1">IFERROR(INDEX($CJ$1:$CJ$502,SMALL(IF($CJ$1:$CJ$502&lt;&gt;"",ROW($CJ$1:$CJ$502)),ROW(441:441))),"")</f>
        <v/>
      </c>
      <c r="CL448" s="142" t="str">
        <f t="shared" ca="1" si="3372"/>
        <v/>
      </c>
      <c r="CM448" s="142" t="str">
        <f t="shared" ca="1" si="3373"/>
        <v/>
      </c>
      <c r="CN448" s="142" t="str" cm="1">
        <f t="array" aca="1" ref="CN448" ca="1">IF(CM448="","",INDEX(INDIRECT("$CM$9:$CM$" &amp; ROW(GuyAnchorReactionCount) + GuyAnchorReactionCount),ROWS($CM448:INDIRECT("$CM$" &amp; ROW(GuyAnchorReactionCount) + GuyAnchorReactionCount))))</f>
        <v/>
      </c>
      <c r="CP448" s="145" t="str">
        <f t="shared" ca="1" si="3374"/>
        <v/>
      </c>
      <c r="CQ448" s="145" t="str">
        <f t="shared" ca="1" si="3375"/>
        <v/>
      </c>
      <c r="CR448" s="145" t="str">
        <f t="shared" ca="1" si="3376"/>
        <v/>
      </c>
      <c r="CS448" s="145" t="str">
        <f t="shared" ca="1" si="3377"/>
        <v/>
      </c>
    </row>
    <row r="449" spans="3:97" x14ac:dyDescent="0.2">
      <c r="C449" s="142">
        <f t="shared" si="3301"/>
        <v>447</v>
      </c>
      <c r="D449" s="142" t="e">
        <f t="shared" ca="1" si="3705"/>
        <v>#N/A</v>
      </c>
      <c r="E449" s="142" t="e">
        <f t="shared" ca="1" si="3705"/>
        <v>#N/A</v>
      </c>
      <c r="F449" s="142" t="e">
        <f t="shared" ca="1" si="3705"/>
        <v>#N/A</v>
      </c>
      <c r="G449" s="142" t="e">
        <f t="shared" ca="1" si="3705"/>
        <v>#N/A</v>
      </c>
      <c r="H449" s="142" t="e">
        <f t="shared" ca="1" si="3705"/>
        <v>#N/A</v>
      </c>
      <c r="I449" s="142" t="e">
        <f t="shared" ca="1" si="3705"/>
        <v>#N/A</v>
      </c>
      <c r="J449" s="142" t="e">
        <f t="shared" ca="1" si="3705"/>
        <v>#N/A</v>
      </c>
      <c r="K449" s="142" t="e">
        <f t="shared" ca="1" si="3705"/>
        <v>#N/A</v>
      </c>
      <c r="L449" s="142" t="e">
        <f t="shared" ca="1" si="3705"/>
        <v>#N/A</v>
      </c>
      <c r="M449" s="142" t="e">
        <f t="shared" ca="1" si="3705"/>
        <v>#N/A</v>
      </c>
      <c r="N449" s="142" t="e">
        <f t="shared" ca="1" si="3705"/>
        <v>#N/A</v>
      </c>
      <c r="O449" s="142" t="e">
        <f t="shared" ca="1" si="3705"/>
        <v>#N/A</v>
      </c>
      <c r="P449" s="142" t="e">
        <f t="shared" ca="1" si="3705"/>
        <v>#N/A</v>
      </c>
      <c r="Q449" s="142" t="e">
        <f t="shared" ca="1" si="3705"/>
        <v>#N/A</v>
      </c>
      <c r="R449" s="142" t="e">
        <f t="shared" ca="1" si="3705"/>
        <v>#N/A</v>
      </c>
      <c r="S449" s="142" t="e">
        <f t="shared" ref="S449:AH464" ca="1" si="3827">TRIM(INDIRECT("'" &amp; "TNX Report" &amp; "'!" &amp; ADDRESS($A$9+$C449,S$1)))</f>
        <v>#N/A</v>
      </c>
      <c r="T449" s="142" t="e">
        <f t="shared" ca="1" si="3827"/>
        <v>#N/A</v>
      </c>
      <c r="U449" s="142" t="e">
        <f t="shared" ca="1" si="3827"/>
        <v>#N/A</v>
      </c>
      <c r="V449" s="142" t="e">
        <f t="shared" ca="1" si="3827"/>
        <v>#N/A</v>
      </c>
      <c r="W449" s="142" t="e">
        <f t="shared" ca="1" si="3827"/>
        <v>#N/A</v>
      </c>
      <c r="X449" s="142" t="e">
        <f t="shared" ca="1" si="3827"/>
        <v>#N/A</v>
      </c>
      <c r="Y449" s="142" t="e">
        <f t="shared" ca="1" si="3827"/>
        <v>#N/A</v>
      </c>
      <c r="Z449" s="142" t="e">
        <f t="shared" ca="1" si="3827"/>
        <v>#N/A</v>
      </c>
      <c r="AA449" s="142" t="e">
        <f t="shared" ca="1" si="3827"/>
        <v>#N/A</v>
      </c>
      <c r="AB449" s="142" t="e">
        <f t="shared" ca="1" si="3827"/>
        <v>#N/A</v>
      </c>
      <c r="AC449" s="142" t="e">
        <f t="shared" ca="1" si="3827"/>
        <v>#N/A</v>
      </c>
      <c r="AD449" s="142" t="e">
        <f t="shared" ca="1" si="3827"/>
        <v>#N/A</v>
      </c>
      <c r="AE449" s="142" t="e">
        <f t="shared" ca="1" si="3827"/>
        <v>#N/A</v>
      </c>
      <c r="AF449" s="142" t="e">
        <f t="shared" ca="1" si="3827"/>
        <v>#N/A</v>
      </c>
      <c r="AG449" s="142" t="e">
        <f t="shared" ca="1" si="3827"/>
        <v>#N/A</v>
      </c>
      <c r="AH449" s="142" t="e">
        <f t="shared" ca="1" si="3827"/>
        <v>#N/A</v>
      </c>
      <c r="AI449" s="142" t="e">
        <f t="shared" ca="1" si="3706"/>
        <v>#N/A</v>
      </c>
      <c r="AJ449" s="142" t="e">
        <f t="shared" ca="1" si="3706"/>
        <v>#N/A</v>
      </c>
      <c r="AK449" s="142" t="e">
        <f t="shared" ca="1" si="3706"/>
        <v>#N/A</v>
      </c>
      <c r="AL449" s="142" t="e">
        <f t="shared" ca="1" si="3706"/>
        <v>#N/A</v>
      </c>
      <c r="AM449" s="142" t="e">
        <f t="shared" ca="1" si="3706"/>
        <v>#N/A</v>
      </c>
      <c r="AN449" s="142" t="e">
        <f t="shared" ca="1" si="3706"/>
        <v>#N/A</v>
      </c>
      <c r="AO449" s="142" t="e">
        <f t="shared" ca="1" si="3706"/>
        <v>#N/A</v>
      </c>
      <c r="AP449" s="142" t="e">
        <f t="shared" ca="1" si="3706"/>
        <v>#N/A</v>
      </c>
      <c r="AQ449" s="142" t="e">
        <f t="shared" ca="1" si="3706"/>
        <v>#N/A</v>
      </c>
      <c r="AR449" s="142" t="e">
        <f t="shared" ca="1" si="3706"/>
        <v>#N/A</v>
      </c>
      <c r="AS449" s="142" t="e">
        <f t="shared" ca="1" si="3706"/>
        <v>#N/A</v>
      </c>
      <c r="AT449" s="142" t="e">
        <f t="shared" ca="1" si="3706"/>
        <v>#N/A</v>
      </c>
      <c r="AU449" s="142" t="e">
        <f t="shared" ca="1" si="3706"/>
        <v>#N/A</v>
      </c>
      <c r="AV449" s="142" t="e">
        <f t="shared" ca="1" si="3706"/>
        <v>#N/A</v>
      </c>
      <c r="AW449" s="142" t="e">
        <f t="shared" ca="1" si="3706"/>
        <v>#N/A</v>
      </c>
      <c r="AX449" s="142" t="e">
        <f t="shared" ref="AX449:BA464" ca="1" si="3828">TRIM(INDIRECT("'" &amp; "TNX Report" &amp; "'!" &amp; ADDRESS($A$9+$C449,AX$1)))</f>
        <v>#N/A</v>
      </c>
      <c r="AY449" s="142" t="e">
        <f t="shared" ca="1" si="3828"/>
        <v>#N/A</v>
      </c>
      <c r="AZ449" s="142" t="e">
        <f t="shared" ca="1" si="3828"/>
        <v>#N/A</v>
      </c>
      <c r="BA449" s="142" t="e">
        <f t="shared" ca="1" si="3828"/>
        <v>#N/A</v>
      </c>
      <c r="BB449" s="142" t="str">
        <f t="shared" ca="1" si="3291"/>
        <v/>
      </c>
      <c r="BC449" s="142" t="str">
        <f t="shared" ref="BC449" ca="1" si="3829">IFERROR(VALUE(G449)*IF(RTF_unit="K",1,IF(RTF_unit="lb",1/1000,IF(RTF_unit="T",2,1))),"")</f>
        <v/>
      </c>
      <c r="BD449" s="142" t="str">
        <f t="shared" ref="BD449" ca="1" si="3830">IFERROR(VALUE(H449)*IF(RTF_unit="K",1,IF(RTF_unit="lb",1/1000,IF(RTF_unit="T",2,1))),"")</f>
        <v/>
      </c>
      <c r="BE449" s="142" t="str">
        <f t="shared" ref="BE449" ca="1" si="3831">IFERROR(VALUE(I449)*IF(RTF_unit="K",1,IF(RTF_unit="lb",1/1000,IF(RTF_unit="T",2,1))),"")</f>
        <v/>
      </c>
      <c r="BF449" s="20" t="str">
        <f t="shared" ca="1" si="3295"/>
        <v/>
      </c>
      <c r="BG449" s="142" t="str">
        <f t="shared" ca="1" si="3337"/>
        <v/>
      </c>
      <c r="BH449" s="20"/>
      <c r="BI449" s="158" t="str">
        <f t="shared" ca="1" si="3381"/>
        <v/>
      </c>
      <c r="BJ449" s="142" t="str">
        <f t="shared" ca="1" si="3356"/>
        <v/>
      </c>
      <c r="BK449" s="142" t="str">
        <f t="shared" ca="1" si="3382"/>
        <v/>
      </c>
      <c r="BL449" s="142" t="str">
        <f t="shared" ref="BL449" ca="1" si="3832">IFERROR(INDEX($D$2:$BA$203,$A$41-1+$BI449,$A$27-3)*IF(RTF_unit="K",1,IF(RTF_unit="lb",1/1000,IF(RTF_unit="T",2,1))),"")</f>
        <v/>
      </c>
      <c r="BM449" s="142" t="str">
        <f t="shared" ref="BM449" ca="1" si="3833">IFERROR(INDEX($D$2:$BA$203,$A$41-1+$BI449,$A$27-1)*IF(RTF_unit="K",1,IF(RTF_unit="lb",1/1000,IF(RTF_unit="T",2,1))),"")</f>
        <v/>
      </c>
      <c r="BN449" s="142" t="str">
        <f t="shared" ref="BN449" ca="1" si="3834">IFERROR(INDEX($D$2:$BA$203,$A$41-1+$BI449,$A$27-2)*IF(RTF_unit="K",1,IF(RTF_unit="lb",1/1000,IF(RTF_unit="T",2,1))),"")</f>
        <v/>
      </c>
      <c r="BO449" s="142" t="str">
        <f t="shared" ref="BO449" ca="1" si="3835">IFERROR(INDEX($D$2:$BA$203,$A$41-1+$BI449,$A$27)*IF(RTF_unit_Moment="kip-ft",1,IF(RTF_unit_Moment="kip-in",1/12,IF(RTF_unit_Moment="lb-ft",1/1000,IF(RTF_unit_Moment="lb-in",1/12000,1)))),"")</f>
        <v/>
      </c>
      <c r="BP449" s="142" t="str">
        <f t="shared" ref="BP449" ca="1" si="3836">IFERROR(INDEX($D$2:$BA$203,$A$41-1+$BI449,$A$30)*IF(RTF_unit_Moment="kip-ft",1,IF(RTF_unit_Moment="kip-in",1/12,IF(RTF_unit_Moment="lb-ft",1/1000,IF(RTF_unit_Moment="lb-in",1/12000,1)))),"")</f>
        <v/>
      </c>
      <c r="BQ449" s="142" t="str">
        <f t="shared" ca="1" si="3388"/>
        <v/>
      </c>
      <c r="BR449" s="142" t="str">
        <f t="shared" ca="1" si="3389"/>
        <v/>
      </c>
      <c r="BT449" s="142" t="str">
        <f t="array" aca="1" ref="BT449" ca="1">IFERROR(INDEX($BB$1:$BB$502,SMALL(IF($BB$1:$BB$502&lt;&gt;"",ROW($BB$1:$BB$502)),ROW(442:442))),"")</f>
        <v/>
      </c>
      <c r="BU449" s="156" t="str">
        <f t="shared" ca="1" si="3351"/>
        <v/>
      </c>
      <c r="BV449" s="142" t="str">
        <f t="shared" ca="1" si="3646"/>
        <v/>
      </c>
      <c r="BW449" s="142" t="str">
        <f t="shared" ca="1" si="3646"/>
        <v/>
      </c>
      <c r="BX449" s="142" t="str">
        <f t="shared" ca="1" si="3646"/>
        <v/>
      </c>
      <c r="BY449" s="142" t="str">
        <f t="shared" ca="1" si="3363"/>
        <v/>
      </c>
      <c r="BZ449" s="142" t="str">
        <f t="shared" ca="1" si="3352"/>
        <v/>
      </c>
      <c r="CA449" s="142" t="str">
        <f t="shared" ca="1" si="3364"/>
        <v/>
      </c>
      <c r="CB449" s="142" t="str">
        <f t="shared" ca="1" si="3365"/>
        <v/>
      </c>
      <c r="CC449" s="142" t="str">
        <f t="shared" ca="1" si="3366"/>
        <v/>
      </c>
      <c r="CD449" s="142" t="str">
        <f t="shared" ca="1" si="3367"/>
        <v/>
      </c>
      <c r="CE449" s="142" t="str">
        <f t="shared" ca="1" si="3368"/>
        <v/>
      </c>
      <c r="CF449" s="142" t="str">
        <f t="shared" ca="1" si="3369"/>
        <v/>
      </c>
      <c r="CG449" s="142" t="str">
        <f t="shared" ca="1" si="3370"/>
        <v/>
      </c>
      <c r="CH449" s="142" t="str">
        <f ca="1">IFERROR(TRIM(IFERROR(IF(ISNUMBER(MATCH(IF($CF448="Radius",LEFT($CF449,FIND(" (",$CF449,1)),IF(LEFT($CF449,FIND(" (",$CF449,1))=LEFT($CF448,FIND(" (",$CF448,1)),"",LEFT($CF449,FIND(" (",$CF449,1)))),$CH$8:$CH448,0))=FALSE,IF($CF448="Radius",LEFT($CF449,FIND(" (",$CF449,1)),IF(LEFT($CF449,FIND(" (",$CF449,1))=LEFT($CF448,FIND(" (",$CF448,1)),"",LEFT($CF449,FIND(" (",$CF449,1)))),""),"")),"")</f>
        <v/>
      </c>
      <c r="CI449" s="142" t="str">
        <f t="array" aca="1" ref="CI449" ca="1">IFERROR(IF($CH449="","",IF(MAX((Selection_Radius=$CH449)*Selection_Resultant)=0,"",MAX((Selection_Radius=$CH449)*Selection_Resultant))),"")</f>
        <v/>
      </c>
      <c r="CJ449" s="142" t="str">
        <f t="shared" ca="1" si="3371"/>
        <v/>
      </c>
      <c r="CK449" s="142" t="str">
        <f t="array" aca="1" ref="CK449" ca="1">IFERROR(INDEX($CJ$1:$CJ$502,SMALL(IF($CJ$1:$CJ$502&lt;&gt;"",ROW($CJ$1:$CJ$502)),ROW(442:442))),"")</f>
        <v/>
      </c>
      <c r="CL449" s="142" t="str">
        <f t="shared" ca="1" si="3372"/>
        <v/>
      </c>
      <c r="CM449" s="142" t="str">
        <f t="shared" ca="1" si="3373"/>
        <v/>
      </c>
      <c r="CN449" s="142" t="str" cm="1">
        <f t="array" aca="1" ref="CN449" ca="1">IF(CM449="","",INDEX(INDIRECT("$CM$9:$CM$" &amp; ROW(GuyAnchorReactionCount) + GuyAnchorReactionCount),ROWS($CM449:INDIRECT("$CM$" &amp; ROW(GuyAnchorReactionCount) + GuyAnchorReactionCount))))</f>
        <v/>
      </c>
      <c r="CP449" s="145" t="str">
        <f t="shared" ca="1" si="3374"/>
        <v/>
      </c>
      <c r="CQ449" s="145" t="str">
        <f t="shared" ca="1" si="3375"/>
        <v/>
      </c>
      <c r="CR449" s="145" t="str">
        <f t="shared" ca="1" si="3376"/>
        <v/>
      </c>
      <c r="CS449" s="145" t="str">
        <f t="shared" ca="1" si="3377"/>
        <v/>
      </c>
    </row>
    <row r="450" spans="3:97" x14ac:dyDescent="0.2">
      <c r="C450" s="142">
        <f t="shared" si="3301"/>
        <v>448</v>
      </c>
      <c r="D450" s="142" t="e">
        <f t="shared" ref="D450:S465" ca="1" si="3837">TRIM(INDIRECT("'" &amp; "TNX Report" &amp; "'!" &amp; ADDRESS($A$9+$C450,D$1)))</f>
        <v>#N/A</v>
      </c>
      <c r="E450" s="142" t="e">
        <f t="shared" ca="1" si="3837"/>
        <v>#N/A</v>
      </c>
      <c r="F450" s="142" t="e">
        <f t="shared" ca="1" si="3837"/>
        <v>#N/A</v>
      </c>
      <c r="G450" s="142" t="e">
        <f t="shared" ca="1" si="3837"/>
        <v>#N/A</v>
      </c>
      <c r="H450" s="142" t="e">
        <f t="shared" ca="1" si="3837"/>
        <v>#N/A</v>
      </c>
      <c r="I450" s="142" t="e">
        <f t="shared" ca="1" si="3837"/>
        <v>#N/A</v>
      </c>
      <c r="J450" s="142" t="e">
        <f t="shared" ca="1" si="3837"/>
        <v>#N/A</v>
      </c>
      <c r="K450" s="142" t="e">
        <f t="shared" ca="1" si="3837"/>
        <v>#N/A</v>
      </c>
      <c r="L450" s="142" t="e">
        <f t="shared" ca="1" si="3837"/>
        <v>#N/A</v>
      </c>
      <c r="M450" s="142" t="e">
        <f t="shared" ca="1" si="3837"/>
        <v>#N/A</v>
      </c>
      <c r="N450" s="142" t="e">
        <f t="shared" ca="1" si="3837"/>
        <v>#N/A</v>
      </c>
      <c r="O450" s="142" t="e">
        <f t="shared" ca="1" si="3837"/>
        <v>#N/A</v>
      </c>
      <c r="P450" s="142" t="e">
        <f t="shared" ca="1" si="3837"/>
        <v>#N/A</v>
      </c>
      <c r="Q450" s="142" t="e">
        <f t="shared" ca="1" si="3837"/>
        <v>#N/A</v>
      </c>
      <c r="R450" s="142" t="e">
        <f t="shared" ca="1" si="3837"/>
        <v>#N/A</v>
      </c>
      <c r="S450" s="142" t="e">
        <f t="shared" ca="1" si="3837"/>
        <v>#N/A</v>
      </c>
      <c r="T450" s="142" t="e">
        <f t="shared" ca="1" si="3827"/>
        <v>#N/A</v>
      </c>
      <c r="U450" s="142" t="e">
        <f t="shared" ca="1" si="3827"/>
        <v>#N/A</v>
      </c>
      <c r="V450" s="142" t="e">
        <f t="shared" ca="1" si="3827"/>
        <v>#N/A</v>
      </c>
      <c r="W450" s="142" t="e">
        <f t="shared" ca="1" si="3827"/>
        <v>#N/A</v>
      </c>
      <c r="X450" s="142" t="e">
        <f t="shared" ca="1" si="3827"/>
        <v>#N/A</v>
      </c>
      <c r="Y450" s="142" t="e">
        <f t="shared" ca="1" si="3827"/>
        <v>#N/A</v>
      </c>
      <c r="Z450" s="142" t="e">
        <f t="shared" ca="1" si="3827"/>
        <v>#N/A</v>
      </c>
      <c r="AA450" s="142" t="e">
        <f t="shared" ca="1" si="3827"/>
        <v>#N/A</v>
      </c>
      <c r="AB450" s="142" t="e">
        <f t="shared" ca="1" si="3827"/>
        <v>#N/A</v>
      </c>
      <c r="AC450" s="142" t="e">
        <f t="shared" ca="1" si="3827"/>
        <v>#N/A</v>
      </c>
      <c r="AD450" s="142" t="e">
        <f t="shared" ca="1" si="3827"/>
        <v>#N/A</v>
      </c>
      <c r="AE450" s="142" t="e">
        <f t="shared" ca="1" si="3827"/>
        <v>#N/A</v>
      </c>
      <c r="AF450" s="142" t="e">
        <f t="shared" ca="1" si="3827"/>
        <v>#N/A</v>
      </c>
      <c r="AG450" s="142" t="e">
        <f t="shared" ca="1" si="3827"/>
        <v>#N/A</v>
      </c>
      <c r="AH450" s="142" t="e">
        <f t="shared" ca="1" si="3827"/>
        <v>#N/A</v>
      </c>
      <c r="AI450" s="142" t="e">
        <f t="shared" ref="AI450:AX465" ca="1" si="3838">TRIM(INDIRECT("'" &amp; "TNX Report" &amp; "'!" &amp; ADDRESS($A$9+$C450,AI$1)))</f>
        <v>#N/A</v>
      </c>
      <c r="AJ450" s="142" t="e">
        <f t="shared" ca="1" si="3838"/>
        <v>#N/A</v>
      </c>
      <c r="AK450" s="142" t="e">
        <f t="shared" ca="1" si="3838"/>
        <v>#N/A</v>
      </c>
      <c r="AL450" s="142" t="e">
        <f t="shared" ca="1" si="3838"/>
        <v>#N/A</v>
      </c>
      <c r="AM450" s="142" t="e">
        <f t="shared" ca="1" si="3838"/>
        <v>#N/A</v>
      </c>
      <c r="AN450" s="142" t="e">
        <f t="shared" ca="1" si="3838"/>
        <v>#N/A</v>
      </c>
      <c r="AO450" s="142" t="e">
        <f t="shared" ca="1" si="3838"/>
        <v>#N/A</v>
      </c>
      <c r="AP450" s="142" t="e">
        <f t="shared" ca="1" si="3838"/>
        <v>#N/A</v>
      </c>
      <c r="AQ450" s="142" t="e">
        <f t="shared" ca="1" si="3838"/>
        <v>#N/A</v>
      </c>
      <c r="AR450" s="142" t="e">
        <f t="shared" ca="1" si="3838"/>
        <v>#N/A</v>
      </c>
      <c r="AS450" s="142" t="e">
        <f t="shared" ca="1" si="3838"/>
        <v>#N/A</v>
      </c>
      <c r="AT450" s="142" t="e">
        <f t="shared" ca="1" si="3838"/>
        <v>#N/A</v>
      </c>
      <c r="AU450" s="142" t="e">
        <f t="shared" ca="1" si="3838"/>
        <v>#N/A</v>
      </c>
      <c r="AV450" s="142" t="e">
        <f t="shared" ca="1" si="3838"/>
        <v>#N/A</v>
      </c>
      <c r="AW450" s="142" t="e">
        <f t="shared" ca="1" si="3838"/>
        <v>#N/A</v>
      </c>
      <c r="AX450" s="142" t="e">
        <f t="shared" ca="1" si="3838"/>
        <v>#N/A</v>
      </c>
      <c r="AY450" s="142" t="e">
        <f t="shared" ca="1" si="3828"/>
        <v>#N/A</v>
      </c>
      <c r="AZ450" s="142" t="e">
        <f t="shared" ca="1" si="3828"/>
        <v>#N/A</v>
      </c>
      <c r="BA450" s="142" t="e">
        <f t="shared" ca="1" si="3828"/>
        <v>#N/A</v>
      </c>
      <c r="BB450" s="142" t="str">
        <f t="shared" ca="1" si="3291"/>
        <v/>
      </c>
      <c r="BC450" s="142" t="str">
        <f t="shared" ref="BC450" ca="1" si="3839">IFERROR(VALUE(G450)*IF(RTF_unit="K",1,IF(RTF_unit="lb",1/1000,IF(RTF_unit="T",2,1))),"")</f>
        <v/>
      </c>
      <c r="BD450" s="142" t="str">
        <f t="shared" ref="BD450" ca="1" si="3840">IFERROR(VALUE(H450)*IF(RTF_unit="K",1,IF(RTF_unit="lb",1/1000,IF(RTF_unit="T",2,1))),"")</f>
        <v/>
      </c>
      <c r="BE450" s="142" t="str">
        <f t="shared" ref="BE450" ca="1" si="3841">IFERROR(VALUE(I450)*IF(RTF_unit="K",1,IF(RTF_unit="lb",1/1000,IF(RTF_unit="T",2,1))),"")</f>
        <v/>
      </c>
      <c r="BF450" s="20" t="str">
        <f t="shared" ca="1" si="3295"/>
        <v/>
      </c>
      <c r="BG450" s="142" t="str">
        <f t="shared" ca="1" si="3337"/>
        <v/>
      </c>
      <c r="BH450" s="20"/>
      <c r="BI450" s="158" t="str">
        <f t="shared" ca="1" si="3381"/>
        <v/>
      </c>
      <c r="BJ450" s="142" t="str">
        <f t="shared" ca="1" si="3356"/>
        <v/>
      </c>
      <c r="BK450" s="142" t="str">
        <f t="shared" ca="1" si="3382"/>
        <v/>
      </c>
      <c r="BL450" s="142" t="str">
        <f t="shared" ref="BL450" ca="1" si="3842">IFERROR(INDEX($D$2:$BA$203,$A$41-1+$BI450,$A$27-3)*IF(RTF_unit="K",1,IF(RTF_unit="lb",1/1000,IF(RTF_unit="T",2,1))),"")</f>
        <v/>
      </c>
      <c r="BM450" s="142" t="str">
        <f t="shared" ref="BM450" ca="1" si="3843">IFERROR(INDEX($D$2:$BA$203,$A$41-1+$BI450,$A$27-1)*IF(RTF_unit="K",1,IF(RTF_unit="lb",1/1000,IF(RTF_unit="T",2,1))),"")</f>
        <v/>
      </c>
      <c r="BN450" s="142" t="str">
        <f t="shared" ref="BN450" ca="1" si="3844">IFERROR(INDEX($D$2:$BA$203,$A$41-1+$BI450,$A$27-2)*IF(RTF_unit="K",1,IF(RTF_unit="lb",1/1000,IF(RTF_unit="T",2,1))),"")</f>
        <v/>
      </c>
      <c r="BO450" s="142" t="str">
        <f t="shared" ref="BO450" ca="1" si="3845">IFERROR(INDEX($D$2:$BA$203,$A$41-1+$BI450,$A$27)*IF(RTF_unit_Moment="kip-ft",1,IF(RTF_unit_Moment="kip-in",1/12,IF(RTF_unit_Moment="lb-ft",1/1000,IF(RTF_unit_Moment="lb-in",1/12000,1)))),"")</f>
        <v/>
      </c>
      <c r="BP450" s="142" t="str">
        <f t="shared" ref="BP450" ca="1" si="3846">IFERROR(INDEX($D$2:$BA$203,$A$41-1+$BI450,$A$30)*IF(RTF_unit_Moment="kip-ft",1,IF(RTF_unit_Moment="kip-in",1/12,IF(RTF_unit_Moment="lb-ft",1/1000,IF(RTF_unit_Moment="lb-in",1/12000,1)))),"")</f>
        <v/>
      </c>
      <c r="BQ450" s="142" t="str">
        <f t="shared" ca="1" si="3388"/>
        <v/>
      </c>
      <c r="BR450" s="142" t="str">
        <f t="shared" ca="1" si="3389"/>
        <v/>
      </c>
      <c r="BT450" s="142" t="str">
        <f t="array" aca="1" ref="BT450" ca="1">IFERROR(INDEX($BB$1:$BB$502,SMALL(IF($BB$1:$BB$502&lt;&gt;"",ROW($BB$1:$BB$502)),ROW(443:443))),"")</f>
        <v/>
      </c>
      <c r="BU450" s="156" t="str">
        <f t="shared" ca="1" si="3351"/>
        <v/>
      </c>
      <c r="BV450" s="142" t="str">
        <f t="shared" ca="1" si="3646"/>
        <v/>
      </c>
      <c r="BW450" s="142" t="str">
        <f t="shared" ca="1" si="3646"/>
        <v/>
      </c>
      <c r="BX450" s="142" t="str">
        <f t="shared" ca="1" si="3646"/>
        <v/>
      </c>
      <c r="BY450" s="142" t="str">
        <f t="shared" ca="1" si="3363"/>
        <v/>
      </c>
      <c r="BZ450" s="142" t="str">
        <f t="shared" ca="1" si="3352"/>
        <v/>
      </c>
      <c r="CA450" s="142" t="str">
        <f t="shared" ca="1" si="3364"/>
        <v/>
      </c>
      <c r="CB450" s="142" t="str">
        <f t="shared" ca="1" si="3365"/>
        <v/>
      </c>
      <c r="CC450" s="142" t="str">
        <f t="shared" ca="1" si="3366"/>
        <v/>
      </c>
      <c r="CD450" s="142" t="str">
        <f t="shared" ca="1" si="3367"/>
        <v/>
      </c>
      <c r="CE450" s="142" t="str">
        <f t="shared" ca="1" si="3368"/>
        <v/>
      </c>
      <c r="CF450" s="142" t="str">
        <f t="shared" ca="1" si="3369"/>
        <v/>
      </c>
      <c r="CG450" s="142" t="str">
        <f t="shared" ca="1" si="3370"/>
        <v/>
      </c>
      <c r="CH450" s="142" t="str">
        <f ca="1">IFERROR(TRIM(IFERROR(IF(ISNUMBER(MATCH(IF($CF449="Radius",LEFT($CF450,FIND(" (",$CF450,1)),IF(LEFT($CF450,FIND(" (",$CF450,1))=LEFT($CF449,FIND(" (",$CF449,1)),"",LEFT($CF450,FIND(" (",$CF450,1)))),$CH$8:$CH449,0))=FALSE,IF($CF449="Radius",LEFT($CF450,FIND(" (",$CF450,1)),IF(LEFT($CF450,FIND(" (",$CF450,1))=LEFT($CF449,FIND(" (",$CF449,1)),"",LEFT($CF450,FIND(" (",$CF450,1)))),""),"")),"")</f>
        <v/>
      </c>
      <c r="CI450" s="142" t="str">
        <f t="array" aca="1" ref="CI450" ca="1">IFERROR(IF($CH450="","",IF(MAX((Selection_Radius=$CH450)*Selection_Resultant)=0,"",MAX((Selection_Radius=$CH450)*Selection_Resultant))),"")</f>
        <v/>
      </c>
      <c r="CJ450" s="142" t="str">
        <f t="shared" ca="1" si="3371"/>
        <v/>
      </c>
      <c r="CK450" s="142" t="str">
        <f t="array" aca="1" ref="CK450" ca="1">IFERROR(INDEX($CJ$1:$CJ$502,SMALL(IF($CJ$1:$CJ$502&lt;&gt;"",ROW($CJ$1:$CJ$502)),ROW(443:443))),"")</f>
        <v/>
      </c>
      <c r="CL450" s="142" t="str">
        <f t="shared" ca="1" si="3372"/>
        <v/>
      </c>
      <c r="CM450" s="142" t="str">
        <f t="shared" ca="1" si="3373"/>
        <v/>
      </c>
      <c r="CN450" s="142" t="str" cm="1">
        <f t="array" aca="1" ref="CN450" ca="1">IF(CM450="","",INDEX(INDIRECT("$CM$9:$CM$" &amp; ROW(GuyAnchorReactionCount) + GuyAnchorReactionCount),ROWS($CM450:INDIRECT("$CM$" &amp; ROW(GuyAnchorReactionCount) + GuyAnchorReactionCount))))</f>
        <v/>
      </c>
      <c r="CP450" s="145" t="str">
        <f t="shared" ca="1" si="3374"/>
        <v/>
      </c>
      <c r="CQ450" s="145" t="str">
        <f t="shared" ca="1" si="3375"/>
        <v/>
      </c>
      <c r="CR450" s="145" t="str">
        <f t="shared" ca="1" si="3376"/>
        <v/>
      </c>
      <c r="CS450" s="145" t="str">
        <f t="shared" ca="1" si="3377"/>
        <v/>
      </c>
    </row>
    <row r="451" spans="3:97" x14ac:dyDescent="0.2">
      <c r="C451" s="142">
        <f t="shared" si="3301"/>
        <v>449</v>
      </c>
      <c r="D451" s="142" t="e">
        <f t="shared" ca="1" si="3837"/>
        <v>#N/A</v>
      </c>
      <c r="E451" s="142" t="e">
        <f t="shared" ca="1" si="3837"/>
        <v>#N/A</v>
      </c>
      <c r="F451" s="142" t="e">
        <f t="shared" ca="1" si="3837"/>
        <v>#N/A</v>
      </c>
      <c r="G451" s="142" t="e">
        <f t="shared" ca="1" si="3837"/>
        <v>#N/A</v>
      </c>
      <c r="H451" s="142" t="e">
        <f t="shared" ca="1" si="3837"/>
        <v>#N/A</v>
      </c>
      <c r="I451" s="142" t="e">
        <f t="shared" ca="1" si="3837"/>
        <v>#N/A</v>
      </c>
      <c r="J451" s="142" t="e">
        <f t="shared" ca="1" si="3837"/>
        <v>#N/A</v>
      </c>
      <c r="K451" s="142" t="e">
        <f t="shared" ca="1" si="3837"/>
        <v>#N/A</v>
      </c>
      <c r="L451" s="142" t="e">
        <f t="shared" ca="1" si="3837"/>
        <v>#N/A</v>
      </c>
      <c r="M451" s="142" t="e">
        <f t="shared" ca="1" si="3837"/>
        <v>#N/A</v>
      </c>
      <c r="N451" s="142" t="e">
        <f t="shared" ca="1" si="3837"/>
        <v>#N/A</v>
      </c>
      <c r="O451" s="142" t="e">
        <f t="shared" ca="1" si="3837"/>
        <v>#N/A</v>
      </c>
      <c r="P451" s="142" t="e">
        <f t="shared" ca="1" si="3837"/>
        <v>#N/A</v>
      </c>
      <c r="Q451" s="142" t="e">
        <f t="shared" ca="1" si="3837"/>
        <v>#N/A</v>
      </c>
      <c r="R451" s="142" t="e">
        <f t="shared" ca="1" si="3837"/>
        <v>#N/A</v>
      </c>
      <c r="S451" s="142" t="e">
        <f t="shared" ca="1" si="3837"/>
        <v>#N/A</v>
      </c>
      <c r="T451" s="142" t="e">
        <f t="shared" ca="1" si="3827"/>
        <v>#N/A</v>
      </c>
      <c r="U451" s="142" t="e">
        <f t="shared" ca="1" si="3827"/>
        <v>#N/A</v>
      </c>
      <c r="V451" s="142" t="e">
        <f t="shared" ca="1" si="3827"/>
        <v>#N/A</v>
      </c>
      <c r="W451" s="142" t="e">
        <f t="shared" ca="1" si="3827"/>
        <v>#N/A</v>
      </c>
      <c r="X451" s="142" t="e">
        <f t="shared" ca="1" si="3827"/>
        <v>#N/A</v>
      </c>
      <c r="Y451" s="142" t="e">
        <f t="shared" ca="1" si="3827"/>
        <v>#N/A</v>
      </c>
      <c r="Z451" s="142" t="e">
        <f t="shared" ca="1" si="3827"/>
        <v>#N/A</v>
      </c>
      <c r="AA451" s="142" t="e">
        <f t="shared" ca="1" si="3827"/>
        <v>#N/A</v>
      </c>
      <c r="AB451" s="142" t="e">
        <f t="shared" ca="1" si="3827"/>
        <v>#N/A</v>
      </c>
      <c r="AC451" s="142" t="e">
        <f t="shared" ca="1" si="3827"/>
        <v>#N/A</v>
      </c>
      <c r="AD451" s="142" t="e">
        <f t="shared" ca="1" si="3827"/>
        <v>#N/A</v>
      </c>
      <c r="AE451" s="142" t="e">
        <f t="shared" ca="1" si="3827"/>
        <v>#N/A</v>
      </c>
      <c r="AF451" s="142" t="e">
        <f t="shared" ca="1" si="3827"/>
        <v>#N/A</v>
      </c>
      <c r="AG451" s="142" t="e">
        <f t="shared" ca="1" si="3827"/>
        <v>#N/A</v>
      </c>
      <c r="AH451" s="142" t="e">
        <f t="shared" ca="1" si="3827"/>
        <v>#N/A</v>
      </c>
      <c r="AI451" s="142" t="e">
        <f t="shared" ca="1" si="3838"/>
        <v>#N/A</v>
      </c>
      <c r="AJ451" s="142" t="e">
        <f t="shared" ca="1" si="3838"/>
        <v>#N/A</v>
      </c>
      <c r="AK451" s="142" t="e">
        <f t="shared" ca="1" si="3838"/>
        <v>#N/A</v>
      </c>
      <c r="AL451" s="142" t="e">
        <f t="shared" ca="1" si="3838"/>
        <v>#N/A</v>
      </c>
      <c r="AM451" s="142" t="e">
        <f t="shared" ca="1" si="3838"/>
        <v>#N/A</v>
      </c>
      <c r="AN451" s="142" t="e">
        <f t="shared" ca="1" si="3838"/>
        <v>#N/A</v>
      </c>
      <c r="AO451" s="142" t="e">
        <f t="shared" ca="1" si="3838"/>
        <v>#N/A</v>
      </c>
      <c r="AP451" s="142" t="e">
        <f t="shared" ca="1" si="3838"/>
        <v>#N/A</v>
      </c>
      <c r="AQ451" s="142" t="e">
        <f t="shared" ca="1" si="3838"/>
        <v>#N/A</v>
      </c>
      <c r="AR451" s="142" t="e">
        <f t="shared" ca="1" si="3838"/>
        <v>#N/A</v>
      </c>
      <c r="AS451" s="142" t="e">
        <f t="shared" ca="1" si="3838"/>
        <v>#N/A</v>
      </c>
      <c r="AT451" s="142" t="e">
        <f t="shared" ca="1" si="3838"/>
        <v>#N/A</v>
      </c>
      <c r="AU451" s="142" t="e">
        <f t="shared" ca="1" si="3838"/>
        <v>#N/A</v>
      </c>
      <c r="AV451" s="142" t="e">
        <f t="shared" ca="1" si="3838"/>
        <v>#N/A</v>
      </c>
      <c r="AW451" s="142" t="e">
        <f t="shared" ca="1" si="3838"/>
        <v>#N/A</v>
      </c>
      <c r="AX451" s="142" t="e">
        <f t="shared" ca="1" si="3838"/>
        <v>#N/A</v>
      </c>
      <c r="AY451" s="142" t="e">
        <f t="shared" ca="1" si="3828"/>
        <v>#N/A</v>
      </c>
      <c r="AZ451" s="142" t="e">
        <f t="shared" ca="1" si="3828"/>
        <v>#N/A</v>
      </c>
      <c r="BA451" s="142" t="e">
        <f t="shared" ca="1" si="3828"/>
        <v>#N/A</v>
      </c>
      <c r="BB451" s="142" t="str">
        <f t="shared" ref="BB451:BB502" ca="1" si="3847">IF(ISNUMBER(SEARCH("Guy"&amp;"*"&amp;"@*",$D451)),CONCATENATE($D451," (",$D452,")"),"")</f>
        <v/>
      </c>
      <c r="BC451" s="142" t="str">
        <f t="shared" ref="BC451" ca="1" si="3848">IFERROR(VALUE(G451)*IF(RTF_unit="K",1,IF(RTF_unit="lb",1/1000,IF(RTF_unit="T",2,1))),"")</f>
        <v/>
      </c>
      <c r="BD451" s="142" t="str">
        <f t="shared" ref="BD451" ca="1" si="3849">IFERROR(VALUE(H451)*IF(RTF_unit="K",1,IF(RTF_unit="lb",1/1000,IF(RTF_unit="T",2,1))),"")</f>
        <v/>
      </c>
      <c r="BE451" s="142" t="str">
        <f t="shared" ref="BE451" ca="1" si="3850">IFERROR(VALUE(I451)*IF(RTF_unit="K",1,IF(RTF_unit="lb",1/1000,IF(RTF_unit="T",2,1))),"")</f>
        <v/>
      </c>
      <c r="BF451" s="20" t="str">
        <f t="shared" ref="BF451:BF502" ca="1" si="3851">IFERROR(SQRT(BC451^2+SQRT(BD451^2+BE451^2)^2),"")</f>
        <v/>
      </c>
      <c r="BG451" s="142" t="str">
        <f t="shared" ca="1" si="3337"/>
        <v/>
      </c>
      <c r="BH451" s="20"/>
      <c r="BI451" s="158" t="str">
        <f t="shared" ca="1" si="3381"/>
        <v/>
      </c>
      <c r="BJ451" s="142" t="str">
        <f t="shared" ca="1" si="3356"/>
        <v/>
      </c>
      <c r="BK451" s="142" t="str">
        <f t="shared" ca="1" si="3382"/>
        <v/>
      </c>
      <c r="BL451" s="142" t="str">
        <f t="shared" ref="BL451" ca="1" si="3852">IFERROR(INDEX($D$2:$BA$203,$A$41-1+$BI451,$A$27-3)*IF(RTF_unit="K",1,IF(RTF_unit="lb",1/1000,IF(RTF_unit="T",2,1))),"")</f>
        <v/>
      </c>
      <c r="BM451" s="142" t="str">
        <f t="shared" ref="BM451" ca="1" si="3853">IFERROR(INDEX($D$2:$BA$203,$A$41-1+$BI451,$A$27-1)*IF(RTF_unit="K",1,IF(RTF_unit="lb",1/1000,IF(RTF_unit="T",2,1))),"")</f>
        <v/>
      </c>
      <c r="BN451" s="142" t="str">
        <f t="shared" ref="BN451" ca="1" si="3854">IFERROR(INDEX($D$2:$BA$203,$A$41-1+$BI451,$A$27-2)*IF(RTF_unit="K",1,IF(RTF_unit="lb",1/1000,IF(RTF_unit="T",2,1))),"")</f>
        <v/>
      </c>
      <c r="BO451" s="142" t="str">
        <f t="shared" ref="BO451" ca="1" si="3855">IFERROR(INDEX($D$2:$BA$203,$A$41-1+$BI451,$A$27)*IF(RTF_unit_Moment="kip-ft",1,IF(RTF_unit_Moment="kip-in",1/12,IF(RTF_unit_Moment="lb-ft",1/1000,IF(RTF_unit_Moment="lb-in",1/12000,1)))),"")</f>
        <v/>
      </c>
      <c r="BP451" s="142" t="str">
        <f t="shared" ref="BP451" ca="1" si="3856">IFERROR(INDEX($D$2:$BA$203,$A$41-1+$BI451,$A$30)*IF(RTF_unit_Moment="kip-ft",1,IF(RTF_unit_Moment="kip-in",1/12,IF(RTF_unit_Moment="lb-ft",1/1000,IF(RTF_unit_Moment="lb-in",1/12000,1)))),"")</f>
        <v/>
      </c>
      <c r="BQ451" s="142" t="str">
        <f t="shared" ca="1" si="3388"/>
        <v/>
      </c>
      <c r="BR451" s="142" t="str">
        <f t="shared" ca="1" si="3389"/>
        <v/>
      </c>
      <c r="BT451" s="142" t="str">
        <f t="array" aca="1" ref="BT451" ca="1">IFERROR(INDEX($BB$1:$BB$502,SMALL(IF($BB$1:$BB$502&lt;&gt;"",ROW($BB$1:$BB$502)),ROW(444:444))),"")</f>
        <v/>
      </c>
      <c r="BU451" s="156" t="str">
        <f t="shared" ca="1" si="3351"/>
        <v/>
      </c>
      <c r="BV451" s="142" t="str">
        <f t="shared" ca="1" si="3646"/>
        <v/>
      </c>
      <c r="BW451" s="142" t="str">
        <f t="shared" ca="1" si="3646"/>
        <v/>
      </c>
      <c r="BX451" s="142" t="str">
        <f t="shared" ca="1" si="3646"/>
        <v/>
      </c>
      <c r="BY451" s="142" t="str">
        <f t="shared" ca="1" si="3363"/>
        <v/>
      </c>
      <c r="BZ451" s="142" t="str">
        <f t="shared" ca="1" si="3352"/>
        <v/>
      </c>
      <c r="CA451" s="142" t="str">
        <f t="shared" ca="1" si="3364"/>
        <v/>
      </c>
      <c r="CB451" s="142" t="str">
        <f t="shared" ca="1" si="3365"/>
        <v/>
      </c>
      <c r="CC451" s="142" t="str">
        <f t="shared" ca="1" si="3366"/>
        <v/>
      </c>
      <c r="CD451" s="142" t="str">
        <f t="shared" ca="1" si="3367"/>
        <v/>
      </c>
      <c r="CE451" s="142" t="str">
        <f t="shared" ca="1" si="3368"/>
        <v/>
      </c>
      <c r="CF451" s="142" t="str">
        <f t="shared" ca="1" si="3369"/>
        <v/>
      </c>
      <c r="CG451" s="142" t="str">
        <f t="shared" ca="1" si="3370"/>
        <v/>
      </c>
      <c r="CH451" s="142" t="str">
        <f ca="1">IFERROR(TRIM(IFERROR(IF(ISNUMBER(MATCH(IF($CF450="Radius",LEFT($CF451,FIND(" (",$CF451,1)),IF(LEFT($CF451,FIND(" (",$CF451,1))=LEFT($CF450,FIND(" (",$CF450,1)),"",LEFT($CF451,FIND(" (",$CF451,1)))),$CH$8:$CH450,0))=FALSE,IF($CF450="Radius",LEFT($CF451,FIND(" (",$CF451,1)),IF(LEFT($CF451,FIND(" (",$CF451,1))=LEFT($CF450,FIND(" (",$CF450,1)),"",LEFT($CF451,FIND(" (",$CF451,1)))),""),"")),"")</f>
        <v/>
      </c>
      <c r="CI451" s="142" t="str">
        <f t="array" aca="1" ref="CI451" ca="1">IFERROR(IF($CH451="","",IF(MAX((Selection_Radius=$CH451)*Selection_Resultant)=0,"",MAX((Selection_Radius=$CH451)*Selection_Resultant))),"")</f>
        <v/>
      </c>
      <c r="CJ451" s="142" t="str">
        <f t="shared" ca="1" si="3371"/>
        <v/>
      </c>
      <c r="CK451" s="142" t="str">
        <f t="array" aca="1" ref="CK451" ca="1">IFERROR(INDEX($CJ$1:$CJ$502,SMALL(IF($CJ$1:$CJ$502&lt;&gt;"",ROW($CJ$1:$CJ$502)),ROW(444:444))),"")</f>
        <v/>
      </c>
      <c r="CL451" s="142" t="str">
        <f t="shared" ca="1" si="3372"/>
        <v/>
      </c>
      <c r="CM451" s="142" t="str">
        <f t="shared" ca="1" si="3373"/>
        <v/>
      </c>
      <c r="CN451" s="142" t="str" cm="1">
        <f t="array" aca="1" ref="CN451" ca="1">IF(CM451="","",INDEX(INDIRECT("$CM$9:$CM$" &amp; ROW(GuyAnchorReactionCount) + GuyAnchorReactionCount),ROWS($CM451:INDIRECT("$CM$" &amp; ROW(GuyAnchorReactionCount) + GuyAnchorReactionCount))))</f>
        <v/>
      </c>
      <c r="CP451" s="145" t="str">
        <f t="shared" ca="1" si="3374"/>
        <v/>
      </c>
      <c r="CQ451" s="145" t="str">
        <f t="shared" ca="1" si="3375"/>
        <v/>
      </c>
      <c r="CR451" s="145" t="str">
        <f t="shared" ca="1" si="3376"/>
        <v/>
      </c>
      <c r="CS451" s="145" t="str">
        <f t="shared" ca="1" si="3377"/>
        <v/>
      </c>
    </row>
    <row r="452" spans="3:97" x14ac:dyDescent="0.2">
      <c r="C452" s="142">
        <f t="shared" ref="C452:C502" si="3857">C451+1</f>
        <v>450</v>
      </c>
      <c r="D452" s="142" t="e">
        <f t="shared" ca="1" si="3837"/>
        <v>#N/A</v>
      </c>
      <c r="E452" s="142" t="e">
        <f t="shared" ca="1" si="3837"/>
        <v>#N/A</v>
      </c>
      <c r="F452" s="142" t="e">
        <f t="shared" ca="1" si="3837"/>
        <v>#N/A</v>
      </c>
      <c r="G452" s="142" t="e">
        <f t="shared" ca="1" si="3837"/>
        <v>#N/A</v>
      </c>
      <c r="H452" s="142" t="e">
        <f t="shared" ca="1" si="3837"/>
        <v>#N/A</v>
      </c>
      <c r="I452" s="142" t="e">
        <f t="shared" ca="1" si="3837"/>
        <v>#N/A</v>
      </c>
      <c r="J452" s="142" t="e">
        <f t="shared" ca="1" si="3837"/>
        <v>#N/A</v>
      </c>
      <c r="K452" s="142" t="e">
        <f t="shared" ca="1" si="3837"/>
        <v>#N/A</v>
      </c>
      <c r="L452" s="142" t="e">
        <f t="shared" ca="1" si="3837"/>
        <v>#N/A</v>
      </c>
      <c r="M452" s="142" t="e">
        <f t="shared" ca="1" si="3837"/>
        <v>#N/A</v>
      </c>
      <c r="N452" s="142" t="e">
        <f t="shared" ca="1" si="3837"/>
        <v>#N/A</v>
      </c>
      <c r="O452" s="142" t="e">
        <f t="shared" ca="1" si="3837"/>
        <v>#N/A</v>
      </c>
      <c r="P452" s="142" t="e">
        <f t="shared" ca="1" si="3837"/>
        <v>#N/A</v>
      </c>
      <c r="Q452" s="142" t="e">
        <f t="shared" ca="1" si="3837"/>
        <v>#N/A</v>
      </c>
      <c r="R452" s="142" t="e">
        <f t="shared" ca="1" si="3837"/>
        <v>#N/A</v>
      </c>
      <c r="S452" s="142" t="e">
        <f t="shared" ca="1" si="3837"/>
        <v>#N/A</v>
      </c>
      <c r="T452" s="142" t="e">
        <f t="shared" ca="1" si="3827"/>
        <v>#N/A</v>
      </c>
      <c r="U452" s="142" t="e">
        <f t="shared" ca="1" si="3827"/>
        <v>#N/A</v>
      </c>
      <c r="V452" s="142" t="e">
        <f t="shared" ca="1" si="3827"/>
        <v>#N/A</v>
      </c>
      <c r="W452" s="142" t="e">
        <f t="shared" ca="1" si="3827"/>
        <v>#N/A</v>
      </c>
      <c r="X452" s="142" t="e">
        <f t="shared" ca="1" si="3827"/>
        <v>#N/A</v>
      </c>
      <c r="Y452" s="142" t="e">
        <f t="shared" ca="1" si="3827"/>
        <v>#N/A</v>
      </c>
      <c r="Z452" s="142" t="e">
        <f t="shared" ca="1" si="3827"/>
        <v>#N/A</v>
      </c>
      <c r="AA452" s="142" t="e">
        <f t="shared" ca="1" si="3827"/>
        <v>#N/A</v>
      </c>
      <c r="AB452" s="142" t="e">
        <f t="shared" ca="1" si="3827"/>
        <v>#N/A</v>
      </c>
      <c r="AC452" s="142" t="e">
        <f t="shared" ca="1" si="3827"/>
        <v>#N/A</v>
      </c>
      <c r="AD452" s="142" t="e">
        <f t="shared" ca="1" si="3827"/>
        <v>#N/A</v>
      </c>
      <c r="AE452" s="142" t="e">
        <f t="shared" ca="1" si="3827"/>
        <v>#N/A</v>
      </c>
      <c r="AF452" s="142" t="e">
        <f t="shared" ca="1" si="3827"/>
        <v>#N/A</v>
      </c>
      <c r="AG452" s="142" t="e">
        <f t="shared" ca="1" si="3827"/>
        <v>#N/A</v>
      </c>
      <c r="AH452" s="142" t="e">
        <f t="shared" ca="1" si="3827"/>
        <v>#N/A</v>
      </c>
      <c r="AI452" s="142" t="e">
        <f t="shared" ca="1" si="3838"/>
        <v>#N/A</v>
      </c>
      <c r="AJ452" s="142" t="e">
        <f t="shared" ca="1" si="3838"/>
        <v>#N/A</v>
      </c>
      <c r="AK452" s="142" t="e">
        <f t="shared" ca="1" si="3838"/>
        <v>#N/A</v>
      </c>
      <c r="AL452" s="142" t="e">
        <f t="shared" ca="1" si="3838"/>
        <v>#N/A</v>
      </c>
      <c r="AM452" s="142" t="e">
        <f t="shared" ca="1" si="3838"/>
        <v>#N/A</v>
      </c>
      <c r="AN452" s="142" t="e">
        <f t="shared" ca="1" si="3838"/>
        <v>#N/A</v>
      </c>
      <c r="AO452" s="142" t="e">
        <f t="shared" ca="1" si="3838"/>
        <v>#N/A</v>
      </c>
      <c r="AP452" s="142" t="e">
        <f t="shared" ca="1" si="3838"/>
        <v>#N/A</v>
      </c>
      <c r="AQ452" s="142" t="e">
        <f t="shared" ca="1" si="3838"/>
        <v>#N/A</v>
      </c>
      <c r="AR452" s="142" t="e">
        <f t="shared" ca="1" si="3838"/>
        <v>#N/A</v>
      </c>
      <c r="AS452" s="142" t="e">
        <f t="shared" ca="1" si="3838"/>
        <v>#N/A</v>
      </c>
      <c r="AT452" s="142" t="e">
        <f t="shared" ca="1" si="3838"/>
        <v>#N/A</v>
      </c>
      <c r="AU452" s="142" t="e">
        <f t="shared" ca="1" si="3838"/>
        <v>#N/A</v>
      </c>
      <c r="AV452" s="142" t="e">
        <f t="shared" ca="1" si="3838"/>
        <v>#N/A</v>
      </c>
      <c r="AW452" s="142" t="e">
        <f t="shared" ca="1" si="3838"/>
        <v>#N/A</v>
      </c>
      <c r="AX452" s="142" t="e">
        <f t="shared" ca="1" si="3838"/>
        <v>#N/A</v>
      </c>
      <c r="AY452" s="142" t="e">
        <f t="shared" ca="1" si="3828"/>
        <v>#N/A</v>
      </c>
      <c r="AZ452" s="142" t="e">
        <f t="shared" ca="1" si="3828"/>
        <v>#N/A</v>
      </c>
      <c r="BA452" s="142" t="e">
        <f t="shared" ca="1" si="3828"/>
        <v>#N/A</v>
      </c>
      <c r="BB452" s="142" t="str">
        <f t="shared" ca="1" si="3847"/>
        <v/>
      </c>
      <c r="BC452" s="142" t="str">
        <f t="shared" ref="BC452" ca="1" si="3858">IFERROR(VALUE(G452)*IF(RTF_unit="K",1,IF(RTF_unit="lb",1/1000,IF(RTF_unit="T",2,1))),"")</f>
        <v/>
      </c>
      <c r="BD452" s="142" t="str">
        <f t="shared" ref="BD452" ca="1" si="3859">IFERROR(VALUE(H452)*IF(RTF_unit="K",1,IF(RTF_unit="lb",1/1000,IF(RTF_unit="T",2,1))),"")</f>
        <v/>
      </c>
      <c r="BE452" s="142" t="str">
        <f t="shared" ref="BE452" ca="1" si="3860">IFERROR(VALUE(I452)*IF(RTF_unit="K",1,IF(RTF_unit="lb",1/1000,IF(RTF_unit="T",2,1))),"")</f>
        <v/>
      </c>
      <c r="BF452" s="20" t="str">
        <f t="shared" ca="1" si="3851"/>
        <v/>
      </c>
      <c r="BG452" s="142" t="str">
        <f t="shared" ca="1" si="3337"/>
        <v/>
      </c>
      <c r="BH452" s="20"/>
      <c r="BI452" s="158" t="str">
        <f t="shared" ca="1" si="3381"/>
        <v/>
      </c>
      <c r="BJ452" s="142" t="str">
        <f t="shared" ca="1" si="3356"/>
        <v/>
      </c>
      <c r="BK452" s="142" t="str">
        <f t="shared" ca="1" si="3382"/>
        <v/>
      </c>
      <c r="BL452" s="142" t="str">
        <f t="shared" ref="BL452" ca="1" si="3861">IFERROR(INDEX($D$2:$BA$203,$A$41-1+$BI452,$A$27-3)*IF(RTF_unit="K",1,IF(RTF_unit="lb",1/1000,IF(RTF_unit="T",2,1))),"")</f>
        <v/>
      </c>
      <c r="BM452" s="142" t="str">
        <f t="shared" ref="BM452" ca="1" si="3862">IFERROR(INDEX($D$2:$BA$203,$A$41-1+$BI452,$A$27-1)*IF(RTF_unit="K",1,IF(RTF_unit="lb",1/1000,IF(RTF_unit="T",2,1))),"")</f>
        <v/>
      </c>
      <c r="BN452" s="142" t="str">
        <f t="shared" ref="BN452" ca="1" si="3863">IFERROR(INDEX($D$2:$BA$203,$A$41-1+$BI452,$A$27-2)*IF(RTF_unit="K",1,IF(RTF_unit="lb",1/1000,IF(RTF_unit="T",2,1))),"")</f>
        <v/>
      </c>
      <c r="BO452" s="142" t="str">
        <f t="shared" ref="BO452" ca="1" si="3864">IFERROR(INDEX($D$2:$BA$203,$A$41-1+$BI452,$A$27)*IF(RTF_unit_Moment="kip-ft",1,IF(RTF_unit_Moment="kip-in",1/12,IF(RTF_unit_Moment="lb-ft",1/1000,IF(RTF_unit_Moment="lb-in",1/12000,1)))),"")</f>
        <v/>
      </c>
      <c r="BP452" s="142" t="str">
        <f t="shared" ref="BP452" ca="1" si="3865">IFERROR(INDEX($D$2:$BA$203,$A$41-1+$BI452,$A$30)*IF(RTF_unit_Moment="kip-ft",1,IF(RTF_unit_Moment="kip-in",1/12,IF(RTF_unit_Moment="lb-ft",1/1000,IF(RTF_unit_Moment="lb-in",1/12000,1)))),"")</f>
        <v/>
      </c>
      <c r="BQ452" s="142" t="str">
        <f t="shared" ca="1" si="3388"/>
        <v/>
      </c>
      <c r="BR452" s="142" t="str">
        <f t="shared" ca="1" si="3389"/>
        <v/>
      </c>
      <c r="BT452" s="142" t="str">
        <f t="array" aca="1" ref="BT452" ca="1">IFERROR(INDEX($BB$1:$BB$502,SMALL(IF($BB$1:$BB$502&lt;&gt;"",ROW($BB$1:$BB$502)),ROW(445:445))),"")</f>
        <v/>
      </c>
      <c r="BU452" s="156" t="str">
        <f t="shared" ca="1" si="3351"/>
        <v/>
      </c>
      <c r="BV452" s="142" t="str">
        <f t="shared" ca="1" si="3646"/>
        <v/>
      </c>
      <c r="BW452" s="142" t="str">
        <f t="shared" ca="1" si="3646"/>
        <v/>
      </c>
      <c r="BX452" s="142" t="str">
        <f t="shared" ca="1" si="3646"/>
        <v/>
      </c>
      <c r="BY452" s="142" t="str">
        <f t="shared" ca="1" si="3363"/>
        <v/>
      </c>
      <c r="BZ452" s="142" t="str">
        <f t="shared" ca="1" si="3352"/>
        <v/>
      </c>
      <c r="CA452" s="142" t="str">
        <f t="shared" ca="1" si="3364"/>
        <v/>
      </c>
      <c r="CB452" s="142" t="str">
        <f t="shared" ca="1" si="3365"/>
        <v/>
      </c>
      <c r="CC452" s="142" t="str">
        <f t="shared" ca="1" si="3366"/>
        <v/>
      </c>
      <c r="CD452" s="142" t="str">
        <f t="shared" ca="1" si="3367"/>
        <v/>
      </c>
      <c r="CE452" s="142" t="str">
        <f t="shared" ca="1" si="3368"/>
        <v/>
      </c>
      <c r="CF452" s="142" t="str">
        <f t="shared" ca="1" si="3369"/>
        <v/>
      </c>
      <c r="CG452" s="142" t="str">
        <f t="shared" ca="1" si="3370"/>
        <v/>
      </c>
      <c r="CH452" s="142" t="str">
        <f ca="1">IFERROR(TRIM(IFERROR(IF(ISNUMBER(MATCH(IF($CF451="Radius",LEFT($CF452,FIND(" (",$CF452,1)),IF(LEFT($CF452,FIND(" (",$CF452,1))=LEFT($CF451,FIND(" (",$CF451,1)),"",LEFT($CF452,FIND(" (",$CF452,1)))),$CH$8:$CH451,0))=FALSE,IF($CF451="Radius",LEFT($CF452,FIND(" (",$CF452,1)),IF(LEFT($CF452,FIND(" (",$CF452,1))=LEFT($CF451,FIND(" (",$CF451,1)),"",LEFT($CF452,FIND(" (",$CF452,1)))),""),"")),"")</f>
        <v/>
      </c>
      <c r="CI452" s="142" t="str">
        <f t="array" aca="1" ref="CI452" ca="1">IFERROR(IF($CH452="","",IF(MAX((Selection_Radius=$CH452)*Selection_Resultant)=0,"",MAX((Selection_Radius=$CH452)*Selection_Resultant))),"")</f>
        <v/>
      </c>
      <c r="CJ452" s="142" t="str">
        <f t="shared" ca="1" si="3371"/>
        <v/>
      </c>
      <c r="CK452" s="142" t="str">
        <f t="array" aca="1" ref="CK452" ca="1">IFERROR(INDEX($CJ$1:$CJ$502,SMALL(IF($CJ$1:$CJ$502&lt;&gt;"",ROW($CJ$1:$CJ$502)),ROW(445:445))),"")</f>
        <v/>
      </c>
      <c r="CL452" s="142" t="str">
        <f t="shared" ca="1" si="3372"/>
        <v/>
      </c>
      <c r="CM452" s="142" t="str">
        <f t="shared" ca="1" si="3373"/>
        <v/>
      </c>
      <c r="CN452" s="142" t="str" cm="1">
        <f t="array" aca="1" ref="CN452" ca="1">IF(CM452="","",INDEX(INDIRECT("$CM$9:$CM$" &amp; ROW(GuyAnchorReactionCount) + GuyAnchorReactionCount),ROWS($CM452:INDIRECT("$CM$" &amp; ROW(GuyAnchorReactionCount) + GuyAnchorReactionCount))))</f>
        <v/>
      </c>
      <c r="CP452" s="145" t="str">
        <f t="shared" ca="1" si="3374"/>
        <v/>
      </c>
      <c r="CQ452" s="145" t="str">
        <f t="shared" ca="1" si="3375"/>
        <v/>
      </c>
      <c r="CR452" s="145" t="str">
        <f t="shared" ca="1" si="3376"/>
        <v/>
      </c>
      <c r="CS452" s="145" t="str">
        <f t="shared" ca="1" si="3377"/>
        <v/>
      </c>
    </row>
    <row r="453" spans="3:97" x14ac:dyDescent="0.2">
      <c r="C453" s="142">
        <f t="shared" si="3857"/>
        <v>451</v>
      </c>
      <c r="D453" s="142" t="e">
        <f t="shared" ca="1" si="3837"/>
        <v>#N/A</v>
      </c>
      <c r="E453" s="142" t="e">
        <f t="shared" ca="1" si="3837"/>
        <v>#N/A</v>
      </c>
      <c r="F453" s="142" t="e">
        <f t="shared" ca="1" si="3837"/>
        <v>#N/A</v>
      </c>
      <c r="G453" s="142" t="e">
        <f t="shared" ca="1" si="3837"/>
        <v>#N/A</v>
      </c>
      <c r="H453" s="142" t="e">
        <f t="shared" ca="1" si="3837"/>
        <v>#N/A</v>
      </c>
      <c r="I453" s="142" t="e">
        <f t="shared" ca="1" si="3837"/>
        <v>#N/A</v>
      </c>
      <c r="J453" s="142" t="e">
        <f t="shared" ca="1" si="3837"/>
        <v>#N/A</v>
      </c>
      <c r="K453" s="142" t="e">
        <f t="shared" ca="1" si="3837"/>
        <v>#N/A</v>
      </c>
      <c r="L453" s="142" t="e">
        <f t="shared" ca="1" si="3837"/>
        <v>#N/A</v>
      </c>
      <c r="M453" s="142" t="e">
        <f t="shared" ca="1" si="3837"/>
        <v>#N/A</v>
      </c>
      <c r="N453" s="142" t="e">
        <f t="shared" ca="1" si="3837"/>
        <v>#N/A</v>
      </c>
      <c r="O453" s="142" t="e">
        <f t="shared" ca="1" si="3837"/>
        <v>#N/A</v>
      </c>
      <c r="P453" s="142" t="e">
        <f t="shared" ca="1" si="3837"/>
        <v>#N/A</v>
      </c>
      <c r="Q453" s="142" t="e">
        <f t="shared" ca="1" si="3837"/>
        <v>#N/A</v>
      </c>
      <c r="R453" s="142" t="e">
        <f t="shared" ca="1" si="3837"/>
        <v>#N/A</v>
      </c>
      <c r="S453" s="142" t="e">
        <f t="shared" ca="1" si="3837"/>
        <v>#N/A</v>
      </c>
      <c r="T453" s="142" t="e">
        <f t="shared" ca="1" si="3827"/>
        <v>#N/A</v>
      </c>
      <c r="U453" s="142" t="e">
        <f t="shared" ca="1" si="3827"/>
        <v>#N/A</v>
      </c>
      <c r="V453" s="142" t="e">
        <f t="shared" ca="1" si="3827"/>
        <v>#N/A</v>
      </c>
      <c r="W453" s="142" t="e">
        <f t="shared" ca="1" si="3827"/>
        <v>#N/A</v>
      </c>
      <c r="X453" s="142" t="e">
        <f t="shared" ca="1" si="3827"/>
        <v>#N/A</v>
      </c>
      <c r="Y453" s="142" t="e">
        <f t="shared" ca="1" si="3827"/>
        <v>#N/A</v>
      </c>
      <c r="Z453" s="142" t="e">
        <f t="shared" ca="1" si="3827"/>
        <v>#N/A</v>
      </c>
      <c r="AA453" s="142" t="e">
        <f t="shared" ca="1" si="3827"/>
        <v>#N/A</v>
      </c>
      <c r="AB453" s="142" t="e">
        <f t="shared" ca="1" si="3827"/>
        <v>#N/A</v>
      </c>
      <c r="AC453" s="142" t="e">
        <f t="shared" ca="1" si="3827"/>
        <v>#N/A</v>
      </c>
      <c r="AD453" s="142" t="e">
        <f t="shared" ca="1" si="3827"/>
        <v>#N/A</v>
      </c>
      <c r="AE453" s="142" t="e">
        <f t="shared" ca="1" si="3827"/>
        <v>#N/A</v>
      </c>
      <c r="AF453" s="142" t="e">
        <f t="shared" ca="1" si="3827"/>
        <v>#N/A</v>
      </c>
      <c r="AG453" s="142" t="e">
        <f t="shared" ca="1" si="3827"/>
        <v>#N/A</v>
      </c>
      <c r="AH453" s="142" t="e">
        <f t="shared" ca="1" si="3827"/>
        <v>#N/A</v>
      </c>
      <c r="AI453" s="142" t="e">
        <f t="shared" ca="1" si="3838"/>
        <v>#N/A</v>
      </c>
      <c r="AJ453" s="142" t="e">
        <f t="shared" ca="1" si="3838"/>
        <v>#N/A</v>
      </c>
      <c r="AK453" s="142" t="e">
        <f t="shared" ca="1" si="3838"/>
        <v>#N/A</v>
      </c>
      <c r="AL453" s="142" t="e">
        <f t="shared" ca="1" si="3838"/>
        <v>#N/A</v>
      </c>
      <c r="AM453" s="142" t="e">
        <f t="shared" ca="1" si="3838"/>
        <v>#N/A</v>
      </c>
      <c r="AN453" s="142" t="e">
        <f t="shared" ca="1" si="3838"/>
        <v>#N/A</v>
      </c>
      <c r="AO453" s="142" t="e">
        <f t="shared" ca="1" si="3838"/>
        <v>#N/A</v>
      </c>
      <c r="AP453" s="142" t="e">
        <f t="shared" ca="1" si="3838"/>
        <v>#N/A</v>
      </c>
      <c r="AQ453" s="142" t="e">
        <f t="shared" ca="1" si="3838"/>
        <v>#N/A</v>
      </c>
      <c r="AR453" s="142" t="e">
        <f t="shared" ca="1" si="3838"/>
        <v>#N/A</v>
      </c>
      <c r="AS453" s="142" t="e">
        <f t="shared" ca="1" si="3838"/>
        <v>#N/A</v>
      </c>
      <c r="AT453" s="142" t="e">
        <f t="shared" ca="1" si="3838"/>
        <v>#N/A</v>
      </c>
      <c r="AU453" s="142" t="e">
        <f t="shared" ca="1" si="3838"/>
        <v>#N/A</v>
      </c>
      <c r="AV453" s="142" t="e">
        <f t="shared" ca="1" si="3838"/>
        <v>#N/A</v>
      </c>
      <c r="AW453" s="142" t="e">
        <f t="shared" ca="1" si="3838"/>
        <v>#N/A</v>
      </c>
      <c r="AX453" s="142" t="e">
        <f t="shared" ca="1" si="3838"/>
        <v>#N/A</v>
      </c>
      <c r="AY453" s="142" t="e">
        <f t="shared" ca="1" si="3828"/>
        <v>#N/A</v>
      </c>
      <c r="AZ453" s="142" t="e">
        <f t="shared" ca="1" si="3828"/>
        <v>#N/A</v>
      </c>
      <c r="BA453" s="142" t="e">
        <f t="shared" ca="1" si="3828"/>
        <v>#N/A</v>
      </c>
      <c r="BB453" s="142" t="str">
        <f t="shared" ca="1" si="3847"/>
        <v/>
      </c>
      <c r="BC453" s="142" t="str">
        <f t="shared" ref="BC453" ca="1" si="3866">IFERROR(VALUE(G453)*IF(RTF_unit="K",1,IF(RTF_unit="lb",1/1000,IF(RTF_unit="T",2,1))),"")</f>
        <v/>
      </c>
      <c r="BD453" s="142" t="str">
        <f t="shared" ref="BD453" ca="1" si="3867">IFERROR(VALUE(H453)*IF(RTF_unit="K",1,IF(RTF_unit="lb",1/1000,IF(RTF_unit="T",2,1))),"")</f>
        <v/>
      </c>
      <c r="BE453" s="142" t="str">
        <f t="shared" ref="BE453" ca="1" si="3868">IFERROR(VALUE(I453)*IF(RTF_unit="K",1,IF(RTF_unit="lb",1/1000,IF(RTF_unit="T",2,1))),"")</f>
        <v/>
      </c>
      <c r="BF453" s="20" t="str">
        <f t="shared" ca="1" si="3851"/>
        <v/>
      </c>
      <c r="BG453" s="142" t="str">
        <f t="shared" ca="1" si="3337"/>
        <v/>
      </c>
      <c r="BH453" s="20"/>
      <c r="BI453" s="158" t="str">
        <f t="shared" ca="1" si="3381"/>
        <v/>
      </c>
      <c r="BJ453" s="142" t="str">
        <f t="shared" ca="1" si="3356"/>
        <v/>
      </c>
      <c r="BK453" s="142" t="str">
        <f t="shared" ca="1" si="3382"/>
        <v/>
      </c>
      <c r="BL453" s="142" t="str">
        <f t="shared" ref="BL453" ca="1" si="3869">IFERROR(INDEX($D$2:$BA$203,$A$41-1+$BI453,$A$27-3)*IF(RTF_unit="K",1,IF(RTF_unit="lb",1/1000,IF(RTF_unit="T",2,1))),"")</f>
        <v/>
      </c>
      <c r="BM453" s="142" t="str">
        <f t="shared" ref="BM453" ca="1" si="3870">IFERROR(INDEX($D$2:$BA$203,$A$41-1+$BI453,$A$27-1)*IF(RTF_unit="K",1,IF(RTF_unit="lb",1/1000,IF(RTF_unit="T",2,1))),"")</f>
        <v/>
      </c>
      <c r="BN453" s="142" t="str">
        <f t="shared" ref="BN453" ca="1" si="3871">IFERROR(INDEX($D$2:$BA$203,$A$41-1+$BI453,$A$27-2)*IF(RTF_unit="K",1,IF(RTF_unit="lb",1/1000,IF(RTF_unit="T",2,1))),"")</f>
        <v/>
      </c>
      <c r="BO453" s="142" t="str">
        <f t="shared" ref="BO453" ca="1" si="3872">IFERROR(INDEX($D$2:$BA$203,$A$41-1+$BI453,$A$27)*IF(RTF_unit_Moment="kip-ft",1,IF(RTF_unit_Moment="kip-in",1/12,IF(RTF_unit_Moment="lb-ft",1/1000,IF(RTF_unit_Moment="lb-in",1/12000,1)))),"")</f>
        <v/>
      </c>
      <c r="BP453" s="142" t="str">
        <f t="shared" ref="BP453" ca="1" si="3873">IFERROR(INDEX($D$2:$BA$203,$A$41-1+$BI453,$A$30)*IF(RTF_unit_Moment="kip-ft",1,IF(RTF_unit_Moment="kip-in",1/12,IF(RTF_unit_Moment="lb-ft",1/1000,IF(RTF_unit_Moment="lb-in",1/12000,1)))),"")</f>
        <v/>
      </c>
      <c r="BQ453" s="142" t="str">
        <f t="shared" ca="1" si="3388"/>
        <v/>
      </c>
      <c r="BR453" s="142" t="str">
        <f t="shared" ca="1" si="3389"/>
        <v/>
      </c>
      <c r="BT453" s="142" t="str">
        <f t="array" aca="1" ref="BT453" ca="1">IFERROR(INDEX($BB$1:$BB$502,SMALL(IF($BB$1:$BB$502&lt;&gt;"",ROW($BB$1:$BB$502)),ROW(446:446))),"")</f>
        <v/>
      </c>
      <c r="BU453" s="156" t="str">
        <f t="shared" ca="1" si="3351"/>
        <v/>
      </c>
      <c r="BV453" s="142" t="str">
        <f t="shared" ca="1" si="3646"/>
        <v/>
      </c>
      <c r="BW453" s="142" t="str">
        <f t="shared" ca="1" si="3646"/>
        <v/>
      </c>
      <c r="BX453" s="142" t="str">
        <f t="shared" ca="1" si="3646"/>
        <v/>
      </c>
      <c r="BY453" s="142" t="str">
        <f t="shared" ca="1" si="3363"/>
        <v/>
      </c>
      <c r="BZ453" s="142" t="str">
        <f t="shared" ca="1" si="3352"/>
        <v/>
      </c>
      <c r="CA453" s="142" t="str">
        <f t="shared" ca="1" si="3364"/>
        <v/>
      </c>
      <c r="CB453" s="142" t="str">
        <f t="shared" ca="1" si="3365"/>
        <v/>
      </c>
      <c r="CC453" s="142" t="str">
        <f t="shared" ca="1" si="3366"/>
        <v/>
      </c>
      <c r="CD453" s="142" t="str">
        <f t="shared" ca="1" si="3367"/>
        <v/>
      </c>
      <c r="CE453" s="142" t="str">
        <f t="shared" ca="1" si="3368"/>
        <v/>
      </c>
      <c r="CF453" s="142" t="str">
        <f t="shared" ca="1" si="3369"/>
        <v/>
      </c>
      <c r="CG453" s="142" t="str">
        <f t="shared" ca="1" si="3370"/>
        <v/>
      </c>
      <c r="CH453" s="142" t="str">
        <f ca="1">IFERROR(TRIM(IFERROR(IF(ISNUMBER(MATCH(IF($CF452="Radius",LEFT($CF453,FIND(" (",$CF453,1)),IF(LEFT($CF453,FIND(" (",$CF453,1))=LEFT($CF452,FIND(" (",$CF452,1)),"",LEFT($CF453,FIND(" (",$CF453,1)))),$CH$8:$CH452,0))=FALSE,IF($CF452="Radius",LEFT($CF453,FIND(" (",$CF453,1)),IF(LEFT($CF453,FIND(" (",$CF453,1))=LEFT($CF452,FIND(" (",$CF452,1)),"",LEFT($CF453,FIND(" (",$CF453,1)))),""),"")),"")</f>
        <v/>
      </c>
      <c r="CI453" s="142" t="str">
        <f t="array" aca="1" ref="CI453" ca="1">IFERROR(IF($CH453="","",IF(MAX((Selection_Radius=$CH453)*Selection_Resultant)=0,"",MAX((Selection_Radius=$CH453)*Selection_Resultant))),"")</f>
        <v/>
      </c>
      <c r="CJ453" s="142" t="str">
        <f t="shared" ca="1" si="3371"/>
        <v/>
      </c>
      <c r="CK453" s="142" t="str">
        <f t="array" aca="1" ref="CK453" ca="1">IFERROR(INDEX($CJ$1:$CJ$502,SMALL(IF($CJ$1:$CJ$502&lt;&gt;"",ROW($CJ$1:$CJ$502)),ROW(446:446))),"")</f>
        <v/>
      </c>
      <c r="CL453" s="142" t="str">
        <f t="shared" ca="1" si="3372"/>
        <v/>
      </c>
      <c r="CM453" s="142" t="str">
        <f t="shared" ca="1" si="3373"/>
        <v/>
      </c>
      <c r="CN453" s="142" t="str" cm="1">
        <f t="array" aca="1" ref="CN453" ca="1">IF(CM453="","",INDEX(INDIRECT("$CM$9:$CM$" &amp; ROW(GuyAnchorReactionCount) + GuyAnchorReactionCount),ROWS($CM453:INDIRECT("$CM$" &amp; ROW(GuyAnchorReactionCount) + GuyAnchorReactionCount))))</f>
        <v/>
      </c>
      <c r="CP453" s="145" t="str">
        <f t="shared" ca="1" si="3374"/>
        <v/>
      </c>
      <c r="CQ453" s="145" t="str">
        <f t="shared" ca="1" si="3375"/>
        <v/>
      </c>
      <c r="CR453" s="145" t="str">
        <f t="shared" ca="1" si="3376"/>
        <v/>
      </c>
      <c r="CS453" s="145" t="str">
        <f t="shared" ca="1" si="3377"/>
        <v/>
      </c>
    </row>
    <row r="454" spans="3:97" x14ac:dyDescent="0.2">
      <c r="C454" s="142">
        <f t="shared" si="3857"/>
        <v>452</v>
      </c>
      <c r="D454" s="142" t="e">
        <f t="shared" ca="1" si="3837"/>
        <v>#N/A</v>
      </c>
      <c r="E454" s="142" t="e">
        <f t="shared" ca="1" si="3837"/>
        <v>#N/A</v>
      </c>
      <c r="F454" s="142" t="e">
        <f t="shared" ca="1" si="3837"/>
        <v>#N/A</v>
      </c>
      <c r="G454" s="142" t="e">
        <f t="shared" ca="1" si="3837"/>
        <v>#N/A</v>
      </c>
      <c r="H454" s="142" t="e">
        <f t="shared" ca="1" si="3837"/>
        <v>#N/A</v>
      </c>
      <c r="I454" s="142" t="e">
        <f t="shared" ca="1" si="3837"/>
        <v>#N/A</v>
      </c>
      <c r="J454" s="142" t="e">
        <f t="shared" ca="1" si="3837"/>
        <v>#N/A</v>
      </c>
      <c r="K454" s="142" t="e">
        <f t="shared" ca="1" si="3837"/>
        <v>#N/A</v>
      </c>
      <c r="L454" s="142" t="e">
        <f t="shared" ca="1" si="3837"/>
        <v>#N/A</v>
      </c>
      <c r="M454" s="142" t="e">
        <f t="shared" ca="1" si="3837"/>
        <v>#N/A</v>
      </c>
      <c r="N454" s="142" t="e">
        <f t="shared" ca="1" si="3837"/>
        <v>#N/A</v>
      </c>
      <c r="O454" s="142" t="e">
        <f t="shared" ca="1" si="3837"/>
        <v>#N/A</v>
      </c>
      <c r="P454" s="142" t="e">
        <f t="shared" ca="1" si="3837"/>
        <v>#N/A</v>
      </c>
      <c r="Q454" s="142" t="e">
        <f t="shared" ca="1" si="3837"/>
        <v>#N/A</v>
      </c>
      <c r="R454" s="142" t="e">
        <f t="shared" ca="1" si="3837"/>
        <v>#N/A</v>
      </c>
      <c r="S454" s="142" t="e">
        <f t="shared" ca="1" si="3837"/>
        <v>#N/A</v>
      </c>
      <c r="T454" s="142" t="e">
        <f t="shared" ca="1" si="3827"/>
        <v>#N/A</v>
      </c>
      <c r="U454" s="142" t="e">
        <f t="shared" ca="1" si="3827"/>
        <v>#N/A</v>
      </c>
      <c r="V454" s="142" t="e">
        <f t="shared" ca="1" si="3827"/>
        <v>#N/A</v>
      </c>
      <c r="W454" s="142" t="e">
        <f t="shared" ca="1" si="3827"/>
        <v>#N/A</v>
      </c>
      <c r="X454" s="142" t="e">
        <f t="shared" ca="1" si="3827"/>
        <v>#N/A</v>
      </c>
      <c r="Y454" s="142" t="e">
        <f t="shared" ca="1" si="3827"/>
        <v>#N/A</v>
      </c>
      <c r="Z454" s="142" t="e">
        <f t="shared" ca="1" si="3827"/>
        <v>#N/A</v>
      </c>
      <c r="AA454" s="142" t="e">
        <f t="shared" ca="1" si="3827"/>
        <v>#N/A</v>
      </c>
      <c r="AB454" s="142" t="e">
        <f t="shared" ca="1" si="3827"/>
        <v>#N/A</v>
      </c>
      <c r="AC454" s="142" t="e">
        <f t="shared" ca="1" si="3827"/>
        <v>#N/A</v>
      </c>
      <c r="AD454" s="142" t="e">
        <f t="shared" ca="1" si="3827"/>
        <v>#N/A</v>
      </c>
      <c r="AE454" s="142" t="e">
        <f t="shared" ca="1" si="3827"/>
        <v>#N/A</v>
      </c>
      <c r="AF454" s="142" t="e">
        <f t="shared" ca="1" si="3827"/>
        <v>#N/A</v>
      </c>
      <c r="AG454" s="142" t="e">
        <f t="shared" ca="1" si="3827"/>
        <v>#N/A</v>
      </c>
      <c r="AH454" s="142" t="e">
        <f t="shared" ca="1" si="3827"/>
        <v>#N/A</v>
      </c>
      <c r="AI454" s="142" t="e">
        <f t="shared" ca="1" si="3838"/>
        <v>#N/A</v>
      </c>
      <c r="AJ454" s="142" t="e">
        <f t="shared" ca="1" si="3838"/>
        <v>#N/A</v>
      </c>
      <c r="AK454" s="142" t="e">
        <f t="shared" ca="1" si="3838"/>
        <v>#N/A</v>
      </c>
      <c r="AL454" s="142" t="e">
        <f t="shared" ca="1" si="3838"/>
        <v>#N/A</v>
      </c>
      <c r="AM454" s="142" t="e">
        <f t="shared" ca="1" si="3838"/>
        <v>#N/A</v>
      </c>
      <c r="AN454" s="142" t="e">
        <f t="shared" ca="1" si="3838"/>
        <v>#N/A</v>
      </c>
      <c r="AO454" s="142" t="e">
        <f t="shared" ca="1" si="3838"/>
        <v>#N/A</v>
      </c>
      <c r="AP454" s="142" t="e">
        <f t="shared" ca="1" si="3838"/>
        <v>#N/A</v>
      </c>
      <c r="AQ454" s="142" t="e">
        <f t="shared" ca="1" si="3838"/>
        <v>#N/A</v>
      </c>
      <c r="AR454" s="142" t="e">
        <f t="shared" ca="1" si="3838"/>
        <v>#N/A</v>
      </c>
      <c r="AS454" s="142" t="e">
        <f t="shared" ca="1" si="3838"/>
        <v>#N/A</v>
      </c>
      <c r="AT454" s="142" t="e">
        <f t="shared" ca="1" si="3838"/>
        <v>#N/A</v>
      </c>
      <c r="AU454" s="142" t="e">
        <f t="shared" ca="1" si="3838"/>
        <v>#N/A</v>
      </c>
      <c r="AV454" s="142" t="e">
        <f t="shared" ca="1" si="3838"/>
        <v>#N/A</v>
      </c>
      <c r="AW454" s="142" t="e">
        <f t="shared" ca="1" si="3838"/>
        <v>#N/A</v>
      </c>
      <c r="AX454" s="142" t="e">
        <f t="shared" ca="1" si="3838"/>
        <v>#N/A</v>
      </c>
      <c r="AY454" s="142" t="e">
        <f t="shared" ca="1" si="3828"/>
        <v>#N/A</v>
      </c>
      <c r="AZ454" s="142" t="e">
        <f t="shared" ca="1" si="3828"/>
        <v>#N/A</v>
      </c>
      <c r="BA454" s="142" t="e">
        <f t="shared" ca="1" si="3828"/>
        <v>#N/A</v>
      </c>
      <c r="BB454" s="142" t="str">
        <f t="shared" ca="1" si="3847"/>
        <v/>
      </c>
      <c r="BC454" s="142" t="str">
        <f t="shared" ref="BC454" ca="1" si="3874">IFERROR(VALUE(G454)*IF(RTF_unit="K",1,IF(RTF_unit="lb",1/1000,IF(RTF_unit="T",2,1))),"")</f>
        <v/>
      </c>
      <c r="BD454" s="142" t="str">
        <f t="shared" ref="BD454" ca="1" si="3875">IFERROR(VALUE(H454)*IF(RTF_unit="K",1,IF(RTF_unit="lb",1/1000,IF(RTF_unit="T",2,1))),"")</f>
        <v/>
      </c>
      <c r="BE454" s="142" t="str">
        <f t="shared" ref="BE454" ca="1" si="3876">IFERROR(VALUE(I454)*IF(RTF_unit="K",1,IF(RTF_unit="lb",1/1000,IF(RTF_unit="T",2,1))),"")</f>
        <v/>
      </c>
      <c r="BF454" s="20" t="str">
        <f t="shared" ca="1" si="3851"/>
        <v/>
      </c>
      <c r="BG454" s="142" t="str">
        <f t="shared" ca="1" si="3337"/>
        <v/>
      </c>
      <c r="BH454" s="20"/>
      <c r="BI454" s="158" t="str">
        <f t="shared" ca="1" si="3381"/>
        <v/>
      </c>
      <c r="BJ454" s="142" t="str">
        <f t="shared" ca="1" si="3356"/>
        <v/>
      </c>
      <c r="BK454" s="142" t="str">
        <f t="shared" ca="1" si="3382"/>
        <v/>
      </c>
      <c r="BL454" s="142" t="str">
        <f t="shared" ref="BL454" ca="1" si="3877">IFERROR(INDEX($D$2:$BA$203,$A$41-1+$BI454,$A$27-3)*IF(RTF_unit="K",1,IF(RTF_unit="lb",1/1000,IF(RTF_unit="T",2,1))),"")</f>
        <v/>
      </c>
      <c r="BM454" s="142" t="str">
        <f t="shared" ref="BM454" ca="1" si="3878">IFERROR(INDEX($D$2:$BA$203,$A$41-1+$BI454,$A$27-1)*IF(RTF_unit="K",1,IF(RTF_unit="lb",1/1000,IF(RTF_unit="T",2,1))),"")</f>
        <v/>
      </c>
      <c r="BN454" s="142" t="str">
        <f t="shared" ref="BN454" ca="1" si="3879">IFERROR(INDEX($D$2:$BA$203,$A$41-1+$BI454,$A$27-2)*IF(RTF_unit="K",1,IF(RTF_unit="lb",1/1000,IF(RTF_unit="T",2,1))),"")</f>
        <v/>
      </c>
      <c r="BO454" s="142" t="str">
        <f t="shared" ref="BO454" ca="1" si="3880">IFERROR(INDEX($D$2:$BA$203,$A$41-1+$BI454,$A$27)*IF(RTF_unit_Moment="kip-ft",1,IF(RTF_unit_Moment="kip-in",1/12,IF(RTF_unit_Moment="lb-ft",1/1000,IF(RTF_unit_Moment="lb-in",1/12000,1)))),"")</f>
        <v/>
      </c>
      <c r="BP454" s="142" t="str">
        <f t="shared" ref="BP454" ca="1" si="3881">IFERROR(INDEX($D$2:$BA$203,$A$41-1+$BI454,$A$30)*IF(RTF_unit_Moment="kip-ft",1,IF(RTF_unit_Moment="kip-in",1/12,IF(RTF_unit_Moment="lb-ft",1/1000,IF(RTF_unit_Moment="lb-in",1/12000,1)))),"")</f>
        <v/>
      </c>
      <c r="BQ454" s="142" t="str">
        <f t="shared" ca="1" si="3388"/>
        <v/>
      </c>
      <c r="BR454" s="142" t="str">
        <f t="shared" ca="1" si="3389"/>
        <v/>
      </c>
      <c r="BT454" s="142" t="str">
        <f t="array" aca="1" ref="BT454" ca="1">IFERROR(INDEX($BB$1:$BB$502,SMALL(IF($BB$1:$BB$502&lt;&gt;"",ROW($BB$1:$BB$502)),ROW(447:447))),"")</f>
        <v/>
      </c>
      <c r="BU454" s="156" t="str">
        <f t="shared" ca="1" si="3351"/>
        <v/>
      </c>
      <c r="BV454" s="142" t="str">
        <f t="shared" ca="1" si="3646"/>
        <v/>
      </c>
      <c r="BW454" s="142" t="str">
        <f t="shared" ca="1" si="3646"/>
        <v/>
      </c>
      <c r="BX454" s="142" t="str">
        <f t="shared" ca="1" si="3646"/>
        <v/>
      </c>
      <c r="BY454" s="142" t="str">
        <f t="shared" ca="1" si="3363"/>
        <v/>
      </c>
      <c r="BZ454" s="142" t="str">
        <f t="shared" ca="1" si="3352"/>
        <v/>
      </c>
      <c r="CA454" s="142" t="str">
        <f t="shared" ca="1" si="3364"/>
        <v/>
      </c>
      <c r="CB454" s="142" t="str">
        <f t="shared" ca="1" si="3365"/>
        <v/>
      </c>
      <c r="CC454" s="142" t="str">
        <f t="shared" ca="1" si="3366"/>
        <v/>
      </c>
      <c r="CD454" s="142" t="str">
        <f t="shared" ca="1" si="3367"/>
        <v/>
      </c>
      <c r="CE454" s="142" t="str">
        <f t="shared" ca="1" si="3368"/>
        <v/>
      </c>
      <c r="CF454" s="142" t="str">
        <f t="shared" ca="1" si="3369"/>
        <v/>
      </c>
      <c r="CG454" s="142" t="str">
        <f t="shared" ca="1" si="3370"/>
        <v/>
      </c>
      <c r="CH454" s="142" t="str">
        <f ca="1">IFERROR(TRIM(IFERROR(IF(ISNUMBER(MATCH(IF($CF453="Radius",LEFT($CF454,FIND(" (",$CF454,1)),IF(LEFT($CF454,FIND(" (",$CF454,1))=LEFT($CF453,FIND(" (",$CF453,1)),"",LEFT($CF454,FIND(" (",$CF454,1)))),$CH$8:$CH453,0))=FALSE,IF($CF453="Radius",LEFT($CF454,FIND(" (",$CF454,1)),IF(LEFT($CF454,FIND(" (",$CF454,1))=LEFT($CF453,FIND(" (",$CF453,1)),"",LEFT($CF454,FIND(" (",$CF454,1)))),""),"")),"")</f>
        <v/>
      </c>
      <c r="CI454" s="142" t="str">
        <f t="array" aca="1" ref="CI454" ca="1">IFERROR(IF($CH454="","",IF(MAX((Selection_Radius=$CH454)*Selection_Resultant)=0,"",MAX((Selection_Radius=$CH454)*Selection_Resultant))),"")</f>
        <v/>
      </c>
      <c r="CJ454" s="142" t="str">
        <f t="shared" ca="1" si="3371"/>
        <v/>
      </c>
      <c r="CK454" s="142" t="str">
        <f t="array" aca="1" ref="CK454" ca="1">IFERROR(INDEX($CJ$1:$CJ$502,SMALL(IF($CJ$1:$CJ$502&lt;&gt;"",ROW($CJ$1:$CJ$502)),ROW(447:447))),"")</f>
        <v/>
      </c>
      <c r="CL454" s="142" t="str">
        <f t="shared" ca="1" si="3372"/>
        <v/>
      </c>
      <c r="CM454" s="142" t="str">
        <f t="shared" ca="1" si="3373"/>
        <v/>
      </c>
      <c r="CN454" s="142" t="str" cm="1">
        <f t="array" aca="1" ref="CN454" ca="1">IF(CM454="","",INDEX(INDIRECT("$CM$9:$CM$" &amp; ROW(GuyAnchorReactionCount) + GuyAnchorReactionCount),ROWS($CM454:INDIRECT("$CM$" &amp; ROW(GuyAnchorReactionCount) + GuyAnchorReactionCount))))</f>
        <v/>
      </c>
      <c r="CP454" s="145" t="str">
        <f t="shared" ca="1" si="3374"/>
        <v/>
      </c>
      <c r="CQ454" s="145" t="str">
        <f t="shared" ca="1" si="3375"/>
        <v/>
      </c>
      <c r="CR454" s="145" t="str">
        <f t="shared" ca="1" si="3376"/>
        <v/>
      </c>
      <c r="CS454" s="145" t="str">
        <f t="shared" ca="1" si="3377"/>
        <v/>
      </c>
    </row>
    <row r="455" spans="3:97" x14ac:dyDescent="0.2">
      <c r="C455" s="142">
        <f t="shared" si="3857"/>
        <v>453</v>
      </c>
      <c r="D455" s="142" t="e">
        <f t="shared" ca="1" si="3837"/>
        <v>#N/A</v>
      </c>
      <c r="E455" s="142" t="e">
        <f t="shared" ca="1" si="3837"/>
        <v>#N/A</v>
      </c>
      <c r="F455" s="142" t="e">
        <f t="shared" ca="1" si="3837"/>
        <v>#N/A</v>
      </c>
      <c r="G455" s="142" t="e">
        <f t="shared" ca="1" si="3837"/>
        <v>#N/A</v>
      </c>
      <c r="H455" s="142" t="e">
        <f t="shared" ca="1" si="3837"/>
        <v>#N/A</v>
      </c>
      <c r="I455" s="142" t="e">
        <f t="shared" ca="1" si="3837"/>
        <v>#N/A</v>
      </c>
      <c r="J455" s="142" t="e">
        <f t="shared" ca="1" si="3837"/>
        <v>#N/A</v>
      </c>
      <c r="K455" s="142" t="e">
        <f t="shared" ca="1" si="3837"/>
        <v>#N/A</v>
      </c>
      <c r="L455" s="142" t="e">
        <f t="shared" ca="1" si="3837"/>
        <v>#N/A</v>
      </c>
      <c r="M455" s="142" t="e">
        <f t="shared" ca="1" si="3837"/>
        <v>#N/A</v>
      </c>
      <c r="N455" s="142" t="e">
        <f t="shared" ca="1" si="3837"/>
        <v>#N/A</v>
      </c>
      <c r="O455" s="142" t="e">
        <f t="shared" ca="1" si="3837"/>
        <v>#N/A</v>
      </c>
      <c r="P455" s="142" t="e">
        <f t="shared" ca="1" si="3837"/>
        <v>#N/A</v>
      </c>
      <c r="Q455" s="142" t="e">
        <f t="shared" ca="1" si="3837"/>
        <v>#N/A</v>
      </c>
      <c r="R455" s="142" t="e">
        <f t="shared" ca="1" si="3837"/>
        <v>#N/A</v>
      </c>
      <c r="S455" s="142" t="e">
        <f t="shared" ca="1" si="3837"/>
        <v>#N/A</v>
      </c>
      <c r="T455" s="142" t="e">
        <f t="shared" ca="1" si="3827"/>
        <v>#N/A</v>
      </c>
      <c r="U455" s="142" t="e">
        <f t="shared" ca="1" si="3827"/>
        <v>#N/A</v>
      </c>
      <c r="V455" s="142" t="e">
        <f t="shared" ca="1" si="3827"/>
        <v>#N/A</v>
      </c>
      <c r="W455" s="142" t="e">
        <f t="shared" ca="1" si="3827"/>
        <v>#N/A</v>
      </c>
      <c r="X455" s="142" t="e">
        <f t="shared" ca="1" si="3827"/>
        <v>#N/A</v>
      </c>
      <c r="Y455" s="142" t="e">
        <f t="shared" ca="1" si="3827"/>
        <v>#N/A</v>
      </c>
      <c r="Z455" s="142" t="e">
        <f t="shared" ca="1" si="3827"/>
        <v>#N/A</v>
      </c>
      <c r="AA455" s="142" t="e">
        <f t="shared" ca="1" si="3827"/>
        <v>#N/A</v>
      </c>
      <c r="AB455" s="142" t="e">
        <f t="shared" ca="1" si="3827"/>
        <v>#N/A</v>
      </c>
      <c r="AC455" s="142" t="e">
        <f t="shared" ca="1" si="3827"/>
        <v>#N/A</v>
      </c>
      <c r="AD455" s="142" t="e">
        <f t="shared" ca="1" si="3827"/>
        <v>#N/A</v>
      </c>
      <c r="AE455" s="142" t="e">
        <f t="shared" ca="1" si="3827"/>
        <v>#N/A</v>
      </c>
      <c r="AF455" s="142" t="e">
        <f t="shared" ca="1" si="3827"/>
        <v>#N/A</v>
      </c>
      <c r="AG455" s="142" t="e">
        <f t="shared" ca="1" si="3827"/>
        <v>#N/A</v>
      </c>
      <c r="AH455" s="142" t="e">
        <f t="shared" ca="1" si="3827"/>
        <v>#N/A</v>
      </c>
      <c r="AI455" s="142" t="e">
        <f t="shared" ca="1" si="3838"/>
        <v>#N/A</v>
      </c>
      <c r="AJ455" s="142" t="e">
        <f t="shared" ca="1" si="3838"/>
        <v>#N/A</v>
      </c>
      <c r="AK455" s="142" t="e">
        <f t="shared" ca="1" si="3838"/>
        <v>#N/A</v>
      </c>
      <c r="AL455" s="142" t="e">
        <f t="shared" ca="1" si="3838"/>
        <v>#N/A</v>
      </c>
      <c r="AM455" s="142" t="e">
        <f t="shared" ca="1" si="3838"/>
        <v>#N/A</v>
      </c>
      <c r="AN455" s="142" t="e">
        <f t="shared" ca="1" si="3838"/>
        <v>#N/A</v>
      </c>
      <c r="AO455" s="142" t="e">
        <f t="shared" ca="1" si="3838"/>
        <v>#N/A</v>
      </c>
      <c r="AP455" s="142" t="e">
        <f t="shared" ca="1" si="3838"/>
        <v>#N/A</v>
      </c>
      <c r="AQ455" s="142" t="e">
        <f t="shared" ca="1" si="3838"/>
        <v>#N/A</v>
      </c>
      <c r="AR455" s="142" t="e">
        <f t="shared" ca="1" si="3838"/>
        <v>#N/A</v>
      </c>
      <c r="AS455" s="142" t="e">
        <f t="shared" ca="1" si="3838"/>
        <v>#N/A</v>
      </c>
      <c r="AT455" s="142" t="e">
        <f t="shared" ca="1" si="3838"/>
        <v>#N/A</v>
      </c>
      <c r="AU455" s="142" t="e">
        <f t="shared" ca="1" si="3838"/>
        <v>#N/A</v>
      </c>
      <c r="AV455" s="142" t="e">
        <f t="shared" ca="1" si="3838"/>
        <v>#N/A</v>
      </c>
      <c r="AW455" s="142" t="e">
        <f t="shared" ca="1" si="3838"/>
        <v>#N/A</v>
      </c>
      <c r="AX455" s="142" t="e">
        <f t="shared" ca="1" si="3838"/>
        <v>#N/A</v>
      </c>
      <c r="AY455" s="142" t="e">
        <f t="shared" ca="1" si="3828"/>
        <v>#N/A</v>
      </c>
      <c r="AZ455" s="142" t="e">
        <f t="shared" ca="1" si="3828"/>
        <v>#N/A</v>
      </c>
      <c r="BA455" s="142" t="e">
        <f t="shared" ca="1" si="3828"/>
        <v>#N/A</v>
      </c>
      <c r="BB455" s="142" t="str">
        <f t="shared" ca="1" si="3847"/>
        <v/>
      </c>
      <c r="BC455" s="142" t="str">
        <f t="shared" ref="BC455" ca="1" si="3882">IFERROR(VALUE(G455)*IF(RTF_unit="K",1,IF(RTF_unit="lb",1/1000,IF(RTF_unit="T",2,1))),"")</f>
        <v/>
      </c>
      <c r="BD455" s="142" t="str">
        <f t="shared" ref="BD455" ca="1" si="3883">IFERROR(VALUE(H455)*IF(RTF_unit="K",1,IF(RTF_unit="lb",1/1000,IF(RTF_unit="T",2,1))),"")</f>
        <v/>
      </c>
      <c r="BE455" s="142" t="str">
        <f t="shared" ref="BE455" ca="1" si="3884">IFERROR(VALUE(I455)*IF(RTF_unit="K",1,IF(RTF_unit="lb",1/1000,IF(RTF_unit="T",2,1))),"")</f>
        <v/>
      </c>
      <c r="BF455" s="20" t="str">
        <f t="shared" ca="1" si="3851"/>
        <v/>
      </c>
      <c r="BG455" s="142" t="str">
        <f t="shared" ca="1" si="3337"/>
        <v/>
      </c>
      <c r="BH455" s="20"/>
      <c r="BI455" s="158" t="str">
        <f t="shared" ca="1" si="3381"/>
        <v/>
      </c>
      <c r="BJ455" s="142" t="str">
        <f t="shared" ca="1" si="3356"/>
        <v/>
      </c>
      <c r="BK455" s="142" t="str">
        <f t="shared" ca="1" si="3382"/>
        <v/>
      </c>
      <c r="BL455" s="142" t="str">
        <f t="shared" ref="BL455" ca="1" si="3885">IFERROR(INDEX($D$2:$BA$203,$A$41-1+$BI455,$A$27-3)*IF(RTF_unit="K",1,IF(RTF_unit="lb",1/1000,IF(RTF_unit="T",2,1))),"")</f>
        <v/>
      </c>
      <c r="BM455" s="142" t="str">
        <f t="shared" ref="BM455" ca="1" si="3886">IFERROR(INDEX($D$2:$BA$203,$A$41-1+$BI455,$A$27-1)*IF(RTF_unit="K",1,IF(RTF_unit="lb",1/1000,IF(RTF_unit="T",2,1))),"")</f>
        <v/>
      </c>
      <c r="BN455" s="142" t="str">
        <f t="shared" ref="BN455" ca="1" si="3887">IFERROR(INDEX($D$2:$BA$203,$A$41-1+$BI455,$A$27-2)*IF(RTF_unit="K",1,IF(RTF_unit="lb",1/1000,IF(RTF_unit="T",2,1))),"")</f>
        <v/>
      </c>
      <c r="BO455" s="142" t="str">
        <f t="shared" ref="BO455" ca="1" si="3888">IFERROR(INDEX($D$2:$BA$203,$A$41-1+$BI455,$A$27)*IF(RTF_unit_Moment="kip-ft",1,IF(RTF_unit_Moment="kip-in",1/12,IF(RTF_unit_Moment="lb-ft",1/1000,IF(RTF_unit_Moment="lb-in",1/12000,1)))),"")</f>
        <v/>
      </c>
      <c r="BP455" s="142" t="str">
        <f t="shared" ref="BP455" ca="1" si="3889">IFERROR(INDEX($D$2:$BA$203,$A$41-1+$BI455,$A$30)*IF(RTF_unit_Moment="kip-ft",1,IF(RTF_unit_Moment="kip-in",1/12,IF(RTF_unit_Moment="lb-ft",1/1000,IF(RTF_unit_Moment="lb-in",1/12000,1)))),"")</f>
        <v/>
      </c>
      <c r="BQ455" s="142" t="str">
        <f t="shared" ca="1" si="3388"/>
        <v/>
      </c>
      <c r="BR455" s="142" t="str">
        <f t="shared" ca="1" si="3389"/>
        <v/>
      </c>
      <c r="BT455" s="142" t="str">
        <f t="array" aca="1" ref="BT455" ca="1">IFERROR(INDEX($BB$1:$BB$502,SMALL(IF($BB$1:$BB$502&lt;&gt;"",ROW($BB$1:$BB$502)),ROW(448:448))),"")</f>
        <v/>
      </c>
      <c r="BU455" s="156" t="str">
        <f t="shared" ca="1" si="3351"/>
        <v/>
      </c>
      <c r="BV455" s="142" t="str">
        <f t="shared" ca="1" si="3646"/>
        <v/>
      </c>
      <c r="BW455" s="142" t="str">
        <f t="shared" ca="1" si="3646"/>
        <v/>
      </c>
      <c r="BX455" s="142" t="str">
        <f t="shared" ca="1" si="3646"/>
        <v/>
      </c>
      <c r="BY455" s="142" t="str">
        <f t="shared" ca="1" si="3363"/>
        <v/>
      </c>
      <c r="BZ455" s="142" t="str">
        <f t="shared" ca="1" si="3352"/>
        <v/>
      </c>
      <c r="CA455" s="142" t="str">
        <f t="shared" ca="1" si="3364"/>
        <v/>
      </c>
      <c r="CB455" s="142" t="str">
        <f t="shared" ca="1" si="3365"/>
        <v/>
      </c>
      <c r="CC455" s="142" t="str">
        <f t="shared" ca="1" si="3366"/>
        <v/>
      </c>
      <c r="CD455" s="142" t="str">
        <f t="shared" ca="1" si="3367"/>
        <v/>
      </c>
      <c r="CE455" s="142" t="str">
        <f t="shared" ca="1" si="3368"/>
        <v/>
      </c>
      <c r="CF455" s="142" t="str">
        <f t="shared" ca="1" si="3369"/>
        <v/>
      </c>
      <c r="CG455" s="142" t="str">
        <f t="shared" ca="1" si="3370"/>
        <v/>
      </c>
      <c r="CH455" s="142" t="str">
        <f ca="1">IFERROR(TRIM(IFERROR(IF(ISNUMBER(MATCH(IF($CF454="Radius",LEFT($CF455,FIND(" (",$CF455,1)),IF(LEFT($CF455,FIND(" (",$CF455,1))=LEFT($CF454,FIND(" (",$CF454,1)),"",LEFT($CF455,FIND(" (",$CF455,1)))),$CH$8:$CH454,0))=FALSE,IF($CF454="Radius",LEFT($CF455,FIND(" (",$CF455,1)),IF(LEFT($CF455,FIND(" (",$CF455,1))=LEFT($CF454,FIND(" (",$CF454,1)),"",LEFT($CF455,FIND(" (",$CF455,1)))),""),"")),"")</f>
        <v/>
      </c>
      <c r="CI455" s="142" t="str">
        <f t="array" aca="1" ref="CI455" ca="1">IFERROR(IF($CH455="","",IF(MAX((Selection_Radius=$CH455)*Selection_Resultant)=0,"",MAX((Selection_Radius=$CH455)*Selection_Resultant))),"")</f>
        <v/>
      </c>
      <c r="CJ455" s="142" t="str">
        <f t="shared" ca="1" si="3371"/>
        <v/>
      </c>
      <c r="CK455" s="142" t="str">
        <f t="array" aca="1" ref="CK455" ca="1">IFERROR(INDEX($CJ$1:$CJ$502,SMALL(IF($CJ$1:$CJ$502&lt;&gt;"",ROW($CJ$1:$CJ$502)),ROW(448:448))),"")</f>
        <v/>
      </c>
      <c r="CL455" s="142" t="str">
        <f t="shared" ca="1" si="3372"/>
        <v/>
      </c>
      <c r="CM455" s="142" t="str">
        <f t="shared" ca="1" si="3373"/>
        <v/>
      </c>
      <c r="CN455" s="142" t="str" cm="1">
        <f t="array" aca="1" ref="CN455" ca="1">IF(CM455="","",INDEX(INDIRECT("$CM$9:$CM$" &amp; ROW(GuyAnchorReactionCount) + GuyAnchorReactionCount),ROWS($CM455:INDIRECT("$CM$" &amp; ROW(GuyAnchorReactionCount) + GuyAnchorReactionCount))))</f>
        <v/>
      </c>
      <c r="CP455" s="145" t="str">
        <f t="shared" ca="1" si="3374"/>
        <v/>
      </c>
      <c r="CQ455" s="145" t="str">
        <f t="shared" ca="1" si="3375"/>
        <v/>
      </c>
      <c r="CR455" s="145" t="str">
        <f t="shared" ca="1" si="3376"/>
        <v/>
      </c>
      <c r="CS455" s="145" t="str">
        <f t="shared" ca="1" si="3377"/>
        <v/>
      </c>
    </row>
    <row r="456" spans="3:97" x14ac:dyDescent="0.2">
      <c r="C456" s="142">
        <f t="shared" si="3857"/>
        <v>454</v>
      </c>
      <c r="D456" s="142" t="e">
        <f t="shared" ca="1" si="3837"/>
        <v>#N/A</v>
      </c>
      <c r="E456" s="142" t="e">
        <f t="shared" ca="1" si="3837"/>
        <v>#N/A</v>
      </c>
      <c r="F456" s="142" t="e">
        <f t="shared" ca="1" si="3837"/>
        <v>#N/A</v>
      </c>
      <c r="G456" s="142" t="e">
        <f t="shared" ca="1" si="3837"/>
        <v>#N/A</v>
      </c>
      <c r="H456" s="142" t="e">
        <f t="shared" ca="1" si="3837"/>
        <v>#N/A</v>
      </c>
      <c r="I456" s="142" t="e">
        <f t="shared" ca="1" si="3837"/>
        <v>#N/A</v>
      </c>
      <c r="J456" s="142" t="e">
        <f t="shared" ca="1" si="3837"/>
        <v>#N/A</v>
      </c>
      <c r="K456" s="142" t="e">
        <f t="shared" ca="1" si="3837"/>
        <v>#N/A</v>
      </c>
      <c r="L456" s="142" t="e">
        <f t="shared" ca="1" si="3837"/>
        <v>#N/A</v>
      </c>
      <c r="M456" s="142" t="e">
        <f t="shared" ca="1" si="3837"/>
        <v>#N/A</v>
      </c>
      <c r="N456" s="142" t="e">
        <f t="shared" ca="1" si="3837"/>
        <v>#N/A</v>
      </c>
      <c r="O456" s="142" t="e">
        <f t="shared" ca="1" si="3837"/>
        <v>#N/A</v>
      </c>
      <c r="P456" s="142" t="e">
        <f t="shared" ca="1" si="3837"/>
        <v>#N/A</v>
      </c>
      <c r="Q456" s="142" t="e">
        <f t="shared" ca="1" si="3837"/>
        <v>#N/A</v>
      </c>
      <c r="R456" s="142" t="e">
        <f t="shared" ca="1" si="3837"/>
        <v>#N/A</v>
      </c>
      <c r="S456" s="142" t="e">
        <f t="shared" ca="1" si="3837"/>
        <v>#N/A</v>
      </c>
      <c r="T456" s="142" t="e">
        <f t="shared" ca="1" si="3827"/>
        <v>#N/A</v>
      </c>
      <c r="U456" s="142" t="e">
        <f t="shared" ca="1" si="3827"/>
        <v>#N/A</v>
      </c>
      <c r="V456" s="142" t="e">
        <f t="shared" ca="1" si="3827"/>
        <v>#N/A</v>
      </c>
      <c r="W456" s="142" t="e">
        <f t="shared" ca="1" si="3827"/>
        <v>#N/A</v>
      </c>
      <c r="X456" s="142" t="e">
        <f t="shared" ca="1" si="3827"/>
        <v>#N/A</v>
      </c>
      <c r="Y456" s="142" t="e">
        <f t="shared" ca="1" si="3827"/>
        <v>#N/A</v>
      </c>
      <c r="Z456" s="142" t="e">
        <f t="shared" ca="1" si="3827"/>
        <v>#N/A</v>
      </c>
      <c r="AA456" s="142" t="e">
        <f t="shared" ca="1" si="3827"/>
        <v>#N/A</v>
      </c>
      <c r="AB456" s="142" t="e">
        <f t="shared" ca="1" si="3827"/>
        <v>#N/A</v>
      </c>
      <c r="AC456" s="142" t="e">
        <f t="shared" ca="1" si="3827"/>
        <v>#N/A</v>
      </c>
      <c r="AD456" s="142" t="e">
        <f t="shared" ca="1" si="3827"/>
        <v>#N/A</v>
      </c>
      <c r="AE456" s="142" t="e">
        <f t="shared" ca="1" si="3827"/>
        <v>#N/A</v>
      </c>
      <c r="AF456" s="142" t="e">
        <f t="shared" ca="1" si="3827"/>
        <v>#N/A</v>
      </c>
      <c r="AG456" s="142" t="e">
        <f t="shared" ca="1" si="3827"/>
        <v>#N/A</v>
      </c>
      <c r="AH456" s="142" t="e">
        <f t="shared" ca="1" si="3827"/>
        <v>#N/A</v>
      </c>
      <c r="AI456" s="142" t="e">
        <f t="shared" ca="1" si="3838"/>
        <v>#N/A</v>
      </c>
      <c r="AJ456" s="142" t="e">
        <f t="shared" ca="1" si="3838"/>
        <v>#N/A</v>
      </c>
      <c r="AK456" s="142" t="e">
        <f t="shared" ca="1" si="3838"/>
        <v>#N/A</v>
      </c>
      <c r="AL456" s="142" t="e">
        <f t="shared" ca="1" si="3838"/>
        <v>#N/A</v>
      </c>
      <c r="AM456" s="142" t="e">
        <f t="shared" ca="1" si="3838"/>
        <v>#N/A</v>
      </c>
      <c r="AN456" s="142" t="e">
        <f t="shared" ca="1" si="3838"/>
        <v>#N/A</v>
      </c>
      <c r="AO456" s="142" t="e">
        <f t="shared" ca="1" si="3838"/>
        <v>#N/A</v>
      </c>
      <c r="AP456" s="142" t="e">
        <f t="shared" ca="1" si="3838"/>
        <v>#N/A</v>
      </c>
      <c r="AQ456" s="142" t="e">
        <f t="shared" ca="1" si="3838"/>
        <v>#N/A</v>
      </c>
      <c r="AR456" s="142" t="e">
        <f t="shared" ca="1" si="3838"/>
        <v>#N/A</v>
      </c>
      <c r="AS456" s="142" t="e">
        <f t="shared" ca="1" si="3838"/>
        <v>#N/A</v>
      </c>
      <c r="AT456" s="142" t="e">
        <f t="shared" ca="1" si="3838"/>
        <v>#N/A</v>
      </c>
      <c r="AU456" s="142" t="e">
        <f t="shared" ca="1" si="3838"/>
        <v>#N/A</v>
      </c>
      <c r="AV456" s="142" t="e">
        <f t="shared" ca="1" si="3838"/>
        <v>#N/A</v>
      </c>
      <c r="AW456" s="142" t="e">
        <f t="shared" ca="1" si="3838"/>
        <v>#N/A</v>
      </c>
      <c r="AX456" s="142" t="e">
        <f t="shared" ca="1" si="3838"/>
        <v>#N/A</v>
      </c>
      <c r="AY456" s="142" t="e">
        <f t="shared" ca="1" si="3828"/>
        <v>#N/A</v>
      </c>
      <c r="AZ456" s="142" t="e">
        <f t="shared" ca="1" si="3828"/>
        <v>#N/A</v>
      </c>
      <c r="BA456" s="142" t="e">
        <f t="shared" ca="1" si="3828"/>
        <v>#N/A</v>
      </c>
      <c r="BB456" s="142" t="str">
        <f t="shared" ca="1" si="3847"/>
        <v/>
      </c>
      <c r="BC456" s="142" t="str">
        <f t="shared" ref="BC456" ca="1" si="3890">IFERROR(VALUE(G456)*IF(RTF_unit="K",1,IF(RTF_unit="lb",1/1000,IF(RTF_unit="T",2,1))),"")</f>
        <v/>
      </c>
      <c r="BD456" s="142" t="str">
        <f t="shared" ref="BD456" ca="1" si="3891">IFERROR(VALUE(H456)*IF(RTF_unit="K",1,IF(RTF_unit="lb",1/1000,IF(RTF_unit="T",2,1))),"")</f>
        <v/>
      </c>
      <c r="BE456" s="142" t="str">
        <f t="shared" ref="BE456" ca="1" si="3892">IFERROR(VALUE(I456)*IF(RTF_unit="K",1,IF(RTF_unit="lb",1/1000,IF(RTF_unit="T",2,1))),"")</f>
        <v/>
      </c>
      <c r="BF456" s="20" t="str">
        <f t="shared" ca="1" si="3851"/>
        <v/>
      </c>
      <c r="BG456" s="142" t="str">
        <f t="shared" ref="BG456:BG502" ca="1" si="3893">IF(BB456="","",_xlfn.AGGREGATE(4,6,BF456:BF463))</f>
        <v/>
      </c>
      <c r="BH456" s="20"/>
      <c r="BI456" s="158" t="str">
        <f t="shared" ca="1" si="3381"/>
        <v/>
      </c>
      <c r="BJ456" s="142" t="str">
        <f t="shared" ca="1" si="3356"/>
        <v/>
      </c>
      <c r="BK456" s="142" t="str">
        <f t="shared" ca="1" si="3382"/>
        <v/>
      </c>
      <c r="BL456" s="142" t="str">
        <f t="shared" ref="BL456" ca="1" si="3894">IFERROR(INDEX($D$2:$BA$203,$A$41-1+$BI456,$A$27-3)*IF(RTF_unit="K",1,IF(RTF_unit="lb",1/1000,IF(RTF_unit="T",2,1))),"")</f>
        <v/>
      </c>
      <c r="BM456" s="142" t="str">
        <f t="shared" ref="BM456" ca="1" si="3895">IFERROR(INDEX($D$2:$BA$203,$A$41-1+$BI456,$A$27-1)*IF(RTF_unit="K",1,IF(RTF_unit="lb",1/1000,IF(RTF_unit="T",2,1))),"")</f>
        <v/>
      </c>
      <c r="BN456" s="142" t="str">
        <f t="shared" ref="BN456" ca="1" si="3896">IFERROR(INDEX($D$2:$BA$203,$A$41-1+$BI456,$A$27-2)*IF(RTF_unit="K",1,IF(RTF_unit="lb",1/1000,IF(RTF_unit="T",2,1))),"")</f>
        <v/>
      </c>
      <c r="BO456" s="142" t="str">
        <f t="shared" ref="BO456" ca="1" si="3897">IFERROR(INDEX($D$2:$BA$203,$A$41-1+$BI456,$A$27)*IF(RTF_unit_Moment="kip-ft",1,IF(RTF_unit_Moment="kip-in",1/12,IF(RTF_unit_Moment="lb-ft",1/1000,IF(RTF_unit_Moment="lb-in",1/12000,1)))),"")</f>
        <v/>
      </c>
      <c r="BP456" s="142" t="str">
        <f t="shared" ref="BP456" ca="1" si="3898">IFERROR(INDEX($D$2:$BA$203,$A$41-1+$BI456,$A$30)*IF(RTF_unit_Moment="kip-ft",1,IF(RTF_unit_Moment="kip-in",1/12,IF(RTF_unit_Moment="lb-ft",1/1000,IF(RTF_unit_Moment="lb-in",1/12000,1)))),"")</f>
        <v/>
      </c>
      <c r="BQ456" s="142" t="str">
        <f t="shared" ca="1" si="3388"/>
        <v/>
      </c>
      <c r="BR456" s="142" t="str">
        <f t="shared" ca="1" si="3389"/>
        <v/>
      </c>
      <c r="BT456" s="142" t="str">
        <f t="array" aca="1" ref="BT456" ca="1">IFERROR(INDEX($BB$1:$BB$502,SMALL(IF($BB$1:$BB$502&lt;&gt;"",ROW($BB$1:$BB$502)),ROW(449:449))),"")</f>
        <v/>
      </c>
      <c r="BU456" s="156" t="str">
        <f t="shared" ca="1" si="3351"/>
        <v/>
      </c>
      <c r="BV456" s="142" t="str">
        <f t="shared" ca="1" si="3646"/>
        <v/>
      </c>
      <c r="BW456" s="142" t="str">
        <f t="shared" ca="1" si="3646"/>
        <v/>
      </c>
      <c r="BX456" s="142" t="str">
        <f t="shared" ca="1" si="3646"/>
        <v/>
      </c>
      <c r="BY456" s="142" t="str">
        <f t="shared" ca="1" si="3363"/>
        <v/>
      </c>
      <c r="BZ456" s="142" t="str">
        <f t="shared" ca="1" si="3352"/>
        <v/>
      </c>
      <c r="CA456" s="142" t="str">
        <f t="shared" ca="1" si="3364"/>
        <v/>
      </c>
      <c r="CB456" s="142" t="str">
        <f t="shared" ca="1" si="3365"/>
        <v/>
      </c>
      <c r="CC456" s="142" t="str">
        <f t="shared" ca="1" si="3366"/>
        <v/>
      </c>
      <c r="CD456" s="142" t="str">
        <f t="shared" ca="1" si="3367"/>
        <v/>
      </c>
      <c r="CE456" s="142" t="str">
        <f t="shared" ca="1" si="3368"/>
        <v/>
      </c>
      <c r="CF456" s="142" t="str">
        <f t="shared" ca="1" si="3369"/>
        <v/>
      </c>
      <c r="CG456" s="142" t="str">
        <f t="shared" ca="1" si="3370"/>
        <v/>
      </c>
      <c r="CH456" s="142" t="str">
        <f ca="1">IFERROR(TRIM(IFERROR(IF(ISNUMBER(MATCH(IF($CF455="Radius",LEFT($CF456,FIND(" (",$CF456,1)),IF(LEFT($CF456,FIND(" (",$CF456,1))=LEFT($CF455,FIND(" (",$CF455,1)),"",LEFT($CF456,FIND(" (",$CF456,1)))),$CH$8:$CH455,0))=FALSE,IF($CF455="Radius",LEFT($CF456,FIND(" (",$CF456,1)),IF(LEFT($CF456,FIND(" (",$CF456,1))=LEFT($CF455,FIND(" (",$CF455,1)),"",LEFT($CF456,FIND(" (",$CF456,1)))),""),"")),"")</f>
        <v/>
      </c>
      <c r="CI456" s="142" t="str">
        <f t="array" aca="1" ref="CI456" ca="1">IFERROR(IF($CH456="","",IF(MAX((Selection_Radius=$CH456)*Selection_Resultant)=0,"",MAX((Selection_Radius=$CH456)*Selection_Resultant))),"")</f>
        <v/>
      </c>
      <c r="CJ456" s="142" t="str">
        <f t="shared" ca="1" si="3371"/>
        <v/>
      </c>
      <c r="CK456" s="142" t="str">
        <f t="array" aca="1" ref="CK456" ca="1">IFERROR(INDEX($CJ$1:$CJ$502,SMALL(IF($CJ$1:$CJ$502&lt;&gt;"",ROW($CJ$1:$CJ$502)),ROW(449:449))),"")</f>
        <v/>
      </c>
      <c r="CL456" s="142" t="str">
        <f t="shared" ca="1" si="3372"/>
        <v/>
      </c>
      <c r="CM456" s="142" t="str">
        <f t="shared" ca="1" si="3373"/>
        <v/>
      </c>
      <c r="CN456" s="142" t="str" cm="1">
        <f t="array" aca="1" ref="CN456" ca="1">IF(CM456="","",INDEX(INDIRECT("$CM$9:$CM$" &amp; ROW(GuyAnchorReactionCount) + GuyAnchorReactionCount),ROWS($CM456:INDIRECT("$CM$" &amp; ROW(GuyAnchorReactionCount) + GuyAnchorReactionCount))))</f>
        <v/>
      </c>
      <c r="CP456" s="145" t="str">
        <f t="shared" ca="1" si="3374"/>
        <v/>
      </c>
      <c r="CQ456" s="145" t="str">
        <f t="shared" ca="1" si="3375"/>
        <v/>
      </c>
      <c r="CR456" s="145" t="str">
        <f t="shared" ca="1" si="3376"/>
        <v/>
      </c>
      <c r="CS456" s="145" t="str">
        <f t="shared" ca="1" si="3377"/>
        <v/>
      </c>
    </row>
    <row r="457" spans="3:97" x14ac:dyDescent="0.2">
      <c r="C457" s="142">
        <f t="shared" si="3857"/>
        <v>455</v>
      </c>
      <c r="D457" s="142" t="e">
        <f t="shared" ca="1" si="3837"/>
        <v>#N/A</v>
      </c>
      <c r="E457" s="142" t="e">
        <f t="shared" ca="1" si="3837"/>
        <v>#N/A</v>
      </c>
      <c r="F457" s="142" t="e">
        <f t="shared" ca="1" si="3837"/>
        <v>#N/A</v>
      </c>
      <c r="G457" s="142" t="e">
        <f t="shared" ca="1" si="3837"/>
        <v>#N/A</v>
      </c>
      <c r="H457" s="142" t="e">
        <f t="shared" ca="1" si="3837"/>
        <v>#N/A</v>
      </c>
      <c r="I457" s="142" t="e">
        <f t="shared" ca="1" si="3837"/>
        <v>#N/A</v>
      </c>
      <c r="J457" s="142" t="e">
        <f t="shared" ca="1" si="3837"/>
        <v>#N/A</v>
      </c>
      <c r="K457" s="142" t="e">
        <f t="shared" ca="1" si="3837"/>
        <v>#N/A</v>
      </c>
      <c r="L457" s="142" t="e">
        <f t="shared" ca="1" si="3837"/>
        <v>#N/A</v>
      </c>
      <c r="M457" s="142" t="e">
        <f t="shared" ca="1" si="3837"/>
        <v>#N/A</v>
      </c>
      <c r="N457" s="142" t="e">
        <f t="shared" ca="1" si="3837"/>
        <v>#N/A</v>
      </c>
      <c r="O457" s="142" t="e">
        <f t="shared" ca="1" si="3837"/>
        <v>#N/A</v>
      </c>
      <c r="P457" s="142" t="e">
        <f t="shared" ca="1" si="3837"/>
        <v>#N/A</v>
      </c>
      <c r="Q457" s="142" t="e">
        <f t="shared" ca="1" si="3837"/>
        <v>#N/A</v>
      </c>
      <c r="R457" s="142" t="e">
        <f t="shared" ca="1" si="3837"/>
        <v>#N/A</v>
      </c>
      <c r="S457" s="142" t="e">
        <f t="shared" ca="1" si="3837"/>
        <v>#N/A</v>
      </c>
      <c r="T457" s="142" t="e">
        <f t="shared" ca="1" si="3827"/>
        <v>#N/A</v>
      </c>
      <c r="U457" s="142" t="e">
        <f t="shared" ca="1" si="3827"/>
        <v>#N/A</v>
      </c>
      <c r="V457" s="142" t="e">
        <f t="shared" ca="1" si="3827"/>
        <v>#N/A</v>
      </c>
      <c r="W457" s="142" t="e">
        <f t="shared" ca="1" si="3827"/>
        <v>#N/A</v>
      </c>
      <c r="X457" s="142" t="e">
        <f t="shared" ca="1" si="3827"/>
        <v>#N/A</v>
      </c>
      <c r="Y457" s="142" t="e">
        <f t="shared" ca="1" si="3827"/>
        <v>#N/A</v>
      </c>
      <c r="Z457" s="142" t="e">
        <f t="shared" ca="1" si="3827"/>
        <v>#N/A</v>
      </c>
      <c r="AA457" s="142" t="e">
        <f t="shared" ca="1" si="3827"/>
        <v>#N/A</v>
      </c>
      <c r="AB457" s="142" t="e">
        <f t="shared" ca="1" si="3827"/>
        <v>#N/A</v>
      </c>
      <c r="AC457" s="142" t="e">
        <f t="shared" ca="1" si="3827"/>
        <v>#N/A</v>
      </c>
      <c r="AD457" s="142" t="e">
        <f t="shared" ca="1" si="3827"/>
        <v>#N/A</v>
      </c>
      <c r="AE457" s="142" t="e">
        <f t="shared" ca="1" si="3827"/>
        <v>#N/A</v>
      </c>
      <c r="AF457" s="142" t="e">
        <f t="shared" ca="1" si="3827"/>
        <v>#N/A</v>
      </c>
      <c r="AG457" s="142" t="e">
        <f t="shared" ca="1" si="3827"/>
        <v>#N/A</v>
      </c>
      <c r="AH457" s="142" t="e">
        <f t="shared" ca="1" si="3827"/>
        <v>#N/A</v>
      </c>
      <c r="AI457" s="142" t="e">
        <f t="shared" ca="1" si="3838"/>
        <v>#N/A</v>
      </c>
      <c r="AJ457" s="142" t="e">
        <f t="shared" ca="1" si="3838"/>
        <v>#N/A</v>
      </c>
      <c r="AK457" s="142" t="e">
        <f t="shared" ca="1" si="3838"/>
        <v>#N/A</v>
      </c>
      <c r="AL457" s="142" t="e">
        <f t="shared" ca="1" si="3838"/>
        <v>#N/A</v>
      </c>
      <c r="AM457" s="142" t="e">
        <f t="shared" ca="1" si="3838"/>
        <v>#N/A</v>
      </c>
      <c r="AN457" s="142" t="e">
        <f t="shared" ca="1" si="3838"/>
        <v>#N/A</v>
      </c>
      <c r="AO457" s="142" t="e">
        <f t="shared" ca="1" si="3838"/>
        <v>#N/A</v>
      </c>
      <c r="AP457" s="142" t="e">
        <f t="shared" ca="1" si="3838"/>
        <v>#N/A</v>
      </c>
      <c r="AQ457" s="142" t="e">
        <f t="shared" ca="1" si="3838"/>
        <v>#N/A</v>
      </c>
      <c r="AR457" s="142" t="e">
        <f t="shared" ca="1" si="3838"/>
        <v>#N/A</v>
      </c>
      <c r="AS457" s="142" t="e">
        <f t="shared" ca="1" si="3838"/>
        <v>#N/A</v>
      </c>
      <c r="AT457" s="142" t="e">
        <f t="shared" ca="1" si="3838"/>
        <v>#N/A</v>
      </c>
      <c r="AU457" s="142" t="e">
        <f t="shared" ca="1" si="3838"/>
        <v>#N/A</v>
      </c>
      <c r="AV457" s="142" t="e">
        <f t="shared" ca="1" si="3838"/>
        <v>#N/A</v>
      </c>
      <c r="AW457" s="142" t="e">
        <f t="shared" ca="1" si="3838"/>
        <v>#N/A</v>
      </c>
      <c r="AX457" s="142" t="e">
        <f t="shared" ca="1" si="3838"/>
        <v>#N/A</v>
      </c>
      <c r="AY457" s="142" t="e">
        <f t="shared" ca="1" si="3828"/>
        <v>#N/A</v>
      </c>
      <c r="AZ457" s="142" t="e">
        <f t="shared" ca="1" si="3828"/>
        <v>#N/A</v>
      </c>
      <c r="BA457" s="142" t="e">
        <f t="shared" ca="1" si="3828"/>
        <v>#N/A</v>
      </c>
      <c r="BB457" s="142" t="str">
        <f t="shared" ca="1" si="3847"/>
        <v/>
      </c>
      <c r="BC457" s="142" t="str">
        <f t="shared" ref="BC457" ca="1" si="3899">IFERROR(VALUE(G457)*IF(RTF_unit="K",1,IF(RTF_unit="lb",1/1000,IF(RTF_unit="T",2,1))),"")</f>
        <v/>
      </c>
      <c r="BD457" s="142" t="str">
        <f t="shared" ref="BD457" ca="1" si="3900">IFERROR(VALUE(H457)*IF(RTF_unit="K",1,IF(RTF_unit="lb",1/1000,IF(RTF_unit="T",2,1))),"")</f>
        <v/>
      </c>
      <c r="BE457" s="142" t="str">
        <f t="shared" ref="BE457" ca="1" si="3901">IFERROR(VALUE(I457)*IF(RTF_unit="K",1,IF(RTF_unit="lb",1/1000,IF(RTF_unit="T",2,1))),"")</f>
        <v/>
      </c>
      <c r="BF457" s="20" t="str">
        <f t="shared" ca="1" si="3851"/>
        <v/>
      </c>
      <c r="BG457" s="142" t="str">
        <f t="shared" ca="1" si="3893"/>
        <v/>
      </c>
      <c r="BH457" s="20"/>
      <c r="BI457" s="158" t="str">
        <f t="shared" ca="1" si="3381"/>
        <v/>
      </c>
      <c r="BJ457" s="142" t="str">
        <f t="shared" ca="1" si="3356"/>
        <v/>
      </c>
      <c r="BK457" s="142" t="str">
        <f t="shared" ca="1" si="3382"/>
        <v/>
      </c>
      <c r="BL457" s="142" t="str">
        <f t="shared" ref="BL457" ca="1" si="3902">IFERROR(INDEX($D$2:$BA$203,$A$41-1+$BI457,$A$27-3)*IF(RTF_unit="K",1,IF(RTF_unit="lb",1/1000,IF(RTF_unit="T",2,1))),"")</f>
        <v/>
      </c>
      <c r="BM457" s="142" t="str">
        <f t="shared" ref="BM457" ca="1" si="3903">IFERROR(INDEX($D$2:$BA$203,$A$41-1+$BI457,$A$27-1)*IF(RTF_unit="K",1,IF(RTF_unit="lb",1/1000,IF(RTF_unit="T",2,1))),"")</f>
        <v/>
      </c>
      <c r="BN457" s="142" t="str">
        <f t="shared" ref="BN457" ca="1" si="3904">IFERROR(INDEX($D$2:$BA$203,$A$41-1+$BI457,$A$27-2)*IF(RTF_unit="K",1,IF(RTF_unit="lb",1/1000,IF(RTF_unit="T",2,1))),"")</f>
        <v/>
      </c>
      <c r="BO457" s="142" t="str">
        <f t="shared" ref="BO457" ca="1" si="3905">IFERROR(INDEX($D$2:$BA$203,$A$41-1+$BI457,$A$27)*IF(RTF_unit_Moment="kip-ft",1,IF(RTF_unit_Moment="kip-in",1/12,IF(RTF_unit_Moment="lb-ft",1/1000,IF(RTF_unit_Moment="lb-in",1/12000,1)))),"")</f>
        <v/>
      </c>
      <c r="BP457" s="142" t="str">
        <f t="shared" ref="BP457" ca="1" si="3906">IFERROR(INDEX($D$2:$BA$203,$A$41-1+$BI457,$A$30)*IF(RTF_unit_Moment="kip-ft",1,IF(RTF_unit_Moment="kip-in",1/12,IF(RTF_unit_Moment="lb-ft",1/1000,IF(RTF_unit_Moment="lb-in",1/12000,1)))),"")</f>
        <v/>
      </c>
      <c r="BQ457" s="142" t="str">
        <f t="shared" ca="1" si="3388"/>
        <v/>
      </c>
      <c r="BR457" s="142" t="str">
        <f t="shared" ca="1" si="3389"/>
        <v/>
      </c>
      <c r="BT457" s="142" t="str">
        <f t="array" aca="1" ref="BT457" ca="1">IFERROR(INDEX($BB$1:$BB$502,SMALL(IF($BB$1:$BB$502&lt;&gt;"",ROW($BB$1:$BB$502)),ROW(450:450))),"")</f>
        <v/>
      </c>
      <c r="BU457" s="156" t="str">
        <f t="shared" ref="BU457:BU502" ca="1" si="3907">IF($BT457="","",ROW(INDEX(BB:BB,MATCH($BT457,BB:BB,0))))</f>
        <v/>
      </c>
      <c r="BV457" s="142" t="str">
        <f t="shared" ca="1" si="3646"/>
        <v/>
      </c>
      <c r="BW457" s="142" t="str">
        <f t="shared" ca="1" si="3646"/>
        <v/>
      </c>
      <c r="BX457" s="142" t="str">
        <f t="shared" ca="1" si="3646"/>
        <v/>
      </c>
      <c r="BY457" s="142" t="str">
        <f t="shared" ca="1" si="3363"/>
        <v/>
      </c>
      <c r="BZ457" s="142" t="str">
        <f t="shared" ref="BZ457:BZ502" ca="1" si="3908">IF($BT457="","",VLOOKUP($BT457,$BB:$BG,6,0))</f>
        <v/>
      </c>
      <c r="CA457" s="142" t="str">
        <f t="shared" ca="1" si="3364"/>
        <v/>
      </c>
      <c r="CB457" s="142" t="str">
        <f t="shared" ca="1" si="3365"/>
        <v/>
      </c>
      <c r="CC457" s="142" t="str">
        <f t="shared" ca="1" si="3366"/>
        <v/>
      </c>
      <c r="CD457" s="142" t="str">
        <f t="shared" ca="1" si="3367"/>
        <v/>
      </c>
      <c r="CE457" s="142" t="str">
        <f t="shared" ca="1" si="3368"/>
        <v/>
      </c>
      <c r="CF457" s="142" t="str">
        <f t="shared" ca="1" si="3369"/>
        <v/>
      </c>
      <c r="CG457" s="142" t="str">
        <f t="shared" ca="1" si="3370"/>
        <v/>
      </c>
      <c r="CH457" s="142" t="str">
        <f ca="1">IFERROR(TRIM(IFERROR(IF(ISNUMBER(MATCH(IF($CF456="Radius",LEFT($CF457,FIND(" (",$CF457,1)),IF(LEFT($CF457,FIND(" (",$CF457,1))=LEFT($CF456,FIND(" (",$CF456,1)),"",LEFT($CF457,FIND(" (",$CF457,1)))),$CH$8:$CH456,0))=FALSE,IF($CF456="Radius",LEFT($CF457,FIND(" (",$CF457,1)),IF(LEFT($CF457,FIND(" (",$CF457,1))=LEFT($CF456,FIND(" (",$CF456,1)),"",LEFT($CF457,FIND(" (",$CF457,1)))),""),"")),"")</f>
        <v/>
      </c>
      <c r="CI457" s="142" t="str">
        <f t="array" aca="1" ref="CI457" ca="1">IFERROR(IF($CH457="","",IF(MAX((Selection_Radius=$CH457)*Selection_Resultant)=0,"",MAX((Selection_Radius=$CH457)*Selection_Resultant))),"")</f>
        <v/>
      </c>
      <c r="CJ457" s="142" t="str">
        <f t="shared" ca="1" si="3371"/>
        <v/>
      </c>
      <c r="CK457" s="142" t="str">
        <f t="array" aca="1" ref="CK457" ca="1">IFERROR(INDEX($CJ$1:$CJ$502,SMALL(IF($CJ$1:$CJ$502&lt;&gt;"",ROW($CJ$1:$CJ$502)),ROW(450:450))),"")</f>
        <v/>
      </c>
      <c r="CL457" s="142" t="str">
        <f t="shared" ca="1" si="3372"/>
        <v/>
      </c>
      <c r="CM457" s="142" t="str">
        <f t="shared" ca="1" si="3373"/>
        <v/>
      </c>
      <c r="CN457" s="142" t="str" cm="1">
        <f t="array" aca="1" ref="CN457" ca="1">IF(CM457="","",INDEX(INDIRECT("$CM$9:$CM$" &amp; ROW(GuyAnchorReactionCount) + GuyAnchorReactionCount),ROWS($CM457:INDIRECT("$CM$" &amp; ROW(GuyAnchorReactionCount) + GuyAnchorReactionCount))))</f>
        <v/>
      </c>
      <c r="CP457" s="145" t="str">
        <f t="shared" ca="1" si="3374"/>
        <v/>
      </c>
      <c r="CQ457" s="145" t="str">
        <f t="shared" ca="1" si="3375"/>
        <v/>
      </c>
      <c r="CR457" s="145" t="str">
        <f t="shared" ca="1" si="3376"/>
        <v/>
      </c>
      <c r="CS457" s="145" t="str">
        <f t="shared" ca="1" si="3377"/>
        <v/>
      </c>
    </row>
    <row r="458" spans="3:97" x14ac:dyDescent="0.2">
      <c r="C458" s="142">
        <f t="shared" si="3857"/>
        <v>456</v>
      </c>
      <c r="D458" s="142" t="e">
        <f t="shared" ca="1" si="3837"/>
        <v>#N/A</v>
      </c>
      <c r="E458" s="142" t="e">
        <f t="shared" ca="1" si="3837"/>
        <v>#N/A</v>
      </c>
      <c r="F458" s="142" t="e">
        <f t="shared" ca="1" si="3837"/>
        <v>#N/A</v>
      </c>
      <c r="G458" s="142" t="e">
        <f t="shared" ca="1" si="3837"/>
        <v>#N/A</v>
      </c>
      <c r="H458" s="142" t="e">
        <f t="shared" ca="1" si="3837"/>
        <v>#N/A</v>
      </c>
      <c r="I458" s="142" t="e">
        <f t="shared" ca="1" si="3837"/>
        <v>#N/A</v>
      </c>
      <c r="J458" s="142" t="e">
        <f t="shared" ca="1" si="3837"/>
        <v>#N/A</v>
      </c>
      <c r="K458" s="142" t="e">
        <f t="shared" ca="1" si="3837"/>
        <v>#N/A</v>
      </c>
      <c r="L458" s="142" t="e">
        <f t="shared" ca="1" si="3837"/>
        <v>#N/A</v>
      </c>
      <c r="M458" s="142" t="e">
        <f t="shared" ca="1" si="3837"/>
        <v>#N/A</v>
      </c>
      <c r="N458" s="142" t="e">
        <f t="shared" ca="1" si="3837"/>
        <v>#N/A</v>
      </c>
      <c r="O458" s="142" t="e">
        <f t="shared" ca="1" si="3837"/>
        <v>#N/A</v>
      </c>
      <c r="P458" s="142" t="e">
        <f t="shared" ca="1" si="3837"/>
        <v>#N/A</v>
      </c>
      <c r="Q458" s="142" t="e">
        <f t="shared" ca="1" si="3837"/>
        <v>#N/A</v>
      </c>
      <c r="R458" s="142" t="e">
        <f t="shared" ca="1" si="3837"/>
        <v>#N/A</v>
      </c>
      <c r="S458" s="142" t="e">
        <f t="shared" ca="1" si="3837"/>
        <v>#N/A</v>
      </c>
      <c r="T458" s="142" t="e">
        <f t="shared" ca="1" si="3827"/>
        <v>#N/A</v>
      </c>
      <c r="U458" s="142" t="e">
        <f t="shared" ca="1" si="3827"/>
        <v>#N/A</v>
      </c>
      <c r="V458" s="142" t="e">
        <f t="shared" ca="1" si="3827"/>
        <v>#N/A</v>
      </c>
      <c r="W458" s="142" t="e">
        <f t="shared" ca="1" si="3827"/>
        <v>#N/A</v>
      </c>
      <c r="X458" s="142" t="e">
        <f t="shared" ca="1" si="3827"/>
        <v>#N/A</v>
      </c>
      <c r="Y458" s="142" t="e">
        <f t="shared" ca="1" si="3827"/>
        <v>#N/A</v>
      </c>
      <c r="Z458" s="142" t="e">
        <f t="shared" ca="1" si="3827"/>
        <v>#N/A</v>
      </c>
      <c r="AA458" s="142" t="e">
        <f t="shared" ca="1" si="3827"/>
        <v>#N/A</v>
      </c>
      <c r="AB458" s="142" t="e">
        <f t="shared" ca="1" si="3827"/>
        <v>#N/A</v>
      </c>
      <c r="AC458" s="142" t="e">
        <f t="shared" ca="1" si="3827"/>
        <v>#N/A</v>
      </c>
      <c r="AD458" s="142" t="e">
        <f t="shared" ca="1" si="3827"/>
        <v>#N/A</v>
      </c>
      <c r="AE458" s="142" t="e">
        <f t="shared" ca="1" si="3827"/>
        <v>#N/A</v>
      </c>
      <c r="AF458" s="142" t="e">
        <f t="shared" ca="1" si="3827"/>
        <v>#N/A</v>
      </c>
      <c r="AG458" s="142" t="e">
        <f t="shared" ca="1" si="3827"/>
        <v>#N/A</v>
      </c>
      <c r="AH458" s="142" t="e">
        <f t="shared" ca="1" si="3827"/>
        <v>#N/A</v>
      </c>
      <c r="AI458" s="142" t="e">
        <f t="shared" ca="1" si="3838"/>
        <v>#N/A</v>
      </c>
      <c r="AJ458" s="142" t="e">
        <f t="shared" ca="1" si="3838"/>
        <v>#N/A</v>
      </c>
      <c r="AK458" s="142" t="e">
        <f t="shared" ca="1" si="3838"/>
        <v>#N/A</v>
      </c>
      <c r="AL458" s="142" t="e">
        <f t="shared" ca="1" si="3838"/>
        <v>#N/A</v>
      </c>
      <c r="AM458" s="142" t="e">
        <f t="shared" ca="1" si="3838"/>
        <v>#N/A</v>
      </c>
      <c r="AN458" s="142" t="e">
        <f t="shared" ca="1" si="3838"/>
        <v>#N/A</v>
      </c>
      <c r="AO458" s="142" t="e">
        <f t="shared" ca="1" si="3838"/>
        <v>#N/A</v>
      </c>
      <c r="AP458" s="142" t="e">
        <f t="shared" ca="1" si="3838"/>
        <v>#N/A</v>
      </c>
      <c r="AQ458" s="142" t="e">
        <f t="shared" ca="1" si="3838"/>
        <v>#N/A</v>
      </c>
      <c r="AR458" s="142" t="e">
        <f t="shared" ca="1" si="3838"/>
        <v>#N/A</v>
      </c>
      <c r="AS458" s="142" t="e">
        <f t="shared" ca="1" si="3838"/>
        <v>#N/A</v>
      </c>
      <c r="AT458" s="142" t="e">
        <f t="shared" ca="1" si="3838"/>
        <v>#N/A</v>
      </c>
      <c r="AU458" s="142" t="e">
        <f t="shared" ca="1" si="3838"/>
        <v>#N/A</v>
      </c>
      <c r="AV458" s="142" t="e">
        <f t="shared" ca="1" si="3838"/>
        <v>#N/A</v>
      </c>
      <c r="AW458" s="142" t="e">
        <f t="shared" ca="1" si="3838"/>
        <v>#N/A</v>
      </c>
      <c r="AX458" s="142" t="e">
        <f t="shared" ca="1" si="3838"/>
        <v>#N/A</v>
      </c>
      <c r="AY458" s="142" t="e">
        <f t="shared" ca="1" si="3828"/>
        <v>#N/A</v>
      </c>
      <c r="AZ458" s="142" t="e">
        <f t="shared" ca="1" si="3828"/>
        <v>#N/A</v>
      </c>
      <c r="BA458" s="142" t="e">
        <f t="shared" ca="1" si="3828"/>
        <v>#N/A</v>
      </c>
      <c r="BB458" s="142" t="str">
        <f t="shared" ca="1" si="3847"/>
        <v/>
      </c>
      <c r="BC458" s="142" t="str">
        <f t="shared" ref="BC458" ca="1" si="3909">IFERROR(VALUE(G458)*IF(RTF_unit="K",1,IF(RTF_unit="lb",1/1000,IF(RTF_unit="T",2,1))),"")</f>
        <v/>
      </c>
      <c r="BD458" s="142" t="str">
        <f t="shared" ref="BD458" ca="1" si="3910">IFERROR(VALUE(H458)*IF(RTF_unit="K",1,IF(RTF_unit="lb",1/1000,IF(RTF_unit="T",2,1))),"")</f>
        <v/>
      </c>
      <c r="BE458" s="142" t="str">
        <f t="shared" ref="BE458" ca="1" si="3911">IFERROR(VALUE(I458)*IF(RTF_unit="K",1,IF(RTF_unit="lb",1/1000,IF(RTF_unit="T",2,1))),"")</f>
        <v/>
      </c>
      <c r="BF458" s="20" t="str">
        <f t="shared" ca="1" si="3851"/>
        <v/>
      </c>
      <c r="BG458" s="142" t="str">
        <f t="shared" ca="1" si="3893"/>
        <v/>
      </c>
      <c r="BH458" s="20"/>
      <c r="BI458" s="158" t="str">
        <f t="shared" ca="1" si="3381"/>
        <v/>
      </c>
      <c r="BJ458" s="142" t="str">
        <f t="shared" ref="BJ458:BJ502" ca="1" si="3912">IFERROR(INDEX(D:D,$A$41+$BI458,1),"")</f>
        <v/>
      </c>
      <c r="BK458" s="142" t="str">
        <f t="shared" ca="1" si="3382"/>
        <v/>
      </c>
      <c r="BL458" s="142" t="str">
        <f t="shared" ref="BL458" ca="1" si="3913">IFERROR(INDEX($D$2:$BA$203,$A$41-1+$BI458,$A$27-3)*IF(RTF_unit="K",1,IF(RTF_unit="lb",1/1000,IF(RTF_unit="T",2,1))),"")</f>
        <v/>
      </c>
      <c r="BM458" s="142" t="str">
        <f t="shared" ref="BM458" ca="1" si="3914">IFERROR(INDEX($D$2:$BA$203,$A$41-1+$BI458,$A$27-1)*IF(RTF_unit="K",1,IF(RTF_unit="lb",1/1000,IF(RTF_unit="T",2,1))),"")</f>
        <v/>
      </c>
      <c r="BN458" s="142" t="str">
        <f t="shared" ref="BN458" ca="1" si="3915">IFERROR(INDEX($D$2:$BA$203,$A$41-1+$BI458,$A$27-2)*IF(RTF_unit="K",1,IF(RTF_unit="lb",1/1000,IF(RTF_unit="T",2,1))),"")</f>
        <v/>
      </c>
      <c r="BO458" s="142" t="str">
        <f t="shared" ref="BO458" ca="1" si="3916">IFERROR(INDEX($D$2:$BA$203,$A$41-1+$BI458,$A$27)*IF(RTF_unit_Moment="kip-ft",1,IF(RTF_unit_Moment="kip-in",1/12,IF(RTF_unit_Moment="lb-ft",1/1000,IF(RTF_unit_Moment="lb-in",1/12000,1)))),"")</f>
        <v/>
      </c>
      <c r="BP458" s="142" t="str">
        <f t="shared" ref="BP458" ca="1" si="3917">IFERROR(INDEX($D$2:$BA$203,$A$41-1+$BI458,$A$30)*IF(RTF_unit_Moment="kip-ft",1,IF(RTF_unit_Moment="kip-in",1/12,IF(RTF_unit_Moment="lb-ft",1/1000,IF(RTF_unit_Moment="lb-in",1/12000,1)))),"")</f>
        <v/>
      </c>
      <c r="BQ458" s="142" t="str">
        <f t="shared" ca="1" si="3388"/>
        <v/>
      </c>
      <c r="BR458" s="142" t="str">
        <f t="shared" ca="1" si="3389"/>
        <v/>
      </c>
      <c r="BT458" s="142" t="str">
        <f t="array" aca="1" ref="BT458" ca="1">IFERROR(INDEX($BB$1:$BB$502,SMALL(IF($BB$1:$BB$502&lt;&gt;"",ROW($BB$1:$BB$502)),ROW(451:451))),"")</f>
        <v/>
      </c>
      <c r="BU458" s="156" t="str">
        <f t="shared" ca="1" si="3907"/>
        <v/>
      </c>
      <c r="BV458" s="142" t="str">
        <f t="shared" ref="BV458:BX502" ca="1" si="3918">IFERROR(INDEX(INDIRECT(BV$7 &amp; ":" &amp; BV$7),$BU458 + MATCH($BZ458,INDIRECT($BZ$7 &amp; $BU458 &amp; ":" &amp; $BZ$7 &amp; $BU458+7),0) - 1,1),"")</f>
        <v/>
      </c>
      <c r="BW458" s="142" t="str">
        <f t="shared" ca="1" si="3918"/>
        <v/>
      </c>
      <c r="BX458" s="142" t="str">
        <f t="shared" ca="1" si="3918"/>
        <v/>
      </c>
      <c r="BY458" s="142" t="str">
        <f t="shared" ref="BY458:BY502" ca="1" si="3919">IFERROR(SQRT(BW458^2+BX458^2),"")</f>
        <v/>
      </c>
      <c r="BZ458" s="142" t="str">
        <f t="shared" ca="1" si="3908"/>
        <v/>
      </c>
      <c r="CA458" s="142" t="str">
        <f t="shared" ref="CA458:CA502" ca="1" si="3920">IF($BT458="","",0)</f>
        <v/>
      </c>
      <c r="CB458" s="142" t="str">
        <f t="shared" ref="CB458:CB502" ca="1" si="3921">IF($BT458="","",ABS($BV458))</f>
        <v/>
      </c>
      <c r="CC458" s="142" t="str">
        <f t="shared" ref="CC458:CC502" ca="1" si="3922">IF($BT458="","",ABS($BY458))</f>
        <v/>
      </c>
      <c r="CD458" s="142" t="str">
        <f t="shared" ref="CD458:CD502" ca="1" si="3923">IFERROR(VLOOKUP(INDEX(F:F,MATCH(INDEX(INDIRECT(BV$7 &amp; ":" &amp; BV$7),$BU458 + MATCH($BZ458,INDIRECT($BZ$7 &amp; $BU458 &amp; ":" &amp; $BZ$7 &amp; $BU458+7),0) - 1,1),BC:BC,0))-1,$BI$10:$BR$502,3,0),"")</f>
        <v/>
      </c>
      <c r="CE458" s="142" t="str">
        <f t="shared" ref="CE458:CE502" ca="1" si="3924">IFERROR(LEFT($BT458,(FIND("@",$BT458,1)-1)),"")</f>
        <v/>
      </c>
      <c r="CF458" s="142" t="str">
        <f t="shared" ref="CF458:CF502" ca="1" si="3925">IFERROR(MID($BT458,FIND("@",$BT458,1)+2,LEN($BT458)-FIND("@",$BT458,1)-1),"")</f>
        <v/>
      </c>
      <c r="CG458" s="142" t="str">
        <f t="shared" ref="CG458:CG502" ca="1" si="3926">IFERROR(LEFT($CF458,FIND(" (",$CF458,1)-1),"")</f>
        <v/>
      </c>
      <c r="CH458" s="142" t="str">
        <f ca="1">IFERROR(TRIM(IFERROR(IF(ISNUMBER(MATCH(IF($CF457="Radius",LEFT($CF458,FIND(" (",$CF458,1)),IF(LEFT($CF458,FIND(" (",$CF458,1))=LEFT($CF457,FIND(" (",$CF457,1)),"",LEFT($CF458,FIND(" (",$CF458,1)))),$CH$8:$CH457,0))=FALSE,IF($CF457="Radius",LEFT($CF458,FIND(" (",$CF458,1)),IF(LEFT($CF458,FIND(" (",$CF458,1))=LEFT($CF457,FIND(" (",$CF457,1)),"",LEFT($CF458,FIND(" (",$CF458,1)))),""),"")),"")</f>
        <v/>
      </c>
      <c r="CI458" s="142" t="str">
        <f t="array" aca="1" ref="CI458" ca="1">IFERROR(IF($CH458="","",IF(MAX((Selection_Radius=$CH458)*Selection_Resultant)=0,"",MAX((Selection_Radius=$CH458)*Selection_Resultant))),"")</f>
        <v/>
      </c>
      <c r="CJ458" s="142" t="str">
        <f t="shared" ref="CJ458:CJ502" ca="1" si="3927">IFERROR(LEFT(INDEX($BT$9:$BT$502,MATCH($CI458,$BZ$9:$BZ$502,0)),FIND(" (",INDEX($BT$9:$BT$502,MATCH($CI458,$BZ$9:$BZ$502,0)),1)),"")</f>
        <v/>
      </c>
      <c r="CK458" s="142" t="str">
        <f t="array" aca="1" ref="CK458" ca="1">IFERROR(INDEX($CJ$1:$CJ$502,SMALL(IF($CJ$1:$CJ$502&lt;&gt;"",ROW($CJ$1:$CJ$502)),ROW(451:451))),"")</f>
        <v/>
      </c>
      <c r="CL458" s="142" t="str">
        <f t="shared" ref="CL458:CL502" ca="1" si="3928">IF($CK458="","","Maximum @ "&amp; IFERROR(MID($CK458,FIND("@",$CK458,1)+2,LEN($CK458)-FIND("@",$CK458,1)),""))</f>
        <v/>
      </c>
      <c r="CM458" s="142" t="str">
        <f t="shared" ref="CM458:CM502" ca="1" si="3929">IF($BT458="","",$BT458)</f>
        <v/>
      </c>
      <c r="CN458" s="142" t="str" cm="1">
        <f t="array" aca="1" ref="CN458" ca="1">IF(CM458="","",INDEX(INDIRECT("$CM$9:$CM$" &amp; ROW(GuyAnchorReactionCount) + GuyAnchorReactionCount),ROWS($CM458:INDIRECT("$CM$" &amp; ROW(GuyAnchorReactionCount) + GuyAnchorReactionCount))))</f>
        <v/>
      </c>
      <c r="CP458" s="145" t="str">
        <f t="shared" ref="CP458:CP521" ca="1" si="3930">IF($CN458="","",$CN458)</f>
        <v/>
      </c>
      <c r="CQ458" s="145" t="str">
        <f t="shared" ref="CQ458:CQ521" ca="1" si="3931">IF($CP458="","",ABS(VLOOKUP(IF(LEFT($CP458,3)="Guy",$CP458,INDEX($CK$9:$CK$502,MATCH($CP458,$CL$9:$CL$502,0)))&amp;"*",$BT$9:$CD$502,11,0)))</f>
        <v/>
      </c>
      <c r="CR458" s="145" t="str">
        <f t="shared" ref="CR458:CR521" ca="1" si="3932">IF($CP458="","",ABS(VLOOKUP(IF(LEFT($CP458,3)="Guy",$CP458,INDEX($CK$9:$CK$502,MATCH($CP458,$CL$9:$CL$502,0)))&amp;"*",$BT$9:$CD$502,3,0)))</f>
        <v/>
      </c>
      <c r="CS458" s="145" t="str">
        <f t="shared" ref="CS458:CS521" ca="1" si="3933">IF($CP458="","",ABS(VLOOKUP(IF(LEFT($CP458,3)="Guy",$CP458,INDEX($CK$9:$CK$502,MATCH($CP458,$CL$9:$CL$502,0)))&amp;"*",$BT$9:$CD$502,6,0)))</f>
        <v/>
      </c>
    </row>
    <row r="459" spans="3:97" ht="15" customHeight="1" x14ac:dyDescent="0.2">
      <c r="C459" s="142">
        <f t="shared" si="3857"/>
        <v>457</v>
      </c>
      <c r="D459" s="142" t="e">
        <f t="shared" ca="1" si="3837"/>
        <v>#N/A</v>
      </c>
      <c r="E459" s="142" t="e">
        <f t="shared" ca="1" si="3837"/>
        <v>#N/A</v>
      </c>
      <c r="F459" s="142" t="e">
        <f t="shared" ca="1" si="3837"/>
        <v>#N/A</v>
      </c>
      <c r="G459" s="142" t="e">
        <f t="shared" ca="1" si="3837"/>
        <v>#N/A</v>
      </c>
      <c r="H459" s="142" t="e">
        <f t="shared" ca="1" si="3837"/>
        <v>#N/A</v>
      </c>
      <c r="I459" s="142" t="e">
        <f t="shared" ca="1" si="3837"/>
        <v>#N/A</v>
      </c>
      <c r="J459" s="142" t="e">
        <f t="shared" ca="1" si="3837"/>
        <v>#N/A</v>
      </c>
      <c r="K459" s="142" t="e">
        <f t="shared" ca="1" si="3837"/>
        <v>#N/A</v>
      </c>
      <c r="L459" s="142" t="e">
        <f t="shared" ca="1" si="3837"/>
        <v>#N/A</v>
      </c>
      <c r="M459" s="142" t="e">
        <f t="shared" ca="1" si="3837"/>
        <v>#N/A</v>
      </c>
      <c r="N459" s="142" t="e">
        <f t="shared" ca="1" si="3837"/>
        <v>#N/A</v>
      </c>
      <c r="O459" s="142" t="e">
        <f t="shared" ca="1" si="3837"/>
        <v>#N/A</v>
      </c>
      <c r="P459" s="142" t="e">
        <f t="shared" ca="1" si="3837"/>
        <v>#N/A</v>
      </c>
      <c r="Q459" s="142" t="e">
        <f t="shared" ca="1" si="3837"/>
        <v>#N/A</v>
      </c>
      <c r="R459" s="142" t="e">
        <f t="shared" ca="1" si="3837"/>
        <v>#N/A</v>
      </c>
      <c r="S459" s="142" t="e">
        <f t="shared" ca="1" si="3837"/>
        <v>#N/A</v>
      </c>
      <c r="T459" s="142" t="e">
        <f t="shared" ca="1" si="3827"/>
        <v>#N/A</v>
      </c>
      <c r="U459" s="142" t="e">
        <f t="shared" ca="1" si="3827"/>
        <v>#N/A</v>
      </c>
      <c r="V459" s="142" t="e">
        <f t="shared" ca="1" si="3827"/>
        <v>#N/A</v>
      </c>
      <c r="W459" s="142" t="e">
        <f t="shared" ca="1" si="3827"/>
        <v>#N/A</v>
      </c>
      <c r="X459" s="142" t="e">
        <f t="shared" ca="1" si="3827"/>
        <v>#N/A</v>
      </c>
      <c r="Y459" s="142" t="e">
        <f t="shared" ca="1" si="3827"/>
        <v>#N/A</v>
      </c>
      <c r="Z459" s="142" t="e">
        <f t="shared" ca="1" si="3827"/>
        <v>#N/A</v>
      </c>
      <c r="AA459" s="142" t="e">
        <f t="shared" ca="1" si="3827"/>
        <v>#N/A</v>
      </c>
      <c r="AB459" s="142" t="e">
        <f t="shared" ca="1" si="3827"/>
        <v>#N/A</v>
      </c>
      <c r="AC459" s="142" t="e">
        <f t="shared" ca="1" si="3827"/>
        <v>#N/A</v>
      </c>
      <c r="AD459" s="142" t="e">
        <f t="shared" ca="1" si="3827"/>
        <v>#N/A</v>
      </c>
      <c r="AE459" s="142" t="e">
        <f t="shared" ca="1" si="3827"/>
        <v>#N/A</v>
      </c>
      <c r="AF459" s="142" t="e">
        <f t="shared" ca="1" si="3827"/>
        <v>#N/A</v>
      </c>
      <c r="AG459" s="142" t="e">
        <f t="shared" ca="1" si="3827"/>
        <v>#N/A</v>
      </c>
      <c r="AH459" s="142" t="e">
        <f t="shared" ca="1" si="3827"/>
        <v>#N/A</v>
      </c>
      <c r="AI459" s="142" t="e">
        <f t="shared" ca="1" si="3838"/>
        <v>#N/A</v>
      </c>
      <c r="AJ459" s="142" t="e">
        <f t="shared" ca="1" si="3838"/>
        <v>#N/A</v>
      </c>
      <c r="AK459" s="142" t="e">
        <f t="shared" ca="1" si="3838"/>
        <v>#N/A</v>
      </c>
      <c r="AL459" s="142" t="e">
        <f t="shared" ca="1" si="3838"/>
        <v>#N/A</v>
      </c>
      <c r="AM459" s="142" t="e">
        <f t="shared" ca="1" si="3838"/>
        <v>#N/A</v>
      </c>
      <c r="AN459" s="142" t="e">
        <f t="shared" ca="1" si="3838"/>
        <v>#N/A</v>
      </c>
      <c r="AO459" s="142" t="e">
        <f t="shared" ca="1" si="3838"/>
        <v>#N/A</v>
      </c>
      <c r="AP459" s="142" t="e">
        <f t="shared" ca="1" si="3838"/>
        <v>#N/A</v>
      </c>
      <c r="AQ459" s="142" t="e">
        <f t="shared" ca="1" si="3838"/>
        <v>#N/A</v>
      </c>
      <c r="AR459" s="142" t="e">
        <f t="shared" ca="1" si="3838"/>
        <v>#N/A</v>
      </c>
      <c r="AS459" s="142" t="e">
        <f t="shared" ca="1" si="3838"/>
        <v>#N/A</v>
      </c>
      <c r="AT459" s="142" t="e">
        <f t="shared" ca="1" si="3838"/>
        <v>#N/A</v>
      </c>
      <c r="AU459" s="142" t="e">
        <f t="shared" ca="1" si="3838"/>
        <v>#N/A</v>
      </c>
      <c r="AV459" s="142" t="e">
        <f t="shared" ca="1" si="3838"/>
        <v>#N/A</v>
      </c>
      <c r="AW459" s="142" t="e">
        <f t="shared" ca="1" si="3838"/>
        <v>#N/A</v>
      </c>
      <c r="AX459" s="142" t="e">
        <f t="shared" ca="1" si="3838"/>
        <v>#N/A</v>
      </c>
      <c r="AY459" s="142" t="e">
        <f t="shared" ca="1" si="3828"/>
        <v>#N/A</v>
      </c>
      <c r="AZ459" s="142" t="e">
        <f t="shared" ca="1" si="3828"/>
        <v>#N/A</v>
      </c>
      <c r="BA459" s="142" t="e">
        <f t="shared" ca="1" si="3828"/>
        <v>#N/A</v>
      </c>
      <c r="BB459" s="142" t="str">
        <f t="shared" ca="1" si="3847"/>
        <v/>
      </c>
      <c r="BC459" s="142" t="str">
        <f t="shared" ref="BC459" ca="1" si="3934">IFERROR(VALUE(G459)*IF(RTF_unit="K",1,IF(RTF_unit="lb",1/1000,IF(RTF_unit="T",2,1))),"")</f>
        <v/>
      </c>
      <c r="BD459" s="142" t="str">
        <f t="shared" ref="BD459" ca="1" si="3935">IFERROR(VALUE(H459)*IF(RTF_unit="K",1,IF(RTF_unit="lb",1/1000,IF(RTF_unit="T",2,1))),"")</f>
        <v/>
      </c>
      <c r="BE459" s="142" t="str">
        <f t="shared" ref="BE459" ca="1" si="3936">IFERROR(VALUE(I459)*IF(RTF_unit="K",1,IF(RTF_unit="lb",1/1000,IF(RTF_unit="T",2,1))),"")</f>
        <v/>
      </c>
      <c r="BF459" s="20" t="str">
        <f t="shared" ca="1" si="3851"/>
        <v/>
      </c>
      <c r="BG459" s="142" t="str">
        <f t="shared" ca="1" si="3893"/>
        <v/>
      </c>
      <c r="BH459" s="20"/>
      <c r="BI459" s="158" t="str">
        <f t="shared" ref="BI459:BI502" ca="1" si="3937">IFERROR(IF($BI458+1&lt;=$A$44-$A$41,$BI458+1,""),"")</f>
        <v/>
      </c>
      <c r="BJ459" s="142" t="str">
        <f t="shared" ca="1" si="3912"/>
        <v/>
      </c>
      <c r="BK459" s="142" t="str">
        <f t="shared" ref="BK459:BK502" ca="1" si="3938">IF($BJ459="","",IF(ISNUMBER(SEARCH("1.2",$BJ459))=TRUE,1.2,IF(ISNUMBER(SEARCH("0.9",$BJ459))=TRUE,0.9,1)))</f>
        <v/>
      </c>
      <c r="BL459" s="142" t="str">
        <f t="shared" ref="BL459" ca="1" si="3939">IFERROR(INDEX($D$2:$BA$203,$A$41-1+$BI459,$A$27-3)*IF(RTF_unit="K",1,IF(RTF_unit="lb",1/1000,IF(RTF_unit="T",2,1))),"")</f>
        <v/>
      </c>
      <c r="BM459" s="142" t="str">
        <f t="shared" ref="BM459" ca="1" si="3940">IFERROR(INDEX($D$2:$BA$203,$A$41-1+$BI459,$A$27-1)*IF(RTF_unit="K",1,IF(RTF_unit="lb",1/1000,IF(RTF_unit="T",2,1))),"")</f>
        <v/>
      </c>
      <c r="BN459" s="142" t="str">
        <f t="shared" ref="BN459" ca="1" si="3941">IFERROR(INDEX($D$2:$BA$203,$A$41-1+$BI459,$A$27-2)*IF(RTF_unit="K",1,IF(RTF_unit="lb",1/1000,IF(RTF_unit="T",2,1))),"")</f>
        <v/>
      </c>
      <c r="BO459" s="142" t="str">
        <f t="shared" ref="BO459" ca="1" si="3942">IFERROR(INDEX($D$2:$BA$203,$A$41-1+$BI459,$A$27)*IF(RTF_unit_Moment="kip-ft",1,IF(RTF_unit_Moment="kip-in",1/12,IF(RTF_unit_Moment="lb-ft",1/1000,IF(RTF_unit_Moment="lb-in",1/12000,1)))),"")</f>
        <v/>
      </c>
      <c r="BP459" s="142" t="str">
        <f t="shared" ref="BP459" ca="1" si="3943">IFERROR(INDEX($D$2:$BA$203,$A$41-1+$BI459,$A$30)*IF(RTF_unit_Moment="kip-ft",1,IF(RTF_unit_Moment="kip-in",1/12,IF(RTF_unit_Moment="lb-ft",1/1000,IF(RTF_unit_Moment="lb-in",1/12000,1)))),"")</f>
        <v/>
      </c>
      <c r="BQ459" s="142" t="str">
        <f t="shared" ref="BQ459:BQ502" ca="1" si="3944">IFERROR(SQRT($BO459^2+$BP459^2),"")</f>
        <v/>
      </c>
      <c r="BR459" s="142" t="str">
        <f t="shared" ref="BR459:BR502" ca="1" si="3945">IFERROR(SQRT($BM459^2+$BN459^2),"")</f>
        <v/>
      </c>
      <c r="BT459" s="142" t="str">
        <f t="array" aca="1" ref="BT459" ca="1">IFERROR(INDEX($BB$1:$BB$502,SMALL(IF($BB$1:$BB$502&lt;&gt;"",ROW($BB$1:$BB$502)),ROW(452:452))),"")</f>
        <v/>
      </c>
      <c r="BU459" s="156" t="str">
        <f t="shared" ca="1" si="3907"/>
        <v/>
      </c>
      <c r="BV459" s="142" t="str">
        <f t="shared" ca="1" si="3918"/>
        <v/>
      </c>
      <c r="BW459" s="142" t="str">
        <f t="shared" ca="1" si="3918"/>
        <v/>
      </c>
      <c r="BX459" s="142" t="str">
        <f t="shared" ca="1" si="3918"/>
        <v/>
      </c>
      <c r="BY459" s="142" t="str">
        <f t="shared" ca="1" si="3919"/>
        <v/>
      </c>
      <c r="BZ459" s="142" t="str">
        <f t="shared" ca="1" si="3908"/>
        <v/>
      </c>
      <c r="CA459" s="142" t="str">
        <f t="shared" ca="1" si="3920"/>
        <v/>
      </c>
      <c r="CB459" s="142" t="str">
        <f t="shared" ca="1" si="3921"/>
        <v/>
      </c>
      <c r="CC459" s="142" t="str">
        <f t="shared" ca="1" si="3922"/>
        <v/>
      </c>
      <c r="CD459" s="142" t="str">
        <f t="shared" ca="1" si="3923"/>
        <v/>
      </c>
      <c r="CE459" s="142" t="str">
        <f t="shared" ca="1" si="3924"/>
        <v/>
      </c>
      <c r="CF459" s="142" t="str">
        <f t="shared" ca="1" si="3925"/>
        <v/>
      </c>
      <c r="CG459" s="142" t="str">
        <f t="shared" ca="1" si="3926"/>
        <v/>
      </c>
      <c r="CH459" s="142" t="str">
        <f ca="1">IFERROR(TRIM(IFERROR(IF(ISNUMBER(MATCH(IF($CF458="Radius",LEFT($CF459,FIND(" (",$CF459,1)),IF(LEFT($CF459,FIND(" (",$CF459,1))=LEFT($CF458,FIND(" (",$CF458,1)),"",LEFT($CF459,FIND(" (",$CF459,1)))),$CH$8:$CH458,0))=FALSE,IF($CF458="Radius",LEFT($CF459,FIND(" (",$CF459,1)),IF(LEFT($CF459,FIND(" (",$CF459,1))=LEFT($CF458,FIND(" (",$CF458,1)),"",LEFT($CF459,FIND(" (",$CF459,1)))),""),"")),"")</f>
        <v/>
      </c>
      <c r="CI459" s="142" t="str">
        <f t="array" aca="1" ref="CI459" ca="1">IFERROR(IF($CH459="","",IF(MAX((Selection_Radius=$CH459)*Selection_Resultant)=0,"",MAX((Selection_Radius=$CH459)*Selection_Resultant))),"")</f>
        <v/>
      </c>
      <c r="CJ459" s="142" t="str">
        <f t="shared" ca="1" si="3927"/>
        <v/>
      </c>
      <c r="CK459" s="142" t="str">
        <f t="array" aca="1" ref="CK459" ca="1">IFERROR(INDEX($CJ$1:$CJ$502,SMALL(IF($CJ$1:$CJ$502&lt;&gt;"",ROW($CJ$1:$CJ$502)),ROW(452:452))),"")</f>
        <v/>
      </c>
      <c r="CL459" s="142" t="str">
        <f t="shared" ca="1" si="3928"/>
        <v/>
      </c>
      <c r="CM459" s="142" t="str">
        <f t="shared" ca="1" si="3929"/>
        <v/>
      </c>
      <c r="CN459" s="142" t="str" cm="1">
        <f t="array" aca="1" ref="CN459" ca="1">IF(CM459="","",INDEX(INDIRECT("$CM$9:$CM$" &amp; ROW(GuyAnchorReactionCount) + GuyAnchorReactionCount),ROWS($CM459:INDIRECT("$CM$" &amp; ROW(GuyAnchorReactionCount) + GuyAnchorReactionCount))))</f>
        <v/>
      </c>
      <c r="CP459" s="145" t="str">
        <f t="shared" ca="1" si="3930"/>
        <v/>
      </c>
      <c r="CQ459" s="145" t="str">
        <f t="shared" ca="1" si="3931"/>
        <v/>
      </c>
      <c r="CR459" s="145" t="str">
        <f t="shared" ca="1" si="3932"/>
        <v/>
      </c>
      <c r="CS459" s="145" t="str">
        <f t="shared" ca="1" si="3933"/>
        <v/>
      </c>
    </row>
    <row r="460" spans="3:97" x14ac:dyDescent="0.2">
      <c r="C460" s="142">
        <f t="shared" si="3857"/>
        <v>458</v>
      </c>
      <c r="D460" s="142" t="e">
        <f t="shared" ca="1" si="3837"/>
        <v>#N/A</v>
      </c>
      <c r="E460" s="142" t="e">
        <f t="shared" ca="1" si="3837"/>
        <v>#N/A</v>
      </c>
      <c r="F460" s="142" t="e">
        <f t="shared" ca="1" si="3837"/>
        <v>#N/A</v>
      </c>
      <c r="G460" s="142" t="e">
        <f t="shared" ca="1" si="3837"/>
        <v>#N/A</v>
      </c>
      <c r="H460" s="142" t="e">
        <f t="shared" ca="1" si="3837"/>
        <v>#N/A</v>
      </c>
      <c r="I460" s="142" t="e">
        <f t="shared" ca="1" si="3837"/>
        <v>#N/A</v>
      </c>
      <c r="J460" s="142" t="e">
        <f t="shared" ca="1" si="3837"/>
        <v>#N/A</v>
      </c>
      <c r="K460" s="142" t="e">
        <f t="shared" ca="1" si="3837"/>
        <v>#N/A</v>
      </c>
      <c r="L460" s="142" t="e">
        <f t="shared" ca="1" si="3837"/>
        <v>#N/A</v>
      </c>
      <c r="M460" s="142" t="e">
        <f t="shared" ca="1" si="3837"/>
        <v>#N/A</v>
      </c>
      <c r="N460" s="142" t="e">
        <f t="shared" ca="1" si="3837"/>
        <v>#N/A</v>
      </c>
      <c r="O460" s="142" t="e">
        <f t="shared" ca="1" si="3837"/>
        <v>#N/A</v>
      </c>
      <c r="P460" s="142" t="e">
        <f t="shared" ca="1" si="3837"/>
        <v>#N/A</v>
      </c>
      <c r="Q460" s="142" t="e">
        <f t="shared" ca="1" si="3837"/>
        <v>#N/A</v>
      </c>
      <c r="R460" s="142" t="e">
        <f t="shared" ca="1" si="3837"/>
        <v>#N/A</v>
      </c>
      <c r="S460" s="142" t="e">
        <f t="shared" ca="1" si="3837"/>
        <v>#N/A</v>
      </c>
      <c r="T460" s="142" t="e">
        <f t="shared" ca="1" si="3827"/>
        <v>#N/A</v>
      </c>
      <c r="U460" s="142" t="e">
        <f t="shared" ca="1" si="3827"/>
        <v>#N/A</v>
      </c>
      <c r="V460" s="142" t="e">
        <f t="shared" ca="1" si="3827"/>
        <v>#N/A</v>
      </c>
      <c r="W460" s="142" t="e">
        <f t="shared" ca="1" si="3827"/>
        <v>#N/A</v>
      </c>
      <c r="X460" s="142" t="e">
        <f t="shared" ca="1" si="3827"/>
        <v>#N/A</v>
      </c>
      <c r="Y460" s="142" t="e">
        <f t="shared" ca="1" si="3827"/>
        <v>#N/A</v>
      </c>
      <c r="Z460" s="142" t="e">
        <f t="shared" ca="1" si="3827"/>
        <v>#N/A</v>
      </c>
      <c r="AA460" s="142" t="e">
        <f t="shared" ca="1" si="3827"/>
        <v>#N/A</v>
      </c>
      <c r="AB460" s="142" t="e">
        <f t="shared" ca="1" si="3827"/>
        <v>#N/A</v>
      </c>
      <c r="AC460" s="142" t="e">
        <f t="shared" ca="1" si="3827"/>
        <v>#N/A</v>
      </c>
      <c r="AD460" s="142" t="e">
        <f t="shared" ca="1" si="3827"/>
        <v>#N/A</v>
      </c>
      <c r="AE460" s="142" t="e">
        <f t="shared" ca="1" si="3827"/>
        <v>#N/A</v>
      </c>
      <c r="AF460" s="142" t="e">
        <f t="shared" ca="1" si="3827"/>
        <v>#N/A</v>
      </c>
      <c r="AG460" s="142" t="e">
        <f t="shared" ca="1" si="3827"/>
        <v>#N/A</v>
      </c>
      <c r="AH460" s="142" t="e">
        <f t="shared" ca="1" si="3827"/>
        <v>#N/A</v>
      </c>
      <c r="AI460" s="142" t="e">
        <f t="shared" ca="1" si="3838"/>
        <v>#N/A</v>
      </c>
      <c r="AJ460" s="142" t="e">
        <f t="shared" ca="1" si="3838"/>
        <v>#N/A</v>
      </c>
      <c r="AK460" s="142" t="e">
        <f t="shared" ca="1" si="3838"/>
        <v>#N/A</v>
      </c>
      <c r="AL460" s="142" t="e">
        <f t="shared" ca="1" si="3838"/>
        <v>#N/A</v>
      </c>
      <c r="AM460" s="142" t="e">
        <f t="shared" ca="1" si="3838"/>
        <v>#N/A</v>
      </c>
      <c r="AN460" s="142" t="e">
        <f t="shared" ca="1" si="3838"/>
        <v>#N/A</v>
      </c>
      <c r="AO460" s="142" t="e">
        <f t="shared" ca="1" si="3838"/>
        <v>#N/A</v>
      </c>
      <c r="AP460" s="142" t="e">
        <f t="shared" ca="1" si="3838"/>
        <v>#N/A</v>
      </c>
      <c r="AQ460" s="142" t="e">
        <f t="shared" ca="1" si="3838"/>
        <v>#N/A</v>
      </c>
      <c r="AR460" s="142" t="e">
        <f t="shared" ca="1" si="3838"/>
        <v>#N/A</v>
      </c>
      <c r="AS460" s="142" t="e">
        <f t="shared" ca="1" si="3838"/>
        <v>#N/A</v>
      </c>
      <c r="AT460" s="142" t="e">
        <f t="shared" ca="1" si="3838"/>
        <v>#N/A</v>
      </c>
      <c r="AU460" s="142" t="e">
        <f t="shared" ca="1" si="3838"/>
        <v>#N/A</v>
      </c>
      <c r="AV460" s="142" t="e">
        <f t="shared" ca="1" si="3838"/>
        <v>#N/A</v>
      </c>
      <c r="AW460" s="142" t="e">
        <f t="shared" ca="1" si="3838"/>
        <v>#N/A</v>
      </c>
      <c r="AX460" s="142" t="e">
        <f t="shared" ca="1" si="3838"/>
        <v>#N/A</v>
      </c>
      <c r="AY460" s="142" t="e">
        <f t="shared" ca="1" si="3828"/>
        <v>#N/A</v>
      </c>
      <c r="AZ460" s="142" t="e">
        <f t="shared" ca="1" si="3828"/>
        <v>#N/A</v>
      </c>
      <c r="BA460" s="142" t="e">
        <f t="shared" ca="1" si="3828"/>
        <v>#N/A</v>
      </c>
      <c r="BB460" s="142" t="str">
        <f t="shared" ca="1" si="3847"/>
        <v/>
      </c>
      <c r="BC460" s="142" t="str">
        <f t="shared" ref="BC460" ca="1" si="3946">IFERROR(VALUE(G460)*IF(RTF_unit="K",1,IF(RTF_unit="lb",1/1000,IF(RTF_unit="T",2,1))),"")</f>
        <v/>
      </c>
      <c r="BD460" s="142" t="str">
        <f t="shared" ref="BD460" ca="1" si="3947">IFERROR(VALUE(H460)*IF(RTF_unit="K",1,IF(RTF_unit="lb",1/1000,IF(RTF_unit="T",2,1))),"")</f>
        <v/>
      </c>
      <c r="BE460" s="142" t="str">
        <f t="shared" ref="BE460" ca="1" si="3948">IFERROR(VALUE(I460)*IF(RTF_unit="K",1,IF(RTF_unit="lb",1/1000,IF(RTF_unit="T",2,1))),"")</f>
        <v/>
      </c>
      <c r="BF460" s="20" t="str">
        <f t="shared" ca="1" si="3851"/>
        <v/>
      </c>
      <c r="BG460" s="142" t="str">
        <f t="shared" ca="1" si="3893"/>
        <v/>
      </c>
      <c r="BH460" s="20"/>
      <c r="BI460" s="158" t="str">
        <f t="shared" ca="1" si="3937"/>
        <v/>
      </c>
      <c r="BJ460" s="142" t="str">
        <f t="shared" ca="1" si="3912"/>
        <v/>
      </c>
      <c r="BK460" s="142" t="str">
        <f t="shared" ca="1" si="3938"/>
        <v/>
      </c>
      <c r="BL460" s="142" t="str">
        <f t="shared" ref="BL460" ca="1" si="3949">IFERROR(INDEX($D$2:$BA$203,$A$41-1+$BI460,$A$27-3)*IF(RTF_unit="K",1,IF(RTF_unit="lb",1/1000,IF(RTF_unit="T",2,1))),"")</f>
        <v/>
      </c>
      <c r="BM460" s="142" t="str">
        <f t="shared" ref="BM460" ca="1" si="3950">IFERROR(INDEX($D$2:$BA$203,$A$41-1+$BI460,$A$27-1)*IF(RTF_unit="K",1,IF(RTF_unit="lb",1/1000,IF(RTF_unit="T",2,1))),"")</f>
        <v/>
      </c>
      <c r="BN460" s="142" t="str">
        <f t="shared" ref="BN460" ca="1" si="3951">IFERROR(INDEX($D$2:$BA$203,$A$41-1+$BI460,$A$27-2)*IF(RTF_unit="K",1,IF(RTF_unit="lb",1/1000,IF(RTF_unit="T",2,1))),"")</f>
        <v/>
      </c>
      <c r="BO460" s="142" t="str">
        <f t="shared" ref="BO460" ca="1" si="3952">IFERROR(INDEX($D$2:$BA$203,$A$41-1+$BI460,$A$27)*IF(RTF_unit_Moment="kip-ft",1,IF(RTF_unit_Moment="kip-in",1/12,IF(RTF_unit_Moment="lb-ft",1/1000,IF(RTF_unit_Moment="lb-in",1/12000,1)))),"")</f>
        <v/>
      </c>
      <c r="BP460" s="142" t="str">
        <f t="shared" ref="BP460" ca="1" si="3953">IFERROR(INDEX($D$2:$BA$203,$A$41-1+$BI460,$A$30)*IF(RTF_unit_Moment="kip-ft",1,IF(RTF_unit_Moment="kip-in",1/12,IF(RTF_unit_Moment="lb-ft",1/1000,IF(RTF_unit_Moment="lb-in",1/12000,1)))),"")</f>
        <v/>
      </c>
      <c r="BQ460" s="142" t="str">
        <f t="shared" ca="1" si="3944"/>
        <v/>
      </c>
      <c r="BR460" s="142" t="str">
        <f t="shared" ca="1" si="3945"/>
        <v/>
      </c>
      <c r="BT460" s="142" t="str">
        <f t="array" aca="1" ref="BT460" ca="1">IFERROR(INDEX($BB$1:$BB$502,SMALL(IF($BB$1:$BB$502&lt;&gt;"",ROW($BB$1:$BB$502)),ROW(453:453))),"")</f>
        <v/>
      </c>
      <c r="BU460" s="156" t="str">
        <f t="shared" ca="1" si="3907"/>
        <v/>
      </c>
      <c r="BV460" s="142" t="str">
        <f t="shared" ca="1" si="3918"/>
        <v/>
      </c>
      <c r="BW460" s="142" t="str">
        <f t="shared" ca="1" si="3918"/>
        <v/>
      </c>
      <c r="BX460" s="142" t="str">
        <f t="shared" ca="1" si="3918"/>
        <v/>
      </c>
      <c r="BY460" s="142" t="str">
        <f t="shared" ca="1" si="3919"/>
        <v/>
      </c>
      <c r="BZ460" s="142" t="str">
        <f t="shared" ca="1" si="3908"/>
        <v/>
      </c>
      <c r="CA460" s="142" t="str">
        <f t="shared" ca="1" si="3920"/>
        <v/>
      </c>
      <c r="CB460" s="142" t="str">
        <f t="shared" ca="1" si="3921"/>
        <v/>
      </c>
      <c r="CC460" s="142" t="str">
        <f t="shared" ca="1" si="3922"/>
        <v/>
      </c>
      <c r="CD460" s="142" t="str">
        <f t="shared" ca="1" si="3923"/>
        <v/>
      </c>
      <c r="CE460" s="142" t="str">
        <f t="shared" ca="1" si="3924"/>
        <v/>
      </c>
      <c r="CF460" s="142" t="str">
        <f t="shared" ca="1" si="3925"/>
        <v/>
      </c>
      <c r="CG460" s="142" t="str">
        <f t="shared" ca="1" si="3926"/>
        <v/>
      </c>
      <c r="CH460" s="142" t="str">
        <f ca="1">IFERROR(TRIM(IFERROR(IF(ISNUMBER(MATCH(IF($CF459="Radius",LEFT($CF460,FIND(" (",$CF460,1)),IF(LEFT($CF460,FIND(" (",$CF460,1))=LEFT($CF459,FIND(" (",$CF459,1)),"",LEFT($CF460,FIND(" (",$CF460,1)))),$CH$8:$CH459,0))=FALSE,IF($CF459="Radius",LEFT($CF460,FIND(" (",$CF460,1)),IF(LEFT($CF460,FIND(" (",$CF460,1))=LEFT($CF459,FIND(" (",$CF459,1)),"",LEFT($CF460,FIND(" (",$CF460,1)))),""),"")),"")</f>
        <v/>
      </c>
      <c r="CI460" s="142" t="str">
        <f t="array" aca="1" ref="CI460" ca="1">IFERROR(IF($CH460="","",IF(MAX((Selection_Radius=$CH460)*Selection_Resultant)=0,"",MAX((Selection_Radius=$CH460)*Selection_Resultant))),"")</f>
        <v/>
      </c>
      <c r="CJ460" s="142" t="str">
        <f t="shared" ca="1" si="3927"/>
        <v/>
      </c>
      <c r="CK460" s="142" t="str">
        <f t="array" aca="1" ref="CK460" ca="1">IFERROR(INDEX($CJ$1:$CJ$502,SMALL(IF($CJ$1:$CJ$502&lt;&gt;"",ROW($CJ$1:$CJ$502)),ROW(453:453))),"")</f>
        <v/>
      </c>
      <c r="CL460" s="142" t="str">
        <f t="shared" ca="1" si="3928"/>
        <v/>
      </c>
      <c r="CM460" s="142" t="str">
        <f t="shared" ca="1" si="3929"/>
        <v/>
      </c>
      <c r="CN460" s="142" t="str" cm="1">
        <f t="array" aca="1" ref="CN460" ca="1">IF(CM460="","",INDEX(INDIRECT("$CM$9:$CM$" &amp; ROW(GuyAnchorReactionCount) + GuyAnchorReactionCount),ROWS($CM460:INDIRECT("$CM$" &amp; ROW(GuyAnchorReactionCount) + GuyAnchorReactionCount))))</f>
        <v/>
      </c>
      <c r="CP460" s="145" t="str">
        <f t="shared" ca="1" si="3930"/>
        <v/>
      </c>
      <c r="CQ460" s="145" t="str">
        <f t="shared" ca="1" si="3931"/>
        <v/>
      </c>
      <c r="CR460" s="145" t="str">
        <f t="shared" ca="1" si="3932"/>
        <v/>
      </c>
      <c r="CS460" s="145" t="str">
        <f t="shared" ca="1" si="3933"/>
        <v/>
      </c>
    </row>
    <row r="461" spans="3:97" x14ac:dyDescent="0.2">
      <c r="C461" s="142">
        <f t="shared" si="3857"/>
        <v>459</v>
      </c>
      <c r="D461" s="142" t="e">
        <f t="shared" ca="1" si="3837"/>
        <v>#N/A</v>
      </c>
      <c r="E461" s="142" t="e">
        <f t="shared" ca="1" si="3837"/>
        <v>#N/A</v>
      </c>
      <c r="F461" s="142" t="e">
        <f t="shared" ca="1" si="3837"/>
        <v>#N/A</v>
      </c>
      <c r="G461" s="142" t="e">
        <f t="shared" ca="1" si="3837"/>
        <v>#N/A</v>
      </c>
      <c r="H461" s="142" t="e">
        <f t="shared" ca="1" si="3837"/>
        <v>#N/A</v>
      </c>
      <c r="I461" s="142" t="e">
        <f t="shared" ca="1" si="3837"/>
        <v>#N/A</v>
      </c>
      <c r="J461" s="142" t="e">
        <f t="shared" ca="1" si="3837"/>
        <v>#N/A</v>
      </c>
      <c r="K461" s="142" t="e">
        <f t="shared" ca="1" si="3837"/>
        <v>#N/A</v>
      </c>
      <c r="L461" s="142" t="e">
        <f t="shared" ca="1" si="3837"/>
        <v>#N/A</v>
      </c>
      <c r="M461" s="142" t="e">
        <f t="shared" ca="1" si="3837"/>
        <v>#N/A</v>
      </c>
      <c r="N461" s="142" t="e">
        <f t="shared" ca="1" si="3837"/>
        <v>#N/A</v>
      </c>
      <c r="O461" s="142" t="e">
        <f t="shared" ca="1" si="3837"/>
        <v>#N/A</v>
      </c>
      <c r="P461" s="142" t="e">
        <f t="shared" ca="1" si="3837"/>
        <v>#N/A</v>
      </c>
      <c r="Q461" s="142" t="e">
        <f t="shared" ca="1" si="3837"/>
        <v>#N/A</v>
      </c>
      <c r="R461" s="142" t="e">
        <f t="shared" ca="1" si="3837"/>
        <v>#N/A</v>
      </c>
      <c r="S461" s="142" t="e">
        <f t="shared" ca="1" si="3837"/>
        <v>#N/A</v>
      </c>
      <c r="T461" s="142" t="e">
        <f t="shared" ca="1" si="3827"/>
        <v>#N/A</v>
      </c>
      <c r="U461" s="142" t="e">
        <f t="shared" ca="1" si="3827"/>
        <v>#N/A</v>
      </c>
      <c r="V461" s="142" t="e">
        <f t="shared" ca="1" si="3827"/>
        <v>#N/A</v>
      </c>
      <c r="W461" s="142" t="e">
        <f t="shared" ca="1" si="3827"/>
        <v>#N/A</v>
      </c>
      <c r="X461" s="142" t="e">
        <f t="shared" ca="1" si="3827"/>
        <v>#N/A</v>
      </c>
      <c r="Y461" s="142" t="e">
        <f t="shared" ca="1" si="3827"/>
        <v>#N/A</v>
      </c>
      <c r="Z461" s="142" t="e">
        <f t="shared" ca="1" si="3827"/>
        <v>#N/A</v>
      </c>
      <c r="AA461" s="142" t="e">
        <f t="shared" ca="1" si="3827"/>
        <v>#N/A</v>
      </c>
      <c r="AB461" s="142" t="e">
        <f t="shared" ca="1" si="3827"/>
        <v>#N/A</v>
      </c>
      <c r="AC461" s="142" t="e">
        <f t="shared" ca="1" si="3827"/>
        <v>#N/A</v>
      </c>
      <c r="AD461" s="142" t="e">
        <f t="shared" ca="1" si="3827"/>
        <v>#N/A</v>
      </c>
      <c r="AE461" s="142" t="e">
        <f t="shared" ca="1" si="3827"/>
        <v>#N/A</v>
      </c>
      <c r="AF461" s="142" t="e">
        <f t="shared" ca="1" si="3827"/>
        <v>#N/A</v>
      </c>
      <c r="AG461" s="142" t="e">
        <f t="shared" ca="1" si="3827"/>
        <v>#N/A</v>
      </c>
      <c r="AH461" s="142" t="e">
        <f t="shared" ca="1" si="3827"/>
        <v>#N/A</v>
      </c>
      <c r="AI461" s="142" t="e">
        <f t="shared" ca="1" si="3838"/>
        <v>#N/A</v>
      </c>
      <c r="AJ461" s="142" t="e">
        <f t="shared" ca="1" si="3838"/>
        <v>#N/A</v>
      </c>
      <c r="AK461" s="142" t="e">
        <f t="shared" ca="1" si="3838"/>
        <v>#N/A</v>
      </c>
      <c r="AL461" s="142" t="e">
        <f t="shared" ca="1" si="3838"/>
        <v>#N/A</v>
      </c>
      <c r="AM461" s="142" t="e">
        <f t="shared" ca="1" si="3838"/>
        <v>#N/A</v>
      </c>
      <c r="AN461" s="142" t="e">
        <f t="shared" ca="1" si="3838"/>
        <v>#N/A</v>
      </c>
      <c r="AO461" s="142" t="e">
        <f t="shared" ca="1" si="3838"/>
        <v>#N/A</v>
      </c>
      <c r="AP461" s="142" t="e">
        <f t="shared" ca="1" si="3838"/>
        <v>#N/A</v>
      </c>
      <c r="AQ461" s="142" t="e">
        <f t="shared" ca="1" si="3838"/>
        <v>#N/A</v>
      </c>
      <c r="AR461" s="142" t="e">
        <f t="shared" ca="1" si="3838"/>
        <v>#N/A</v>
      </c>
      <c r="AS461" s="142" t="e">
        <f t="shared" ca="1" si="3838"/>
        <v>#N/A</v>
      </c>
      <c r="AT461" s="142" t="e">
        <f t="shared" ca="1" si="3838"/>
        <v>#N/A</v>
      </c>
      <c r="AU461" s="142" t="e">
        <f t="shared" ca="1" si="3838"/>
        <v>#N/A</v>
      </c>
      <c r="AV461" s="142" t="e">
        <f t="shared" ca="1" si="3838"/>
        <v>#N/A</v>
      </c>
      <c r="AW461" s="142" t="e">
        <f t="shared" ca="1" si="3838"/>
        <v>#N/A</v>
      </c>
      <c r="AX461" s="142" t="e">
        <f t="shared" ca="1" si="3838"/>
        <v>#N/A</v>
      </c>
      <c r="AY461" s="142" t="e">
        <f t="shared" ca="1" si="3828"/>
        <v>#N/A</v>
      </c>
      <c r="AZ461" s="142" t="e">
        <f t="shared" ca="1" si="3828"/>
        <v>#N/A</v>
      </c>
      <c r="BA461" s="142" t="e">
        <f t="shared" ca="1" si="3828"/>
        <v>#N/A</v>
      </c>
      <c r="BB461" s="142" t="str">
        <f t="shared" ca="1" si="3847"/>
        <v/>
      </c>
      <c r="BC461" s="142" t="str">
        <f t="shared" ref="BC461" ca="1" si="3954">IFERROR(VALUE(G461)*IF(RTF_unit="K",1,IF(RTF_unit="lb",1/1000,IF(RTF_unit="T",2,1))),"")</f>
        <v/>
      </c>
      <c r="BD461" s="142" t="str">
        <f t="shared" ref="BD461" ca="1" si="3955">IFERROR(VALUE(H461)*IF(RTF_unit="K",1,IF(RTF_unit="lb",1/1000,IF(RTF_unit="T",2,1))),"")</f>
        <v/>
      </c>
      <c r="BE461" s="142" t="str">
        <f t="shared" ref="BE461" ca="1" si="3956">IFERROR(VALUE(I461)*IF(RTF_unit="K",1,IF(RTF_unit="lb",1/1000,IF(RTF_unit="T",2,1))),"")</f>
        <v/>
      </c>
      <c r="BF461" s="20" t="str">
        <f t="shared" ca="1" si="3851"/>
        <v/>
      </c>
      <c r="BG461" s="142" t="str">
        <f t="shared" ca="1" si="3893"/>
        <v/>
      </c>
      <c r="BH461" s="20"/>
      <c r="BI461" s="158" t="str">
        <f t="shared" ca="1" si="3937"/>
        <v/>
      </c>
      <c r="BJ461" s="142" t="str">
        <f t="shared" ca="1" si="3912"/>
        <v/>
      </c>
      <c r="BK461" s="142" t="str">
        <f t="shared" ca="1" si="3938"/>
        <v/>
      </c>
      <c r="BL461" s="142" t="str">
        <f t="shared" ref="BL461" ca="1" si="3957">IFERROR(INDEX($D$2:$BA$203,$A$41-1+$BI461,$A$27-3)*IF(RTF_unit="K",1,IF(RTF_unit="lb",1/1000,IF(RTF_unit="T",2,1))),"")</f>
        <v/>
      </c>
      <c r="BM461" s="142" t="str">
        <f t="shared" ref="BM461" ca="1" si="3958">IFERROR(INDEX($D$2:$BA$203,$A$41-1+$BI461,$A$27-1)*IF(RTF_unit="K",1,IF(RTF_unit="lb",1/1000,IF(RTF_unit="T",2,1))),"")</f>
        <v/>
      </c>
      <c r="BN461" s="142" t="str">
        <f t="shared" ref="BN461" ca="1" si="3959">IFERROR(INDEX($D$2:$BA$203,$A$41-1+$BI461,$A$27-2)*IF(RTF_unit="K",1,IF(RTF_unit="lb",1/1000,IF(RTF_unit="T",2,1))),"")</f>
        <v/>
      </c>
      <c r="BO461" s="142" t="str">
        <f t="shared" ref="BO461" ca="1" si="3960">IFERROR(INDEX($D$2:$BA$203,$A$41-1+$BI461,$A$27)*IF(RTF_unit_Moment="kip-ft",1,IF(RTF_unit_Moment="kip-in",1/12,IF(RTF_unit_Moment="lb-ft",1/1000,IF(RTF_unit_Moment="lb-in",1/12000,1)))),"")</f>
        <v/>
      </c>
      <c r="BP461" s="142" t="str">
        <f t="shared" ref="BP461" ca="1" si="3961">IFERROR(INDEX($D$2:$BA$203,$A$41-1+$BI461,$A$30)*IF(RTF_unit_Moment="kip-ft",1,IF(RTF_unit_Moment="kip-in",1/12,IF(RTF_unit_Moment="lb-ft",1/1000,IF(RTF_unit_Moment="lb-in",1/12000,1)))),"")</f>
        <v/>
      </c>
      <c r="BQ461" s="142" t="str">
        <f t="shared" ca="1" si="3944"/>
        <v/>
      </c>
      <c r="BR461" s="142" t="str">
        <f t="shared" ca="1" si="3945"/>
        <v/>
      </c>
      <c r="BT461" s="142" t="str">
        <f t="array" aca="1" ref="BT461" ca="1">IFERROR(INDEX($BB$1:$BB$502,SMALL(IF($BB$1:$BB$502&lt;&gt;"",ROW($BB$1:$BB$502)),ROW(454:454))),"")</f>
        <v/>
      </c>
      <c r="BU461" s="156" t="str">
        <f t="shared" ca="1" si="3907"/>
        <v/>
      </c>
      <c r="BV461" s="142" t="str">
        <f t="shared" ca="1" si="3918"/>
        <v/>
      </c>
      <c r="BW461" s="142" t="str">
        <f t="shared" ca="1" si="3918"/>
        <v/>
      </c>
      <c r="BX461" s="142" t="str">
        <f t="shared" ca="1" si="3918"/>
        <v/>
      </c>
      <c r="BY461" s="142" t="str">
        <f t="shared" ca="1" si="3919"/>
        <v/>
      </c>
      <c r="BZ461" s="142" t="str">
        <f t="shared" ca="1" si="3908"/>
        <v/>
      </c>
      <c r="CA461" s="142" t="str">
        <f t="shared" ca="1" si="3920"/>
        <v/>
      </c>
      <c r="CB461" s="142" t="str">
        <f t="shared" ca="1" si="3921"/>
        <v/>
      </c>
      <c r="CC461" s="142" t="str">
        <f t="shared" ca="1" si="3922"/>
        <v/>
      </c>
      <c r="CD461" s="142" t="str">
        <f t="shared" ca="1" si="3923"/>
        <v/>
      </c>
      <c r="CE461" s="142" t="str">
        <f t="shared" ca="1" si="3924"/>
        <v/>
      </c>
      <c r="CF461" s="142" t="str">
        <f t="shared" ca="1" si="3925"/>
        <v/>
      </c>
      <c r="CG461" s="142" t="str">
        <f t="shared" ca="1" si="3926"/>
        <v/>
      </c>
      <c r="CH461" s="142" t="str">
        <f ca="1">IFERROR(TRIM(IFERROR(IF(ISNUMBER(MATCH(IF($CF460="Radius",LEFT($CF461,FIND(" (",$CF461,1)),IF(LEFT($CF461,FIND(" (",$CF461,1))=LEFT($CF460,FIND(" (",$CF460,1)),"",LEFT($CF461,FIND(" (",$CF461,1)))),$CH$8:$CH460,0))=FALSE,IF($CF460="Radius",LEFT($CF461,FIND(" (",$CF461,1)),IF(LEFT($CF461,FIND(" (",$CF461,1))=LEFT($CF460,FIND(" (",$CF460,1)),"",LEFT($CF461,FIND(" (",$CF461,1)))),""),"")),"")</f>
        <v/>
      </c>
      <c r="CI461" s="142" t="str">
        <f t="array" aca="1" ref="CI461" ca="1">IFERROR(IF($CH461="","",IF(MAX((Selection_Radius=$CH461)*Selection_Resultant)=0,"",MAX((Selection_Radius=$CH461)*Selection_Resultant))),"")</f>
        <v/>
      </c>
      <c r="CJ461" s="142" t="str">
        <f t="shared" ca="1" si="3927"/>
        <v/>
      </c>
      <c r="CK461" s="142" t="str">
        <f t="array" aca="1" ref="CK461" ca="1">IFERROR(INDEX($CJ$1:$CJ$502,SMALL(IF($CJ$1:$CJ$502&lt;&gt;"",ROW($CJ$1:$CJ$502)),ROW(454:454))),"")</f>
        <v/>
      </c>
      <c r="CL461" s="142" t="str">
        <f t="shared" ca="1" si="3928"/>
        <v/>
      </c>
      <c r="CM461" s="142" t="str">
        <f t="shared" ca="1" si="3929"/>
        <v/>
      </c>
      <c r="CN461" s="142" t="str" cm="1">
        <f t="array" aca="1" ref="CN461" ca="1">IF(CM461="","",INDEX(INDIRECT("$CM$9:$CM$" &amp; ROW(GuyAnchorReactionCount) + GuyAnchorReactionCount),ROWS($CM461:INDIRECT("$CM$" &amp; ROW(GuyAnchorReactionCount) + GuyAnchorReactionCount))))</f>
        <v/>
      </c>
      <c r="CP461" s="145" t="str">
        <f t="shared" ca="1" si="3930"/>
        <v/>
      </c>
      <c r="CQ461" s="145" t="str">
        <f t="shared" ca="1" si="3931"/>
        <v/>
      </c>
      <c r="CR461" s="145" t="str">
        <f t="shared" ca="1" si="3932"/>
        <v/>
      </c>
      <c r="CS461" s="145" t="str">
        <f t="shared" ca="1" si="3933"/>
        <v/>
      </c>
    </row>
    <row r="462" spans="3:97" ht="15" customHeight="1" x14ac:dyDescent="0.2">
      <c r="C462" s="142">
        <f t="shared" si="3857"/>
        <v>460</v>
      </c>
      <c r="D462" s="142" t="e">
        <f t="shared" ca="1" si="3837"/>
        <v>#N/A</v>
      </c>
      <c r="E462" s="142" t="e">
        <f t="shared" ca="1" si="3837"/>
        <v>#N/A</v>
      </c>
      <c r="F462" s="142" t="e">
        <f t="shared" ca="1" si="3837"/>
        <v>#N/A</v>
      </c>
      <c r="G462" s="142" t="e">
        <f t="shared" ca="1" si="3837"/>
        <v>#N/A</v>
      </c>
      <c r="H462" s="142" t="e">
        <f t="shared" ca="1" si="3837"/>
        <v>#N/A</v>
      </c>
      <c r="I462" s="142" t="e">
        <f t="shared" ca="1" si="3837"/>
        <v>#N/A</v>
      </c>
      <c r="J462" s="142" t="e">
        <f t="shared" ca="1" si="3837"/>
        <v>#N/A</v>
      </c>
      <c r="K462" s="142" t="e">
        <f t="shared" ca="1" si="3837"/>
        <v>#N/A</v>
      </c>
      <c r="L462" s="142" t="e">
        <f t="shared" ca="1" si="3837"/>
        <v>#N/A</v>
      </c>
      <c r="M462" s="142" t="e">
        <f t="shared" ca="1" si="3837"/>
        <v>#N/A</v>
      </c>
      <c r="N462" s="142" t="e">
        <f t="shared" ca="1" si="3837"/>
        <v>#N/A</v>
      </c>
      <c r="O462" s="142" t="e">
        <f t="shared" ca="1" si="3837"/>
        <v>#N/A</v>
      </c>
      <c r="P462" s="142" t="e">
        <f t="shared" ca="1" si="3837"/>
        <v>#N/A</v>
      </c>
      <c r="Q462" s="142" t="e">
        <f t="shared" ca="1" si="3837"/>
        <v>#N/A</v>
      </c>
      <c r="R462" s="142" t="e">
        <f t="shared" ca="1" si="3837"/>
        <v>#N/A</v>
      </c>
      <c r="S462" s="142" t="e">
        <f t="shared" ca="1" si="3837"/>
        <v>#N/A</v>
      </c>
      <c r="T462" s="142" t="e">
        <f t="shared" ca="1" si="3827"/>
        <v>#N/A</v>
      </c>
      <c r="U462" s="142" t="e">
        <f t="shared" ca="1" si="3827"/>
        <v>#N/A</v>
      </c>
      <c r="V462" s="142" t="e">
        <f t="shared" ca="1" si="3827"/>
        <v>#N/A</v>
      </c>
      <c r="W462" s="142" t="e">
        <f t="shared" ca="1" si="3827"/>
        <v>#N/A</v>
      </c>
      <c r="X462" s="142" t="e">
        <f t="shared" ca="1" si="3827"/>
        <v>#N/A</v>
      </c>
      <c r="Y462" s="142" t="e">
        <f t="shared" ca="1" si="3827"/>
        <v>#N/A</v>
      </c>
      <c r="Z462" s="142" t="e">
        <f t="shared" ca="1" si="3827"/>
        <v>#N/A</v>
      </c>
      <c r="AA462" s="142" t="e">
        <f t="shared" ca="1" si="3827"/>
        <v>#N/A</v>
      </c>
      <c r="AB462" s="142" t="e">
        <f t="shared" ca="1" si="3827"/>
        <v>#N/A</v>
      </c>
      <c r="AC462" s="142" t="e">
        <f t="shared" ca="1" si="3827"/>
        <v>#N/A</v>
      </c>
      <c r="AD462" s="142" t="e">
        <f t="shared" ca="1" si="3827"/>
        <v>#N/A</v>
      </c>
      <c r="AE462" s="142" t="e">
        <f t="shared" ca="1" si="3827"/>
        <v>#N/A</v>
      </c>
      <c r="AF462" s="142" t="e">
        <f t="shared" ca="1" si="3827"/>
        <v>#N/A</v>
      </c>
      <c r="AG462" s="142" t="e">
        <f t="shared" ca="1" si="3827"/>
        <v>#N/A</v>
      </c>
      <c r="AH462" s="142" t="e">
        <f t="shared" ca="1" si="3827"/>
        <v>#N/A</v>
      </c>
      <c r="AI462" s="142" t="e">
        <f t="shared" ca="1" si="3838"/>
        <v>#N/A</v>
      </c>
      <c r="AJ462" s="142" t="e">
        <f t="shared" ca="1" si="3838"/>
        <v>#N/A</v>
      </c>
      <c r="AK462" s="142" t="e">
        <f t="shared" ca="1" si="3838"/>
        <v>#N/A</v>
      </c>
      <c r="AL462" s="142" t="e">
        <f t="shared" ca="1" si="3838"/>
        <v>#N/A</v>
      </c>
      <c r="AM462" s="142" t="e">
        <f t="shared" ca="1" si="3838"/>
        <v>#N/A</v>
      </c>
      <c r="AN462" s="142" t="e">
        <f t="shared" ca="1" si="3838"/>
        <v>#N/A</v>
      </c>
      <c r="AO462" s="142" t="e">
        <f t="shared" ca="1" si="3838"/>
        <v>#N/A</v>
      </c>
      <c r="AP462" s="142" t="e">
        <f t="shared" ca="1" si="3838"/>
        <v>#N/A</v>
      </c>
      <c r="AQ462" s="142" t="e">
        <f t="shared" ca="1" si="3838"/>
        <v>#N/A</v>
      </c>
      <c r="AR462" s="142" t="e">
        <f t="shared" ca="1" si="3838"/>
        <v>#N/A</v>
      </c>
      <c r="AS462" s="142" t="e">
        <f t="shared" ca="1" si="3838"/>
        <v>#N/A</v>
      </c>
      <c r="AT462" s="142" t="e">
        <f t="shared" ca="1" si="3838"/>
        <v>#N/A</v>
      </c>
      <c r="AU462" s="142" t="e">
        <f t="shared" ca="1" si="3838"/>
        <v>#N/A</v>
      </c>
      <c r="AV462" s="142" t="e">
        <f t="shared" ca="1" si="3838"/>
        <v>#N/A</v>
      </c>
      <c r="AW462" s="142" t="e">
        <f t="shared" ca="1" si="3838"/>
        <v>#N/A</v>
      </c>
      <c r="AX462" s="142" t="e">
        <f t="shared" ca="1" si="3838"/>
        <v>#N/A</v>
      </c>
      <c r="AY462" s="142" t="e">
        <f t="shared" ca="1" si="3828"/>
        <v>#N/A</v>
      </c>
      <c r="AZ462" s="142" t="e">
        <f t="shared" ca="1" si="3828"/>
        <v>#N/A</v>
      </c>
      <c r="BA462" s="142" t="e">
        <f t="shared" ca="1" si="3828"/>
        <v>#N/A</v>
      </c>
      <c r="BB462" s="142" t="str">
        <f t="shared" ca="1" si="3847"/>
        <v/>
      </c>
      <c r="BC462" s="142" t="str">
        <f t="shared" ref="BC462" ca="1" si="3962">IFERROR(VALUE(G462)*IF(RTF_unit="K",1,IF(RTF_unit="lb",1/1000,IF(RTF_unit="T",2,1))),"")</f>
        <v/>
      </c>
      <c r="BD462" s="142" t="str">
        <f t="shared" ref="BD462" ca="1" si="3963">IFERROR(VALUE(H462)*IF(RTF_unit="K",1,IF(RTF_unit="lb",1/1000,IF(RTF_unit="T",2,1))),"")</f>
        <v/>
      </c>
      <c r="BE462" s="142" t="str">
        <f t="shared" ref="BE462" ca="1" si="3964">IFERROR(VALUE(I462)*IF(RTF_unit="K",1,IF(RTF_unit="lb",1/1000,IF(RTF_unit="T",2,1))),"")</f>
        <v/>
      </c>
      <c r="BF462" s="20" t="str">
        <f t="shared" ca="1" si="3851"/>
        <v/>
      </c>
      <c r="BG462" s="142" t="str">
        <f t="shared" ca="1" si="3893"/>
        <v/>
      </c>
      <c r="BH462" s="20"/>
      <c r="BI462" s="158" t="str">
        <f t="shared" ca="1" si="3937"/>
        <v/>
      </c>
      <c r="BJ462" s="142" t="str">
        <f t="shared" ca="1" si="3912"/>
        <v/>
      </c>
      <c r="BK462" s="142" t="str">
        <f t="shared" ca="1" si="3938"/>
        <v/>
      </c>
      <c r="BL462" s="142" t="str">
        <f t="shared" ref="BL462" ca="1" si="3965">IFERROR(INDEX($D$2:$BA$203,$A$41-1+$BI462,$A$27-3)*IF(RTF_unit="K",1,IF(RTF_unit="lb",1/1000,IF(RTF_unit="T",2,1))),"")</f>
        <v/>
      </c>
      <c r="BM462" s="142" t="str">
        <f t="shared" ref="BM462" ca="1" si="3966">IFERROR(INDEX($D$2:$BA$203,$A$41-1+$BI462,$A$27-1)*IF(RTF_unit="K",1,IF(RTF_unit="lb",1/1000,IF(RTF_unit="T",2,1))),"")</f>
        <v/>
      </c>
      <c r="BN462" s="142" t="str">
        <f t="shared" ref="BN462" ca="1" si="3967">IFERROR(INDEX($D$2:$BA$203,$A$41-1+$BI462,$A$27-2)*IF(RTF_unit="K",1,IF(RTF_unit="lb",1/1000,IF(RTF_unit="T",2,1))),"")</f>
        <v/>
      </c>
      <c r="BO462" s="142" t="str">
        <f t="shared" ref="BO462" ca="1" si="3968">IFERROR(INDEX($D$2:$BA$203,$A$41-1+$BI462,$A$27)*IF(RTF_unit_Moment="kip-ft",1,IF(RTF_unit_Moment="kip-in",1/12,IF(RTF_unit_Moment="lb-ft",1/1000,IF(RTF_unit_Moment="lb-in",1/12000,1)))),"")</f>
        <v/>
      </c>
      <c r="BP462" s="142" t="str">
        <f t="shared" ref="BP462" ca="1" si="3969">IFERROR(INDEX($D$2:$BA$203,$A$41-1+$BI462,$A$30)*IF(RTF_unit_Moment="kip-ft",1,IF(RTF_unit_Moment="kip-in",1/12,IF(RTF_unit_Moment="lb-ft",1/1000,IF(RTF_unit_Moment="lb-in",1/12000,1)))),"")</f>
        <v/>
      </c>
      <c r="BQ462" s="142" t="str">
        <f t="shared" ca="1" si="3944"/>
        <v/>
      </c>
      <c r="BR462" s="142" t="str">
        <f t="shared" ca="1" si="3945"/>
        <v/>
      </c>
      <c r="BT462" s="142" t="str">
        <f t="array" aca="1" ref="BT462" ca="1">IFERROR(INDEX($BB$1:$BB$502,SMALL(IF($BB$1:$BB$502&lt;&gt;"",ROW($BB$1:$BB$502)),ROW(455:455))),"")</f>
        <v/>
      </c>
      <c r="BU462" s="156" t="str">
        <f t="shared" ca="1" si="3907"/>
        <v/>
      </c>
      <c r="BV462" s="142" t="str">
        <f t="shared" ca="1" si="3918"/>
        <v/>
      </c>
      <c r="BW462" s="142" t="str">
        <f t="shared" ca="1" si="3918"/>
        <v/>
      </c>
      <c r="BX462" s="142" t="str">
        <f t="shared" ca="1" si="3918"/>
        <v/>
      </c>
      <c r="BY462" s="142" t="str">
        <f t="shared" ca="1" si="3919"/>
        <v/>
      </c>
      <c r="BZ462" s="142" t="str">
        <f t="shared" ca="1" si="3908"/>
        <v/>
      </c>
      <c r="CA462" s="142" t="str">
        <f t="shared" ca="1" si="3920"/>
        <v/>
      </c>
      <c r="CB462" s="142" t="str">
        <f t="shared" ca="1" si="3921"/>
        <v/>
      </c>
      <c r="CC462" s="142" t="str">
        <f t="shared" ca="1" si="3922"/>
        <v/>
      </c>
      <c r="CD462" s="142" t="str">
        <f t="shared" ca="1" si="3923"/>
        <v/>
      </c>
      <c r="CE462" s="142" t="str">
        <f t="shared" ca="1" si="3924"/>
        <v/>
      </c>
      <c r="CF462" s="142" t="str">
        <f t="shared" ca="1" si="3925"/>
        <v/>
      </c>
      <c r="CG462" s="142" t="str">
        <f t="shared" ca="1" si="3926"/>
        <v/>
      </c>
      <c r="CH462" s="142" t="str">
        <f ca="1">IFERROR(TRIM(IFERROR(IF(ISNUMBER(MATCH(IF($CF461="Radius",LEFT($CF462,FIND(" (",$CF462,1)),IF(LEFT($CF462,FIND(" (",$CF462,1))=LEFT($CF461,FIND(" (",$CF461,1)),"",LEFT($CF462,FIND(" (",$CF462,1)))),$CH$8:$CH461,0))=FALSE,IF($CF461="Radius",LEFT($CF462,FIND(" (",$CF462,1)),IF(LEFT($CF462,FIND(" (",$CF462,1))=LEFT($CF461,FIND(" (",$CF461,1)),"",LEFT($CF462,FIND(" (",$CF462,1)))),""),"")),"")</f>
        <v/>
      </c>
      <c r="CI462" s="142" t="str">
        <f t="array" aca="1" ref="CI462" ca="1">IFERROR(IF($CH462="","",IF(MAX((Selection_Radius=$CH462)*Selection_Resultant)=0,"",MAX((Selection_Radius=$CH462)*Selection_Resultant))),"")</f>
        <v/>
      </c>
      <c r="CJ462" s="142" t="str">
        <f t="shared" ca="1" si="3927"/>
        <v/>
      </c>
      <c r="CK462" s="142" t="str">
        <f t="array" aca="1" ref="CK462" ca="1">IFERROR(INDEX($CJ$1:$CJ$502,SMALL(IF($CJ$1:$CJ$502&lt;&gt;"",ROW($CJ$1:$CJ$502)),ROW(455:455))),"")</f>
        <v/>
      </c>
      <c r="CL462" s="142" t="str">
        <f t="shared" ca="1" si="3928"/>
        <v/>
      </c>
      <c r="CM462" s="142" t="str">
        <f t="shared" ca="1" si="3929"/>
        <v/>
      </c>
      <c r="CN462" s="142" t="str" cm="1">
        <f t="array" aca="1" ref="CN462" ca="1">IF(CM462="","",INDEX(INDIRECT("$CM$9:$CM$" &amp; ROW(GuyAnchorReactionCount) + GuyAnchorReactionCount),ROWS($CM462:INDIRECT("$CM$" &amp; ROW(GuyAnchorReactionCount) + GuyAnchorReactionCount))))</f>
        <v/>
      </c>
      <c r="CP462" s="145" t="str">
        <f t="shared" ca="1" si="3930"/>
        <v/>
      </c>
      <c r="CQ462" s="145" t="str">
        <f t="shared" ca="1" si="3931"/>
        <v/>
      </c>
      <c r="CR462" s="145" t="str">
        <f t="shared" ca="1" si="3932"/>
        <v/>
      </c>
      <c r="CS462" s="145" t="str">
        <f t="shared" ca="1" si="3933"/>
        <v/>
      </c>
    </row>
    <row r="463" spans="3:97" x14ac:dyDescent="0.2">
      <c r="C463" s="142">
        <f t="shared" si="3857"/>
        <v>461</v>
      </c>
      <c r="D463" s="142" t="e">
        <f t="shared" ca="1" si="3837"/>
        <v>#N/A</v>
      </c>
      <c r="E463" s="142" t="e">
        <f t="shared" ca="1" si="3837"/>
        <v>#N/A</v>
      </c>
      <c r="F463" s="142" t="e">
        <f t="shared" ca="1" si="3837"/>
        <v>#N/A</v>
      </c>
      <c r="G463" s="142" t="e">
        <f t="shared" ca="1" si="3837"/>
        <v>#N/A</v>
      </c>
      <c r="H463" s="142" t="e">
        <f t="shared" ca="1" si="3837"/>
        <v>#N/A</v>
      </c>
      <c r="I463" s="142" t="e">
        <f t="shared" ca="1" si="3837"/>
        <v>#N/A</v>
      </c>
      <c r="J463" s="142" t="e">
        <f t="shared" ca="1" si="3837"/>
        <v>#N/A</v>
      </c>
      <c r="K463" s="142" t="e">
        <f t="shared" ca="1" si="3837"/>
        <v>#N/A</v>
      </c>
      <c r="L463" s="142" t="e">
        <f t="shared" ca="1" si="3837"/>
        <v>#N/A</v>
      </c>
      <c r="M463" s="142" t="e">
        <f t="shared" ca="1" si="3837"/>
        <v>#N/A</v>
      </c>
      <c r="N463" s="142" t="e">
        <f t="shared" ca="1" si="3837"/>
        <v>#N/A</v>
      </c>
      <c r="O463" s="142" t="e">
        <f t="shared" ca="1" si="3837"/>
        <v>#N/A</v>
      </c>
      <c r="P463" s="142" t="e">
        <f t="shared" ca="1" si="3837"/>
        <v>#N/A</v>
      </c>
      <c r="Q463" s="142" t="e">
        <f t="shared" ca="1" si="3837"/>
        <v>#N/A</v>
      </c>
      <c r="R463" s="142" t="e">
        <f t="shared" ca="1" si="3837"/>
        <v>#N/A</v>
      </c>
      <c r="S463" s="142" t="e">
        <f t="shared" ca="1" si="3837"/>
        <v>#N/A</v>
      </c>
      <c r="T463" s="142" t="e">
        <f t="shared" ca="1" si="3827"/>
        <v>#N/A</v>
      </c>
      <c r="U463" s="142" t="e">
        <f t="shared" ca="1" si="3827"/>
        <v>#N/A</v>
      </c>
      <c r="V463" s="142" t="e">
        <f t="shared" ca="1" si="3827"/>
        <v>#N/A</v>
      </c>
      <c r="W463" s="142" t="e">
        <f t="shared" ca="1" si="3827"/>
        <v>#N/A</v>
      </c>
      <c r="X463" s="142" t="e">
        <f t="shared" ca="1" si="3827"/>
        <v>#N/A</v>
      </c>
      <c r="Y463" s="142" t="e">
        <f t="shared" ca="1" si="3827"/>
        <v>#N/A</v>
      </c>
      <c r="Z463" s="142" t="e">
        <f t="shared" ca="1" si="3827"/>
        <v>#N/A</v>
      </c>
      <c r="AA463" s="142" t="e">
        <f t="shared" ca="1" si="3827"/>
        <v>#N/A</v>
      </c>
      <c r="AB463" s="142" t="e">
        <f t="shared" ca="1" si="3827"/>
        <v>#N/A</v>
      </c>
      <c r="AC463" s="142" t="e">
        <f t="shared" ca="1" si="3827"/>
        <v>#N/A</v>
      </c>
      <c r="AD463" s="142" t="e">
        <f t="shared" ca="1" si="3827"/>
        <v>#N/A</v>
      </c>
      <c r="AE463" s="142" t="e">
        <f t="shared" ca="1" si="3827"/>
        <v>#N/A</v>
      </c>
      <c r="AF463" s="142" t="e">
        <f t="shared" ca="1" si="3827"/>
        <v>#N/A</v>
      </c>
      <c r="AG463" s="142" t="e">
        <f t="shared" ca="1" si="3827"/>
        <v>#N/A</v>
      </c>
      <c r="AH463" s="142" t="e">
        <f t="shared" ca="1" si="3827"/>
        <v>#N/A</v>
      </c>
      <c r="AI463" s="142" t="e">
        <f t="shared" ca="1" si="3838"/>
        <v>#N/A</v>
      </c>
      <c r="AJ463" s="142" t="e">
        <f t="shared" ca="1" si="3838"/>
        <v>#N/A</v>
      </c>
      <c r="AK463" s="142" t="e">
        <f t="shared" ca="1" si="3838"/>
        <v>#N/A</v>
      </c>
      <c r="AL463" s="142" t="e">
        <f t="shared" ca="1" si="3838"/>
        <v>#N/A</v>
      </c>
      <c r="AM463" s="142" t="e">
        <f t="shared" ca="1" si="3838"/>
        <v>#N/A</v>
      </c>
      <c r="AN463" s="142" t="e">
        <f t="shared" ca="1" si="3838"/>
        <v>#N/A</v>
      </c>
      <c r="AO463" s="142" t="e">
        <f t="shared" ca="1" si="3838"/>
        <v>#N/A</v>
      </c>
      <c r="AP463" s="142" t="e">
        <f t="shared" ca="1" si="3838"/>
        <v>#N/A</v>
      </c>
      <c r="AQ463" s="142" t="e">
        <f t="shared" ca="1" si="3838"/>
        <v>#N/A</v>
      </c>
      <c r="AR463" s="142" t="e">
        <f t="shared" ca="1" si="3838"/>
        <v>#N/A</v>
      </c>
      <c r="AS463" s="142" t="e">
        <f t="shared" ca="1" si="3838"/>
        <v>#N/A</v>
      </c>
      <c r="AT463" s="142" t="e">
        <f t="shared" ca="1" si="3838"/>
        <v>#N/A</v>
      </c>
      <c r="AU463" s="142" t="e">
        <f t="shared" ca="1" si="3838"/>
        <v>#N/A</v>
      </c>
      <c r="AV463" s="142" t="e">
        <f t="shared" ca="1" si="3838"/>
        <v>#N/A</v>
      </c>
      <c r="AW463" s="142" t="e">
        <f t="shared" ca="1" si="3838"/>
        <v>#N/A</v>
      </c>
      <c r="AX463" s="142" t="e">
        <f t="shared" ca="1" si="3838"/>
        <v>#N/A</v>
      </c>
      <c r="AY463" s="142" t="e">
        <f t="shared" ca="1" si="3828"/>
        <v>#N/A</v>
      </c>
      <c r="AZ463" s="142" t="e">
        <f t="shared" ca="1" si="3828"/>
        <v>#N/A</v>
      </c>
      <c r="BA463" s="142" t="e">
        <f t="shared" ca="1" si="3828"/>
        <v>#N/A</v>
      </c>
      <c r="BB463" s="142" t="str">
        <f t="shared" ca="1" si="3847"/>
        <v/>
      </c>
      <c r="BC463" s="142" t="str">
        <f t="shared" ref="BC463" ca="1" si="3970">IFERROR(VALUE(G463)*IF(RTF_unit="K",1,IF(RTF_unit="lb",1/1000,IF(RTF_unit="T",2,1))),"")</f>
        <v/>
      </c>
      <c r="BD463" s="142" t="str">
        <f t="shared" ref="BD463" ca="1" si="3971">IFERROR(VALUE(H463)*IF(RTF_unit="K",1,IF(RTF_unit="lb",1/1000,IF(RTF_unit="T",2,1))),"")</f>
        <v/>
      </c>
      <c r="BE463" s="142" t="str">
        <f t="shared" ref="BE463" ca="1" si="3972">IFERROR(VALUE(I463)*IF(RTF_unit="K",1,IF(RTF_unit="lb",1/1000,IF(RTF_unit="T",2,1))),"")</f>
        <v/>
      </c>
      <c r="BF463" s="20" t="str">
        <f t="shared" ca="1" si="3851"/>
        <v/>
      </c>
      <c r="BG463" s="142" t="str">
        <f t="shared" ca="1" si="3893"/>
        <v/>
      </c>
      <c r="BH463" s="20"/>
      <c r="BI463" s="158" t="str">
        <f t="shared" ca="1" si="3937"/>
        <v/>
      </c>
      <c r="BJ463" s="142" t="str">
        <f t="shared" ca="1" si="3912"/>
        <v/>
      </c>
      <c r="BK463" s="142" t="str">
        <f t="shared" ca="1" si="3938"/>
        <v/>
      </c>
      <c r="BL463" s="142" t="str">
        <f t="shared" ref="BL463" ca="1" si="3973">IFERROR(INDEX($D$2:$BA$203,$A$41-1+$BI463,$A$27-3)*IF(RTF_unit="K",1,IF(RTF_unit="lb",1/1000,IF(RTF_unit="T",2,1))),"")</f>
        <v/>
      </c>
      <c r="BM463" s="142" t="str">
        <f t="shared" ref="BM463" ca="1" si="3974">IFERROR(INDEX($D$2:$BA$203,$A$41-1+$BI463,$A$27-1)*IF(RTF_unit="K",1,IF(RTF_unit="lb",1/1000,IF(RTF_unit="T",2,1))),"")</f>
        <v/>
      </c>
      <c r="BN463" s="142" t="str">
        <f t="shared" ref="BN463" ca="1" si="3975">IFERROR(INDEX($D$2:$BA$203,$A$41-1+$BI463,$A$27-2)*IF(RTF_unit="K",1,IF(RTF_unit="lb",1/1000,IF(RTF_unit="T",2,1))),"")</f>
        <v/>
      </c>
      <c r="BO463" s="142" t="str">
        <f t="shared" ref="BO463" ca="1" si="3976">IFERROR(INDEX($D$2:$BA$203,$A$41-1+$BI463,$A$27)*IF(RTF_unit_Moment="kip-ft",1,IF(RTF_unit_Moment="kip-in",1/12,IF(RTF_unit_Moment="lb-ft",1/1000,IF(RTF_unit_Moment="lb-in",1/12000,1)))),"")</f>
        <v/>
      </c>
      <c r="BP463" s="142" t="str">
        <f t="shared" ref="BP463" ca="1" si="3977">IFERROR(INDEX($D$2:$BA$203,$A$41-1+$BI463,$A$30)*IF(RTF_unit_Moment="kip-ft",1,IF(RTF_unit_Moment="kip-in",1/12,IF(RTF_unit_Moment="lb-ft",1/1000,IF(RTF_unit_Moment="lb-in",1/12000,1)))),"")</f>
        <v/>
      </c>
      <c r="BQ463" s="142" t="str">
        <f t="shared" ca="1" si="3944"/>
        <v/>
      </c>
      <c r="BR463" s="142" t="str">
        <f t="shared" ca="1" si="3945"/>
        <v/>
      </c>
      <c r="BT463" s="142" t="str">
        <f t="array" aca="1" ref="BT463" ca="1">IFERROR(INDEX($BB$1:$BB$502,SMALL(IF($BB$1:$BB$502&lt;&gt;"",ROW($BB$1:$BB$502)),ROW(456:456))),"")</f>
        <v/>
      </c>
      <c r="BU463" s="156" t="str">
        <f t="shared" ca="1" si="3907"/>
        <v/>
      </c>
      <c r="BV463" s="142" t="str">
        <f t="shared" ca="1" si="3918"/>
        <v/>
      </c>
      <c r="BW463" s="142" t="str">
        <f t="shared" ca="1" si="3918"/>
        <v/>
      </c>
      <c r="BX463" s="142" t="str">
        <f t="shared" ca="1" si="3918"/>
        <v/>
      </c>
      <c r="BY463" s="142" t="str">
        <f t="shared" ca="1" si="3919"/>
        <v/>
      </c>
      <c r="BZ463" s="142" t="str">
        <f t="shared" ca="1" si="3908"/>
        <v/>
      </c>
      <c r="CA463" s="142" t="str">
        <f t="shared" ca="1" si="3920"/>
        <v/>
      </c>
      <c r="CB463" s="142" t="str">
        <f t="shared" ca="1" si="3921"/>
        <v/>
      </c>
      <c r="CC463" s="142" t="str">
        <f t="shared" ca="1" si="3922"/>
        <v/>
      </c>
      <c r="CD463" s="142" t="str">
        <f t="shared" ca="1" si="3923"/>
        <v/>
      </c>
      <c r="CE463" s="142" t="str">
        <f t="shared" ca="1" si="3924"/>
        <v/>
      </c>
      <c r="CF463" s="142" t="str">
        <f t="shared" ca="1" si="3925"/>
        <v/>
      </c>
      <c r="CG463" s="142" t="str">
        <f t="shared" ca="1" si="3926"/>
        <v/>
      </c>
      <c r="CH463" s="142" t="str">
        <f ca="1">IFERROR(TRIM(IFERROR(IF(ISNUMBER(MATCH(IF($CF462="Radius",LEFT($CF463,FIND(" (",$CF463,1)),IF(LEFT($CF463,FIND(" (",$CF463,1))=LEFT($CF462,FIND(" (",$CF462,1)),"",LEFT($CF463,FIND(" (",$CF463,1)))),$CH$8:$CH462,0))=FALSE,IF($CF462="Radius",LEFT($CF463,FIND(" (",$CF463,1)),IF(LEFT($CF463,FIND(" (",$CF463,1))=LEFT($CF462,FIND(" (",$CF462,1)),"",LEFT($CF463,FIND(" (",$CF463,1)))),""),"")),"")</f>
        <v/>
      </c>
      <c r="CI463" s="142" t="str">
        <f t="array" aca="1" ref="CI463" ca="1">IFERROR(IF($CH463="","",IF(MAX((Selection_Radius=$CH463)*Selection_Resultant)=0,"",MAX((Selection_Radius=$CH463)*Selection_Resultant))),"")</f>
        <v/>
      </c>
      <c r="CJ463" s="142" t="str">
        <f t="shared" ca="1" si="3927"/>
        <v/>
      </c>
      <c r="CK463" s="142" t="str">
        <f t="array" aca="1" ref="CK463" ca="1">IFERROR(INDEX($CJ$1:$CJ$502,SMALL(IF($CJ$1:$CJ$502&lt;&gt;"",ROW($CJ$1:$CJ$502)),ROW(456:456))),"")</f>
        <v/>
      </c>
      <c r="CL463" s="142" t="str">
        <f t="shared" ca="1" si="3928"/>
        <v/>
      </c>
      <c r="CM463" s="142" t="str">
        <f t="shared" ca="1" si="3929"/>
        <v/>
      </c>
      <c r="CN463" s="142" t="str" cm="1">
        <f t="array" aca="1" ref="CN463" ca="1">IF(CM463="","",INDEX(INDIRECT("$CM$9:$CM$" &amp; ROW(GuyAnchorReactionCount) + GuyAnchorReactionCount),ROWS($CM463:INDIRECT("$CM$" &amp; ROW(GuyAnchorReactionCount) + GuyAnchorReactionCount))))</f>
        <v/>
      </c>
      <c r="CP463" s="145" t="str">
        <f t="shared" ca="1" si="3930"/>
        <v/>
      </c>
      <c r="CQ463" s="145" t="str">
        <f t="shared" ca="1" si="3931"/>
        <v/>
      </c>
      <c r="CR463" s="145" t="str">
        <f t="shared" ca="1" si="3932"/>
        <v/>
      </c>
      <c r="CS463" s="145" t="str">
        <f t="shared" ca="1" si="3933"/>
        <v/>
      </c>
    </row>
    <row r="464" spans="3:97" x14ac:dyDescent="0.2">
      <c r="C464" s="142">
        <f t="shared" si="3857"/>
        <v>462</v>
      </c>
      <c r="D464" s="142" t="e">
        <f t="shared" ca="1" si="3837"/>
        <v>#N/A</v>
      </c>
      <c r="E464" s="142" t="e">
        <f t="shared" ca="1" si="3837"/>
        <v>#N/A</v>
      </c>
      <c r="F464" s="142" t="e">
        <f t="shared" ca="1" si="3837"/>
        <v>#N/A</v>
      </c>
      <c r="G464" s="142" t="e">
        <f t="shared" ca="1" si="3837"/>
        <v>#N/A</v>
      </c>
      <c r="H464" s="142" t="e">
        <f t="shared" ca="1" si="3837"/>
        <v>#N/A</v>
      </c>
      <c r="I464" s="142" t="e">
        <f t="shared" ca="1" si="3837"/>
        <v>#N/A</v>
      </c>
      <c r="J464" s="142" t="e">
        <f t="shared" ca="1" si="3837"/>
        <v>#N/A</v>
      </c>
      <c r="K464" s="142" t="e">
        <f t="shared" ca="1" si="3837"/>
        <v>#N/A</v>
      </c>
      <c r="L464" s="142" t="e">
        <f t="shared" ca="1" si="3837"/>
        <v>#N/A</v>
      </c>
      <c r="M464" s="142" t="e">
        <f t="shared" ca="1" si="3837"/>
        <v>#N/A</v>
      </c>
      <c r="N464" s="142" t="e">
        <f t="shared" ca="1" si="3837"/>
        <v>#N/A</v>
      </c>
      <c r="O464" s="142" t="e">
        <f t="shared" ca="1" si="3837"/>
        <v>#N/A</v>
      </c>
      <c r="P464" s="142" t="e">
        <f t="shared" ca="1" si="3837"/>
        <v>#N/A</v>
      </c>
      <c r="Q464" s="142" t="e">
        <f t="shared" ca="1" si="3837"/>
        <v>#N/A</v>
      </c>
      <c r="R464" s="142" t="e">
        <f t="shared" ca="1" si="3837"/>
        <v>#N/A</v>
      </c>
      <c r="S464" s="142" t="e">
        <f t="shared" ca="1" si="3837"/>
        <v>#N/A</v>
      </c>
      <c r="T464" s="142" t="e">
        <f t="shared" ca="1" si="3827"/>
        <v>#N/A</v>
      </c>
      <c r="U464" s="142" t="e">
        <f t="shared" ca="1" si="3827"/>
        <v>#N/A</v>
      </c>
      <c r="V464" s="142" t="e">
        <f t="shared" ca="1" si="3827"/>
        <v>#N/A</v>
      </c>
      <c r="W464" s="142" t="e">
        <f t="shared" ca="1" si="3827"/>
        <v>#N/A</v>
      </c>
      <c r="X464" s="142" t="e">
        <f t="shared" ca="1" si="3827"/>
        <v>#N/A</v>
      </c>
      <c r="Y464" s="142" t="e">
        <f t="shared" ca="1" si="3827"/>
        <v>#N/A</v>
      </c>
      <c r="Z464" s="142" t="e">
        <f t="shared" ca="1" si="3827"/>
        <v>#N/A</v>
      </c>
      <c r="AA464" s="142" t="e">
        <f t="shared" ca="1" si="3827"/>
        <v>#N/A</v>
      </c>
      <c r="AB464" s="142" t="e">
        <f t="shared" ca="1" si="3827"/>
        <v>#N/A</v>
      </c>
      <c r="AC464" s="142" t="e">
        <f t="shared" ca="1" si="3827"/>
        <v>#N/A</v>
      </c>
      <c r="AD464" s="142" t="e">
        <f t="shared" ca="1" si="3827"/>
        <v>#N/A</v>
      </c>
      <c r="AE464" s="142" t="e">
        <f t="shared" ca="1" si="3827"/>
        <v>#N/A</v>
      </c>
      <c r="AF464" s="142" t="e">
        <f t="shared" ca="1" si="3827"/>
        <v>#N/A</v>
      </c>
      <c r="AG464" s="142" t="e">
        <f t="shared" ca="1" si="3827"/>
        <v>#N/A</v>
      </c>
      <c r="AH464" s="142" t="e">
        <f t="shared" ca="1" si="3827"/>
        <v>#N/A</v>
      </c>
      <c r="AI464" s="142" t="e">
        <f t="shared" ca="1" si="3838"/>
        <v>#N/A</v>
      </c>
      <c r="AJ464" s="142" t="e">
        <f t="shared" ca="1" si="3838"/>
        <v>#N/A</v>
      </c>
      <c r="AK464" s="142" t="e">
        <f t="shared" ca="1" si="3838"/>
        <v>#N/A</v>
      </c>
      <c r="AL464" s="142" t="e">
        <f t="shared" ca="1" si="3838"/>
        <v>#N/A</v>
      </c>
      <c r="AM464" s="142" t="e">
        <f t="shared" ca="1" si="3838"/>
        <v>#N/A</v>
      </c>
      <c r="AN464" s="142" t="e">
        <f t="shared" ca="1" si="3838"/>
        <v>#N/A</v>
      </c>
      <c r="AO464" s="142" t="e">
        <f t="shared" ca="1" si="3838"/>
        <v>#N/A</v>
      </c>
      <c r="AP464" s="142" t="e">
        <f t="shared" ca="1" si="3838"/>
        <v>#N/A</v>
      </c>
      <c r="AQ464" s="142" t="e">
        <f t="shared" ca="1" si="3838"/>
        <v>#N/A</v>
      </c>
      <c r="AR464" s="142" t="e">
        <f t="shared" ca="1" si="3838"/>
        <v>#N/A</v>
      </c>
      <c r="AS464" s="142" t="e">
        <f t="shared" ca="1" si="3838"/>
        <v>#N/A</v>
      </c>
      <c r="AT464" s="142" t="e">
        <f t="shared" ca="1" si="3838"/>
        <v>#N/A</v>
      </c>
      <c r="AU464" s="142" t="e">
        <f t="shared" ca="1" si="3838"/>
        <v>#N/A</v>
      </c>
      <c r="AV464" s="142" t="e">
        <f t="shared" ca="1" si="3838"/>
        <v>#N/A</v>
      </c>
      <c r="AW464" s="142" t="e">
        <f t="shared" ca="1" si="3838"/>
        <v>#N/A</v>
      </c>
      <c r="AX464" s="142" t="e">
        <f t="shared" ca="1" si="3838"/>
        <v>#N/A</v>
      </c>
      <c r="AY464" s="142" t="e">
        <f t="shared" ca="1" si="3828"/>
        <v>#N/A</v>
      </c>
      <c r="AZ464" s="142" t="e">
        <f t="shared" ca="1" si="3828"/>
        <v>#N/A</v>
      </c>
      <c r="BA464" s="142" t="e">
        <f t="shared" ca="1" si="3828"/>
        <v>#N/A</v>
      </c>
      <c r="BB464" s="142" t="str">
        <f t="shared" ca="1" si="3847"/>
        <v/>
      </c>
      <c r="BC464" s="142" t="str">
        <f t="shared" ref="BC464" ca="1" si="3978">IFERROR(VALUE(G464)*IF(RTF_unit="K",1,IF(RTF_unit="lb",1/1000,IF(RTF_unit="T",2,1))),"")</f>
        <v/>
      </c>
      <c r="BD464" s="142" t="str">
        <f t="shared" ref="BD464" ca="1" si="3979">IFERROR(VALUE(H464)*IF(RTF_unit="K",1,IF(RTF_unit="lb",1/1000,IF(RTF_unit="T",2,1))),"")</f>
        <v/>
      </c>
      <c r="BE464" s="142" t="str">
        <f t="shared" ref="BE464" ca="1" si="3980">IFERROR(VALUE(I464)*IF(RTF_unit="K",1,IF(RTF_unit="lb",1/1000,IF(RTF_unit="T",2,1))),"")</f>
        <v/>
      </c>
      <c r="BF464" s="20" t="str">
        <f t="shared" ca="1" si="3851"/>
        <v/>
      </c>
      <c r="BG464" s="142" t="str">
        <f t="shared" ca="1" si="3893"/>
        <v/>
      </c>
      <c r="BH464" s="20"/>
      <c r="BI464" s="158" t="str">
        <f t="shared" ca="1" si="3937"/>
        <v/>
      </c>
      <c r="BJ464" s="142" t="str">
        <f t="shared" ca="1" si="3912"/>
        <v/>
      </c>
      <c r="BK464" s="142" t="str">
        <f t="shared" ca="1" si="3938"/>
        <v/>
      </c>
      <c r="BL464" s="142" t="str">
        <f t="shared" ref="BL464" ca="1" si="3981">IFERROR(INDEX($D$2:$BA$203,$A$41-1+$BI464,$A$27-3)*IF(RTF_unit="K",1,IF(RTF_unit="lb",1/1000,IF(RTF_unit="T",2,1))),"")</f>
        <v/>
      </c>
      <c r="BM464" s="142" t="str">
        <f t="shared" ref="BM464" ca="1" si="3982">IFERROR(INDEX($D$2:$BA$203,$A$41-1+$BI464,$A$27-1)*IF(RTF_unit="K",1,IF(RTF_unit="lb",1/1000,IF(RTF_unit="T",2,1))),"")</f>
        <v/>
      </c>
      <c r="BN464" s="142" t="str">
        <f t="shared" ref="BN464" ca="1" si="3983">IFERROR(INDEX($D$2:$BA$203,$A$41-1+$BI464,$A$27-2)*IF(RTF_unit="K",1,IF(RTF_unit="lb",1/1000,IF(RTF_unit="T",2,1))),"")</f>
        <v/>
      </c>
      <c r="BO464" s="142" t="str">
        <f t="shared" ref="BO464" ca="1" si="3984">IFERROR(INDEX($D$2:$BA$203,$A$41-1+$BI464,$A$27)*IF(RTF_unit_Moment="kip-ft",1,IF(RTF_unit_Moment="kip-in",1/12,IF(RTF_unit_Moment="lb-ft",1/1000,IF(RTF_unit_Moment="lb-in",1/12000,1)))),"")</f>
        <v/>
      </c>
      <c r="BP464" s="142" t="str">
        <f t="shared" ref="BP464" ca="1" si="3985">IFERROR(INDEX($D$2:$BA$203,$A$41-1+$BI464,$A$30)*IF(RTF_unit_Moment="kip-ft",1,IF(RTF_unit_Moment="kip-in",1/12,IF(RTF_unit_Moment="lb-ft",1/1000,IF(RTF_unit_Moment="lb-in",1/12000,1)))),"")</f>
        <v/>
      </c>
      <c r="BQ464" s="142" t="str">
        <f t="shared" ca="1" si="3944"/>
        <v/>
      </c>
      <c r="BR464" s="142" t="str">
        <f t="shared" ca="1" si="3945"/>
        <v/>
      </c>
      <c r="BT464" s="142" t="str">
        <f t="array" aca="1" ref="BT464" ca="1">IFERROR(INDEX($BB$1:$BB$502,SMALL(IF($BB$1:$BB$502&lt;&gt;"",ROW($BB$1:$BB$502)),ROW(457:457))),"")</f>
        <v/>
      </c>
      <c r="BU464" s="156" t="str">
        <f t="shared" ca="1" si="3907"/>
        <v/>
      </c>
      <c r="BV464" s="142" t="str">
        <f t="shared" ca="1" si="3918"/>
        <v/>
      </c>
      <c r="BW464" s="142" t="str">
        <f t="shared" ca="1" si="3918"/>
        <v/>
      </c>
      <c r="BX464" s="142" t="str">
        <f t="shared" ca="1" si="3918"/>
        <v/>
      </c>
      <c r="BY464" s="142" t="str">
        <f t="shared" ca="1" si="3919"/>
        <v/>
      </c>
      <c r="BZ464" s="142" t="str">
        <f t="shared" ca="1" si="3908"/>
        <v/>
      </c>
      <c r="CA464" s="142" t="str">
        <f t="shared" ca="1" si="3920"/>
        <v/>
      </c>
      <c r="CB464" s="142" t="str">
        <f t="shared" ca="1" si="3921"/>
        <v/>
      </c>
      <c r="CC464" s="142" t="str">
        <f t="shared" ca="1" si="3922"/>
        <v/>
      </c>
      <c r="CD464" s="142" t="str">
        <f t="shared" ca="1" si="3923"/>
        <v/>
      </c>
      <c r="CE464" s="142" t="str">
        <f t="shared" ca="1" si="3924"/>
        <v/>
      </c>
      <c r="CF464" s="142" t="str">
        <f t="shared" ca="1" si="3925"/>
        <v/>
      </c>
      <c r="CG464" s="142" t="str">
        <f t="shared" ca="1" si="3926"/>
        <v/>
      </c>
      <c r="CH464" s="142" t="str">
        <f ca="1">IFERROR(TRIM(IFERROR(IF(ISNUMBER(MATCH(IF($CF463="Radius",LEFT($CF464,FIND(" (",$CF464,1)),IF(LEFT($CF464,FIND(" (",$CF464,1))=LEFT($CF463,FIND(" (",$CF463,1)),"",LEFT($CF464,FIND(" (",$CF464,1)))),$CH$8:$CH463,0))=FALSE,IF($CF463="Radius",LEFT($CF464,FIND(" (",$CF464,1)),IF(LEFT($CF464,FIND(" (",$CF464,1))=LEFT($CF463,FIND(" (",$CF463,1)),"",LEFT($CF464,FIND(" (",$CF464,1)))),""),"")),"")</f>
        <v/>
      </c>
      <c r="CI464" s="142" t="str">
        <f t="array" aca="1" ref="CI464" ca="1">IFERROR(IF($CH464="","",IF(MAX((Selection_Radius=$CH464)*Selection_Resultant)=0,"",MAX((Selection_Radius=$CH464)*Selection_Resultant))),"")</f>
        <v/>
      </c>
      <c r="CJ464" s="142" t="str">
        <f t="shared" ca="1" si="3927"/>
        <v/>
      </c>
      <c r="CK464" s="142" t="str">
        <f t="array" aca="1" ref="CK464" ca="1">IFERROR(INDEX($CJ$1:$CJ$502,SMALL(IF($CJ$1:$CJ$502&lt;&gt;"",ROW($CJ$1:$CJ$502)),ROW(457:457))),"")</f>
        <v/>
      </c>
      <c r="CL464" s="142" t="str">
        <f t="shared" ca="1" si="3928"/>
        <v/>
      </c>
      <c r="CM464" s="142" t="str">
        <f t="shared" ca="1" si="3929"/>
        <v/>
      </c>
      <c r="CN464" s="142" t="str" cm="1">
        <f t="array" aca="1" ref="CN464" ca="1">IF(CM464="","",INDEX(INDIRECT("$CM$9:$CM$" &amp; ROW(GuyAnchorReactionCount) + GuyAnchorReactionCount),ROWS($CM464:INDIRECT("$CM$" &amp; ROW(GuyAnchorReactionCount) + GuyAnchorReactionCount))))</f>
        <v/>
      </c>
      <c r="CP464" s="145" t="str">
        <f t="shared" ca="1" si="3930"/>
        <v/>
      </c>
      <c r="CQ464" s="145" t="str">
        <f t="shared" ca="1" si="3931"/>
        <v/>
      </c>
      <c r="CR464" s="145" t="str">
        <f t="shared" ca="1" si="3932"/>
        <v/>
      </c>
      <c r="CS464" s="145" t="str">
        <f t="shared" ca="1" si="3933"/>
        <v/>
      </c>
    </row>
    <row r="465" spans="3:97" ht="15" customHeight="1" x14ac:dyDescent="0.2">
      <c r="C465" s="142">
        <f t="shared" si="3857"/>
        <v>463</v>
      </c>
      <c r="D465" s="142" t="e">
        <f t="shared" ca="1" si="3837"/>
        <v>#N/A</v>
      </c>
      <c r="E465" s="142" t="e">
        <f t="shared" ca="1" si="3837"/>
        <v>#N/A</v>
      </c>
      <c r="F465" s="142" t="e">
        <f t="shared" ca="1" si="3837"/>
        <v>#N/A</v>
      </c>
      <c r="G465" s="142" t="e">
        <f t="shared" ca="1" si="3837"/>
        <v>#N/A</v>
      </c>
      <c r="H465" s="142" t="e">
        <f t="shared" ca="1" si="3837"/>
        <v>#N/A</v>
      </c>
      <c r="I465" s="142" t="e">
        <f t="shared" ca="1" si="3837"/>
        <v>#N/A</v>
      </c>
      <c r="J465" s="142" t="e">
        <f t="shared" ca="1" si="3837"/>
        <v>#N/A</v>
      </c>
      <c r="K465" s="142" t="e">
        <f t="shared" ca="1" si="3837"/>
        <v>#N/A</v>
      </c>
      <c r="L465" s="142" t="e">
        <f t="shared" ca="1" si="3837"/>
        <v>#N/A</v>
      </c>
      <c r="M465" s="142" t="e">
        <f t="shared" ca="1" si="3837"/>
        <v>#N/A</v>
      </c>
      <c r="N465" s="142" t="e">
        <f t="shared" ca="1" si="3837"/>
        <v>#N/A</v>
      </c>
      <c r="O465" s="142" t="e">
        <f t="shared" ca="1" si="3837"/>
        <v>#N/A</v>
      </c>
      <c r="P465" s="142" t="e">
        <f t="shared" ca="1" si="3837"/>
        <v>#N/A</v>
      </c>
      <c r="Q465" s="142" t="e">
        <f t="shared" ca="1" si="3837"/>
        <v>#N/A</v>
      </c>
      <c r="R465" s="142" t="e">
        <f t="shared" ca="1" si="3837"/>
        <v>#N/A</v>
      </c>
      <c r="S465" s="142" t="e">
        <f t="shared" ref="S465:AH480" ca="1" si="3986">TRIM(INDIRECT("'" &amp; "TNX Report" &amp; "'!" &amp; ADDRESS($A$9+$C465,S$1)))</f>
        <v>#N/A</v>
      </c>
      <c r="T465" s="142" t="e">
        <f t="shared" ca="1" si="3986"/>
        <v>#N/A</v>
      </c>
      <c r="U465" s="142" t="e">
        <f t="shared" ca="1" si="3986"/>
        <v>#N/A</v>
      </c>
      <c r="V465" s="142" t="e">
        <f t="shared" ca="1" si="3986"/>
        <v>#N/A</v>
      </c>
      <c r="W465" s="142" t="e">
        <f t="shared" ca="1" si="3986"/>
        <v>#N/A</v>
      </c>
      <c r="X465" s="142" t="e">
        <f t="shared" ca="1" si="3986"/>
        <v>#N/A</v>
      </c>
      <c r="Y465" s="142" t="e">
        <f t="shared" ca="1" si="3986"/>
        <v>#N/A</v>
      </c>
      <c r="Z465" s="142" t="e">
        <f t="shared" ca="1" si="3986"/>
        <v>#N/A</v>
      </c>
      <c r="AA465" s="142" t="e">
        <f t="shared" ca="1" si="3986"/>
        <v>#N/A</v>
      </c>
      <c r="AB465" s="142" t="e">
        <f t="shared" ca="1" si="3986"/>
        <v>#N/A</v>
      </c>
      <c r="AC465" s="142" t="e">
        <f t="shared" ca="1" si="3986"/>
        <v>#N/A</v>
      </c>
      <c r="AD465" s="142" t="e">
        <f t="shared" ca="1" si="3986"/>
        <v>#N/A</v>
      </c>
      <c r="AE465" s="142" t="e">
        <f t="shared" ca="1" si="3986"/>
        <v>#N/A</v>
      </c>
      <c r="AF465" s="142" t="e">
        <f t="shared" ca="1" si="3986"/>
        <v>#N/A</v>
      </c>
      <c r="AG465" s="142" t="e">
        <f t="shared" ca="1" si="3986"/>
        <v>#N/A</v>
      </c>
      <c r="AH465" s="142" t="e">
        <f t="shared" ca="1" si="3986"/>
        <v>#N/A</v>
      </c>
      <c r="AI465" s="142" t="e">
        <f t="shared" ca="1" si="3838"/>
        <v>#N/A</v>
      </c>
      <c r="AJ465" s="142" t="e">
        <f t="shared" ca="1" si="3838"/>
        <v>#N/A</v>
      </c>
      <c r="AK465" s="142" t="e">
        <f t="shared" ca="1" si="3838"/>
        <v>#N/A</v>
      </c>
      <c r="AL465" s="142" t="e">
        <f t="shared" ca="1" si="3838"/>
        <v>#N/A</v>
      </c>
      <c r="AM465" s="142" t="e">
        <f t="shared" ca="1" si="3838"/>
        <v>#N/A</v>
      </c>
      <c r="AN465" s="142" t="e">
        <f t="shared" ca="1" si="3838"/>
        <v>#N/A</v>
      </c>
      <c r="AO465" s="142" t="e">
        <f t="shared" ca="1" si="3838"/>
        <v>#N/A</v>
      </c>
      <c r="AP465" s="142" t="e">
        <f t="shared" ca="1" si="3838"/>
        <v>#N/A</v>
      </c>
      <c r="AQ465" s="142" t="e">
        <f t="shared" ca="1" si="3838"/>
        <v>#N/A</v>
      </c>
      <c r="AR465" s="142" t="e">
        <f t="shared" ca="1" si="3838"/>
        <v>#N/A</v>
      </c>
      <c r="AS465" s="142" t="e">
        <f t="shared" ca="1" si="3838"/>
        <v>#N/A</v>
      </c>
      <c r="AT465" s="142" t="e">
        <f t="shared" ca="1" si="3838"/>
        <v>#N/A</v>
      </c>
      <c r="AU465" s="142" t="e">
        <f t="shared" ca="1" si="3838"/>
        <v>#N/A</v>
      </c>
      <c r="AV465" s="142" t="e">
        <f t="shared" ca="1" si="3838"/>
        <v>#N/A</v>
      </c>
      <c r="AW465" s="142" t="e">
        <f t="shared" ca="1" si="3838"/>
        <v>#N/A</v>
      </c>
      <c r="AX465" s="142" t="e">
        <f t="shared" ref="AX465:BA480" ca="1" si="3987">TRIM(INDIRECT("'" &amp; "TNX Report" &amp; "'!" &amp; ADDRESS($A$9+$C465,AX$1)))</f>
        <v>#N/A</v>
      </c>
      <c r="AY465" s="142" t="e">
        <f t="shared" ca="1" si="3987"/>
        <v>#N/A</v>
      </c>
      <c r="AZ465" s="142" t="e">
        <f t="shared" ca="1" si="3987"/>
        <v>#N/A</v>
      </c>
      <c r="BA465" s="142" t="e">
        <f t="shared" ca="1" si="3987"/>
        <v>#N/A</v>
      </c>
      <c r="BB465" s="142" t="str">
        <f t="shared" ca="1" si="3847"/>
        <v/>
      </c>
      <c r="BC465" s="142" t="str">
        <f t="shared" ref="BC465" ca="1" si="3988">IFERROR(VALUE(G465)*IF(RTF_unit="K",1,IF(RTF_unit="lb",1/1000,IF(RTF_unit="T",2,1))),"")</f>
        <v/>
      </c>
      <c r="BD465" s="142" t="str">
        <f t="shared" ref="BD465" ca="1" si="3989">IFERROR(VALUE(H465)*IF(RTF_unit="K",1,IF(RTF_unit="lb",1/1000,IF(RTF_unit="T",2,1))),"")</f>
        <v/>
      </c>
      <c r="BE465" s="142" t="str">
        <f t="shared" ref="BE465" ca="1" si="3990">IFERROR(VALUE(I465)*IF(RTF_unit="K",1,IF(RTF_unit="lb",1/1000,IF(RTF_unit="T",2,1))),"")</f>
        <v/>
      </c>
      <c r="BF465" s="20" t="str">
        <f t="shared" ca="1" si="3851"/>
        <v/>
      </c>
      <c r="BG465" s="142" t="str">
        <f t="shared" ca="1" si="3893"/>
        <v/>
      </c>
      <c r="BH465" s="20"/>
      <c r="BI465" s="158" t="str">
        <f t="shared" ca="1" si="3937"/>
        <v/>
      </c>
      <c r="BJ465" s="142" t="str">
        <f t="shared" ca="1" si="3912"/>
        <v/>
      </c>
      <c r="BK465" s="142" t="str">
        <f t="shared" ca="1" si="3938"/>
        <v/>
      </c>
      <c r="BL465" s="142" t="str">
        <f t="shared" ref="BL465" ca="1" si="3991">IFERROR(INDEX($D$2:$BA$203,$A$41-1+$BI465,$A$27-3)*IF(RTF_unit="K",1,IF(RTF_unit="lb",1/1000,IF(RTF_unit="T",2,1))),"")</f>
        <v/>
      </c>
      <c r="BM465" s="142" t="str">
        <f t="shared" ref="BM465" ca="1" si="3992">IFERROR(INDEX($D$2:$BA$203,$A$41-1+$BI465,$A$27-1)*IF(RTF_unit="K",1,IF(RTF_unit="lb",1/1000,IF(RTF_unit="T",2,1))),"")</f>
        <v/>
      </c>
      <c r="BN465" s="142" t="str">
        <f t="shared" ref="BN465" ca="1" si="3993">IFERROR(INDEX($D$2:$BA$203,$A$41-1+$BI465,$A$27-2)*IF(RTF_unit="K",1,IF(RTF_unit="lb",1/1000,IF(RTF_unit="T",2,1))),"")</f>
        <v/>
      </c>
      <c r="BO465" s="142" t="str">
        <f t="shared" ref="BO465" ca="1" si="3994">IFERROR(INDEX($D$2:$BA$203,$A$41-1+$BI465,$A$27)*IF(RTF_unit_Moment="kip-ft",1,IF(RTF_unit_Moment="kip-in",1/12,IF(RTF_unit_Moment="lb-ft",1/1000,IF(RTF_unit_Moment="lb-in",1/12000,1)))),"")</f>
        <v/>
      </c>
      <c r="BP465" s="142" t="str">
        <f t="shared" ref="BP465" ca="1" si="3995">IFERROR(INDEX($D$2:$BA$203,$A$41-1+$BI465,$A$30)*IF(RTF_unit_Moment="kip-ft",1,IF(RTF_unit_Moment="kip-in",1/12,IF(RTF_unit_Moment="lb-ft",1/1000,IF(RTF_unit_Moment="lb-in",1/12000,1)))),"")</f>
        <v/>
      </c>
      <c r="BQ465" s="142" t="str">
        <f t="shared" ca="1" si="3944"/>
        <v/>
      </c>
      <c r="BR465" s="142" t="str">
        <f t="shared" ca="1" si="3945"/>
        <v/>
      </c>
      <c r="BT465" s="142" t="str">
        <f t="array" aca="1" ref="BT465" ca="1">IFERROR(INDEX($BB$1:$BB$502,SMALL(IF($BB$1:$BB$502&lt;&gt;"",ROW($BB$1:$BB$502)),ROW(458:458))),"")</f>
        <v/>
      </c>
      <c r="BU465" s="156" t="str">
        <f t="shared" ca="1" si="3907"/>
        <v/>
      </c>
      <c r="BV465" s="142" t="str">
        <f t="shared" ca="1" si="3918"/>
        <v/>
      </c>
      <c r="BW465" s="142" t="str">
        <f t="shared" ca="1" si="3918"/>
        <v/>
      </c>
      <c r="BX465" s="142" t="str">
        <f t="shared" ca="1" si="3918"/>
        <v/>
      </c>
      <c r="BY465" s="142" t="str">
        <f t="shared" ca="1" si="3919"/>
        <v/>
      </c>
      <c r="BZ465" s="142" t="str">
        <f t="shared" ca="1" si="3908"/>
        <v/>
      </c>
      <c r="CA465" s="142" t="str">
        <f t="shared" ca="1" si="3920"/>
        <v/>
      </c>
      <c r="CB465" s="142" t="str">
        <f t="shared" ca="1" si="3921"/>
        <v/>
      </c>
      <c r="CC465" s="142" t="str">
        <f t="shared" ca="1" si="3922"/>
        <v/>
      </c>
      <c r="CD465" s="142" t="str">
        <f t="shared" ca="1" si="3923"/>
        <v/>
      </c>
      <c r="CE465" s="142" t="str">
        <f t="shared" ca="1" si="3924"/>
        <v/>
      </c>
      <c r="CF465" s="142" t="str">
        <f t="shared" ca="1" si="3925"/>
        <v/>
      </c>
      <c r="CG465" s="142" t="str">
        <f t="shared" ca="1" si="3926"/>
        <v/>
      </c>
      <c r="CH465" s="142" t="str">
        <f ca="1">IFERROR(TRIM(IFERROR(IF(ISNUMBER(MATCH(IF($CF464="Radius",LEFT($CF465,FIND(" (",$CF465,1)),IF(LEFT($CF465,FIND(" (",$CF465,1))=LEFT($CF464,FIND(" (",$CF464,1)),"",LEFT($CF465,FIND(" (",$CF465,1)))),$CH$8:$CH464,0))=FALSE,IF($CF464="Radius",LEFT($CF465,FIND(" (",$CF465,1)),IF(LEFT($CF465,FIND(" (",$CF465,1))=LEFT($CF464,FIND(" (",$CF464,1)),"",LEFT($CF465,FIND(" (",$CF465,1)))),""),"")),"")</f>
        <v/>
      </c>
      <c r="CI465" s="142" t="str">
        <f t="array" aca="1" ref="CI465" ca="1">IFERROR(IF($CH465="","",IF(MAX((Selection_Radius=$CH465)*Selection_Resultant)=0,"",MAX((Selection_Radius=$CH465)*Selection_Resultant))),"")</f>
        <v/>
      </c>
      <c r="CJ465" s="142" t="str">
        <f t="shared" ca="1" si="3927"/>
        <v/>
      </c>
      <c r="CK465" s="142" t="str">
        <f t="array" aca="1" ref="CK465" ca="1">IFERROR(INDEX($CJ$1:$CJ$502,SMALL(IF($CJ$1:$CJ$502&lt;&gt;"",ROW($CJ$1:$CJ$502)),ROW(458:458))),"")</f>
        <v/>
      </c>
      <c r="CL465" s="142" t="str">
        <f t="shared" ca="1" si="3928"/>
        <v/>
      </c>
      <c r="CM465" s="142" t="str">
        <f t="shared" ca="1" si="3929"/>
        <v/>
      </c>
      <c r="CN465" s="142" t="str" cm="1">
        <f t="array" aca="1" ref="CN465" ca="1">IF(CM465="","",INDEX(INDIRECT("$CM$9:$CM$" &amp; ROW(GuyAnchorReactionCount) + GuyAnchorReactionCount),ROWS($CM465:INDIRECT("$CM$" &amp; ROW(GuyAnchorReactionCount) + GuyAnchorReactionCount))))</f>
        <v/>
      </c>
      <c r="CP465" s="145" t="str">
        <f t="shared" ca="1" si="3930"/>
        <v/>
      </c>
      <c r="CQ465" s="145" t="str">
        <f t="shared" ca="1" si="3931"/>
        <v/>
      </c>
      <c r="CR465" s="145" t="str">
        <f t="shared" ca="1" si="3932"/>
        <v/>
      </c>
      <c r="CS465" s="145" t="str">
        <f t="shared" ca="1" si="3933"/>
        <v/>
      </c>
    </row>
    <row r="466" spans="3:97" x14ac:dyDescent="0.2">
      <c r="C466" s="142">
        <f t="shared" si="3857"/>
        <v>464</v>
      </c>
      <c r="D466" s="142" t="e">
        <f t="shared" ref="D466:S481" ca="1" si="3996">TRIM(INDIRECT("'" &amp; "TNX Report" &amp; "'!" &amp; ADDRESS($A$9+$C466,D$1)))</f>
        <v>#N/A</v>
      </c>
      <c r="E466" s="142" t="e">
        <f t="shared" ca="1" si="3996"/>
        <v>#N/A</v>
      </c>
      <c r="F466" s="142" t="e">
        <f t="shared" ca="1" si="3996"/>
        <v>#N/A</v>
      </c>
      <c r="G466" s="142" t="e">
        <f t="shared" ca="1" si="3996"/>
        <v>#N/A</v>
      </c>
      <c r="H466" s="142" t="e">
        <f t="shared" ca="1" si="3996"/>
        <v>#N/A</v>
      </c>
      <c r="I466" s="142" t="e">
        <f t="shared" ca="1" si="3996"/>
        <v>#N/A</v>
      </c>
      <c r="J466" s="142" t="e">
        <f t="shared" ca="1" si="3996"/>
        <v>#N/A</v>
      </c>
      <c r="K466" s="142" t="e">
        <f t="shared" ca="1" si="3996"/>
        <v>#N/A</v>
      </c>
      <c r="L466" s="142" t="e">
        <f t="shared" ca="1" si="3996"/>
        <v>#N/A</v>
      </c>
      <c r="M466" s="142" t="e">
        <f t="shared" ca="1" si="3996"/>
        <v>#N/A</v>
      </c>
      <c r="N466" s="142" t="e">
        <f t="shared" ca="1" si="3996"/>
        <v>#N/A</v>
      </c>
      <c r="O466" s="142" t="e">
        <f t="shared" ca="1" si="3996"/>
        <v>#N/A</v>
      </c>
      <c r="P466" s="142" t="e">
        <f t="shared" ca="1" si="3996"/>
        <v>#N/A</v>
      </c>
      <c r="Q466" s="142" t="e">
        <f t="shared" ca="1" si="3996"/>
        <v>#N/A</v>
      </c>
      <c r="R466" s="142" t="e">
        <f t="shared" ca="1" si="3996"/>
        <v>#N/A</v>
      </c>
      <c r="S466" s="142" t="e">
        <f t="shared" ca="1" si="3996"/>
        <v>#N/A</v>
      </c>
      <c r="T466" s="142" t="e">
        <f t="shared" ca="1" si="3986"/>
        <v>#N/A</v>
      </c>
      <c r="U466" s="142" t="e">
        <f t="shared" ca="1" si="3986"/>
        <v>#N/A</v>
      </c>
      <c r="V466" s="142" t="e">
        <f t="shared" ca="1" si="3986"/>
        <v>#N/A</v>
      </c>
      <c r="W466" s="142" t="e">
        <f t="shared" ca="1" si="3986"/>
        <v>#N/A</v>
      </c>
      <c r="X466" s="142" t="e">
        <f t="shared" ca="1" si="3986"/>
        <v>#N/A</v>
      </c>
      <c r="Y466" s="142" t="e">
        <f t="shared" ca="1" si="3986"/>
        <v>#N/A</v>
      </c>
      <c r="Z466" s="142" t="e">
        <f t="shared" ca="1" si="3986"/>
        <v>#N/A</v>
      </c>
      <c r="AA466" s="142" t="e">
        <f t="shared" ca="1" si="3986"/>
        <v>#N/A</v>
      </c>
      <c r="AB466" s="142" t="e">
        <f t="shared" ca="1" si="3986"/>
        <v>#N/A</v>
      </c>
      <c r="AC466" s="142" t="e">
        <f t="shared" ca="1" si="3986"/>
        <v>#N/A</v>
      </c>
      <c r="AD466" s="142" t="e">
        <f t="shared" ca="1" si="3986"/>
        <v>#N/A</v>
      </c>
      <c r="AE466" s="142" t="e">
        <f t="shared" ca="1" si="3986"/>
        <v>#N/A</v>
      </c>
      <c r="AF466" s="142" t="e">
        <f t="shared" ca="1" si="3986"/>
        <v>#N/A</v>
      </c>
      <c r="AG466" s="142" t="e">
        <f t="shared" ca="1" si="3986"/>
        <v>#N/A</v>
      </c>
      <c r="AH466" s="142" t="e">
        <f t="shared" ca="1" si="3986"/>
        <v>#N/A</v>
      </c>
      <c r="AI466" s="142" t="e">
        <f t="shared" ref="AI466:AX481" ca="1" si="3997">TRIM(INDIRECT("'" &amp; "TNX Report" &amp; "'!" &amp; ADDRESS($A$9+$C466,AI$1)))</f>
        <v>#N/A</v>
      </c>
      <c r="AJ466" s="142" t="e">
        <f t="shared" ca="1" si="3997"/>
        <v>#N/A</v>
      </c>
      <c r="AK466" s="142" t="e">
        <f t="shared" ca="1" si="3997"/>
        <v>#N/A</v>
      </c>
      <c r="AL466" s="142" t="e">
        <f t="shared" ca="1" si="3997"/>
        <v>#N/A</v>
      </c>
      <c r="AM466" s="142" t="e">
        <f t="shared" ca="1" si="3997"/>
        <v>#N/A</v>
      </c>
      <c r="AN466" s="142" t="e">
        <f t="shared" ca="1" si="3997"/>
        <v>#N/A</v>
      </c>
      <c r="AO466" s="142" t="e">
        <f t="shared" ca="1" si="3997"/>
        <v>#N/A</v>
      </c>
      <c r="AP466" s="142" t="e">
        <f t="shared" ca="1" si="3997"/>
        <v>#N/A</v>
      </c>
      <c r="AQ466" s="142" t="e">
        <f t="shared" ca="1" si="3997"/>
        <v>#N/A</v>
      </c>
      <c r="AR466" s="142" t="e">
        <f t="shared" ca="1" si="3997"/>
        <v>#N/A</v>
      </c>
      <c r="AS466" s="142" t="e">
        <f t="shared" ca="1" si="3997"/>
        <v>#N/A</v>
      </c>
      <c r="AT466" s="142" t="e">
        <f t="shared" ca="1" si="3997"/>
        <v>#N/A</v>
      </c>
      <c r="AU466" s="142" t="e">
        <f t="shared" ca="1" si="3997"/>
        <v>#N/A</v>
      </c>
      <c r="AV466" s="142" t="e">
        <f t="shared" ca="1" si="3997"/>
        <v>#N/A</v>
      </c>
      <c r="AW466" s="142" t="e">
        <f t="shared" ca="1" si="3997"/>
        <v>#N/A</v>
      </c>
      <c r="AX466" s="142" t="e">
        <f t="shared" ca="1" si="3997"/>
        <v>#N/A</v>
      </c>
      <c r="AY466" s="142" t="e">
        <f t="shared" ca="1" si="3987"/>
        <v>#N/A</v>
      </c>
      <c r="AZ466" s="142" t="e">
        <f t="shared" ca="1" si="3987"/>
        <v>#N/A</v>
      </c>
      <c r="BA466" s="142" t="e">
        <f t="shared" ca="1" si="3987"/>
        <v>#N/A</v>
      </c>
      <c r="BB466" s="142" t="str">
        <f t="shared" ca="1" si="3847"/>
        <v/>
      </c>
      <c r="BC466" s="142" t="str">
        <f t="shared" ref="BC466" ca="1" si="3998">IFERROR(VALUE(G466)*IF(RTF_unit="K",1,IF(RTF_unit="lb",1/1000,IF(RTF_unit="T",2,1))),"")</f>
        <v/>
      </c>
      <c r="BD466" s="142" t="str">
        <f t="shared" ref="BD466" ca="1" si="3999">IFERROR(VALUE(H466)*IF(RTF_unit="K",1,IF(RTF_unit="lb",1/1000,IF(RTF_unit="T",2,1))),"")</f>
        <v/>
      </c>
      <c r="BE466" s="142" t="str">
        <f t="shared" ref="BE466" ca="1" si="4000">IFERROR(VALUE(I466)*IF(RTF_unit="K",1,IF(RTF_unit="lb",1/1000,IF(RTF_unit="T",2,1))),"")</f>
        <v/>
      </c>
      <c r="BF466" s="20" t="str">
        <f t="shared" ca="1" si="3851"/>
        <v/>
      </c>
      <c r="BG466" s="142" t="str">
        <f t="shared" ca="1" si="3893"/>
        <v/>
      </c>
      <c r="BH466" s="20"/>
      <c r="BI466" s="158" t="str">
        <f t="shared" ca="1" si="3937"/>
        <v/>
      </c>
      <c r="BJ466" s="142" t="str">
        <f t="shared" ca="1" si="3912"/>
        <v/>
      </c>
      <c r="BK466" s="142" t="str">
        <f t="shared" ca="1" si="3938"/>
        <v/>
      </c>
      <c r="BL466" s="142" t="str">
        <f t="shared" ref="BL466" ca="1" si="4001">IFERROR(INDEX($D$2:$BA$203,$A$41-1+$BI466,$A$27-3)*IF(RTF_unit="K",1,IF(RTF_unit="lb",1/1000,IF(RTF_unit="T",2,1))),"")</f>
        <v/>
      </c>
      <c r="BM466" s="142" t="str">
        <f t="shared" ref="BM466" ca="1" si="4002">IFERROR(INDEX($D$2:$BA$203,$A$41-1+$BI466,$A$27-1)*IF(RTF_unit="K",1,IF(RTF_unit="lb",1/1000,IF(RTF_unit="T",2,1))),"")</f>
        <v/>
      </c>
      <c r="BN466" s="142" t="str">
        <f t="shared" ref="BN466" ca="1" si="4003">IFERROR(INDEX($D$2:$BA$203,$A$41-1+$BI466,$A$27-2)*IF(RTF_unit="K",1,IF(RTF_unit="lb",1/1000,IF(RTF_unit="T",2,1))),"")</f>
        <v/>
      </c>
      <c r="BO466" s="142" t="str">
        <f t="shared" ref="BO466" ca="1" si="4004">IFERROR(INDEX($D$2:$BA$203,$A$41-1+$BI466,$A$27)*IF(RTF_unit_Moment="kip-ft",1,IF(RTF_unit_Moment="kip-in",1/12,IF(RTF_unit_Moment="lb-ft",1/1000,IF(RTF_unit_Moment="lb-in",1/12000,1)))),"")</f>
        <v/>
      </c>
      <c r="BP466" s="142" t="str">
        <f t="shared" ref="BP466" ca="1" si="4005">IFERROR(INDEX($D$2:$BA$203,$A$41-1+$BI466,$A$30)*IF(RTF_unit_Moment="kip-ft",1,IF(RTF_unit_Moment="kip-in",1/12,IF(RTF_unit_Moment="lb-ft",1/1000,IF(RTF_unit_Moment="lb-in",1/12000,1)))),"")</f>
        <v/>
      </c>
      <c r="BQ466" s="142" t="str">
        <f t="shared" ca="1" si="3944"/>
        <v/>
      </c>
      <c r="BR466" s="142" t="str">
        <f t="shared" ca="1" si="3945"/>
        <v/>
      </c>
      <c r="BT466" s="142" t="str">
        <f t="array" aca="1" ref="BT466" ca="1">IFERROR(INDEX($BB$1:$BB$502,SMALL(IF($BB$1:$BB$502&lt;&gt;"",ROW($BB$1:$BB$502)),ROW(459:459))),"")</f>
        <v/>
      </c>
      <c r="BU466" s="156" t="str">
        <f t="shared" ca="1" si="3907"/>
        <v/>
      </c>
      <c r="BV466" s="142" t="str">
        <f t="shared" ca="1" si="3918"/>
        <v/>
      </c>
      <c r="BW466" s="142" t="str">
        <f t="shared" ca="1" si="3918"/>
        <v/>
      </c>
      <c r="BX466" s="142" t="str">
        <f t="shared" ca="1" si="3918"/>
        <v/>
      </c>
      <c r="BY466" s="142" t="str">
        <f t="shared" ca="1" si="3919"/>
        <v/>
      </c>
      <c r="BZ466" s="142" t="str">
        <f t="shared" ca="1" si="3908"/>
        <v/>
      </c>
      <c r="CA466" s="142" t="str">
        <f t="shared" ca="1" si="3920"/>
        <v/>
      </c>
      <c r="CB466" s="142" t="str">
        <f t="shared" ca="1" si="3921"/>
        <v/>
      </c>
      <c r="CC466" s="142" t="str">
        <f t="shared" ca="1" si="3922"/>
        <v/>
      </c>
      <c r="CD466" s="142" t="str">
        <f t="shared" ca="1" si="3923"/>
        <v/>
      </c>
      <c r="CE466" s="142" t="str">
        <f t="shared" ca="1" si="3924"/>
        <v/>
      </c>
      <c r="CF466" s="142" t="str">
        <f t="shared" ca="1" si="3925"/>
        <v/>
      </c>
      <c r="CG466" s="142" t="str">
        <f t="shared" ca="1" si="3926"/>
        <v/>
      </c>
      <c r="CH466" s="142" t="str">
        <f ca="1">IFERROR(TRIM(IFERROR(IF(ISNUMBER(MATCH(IF($CF465="Radius",LEFT($CF466,FIND(" (",$CF466,1)),IF(LEFT($CF466,FIND(" (",$CF466,1))=LEFT($CF465,FIND(" (",$CF465,1)),"",LEFT($CF466,FIND(" (",$CF466,1)))),$CH$8:$CH465,0))=FALSE,IF($CF465="Radius",LEFT($CF466,FIND(" (",$CF466,1)),IF(LEFT($CF466,FIND(" (",$CF466,1))=LEFT($CF465,FIND(" (",$CF465,1)),"",LEFT($CF466,FIND(" (",$CF466,1)))),""),"")),"")</f>
        <v/>
      </c>
      <c r="CI466" s="142" t="str">
        <f t="array" aca="1" ref="CI466" ca="1">IFERROR(IF($CH466="","",IF(MAX((Selection_Radius=$CH466)*Selection_Resultant)=0,"",MAX((Selection_Radius=$CH466)*Selection_Resultant))),"")</f>
        <v/>
      </c>
      <c r="CJ466" s="142" t="str">
        <f t="shared" ca="1" si="3927"/>
        <v/>
      </c>
      <c r="CK466" s="142" t="str">
        <f t="array" aca="1" ref="CK466" ca="1">IFERROR(INDEX($CJ$1:$CJ$502,SMALL(IF($CJ$1:$CJ$502&lt;&gt;"",ROW($CJ$1:$CJ$502)),ROW(459:459))),"")</f>
        <v/>
      </c>
      <c r="CL466" s="142" t="str">
        <f t="shared" ca="1" si="3928"/>
        <v/>
      </c>
      <c r="CM466" s="142" t="str">
        <f t="shared" ca="1" si="3929"/>
        <v/>
      </c>
      <c r="CN466" s="142" t="str" cm="1">
        <f t="array" aca="1" ref="CN466" ca="1">IF(CM466="","",INDEX(INDIRECT("$CM$9:$CM$" &amp; ROW(GuyAnchorReactionCount) + GuyAnchorReactionCount),ROWS($CM466:INDIRECT("$CM$" &amp; ROW(GuyAnchorReactionCount) + GuyAnchorReactionCount))))</f>
        <v/>
      </c>
      <c r="CP466" s="145" t="str">
        <f t="shared" ca="1" si="3930"/>
        <v/>
      </c>
      <c r="CQ466" s="145" t="str">
        <f t="shared" ca="1" si="3931"/>
        <v/>
      </c>
      <c r="CR466" s="145" t="str">
        <f t="shared" ca="1" si="3932"/>
        <v/>
      </c>
      <c r="CS466" s="145" t="str">
        <f t="shared" ca="1" si="3933"/>
        <v/>
      </c>
    </row>
    <row r="467" spans="3:97" x14ac:dyDescent="0.2">
      <c r="C467" s="142">
        <f t="shared" si="3857"/>
        <v>465</v>
      </c>
      <c r="D467" s="142" t="e">
        <f t="shared" ca="1" si="3996"/>
        <v>#N/A</v>
      </c>
      <c r="E467" s="142" t="e">
        <f t="shared" ca="1" si="3996"/>
        <v>#N/A</v>
      </c>
      <c r="F467" s="142" t="e">
        <f t="shared" ca="1" si="3996"/>
        <v>#N/A</v>
      </c>
      <c r="G467" s="142" t="e">
        <f t="shared" ca="1" si="3996"/>
        <v>#N/A</v>
      </c>
      <c r="H467" s="142" t="e">
        <f t="shared" ca="1" si="3996"/>
        <v>#N/A</v>
      </c>
      <c r="I467" s="142" t="e">
        <f t="shared" ca="1" si="3996"/>
        <v>#N/A</v>
      </c>
      <c r="J467" s="142" t="e">
        <f t="shared" ca="1" si="3996"/>
        <v>#N/A</v>
      </c>
      <c r="K467" s="142" t="e">
        <f t="shared" ca="1" si="3996"/>
        <v>#N/A</v>
      </c>
      <c r="L467" s="142" t="e">
        <f t="shared" ca="1" si="3996"/>
        <v>#N/A</v>
      </c>
      <c r="M467" s="142" t="e">
        <f t="shared" ca="1" si="3996"/>
        <v>#N/A</v>
      </c>
      <c r="N467" s="142" t="e">
        <f t="shared" ca="1" si="3996"/>
        <v>#N/A</v>
      </c>
      <c r="O467" s="142" t="e">
        <f t="shared" ca="1" si="3996"/>
        <v>#N/A</v>
      </c>
      <c r="P467" s="142" t="e">
        <f t="shared" ca="1" si="3996"/>
        <v>#N/A</v>
      </c>
      <c r="Q467" s="142" t="e">
        <f t="shared" ca="1" si="3996"/>
        <v>#N/A</v>
      </c>
      <c r="R467" s="142" t="e">
        <f t="shared" ca="1" si="3996"/>
        <v>#N/A</v>
      </c>
      <c r="S467" s="142" t="e">
        <f t="shared" ca="1" si="3996"/>
        <v>#N/A</v>
      </c>
      <c r="T467" s="142" t="e">
        <f t="shared" ca="1" si="3986"/>
        <v>#N/A</v>
      </c>
      <c r="U467" s="142" t="e">
        <f t="shared" ca="1" si="3986"/>
        <v>#N/A</v>
      </c>
      <c r="V467" s="142" t="e">
        <f t="shared" ca="1" si="3986"/>
        <v>#N/A</v>
      </c>
      <c r="W467" s="142" t="e">
        <f t="shared" ca="1" si="3986"/>
        <v>#N/A</v>
      </c>
      <c r="X467" s="142" t="e">
        <f t="shared" ca="1" si="3986"/>
        <v>#N/A</v>
      </c>
      <c r="Y467" s="142" t="e">
        <f t="shared" ca="1" si="3986"/>
        <v>#N/A</v>
      </c>
      <c r="Z467" s="142" t="e">
        <f t="shared" ca="1" si="3986"/>
        <v>#N/A</v>
      </c>
      <c r="AA467" s="142" t="e">
        <f t="shared" ca="1" si="3986"/>
        <v>#N/A</v>
      </c>
      <c r="AB467" s="142" t="e">
        <f t="shared" ca="1" si="3986"/>
        <v>#N/A</v>
      </c>
      <c r="AC467" s="142" t="e">
        <f t="shared" ca="1" si="3986"/>
        <v>#N/A</v>
      </c>
      <c r="AD467" s="142" t="e">
        <f t="shared" ca="1" si="3986"/>
        <v>#N/A</v>
      </c>
      <c r="AE467" s="142" t="e">
        <f t="shared" ca="1" si="3986"/>
        <v>#N/A</v>
      </c>
      <c r="AF467" s="142" t="e">
        <f t="shared" ca="1" si="3986"/>
        <v>#N/A</v>
      </c>
      <c r="AG467" s="142" t="e">
        <f t="shared" ca="1" si="3986"/>
        <v>#N/A</v>
      </c>
      <c r="AH467" s="142" t="e">
        <f t="shared" ca="1" si="3986"/>
        <v>#N/A</v>
      </c>
      <c r="AI467" s="142" t="e">
        <f t="shared" ca="1" si="3997"/>
        <v>#N/A</v>
      </c>
      <c r="AJ467" s="142" t="e">
        <f t="shared" ca="1" si="3997"/>
        <v>#N/A</v>
      </c>
      <c r="AK467" s="142" t="e">
        <f t="shared" ca="1" si="3997"/>
        <v>#N/A</v>
      </c>
      <c r="AL467" s="142" t="e">
        <f t="shared" ca="1" si="3997"/>
        <v>#N/A</v>
      </c>
      <c r="AM467" s="142" t="e">
        <f t="shared" ca="1" si="3997"/>
        <v>#N/A</v>
      </c>
      <c r="AN467" s="142" t="e">
        <f t="shared" ca="1" si="3997"/>
        <v>#N/A</v>
      </c>
      <c r="AO467" s="142" t="e">
        <f t="shared" ca="1" si="3997"/>
        <v>#N/A</v>
      </c>
      <c r="AP467" s="142" t="e">
        <f t="shared" ca="1" si="3997"/>
        <v>#N/A</v>
      </c>
      <c r="AQ467" s="142" t="e">
        <f t="shared" ca="1" si="3997"/>
        <v>#N/A</v>
      </c>
      <c r="AR467" s="142" t="e">
        <f t="shared" ca="1" si="3997"/>
        <v>#N/A</v>
      </c>
      <c r="AS467" s="142" t="e">
        <f t="shared" ca="1" si="3997"/>
        <v>#N/A</v>
      </c>
      <c r="AT467" s="142" t="e">
        <f t="shared" ca="1" si="3997"/>
        <v>#N/A</v>
      </c>
      <c r="AU467" s="142" t="e">
        <f t="shared" ca="1" si="3997"/>
        <v>#N/A</v>
      </c>
      <c r="AV467" s="142" t="e">
        <f t="shared" ca="1" si="3997"/>
        <v>#N/A</v>
      </c>
      <c r="AW467" s="142" t="e">
        <f t="shared" ca="1" si="3997"/>
        <v>#N/A</v>
      </c>
      <c r="AX467" s="142" t="e">
        <f t="shared" ca="1" si="3997"/>
        <v>#N/A</v>
      </c>
      <c r="AY467" s="142" t="e">
        <f t="shared" ca="1" si="3987"/>
        <v>#N/A</v>
      </c>
      <c r="AZ467" s="142" t="e">
        <f t="shared" ca="1" si="3987"/>
        <v>#N/A</v>
      </c>
      <c r="BA467" s="142" t="e">
        <f t="shared" ca="1" si="3987"/>
        <v>#N/A</v>
      </c>
      <c r="BB467" s="142" t="str">
        <f t="shared" ca="1" si="3847"/>
        <v/>
      </c>
      <c r="BC467" s="142" t="str">
        <f t="shared" ref="BC467" ca="1" si="4006">IFERROR(VALUE(G467)*IF(RTF_unit="K",1,IF(RTF_unit="lb",1/1000,IF(RTF_unit="T",2,1))),"")</f>
        <v/>
      </c>
      <c r="BD467" s="142" t="str">
        <f t="shared" ref="BD467" ca="1" si="4007">IFERROR(VALUE(H467)*IF(RTF_unit="K",1,IF(RTF_unit="lb",1/1000,IF(RTF_unit="T",2,1))),"")</f>
        <v/>
      </c>
      <c r="BE467" s="142" t="str">
        <f t="shared" ref="BE467" ca="1" si="4008">IFERROR(VALUE(I467)*IF(RTF_unit="K",1,IF(RTF_unit="lb",1/1000,IF(RTF_unit="T",2,1))),"")</f>
        <v/>
      </c>
      <c r="BF467" s="20" t="str">
        <f t="shared" ca="1" si="3851"/>
        <v/>
      </c>
      <c r="BG467" s="142" t="str">
        <f t="shared" ca="1" si="3893"/>
        <v/>
      </c>
      <c r="BH467" s="20"/>
      <c r="BI467" s="158" t="str">
        <f t="shared" ca="1" si="3937"/>
        <v/>
      </c>
      <c r="BJ467" s="142" t="str">
        <f t="shared" ca="1" si="3912"/>
        <v/>
      </c>
      <c r="BK467" s="142" t="str">
        <f t="shared" ca="1" si="3938"/>
        <v/>
      </c>
      <c r="BL467" s="142" t="str">
        <f t="shared" ref="BL467" ca="1" si="4009">IFERROR(INDEX($D$2:$BA$203,$A$41-1+$BI467,$A$27-3)*IF(RTF_unit="K",1,IF(RTF_unit="lb",1/1000,IF(RTF_unit="T",2,1))),"")</f>
        <v/>
      </c>
      <c r="BM467" s="142" t="str">
        <f t="shared" ref="BM467" ca="1" si="4010">IFERROR(INDEX($D$2:$BA$203,$A$41-1+$BI467,$A$27-1)*IF(RTF_unit="K",1,IF(RTF_unit="lb",1/1000,IF(RTF_unit="T",2,1))),"")</f>
        <v/>
      </c>
      <c r="BN467" s="142" t="str">
        <f t="shared" ref="BN467" ca="1" si="4011">IFERROR(INDEX($D$2:$BA$203,$A$41-1+$BI467,$A$27-2)*IF(RTF_unit="K",1,IF(RTF_unit="lb",1/1000,IF(RTF_unit="T",2,1))),"")</f>
        <v/>
      </c>
      <c r="BO467" s="142" t="str">
        <f t="shared" ref="BO467" ca="1" si="4012">IFERROR(INDEX($D$2:$BA$203,$A$41-1+$BI467,$A$27)*IF(RTF_unit_Moment="kip-ft",1,IF(RTF_unit_Moment="kip-in",1/12,IF(RTF_unit_Moment="lb-ft",1/1000,IF(RTF_unit_Moment="lb-in",1/12000,1)))),"")</f>
        <v/>
      </c>
      <c r="BP467" s="142" t="str">
        <f t="shared" ref="BP467" ca="1" si="4013">IFERROR(INDEX($D$2:$BA$203,$A$41-1+$BI467,$A$30)*IF(RTF_unit_Moment="kip-ft",1,IF(RTF_unit_Moment="kip-in",1/12,IF(RTF_unit_Moment="lb-ft",1/1000,IF(RTF_unit_Moment="lb-in",1/12000,1)))),"")</f>
        <v/>
      </c>
      <c r="BQ467" s="142" t="str">
        <f t="shared" ca="1" si="3944"/>
        <v/>
      </c>
      <c r="BR467" s="142" t="str">
        <f t="shared" ca="1" si="3945"/>
        <v/>
      </c>
      <c r="BT467" s="142" t="str">
        <f t="array" aca="1" ref="BT467" ca="1">IFERROR(INDEX($BB$1:$BB$502,SMALL(IF($BB$1:$BB$502&lt;&gt;"",ROW($BB$1:$BB$502)),ROW(460:460))),"")</f>
        <v/>
      </c>
      <c r="BU467" s="156" t="str">
        <f t="shared" ca="1" si="3907"/>
        <v/>
      </c>
      <c r="BV467" s="142" t="str">
        <f t="shared" ca="1" si="3918"/>
        <v/>
      </c>
      <c r="BW467" s="142" t="str">
        <f t="shared" ca="1" si="3918"/>
        <v/>
      </c>
      <c r="BX467" s="142" t="str">
        <f t="shared" ca="1" si="3918"/>
        <v/>
      </c>
      <c r="BY467" s="142" t="str">
        <f t="shared" ca="1" si="3919"/>
        <v/>
      </c>
      <c r="BZ467" s="142" t="str">
        <f t="shared" ca="1" si="3908"/>
        <v/>
      </c>
      <c r="CA467" s="142" t="str">
        <f t="shared" ca="1" si="3920"/>
        <v/>
      </c>
      <c r="CB467" s="142" t="str">
        <f t="shared" ca="1" si="3921"/>
        <v/>
      </c>
      <c r="CC467" s="142" t="str">
        <f t="shared" ca="1" si="3922"/>
        <v/>
      </c>
      <c r="CD467" s="142" t="str">
        <f t="shared" ca="1" si="3923"/>
        <v/>
      </c>
      <c r="CE467" s="142" t="str">
        <f t="shared" ca="1" si="3924"/>
        <v/>
      </c>
      <c r="CF467" s="142" t="str">
        <f t="shared" ca="1" si="3925"/>
        <v/>
      </c>
      <c r="CG467" s="142" t="str">
        <f t="shared" ca="1" si="3926"/>
        <v/>
      </c>
      <c r="CH467" s="142" t="str">
        <f ca="1">IFERROR(TRIM(IFERROR(IF(ISNUMBER(MATCH(IF($CF466="Radius",LEFT($CF467,FIND(" (",$CF467,1)),IF(LEFT($CF467,FIND(" (",$CF467,1))=LEFT($CF466,FIND(" (",$CF466,1)),"",LEFT($CF467,FIND(" (",$CF467,1)))),$CH$8:$CH466,0))=FALSE,IF($CF466="Radius",LEFT($CF467,FIND(" (",$CF467,1)),IF(LEFT($CF467,FIND(" (",$CF467,1))=LEFT($CF466,FIND(" (",$CF466,1)),"",LEFT($CF467,FIND(" (",$CF467,1)))),""),"")),"")</f>
        <v/>
      </c>
      <c r="CI467" s="142" t="str">
        <f t="array" aca="1" ref="CI467" ca="1">IFERROR(IF($CH467="","",IF(MAX((Selection_Radius=$CH467)*Selection_Resultant)=0,"",MAX((Selection_Radius=$CH467)*Selection_Resultant))),"")</f>
        <v/>
      </c>
      <c r="CJ467" s="142" t="str">
        <f t="shared" ca="1" si="3927"/>
        <v/>
      </c>
      <c r="CK467" s="142" t="str">
        <f t="array" aca="1" ref="CK467" ca="1">IFERROR(INDEX($CJ$1:$CJ$502,SMALL(IF($CJ$1:$CJ$502&lt;&gt;"",ROW($CJ$1:$CJ$502)),ROW(460:460))),"")</f>
        <v/>
      </c>
      <c r="CL467" s="142" t="str">
        <f t="shared" ca="1" si="3928"/>
        <v/>
      </c>
      <c r="CM467" s="142" t="str">
        <f t="shared" ca="1" si="3929"/>
        <v/>
      </c>
      <c r="CN467" s="142" t="str" cm="1">
        <f t="array" aca="1" ref="CN467" ca="1">IF(CM467="","",INDEX(INDIRECT("$CM$9:$CM$" &amp; ROW(GuyAnchorReactionCount) + GuyAnchorReactionCount),ROWS($CM467:INDIRECT("$CM$" &amp; ROW(GuyAnchorReactionCount) + GuyAnchorReactionCount))))</f>
        <v/>
      </c>
      <c r="CP467" s="145" t="str">
        <f t="shared" ca="1" si="3930"/>
        <v/>
      </c>
      <c r="CQ467" s="145" t="str">
        <f t="shared" ca="1" si="3931"/>
        <v/>
      </c>
      <c r="CR467" s="145" t="str">
        <f t="shared" ca="1" si="3932"/>
        <v/>
      </c>
      <c r="CS467" s="145" t="str">
        <f t="shared" ca="1" si="3933"/>
        <v/>
      </c>
    </row>
    <row r="468" spans="3:97" ht="15" customHeight="1" x14ac:dyDescent="0.2">
      <c r="C468" s="142">
        <f t="shared" si="3857"/>
        <v>466</v>
      </c>
      <c r="D468" s="142" t="e">
        <f t="shared" ca="1" si="3996"/>
        <v>#N/A</v>
      </c>
      <c r="E468" s="142" t="e">
        <f t="shared" ca="1" si="3996"/>
        <v>#N/A</v>
      </c>
      <c r="F468" s="142" t="e">
        <f t="shared" ca="1" si="3996"/>
        <v>#N/A</v>
      </c>
      <c r="G468" s="142" t="e">
        <f t="shared" ca="1" si="3996"/>
        <v>#N/A</v>
      </c>
      <c r="H468" s="142" t="e">
        <f t="shared" ca="1" si="3996"/>
        <v>#N/A</v>
      </c>
      <c r="I468" s="142" t="e">
        <f t="shared" ca="1" si="3996"/>
        <v>#N/A</v>
      </c>
      <c r="J468" s="142" t="e">
        <f t="shared" ca="1" si="3996"/>
        <v>#N/A</v>
      </c>
      <c r="K468" s="142" t="e">
        <f t="shared" ca="1" si="3996"/>
        <v>#N/A</v>
      </c>
      <c r="L468" s="142" t="e">
        <f t="shared" ca="1" si="3996"/>
        <v>#N/A</v>
      </c>
      <c r="M468" s="142" t="e">
        <f t="shared" ca="1" si="3996"/>
        <v>#N/A</v>
      </c>
      <c r="N468" s="142" t="e">
        <f t="shared" ca="1" si="3996"/>
        <v>#N/A</v>
      </c>
      <c r="O468" s="142" t="e">
        <f t="shared" ca="1" si="3996"/>
        <v>#N/A</v>
      </c>
      <c r="P468" s="142" t="e">
        <f t="shared" ca="1" si="3996"/>
        <v>#N/A</v>
      </c>
      <c r="Q468" s="142" t="e">
        <f t="shared" ca="1" si="3996"/>
        <v>#N/A</v>
      </c>
      <c r="R468" s="142" t="e">
        <f t="shared" ca="1" si="3996"/>
        <v>#N/A</v>
      </c>
      <c r="S468" s="142" t="e">
        <f t="shared" ca="1" si="3996"/>
        <v>#N/A</v>
      </c>
      <c r="T468" s="142" t="e">
        <f t="shared" ca="1" si="3986"/>
        <v>#N/A</v>
      </c>
      <c r="U468" s="142" t="e">
        <f t="shared" ca="1" si="3986"/>
        <v>#N/A</v>
      </c>
      <c r="V468" s="142" t="e">
        <f t="shared" ca="1" si="3986"/>
        <v>#N/A</v>
      </c>
      <c r="W468" s="142" t="e">
        <f t="shared" ca="1" si="3986"/>
        <v>#N/A</v>
      </c>
      <c r="X468" s="142" t="e">
        <f t="shared" ca="1" si="3986"/>
        <v>#N/A</v>
      </c>
      <c r="Y468" s="142" t="e">
        <f t="shared" ca="1" si="3986"/>
        <v>#N/A</v>
      </c>
      <c r="Z468" s="142" t="e">
        <f t="shared" ca="1" si="3986"/>
        <v>#N/A</v>
      </c>
      <c r="AA468" s="142" t="e">
        <f t="shared" ca="1" si="3986"/>
        <v>#N/A</v>
      </c>
      <c r="AB468" s="142" t="e">
        <f t="shared" ca="1" si="3986"/>
        <v>#N/A</v>
      </c>
      <c r="AC468" s="142" t="e">
        <f t="shared" ca="1" si="3986"/>
        <v>#N/A</v>
      </c>
      <c r="AD468" s="142" t="e">
        <f t="shared" ca="1" si="3986"/>
        <v>#N/A</v>
      </c>
      <c r="AE468" s="142" t="e">
        <f t="shared" ca="1" si="3986"/>
        <v>#N/A</v>
      </c>
      <c r="AF468" s="142" t="e">
        <f t="shared" ca="1" si="3986"/>
        <v>#N/A</v>
      </c>
      <c r="AG468" s="142" t="e">
        <f t="shared" ca="1" si="3986"/>
        <v>#N/A</v>
      </c>
      <c r="AH468" s="142" t="e">
        <f t="shared" ca="1" si="3986"/>
        <v>#N/A</v>
      </c>
      <c r="AI468" s="142" t="e">
        <f t="shared" ca="1" si="3997"/>
        <v>#N/A</v>
      </c>
      <c r="AJ468" s="142" t="e">
        <f t="shared" ca="1" si="3997"/>
        <v>#N/A</v>
      </c>
      <c r="AK468" s="142" t="e">
        <f t="shared" ca="1" si="3997"/>
        <v>#N/A</v>
      </c>
      <c r="AL468" s="142" t="e">
        <f t="shared" ca="1" si="3997"/>
        <v>#N/A</v>
      </c>
      <c r="AM468" s="142" t="e">
        <f t="shared" ca="1" si="3997"/>
        <v>#N/A</v>
      </c>
      <c r="AN468" s="142" t="e">
        <f t="shared" ca="1" si="3997"/>
        <v>#N/A</v>
      </c>
      <c r="AO468" s="142" t="e">
        <f t="shared" ca="1" si="3997"/>
        <v>#N/A</v>
      </c>
      <c r="AP468" s="142" t="e">
        <f t="shared" ca="1" si="3997"/>
        <v>#N/A</v>
      </c>
      <c r="AQ468" s="142" t="e">
        <f t="shared" ca="1" si="3997"/>
        <v>#N/A</v>
      </c>
      <c r="AR468" s="142" t="e">
        <f t="shared" ca="1" si="3997"/>
        <v>#N/A</v>
      </c>
      <c r="AS468" s="142" t="e">
        <f t="shared" ca="1" si="3997"/>
        <v>#N/A</v>
      </c>
      <c r="AT468" s="142" t="e">
        <f t="shared" ca="1" si="3997"/>
        <v>#N/A</v>
      </c>
      <c r="AU468" s="142" t="e">
        <f t="shared" ca="1" si="3997"/>
        <v>#N/A</v>
      </c>
      <c r="AV468" s="142" t="e">
        <f t="shared" ca="1" si="3997"/>
        <v>#N/A</v>
      </c>
      <c r="AW468" s="142" t="e">
        <f t="shared" ca="1" si="3997"/>
        <v>#N/A</v>
      </c>
      <c r="AX468" s="142" t="e">
        <f t="shared" ca="1" si="3997"/>
        <v>#N/A</v>
      </c>
      <c r="AY468" s="142" t="e">
        <f t="shared" ca="1" si="3987"/>
        <v>#N/A</v>
      </c>
      <c r="AZ468" s="142" t="e">
        <f t="shared" ca="1" si="3987"/>
        <v>#N/A</v>
      </c>
      <c r="BA468" s="142" t="e">
        <f t="shared" ca="1" si="3987"/>
        <v>#N/A</v>
      </c>
      <c r="BB468" s="142" t="str">
        <f t="shared" ca="1" si="3847"/>
        <v/>
      </c>
      <c r="BC468" s="142" t="str">
        <f t="shared" ref="BC468" ca="1" si="4014">IFERROR(VALUE(G468)*IF(RTF_unit="K",1,IF(RTF_unit="lb",1/1000,IF(RTF_unit="T",2,1))),"")</f>
        <v/>
      </c>
      <c r="BD468" s="142" t="str">
        <f t="shared" ref="BD468" ca="1" si="4015">IFERROR(VALUE(H468)*IF(RTF_unit="K",1,IF(RTF_unit="lb",1/1000,IF(RTF_unit="T",2,1))),"")</f>
        <v/>
      </c>
      <c r="BE468" s="142" t="str">
        <f t="shared" ref="BE468" ca="1" si="4016">IFERROR(VALUE(I468)*IF(RTF_unit="K",1,IF(RTF_unit="lb",1/1000,IF(RTF_unit="T",2,1))),"")</f>
        <v/>
      </c>
      <c r="BF468" s="20" t="str">
        <f t="shared" ca="1" si="3851"/>
        <v/>
      </c>
      <c r="BG468" s="142" t="str">
        <f t="shared" ca="1" si="3893"/>
        <v/>
      </c>
      <c r="BH468" s="20"/>
      <c r="BI468" s="158" t="str">
        <f t="shared" ca="1" si="3937"/>
        <v/>
      </c>
      <c r="BJ468" s="142" t="str">
        <f t="shared" ca="1" si="3912"/>
        <v/>
      </c>
      <c r="BK468" s="142" t="str">
        <f t="shared" ca="1" si="3938"/>
        <v/>
      </c>
      <c r="BL468" s="142" t="str">
        <f t="shared" ref="BL468" ca="1" si="4017">IFERROR(INDEX($D$2:$BA$203,$A$41-1+$BI468,$A$27-3)*IF(RTF_unit="K",1,IF(RTF_unit="lb",1/1000,IF(RTF_unit="T",2,1))),"")</f>
        <v/>
      </c>
      <c r="BM468" s="142" t="str">
        <f t="shared" ref="BM468" ca="1" si="4018">IFERROR(INDEX($D$2:$BA$203,$A$41-1+$BI468,$A$27-1)*IF(RTF_unit="K",1,IF(RTF_unit="lb",1/1000,IF(RTF_unit="T",2,1))),"")</f>
        <v/>
      </c>
      <c r="BN468" s="142" t="str">
        <f t="shared" ref="BN468" ca="1" si="4019">IFERROR(INDEX($D$2:$BA$203,$A$41-1+$BI468,$A$27-2)*IF(RTF_unit="K",1,IF(RTF_unit="lb",1/1000,IF(RTF_unit="T",2,1))),"")</f>
        <v/>
      </c>
      <c r="BO468" s="142" t="str">
        <f t="shared" ref="BO468" ca="1" si="4020">IFERROR(INDEX($D$2:$BA$203,$A$41-1+$BI468,$A$27)*IF(RTF_unit_Moment="kip-ft",1,IF(RTF_unit_Moment="kip-in",1/12,IF(RTF_unit_Moment="lb-ft",1/1000,IF(RTF_unit_Moment="lb-in",1/12000,1)))),"")</f>
        <v/>
      </c>
      <c r="BP468" s="142" t="str">
        <f t="shared" ref="BP468" ca="1" si="4021">IFERROR(INDEX($D$2:$BA$203,$A$41-1+$BI468,$A$30)*IF(RTF_unit_Moment="kip-ft",1,IF(RTF_unit_Moment="kip-in",1/12,IF(RTF_unit_Moment="lb-ft",1/1000,IF(RTF_unit_Moment="lb-in",1/12000,1)))),"")</f>
        <v/>
      </c>
      <c r="BQ468" s="142" t="str">
        <f t="shared" ca="1" si="3944"/>
        <v/>
      </c>
      <c r="BR468" s="142" t="str">
        <f t="shared" ca="1" si="3945"/>
        <v/>
      </c>
      <c r="BT468" s="142" t="str">
        <f t="array" aca="1" ref="BT468" ca="1">IFERROR(INDEX($BB$1:$BB$502,SMALL(IF($BB$1:$BB$502&lt;&gt;"",ROW($BB$1:$BB$502)),ROW(461:461))),"")</f>
        <v/>
      </c>
      <c r="BU468" s="156" t="str">
        <f t="shared" ca="1" si="3907"/>
        <v/>
      </c>
      <c r="BV468" s="142" t="str">
        <f t="shared" ca="1" si="3918"/>
        <v/>
      </c>
      <c r="BW468" s="142" t="str">
        <f t="shared" ca="1" si="3918"/>
        <v/>
      </c>
      <c r="BX468" s="142" t="str">
        <f t="shared" ca="1" si="3918"/>
        <v/>
      </c>
      <c r="BY468" s="142" t="str">
        <f t="shared" ca="1" si="3919"/>
        <v/>
      </c>
      <c r="BZ468" s="142" t="str">
        <f t="shared" ca="1" si="3908"/>
        <v/>
      </c>
      <c r="CA468" s="142" t="str">
        <f t="shared" ca="1" si="3920"/>
        <v/>
      </c>
      <c r="CB468" s="142" t="str">
        <f t="shared" ca="1" si="3921"/>
        <v/>
      </c>
      <c r="CC468" s="142" t="str">
        <f t="shared" ca="1" si="3922"/>
        <v/>
      </c>
      <c r="CD468" s="142" t="str">
        <f t="shared" ca="1" si="3923"/>
        <v/>
      </c>
      <c r="CE468" s="142" t="str">
        <f t="shared" ca="1" si="3924"/>
        <v/>
      </c>
      <c r="CF468" s="142" t="str">
        <f t="shared" ca="1" si="3925"/>
        <v/>
      </c>
      <c r="CG468" s="142" t="str">
        <f t="shared" ca="1" si="3926"/>
        <v/>
      </c>
      <c r="CH468" s="142" t="str">
        <f ca="1">IFERROR(TRIM(IFERROR(IF(ISNUMBER(MATCH(IF($CF467="Radius",LEFT($CF468,FIND(" (",$CF468,1)),IF(LEFT($CF468,FIND(" (",$CF468,1))=LEFT($CF467,FIND(" (",$CF467,1)),"",LEFT($CF468,FIND(" (",$CF468,1)))),$CH$8:$CH467,0))=FALSE,IF($CF467="Radius",LEFT($CF468,FIND(" (",$CF468,1)),IF(LEFT($CF468,FIND(" (",$CF468,1))=LEFT($CF467,FIND(" (",$CF467,1)),"",LEFT($CF468,FIND(" (",$CF468,1)))),""),"")),"")</f>
        <v/>
      </c>
      <c r="CI468" s="142" t="str">
        <f t="array" aca="1" ref="CI468" ca="1">IFERROR(IF($CH468="","",IF(MAX((Selection_Radius=$CH468)*Selection_Resultant)=0,"",MAX((Selection_Radius=$CH468)*Selection_Resultant))),"")</f>
        <v/>
      </c>
      <c r="CJ468" s="142" t="str">
        <f t="shared" ca="1" si="3927"/>
        <v/>
      </c>
      <c r="CK468" s="142" t="str">
        <f t="array" aca="1" ref="CK468" ca="1">IFERROR(INDEX($CJ$1:$CJ$502,SMALL(IF($CJ$1:$CJ$502&lt;&gt;"",ROW($CJ$1:$CJ$502)),ROW(461:461))),"")</f>
        <v/>
      </c>
      <c r="CL468" s="142" t="str">
        <f t="shared" ca="1" si="3928"/>
        <v/>
      </c>
      <c r="CM468" s="142" t="str">
        <f t="shared" ca="1" si="3929"/>
        <v/>
      </c>
      <c r="CN468" s="142" t="str" cm="1">
        <f t="array" aca="1" ref="CN468" ca="1">IF(CM468="","",INDEX(INDIRECT("$CM$9:$CM$" &amp; ROW(GuyAnchorReactionCount) + GuyAnchorReactionCount),ROWS($CM468:INDIRECT("$CM$" &amp; ROW(GuyAnchorReactionCount) + GuyAnchorReactionCount))))</f>
        <v/>
      </c>
      <c r="CP468" s="145" t="str">
        <f t="shared" ca="1" si="3930"/>
        <v/>
      </c>
      <c r="CQ468" s="145" t="str">
        <f t="shared" ca="1" si="3931"/>
        <v/>
      </c>
      <c r="CR468" s="145" t="str">
        <f t="shared" ca="1" si="3932"/>
        <v/>
      </c>
      <c r="CS468" s="145" t="str">
        <f t="shared" ca="1" si="3933"/>
        <v/>
      </c>
    </row>
    <row r="469" spans="3:97" x14ac:dyDescent="0.2">
      <c r="C469" s="142">
        <f t="shared" si="3857"/>
        <v>467</v>
      </c>
      <c r="D469" s="142" t="e">
        <f t="shared" ca="1" si="3996"/>
        <v>#N/A</v>
      </c>
      <c r="E469" s="142" t="e">
        <f t="shared" ca="1" si="3996"/>
        <v>#N/A</v>
      </c>
      <c r="F469" s="142" t="e">
        <f t="shared" ca="1" si="3996"/>
        <v>#N/A</v>
      </c>
      <c r="G469" s="142" t="e">
        <f t="shared" ca="1" si="3996"/>
        <v>#N/A</v>
      </c>
      <c r="H469" s="142" t="e">
        <f t="shared" ca="1" si="3996"/>
        <v>#N/A</v>
      </c>
      <c r="I469" s="142" t="e">
        <f t="shared" ca="1" si="3996"/>
        <v>#N/A</v>
      </c>
      <c r="J469" s="142" t="e">
        <f t="shared" ca="1" si="3996"/>
        <v>#N/A</v>
      </c>
      <c r="K469" s="142" t="e">
        <f t="shared" ca="1" si="3996"/>
        <v>#N/A</v>
      </c>
      <c r="L469" s="142" t="e">
        <f t="shared" ca="1" si="3996"/>
        <v>#N/A</v>
      </c>
      <c r="M469" s="142" t="e">
        <f t="shared" ca="1" si="3996"/>
        <v>#N/A</v>
      </c>
      <c r="N469" s="142" t="e">
        <f t="shared" ca="1" si="3996"/>
        <v>#N/A</v>
      </c>
      <c r="O469" s="142" t="e">
        <f t="shared" ca="1" si="3996"/>
        <v>#N/A</v>
      </c>
      <c r="P469" s="142" t="e">
        <f t="shared" ca="1" si="3996"/>
        <v>#N/A</v>
      </c>
      <c r="Q469" s="142" t="e">
        <f t="shared" ca="1" si="3996"/>
        <v>#N/A</v>
      </c>
      <c r="R469" s="142" t="e">
        <f t="shared" ca="1" si="3996"/>
        <v>#N/A</v>
      </c>
      <c r="S469" s="142" t="e">
        <f t="shared" ca="1" si="3996"/>
        <v>#N/A</v>
      </c>
      <c r="T469" s="142" t="e">
        <f t="shared" ca="1" si="3986"/>
        <v>#N/A</v>
      </c>
      <c r="U469" s="142" t="e">
        <f t="shared" ca="1" si="3986"/>
        <v>#N/A</v>
      </c>
      <c r="V469" s="142" t="e">
        <f t="shared" ca="1" si="3986"/>
        <v>#N/A</v>
      </c>
      <c r="W469" s="142" t="e">
        <f t="shared" ca="1" si="3986"/>
        <v>#N/A</v>
      </c>
      <c r="X469" s="142" t="e">
        <f t="shared" ca="1" si="3986"/>
        <v>#N/A</v>
      </c>
      <c r="Y469" s="142" t="e">
        <f t="shared" ca="1" si="3986"/>
        <v>#N/A</v>
      </c>
      <c r="Z469" s="142" t="e">
        <f t="shared" ca="1" si="3986"/>
        <v>#N/A</v>
      </c>
      <c r="AA469" s="142" t="e">
        <f t="shared" ca="1" si="3986"/>
        <v>#N/A</v>
      </c>
      <c r="AB469" s="142" t="e">
        <f t="shared" ca="1" si="3986"/>
        <v>#N/A</v>
      </c>
      <c r="AC469" s="142" t="e">
        <f t="shared" ca="1" si="3986"/>
        <v>#N/A</v>
      </c>
      <c r="AD469" s="142" t="e">
        <f t="shared" ca="1" si="3986"/>
        <v>#N/A</v>
      </c>
      <c r="AE469" s="142" t="e">
        <f t="shared" ca="1" si="3986"/>
        <v>#N/A</v>
      </c>
      <c r="AF469" s="142" t="e">
        <f t="shared" ca="1" si="3986"/>
        <v>#N/A</v>
      </c>
      <c r="AG469" s="142" t="e">
        <f t="shared" ca="1" si="3986"/>
        <v>#N/A</v>
      </c>
      <c r="AH469" s="142" t="e">
        <f t="shared" ca="1" si="3986"/>
        <v>#N/A</v>
      </c>
      <c r="AI469" s="142" t="e">
        <f t="shared" ca="1" si="3997"/>
        <v>#N/A</v>
      </c>
      <c r="AJ469" s="142" t="e">
        <f t="shared" ca="1" si="3997"/>
        <v>#N/A</v>
      </c>
      <c r="AK469" s="142" t="e">
        <f t="shared" ca="1" si="3997"/>
        <v>#N/A</v>
      </c>
      <c r="AL469" s="142" t="e">
        <f t="shared" ca="1" si="3997"/>
        <v>#N/A</v>
      </c>
      <c r="AM469" s="142" t="e">
        <f t="shared" ca="1" si="3997"/>
        <v>#N/A</v>
      </c>
      <c r="AN469" s="142" t="e">
        <f t="shared" ca="1" si="3997"/>
        <v>#N/A</v>
      </c>
      <c r="AO469" s="142" t="e">
        <f t="shared" ca="1" si="3997"/>
        <v>#N/A</v>
      </c>
      <c r="AP469" s="142" t="e">
        <f t="shared" ca="1" si="3997"/>
        <v>#N/A</v>
      </c>
      <c r="AQ469" s="142" t="e">
        <f t="shared" ca="1" si="3997"/>
        <v>#N/A</v>
      </c>
      <c r="AR469" s="142" t="e">
        <f t="shared" ca="1" si="3997"/>
        <v>#N/A</v>
      </c>
      <c r="AS469" s="142" t="e">
        <f t="shared" ca="1" si="3997"/>
        <v>#N/A</v>
      </c>
      <c r="AT469" s="142" t="e">
        <f t="shared" ca="1" si="3997"/>
        <v>#N/A</v>
      </c>
      <c r="AU469" s="142" t="e">
        <f t="shared" ca="1" si="3997"/>
        <v>#N/A</v>
      </c>
      <c r="AV469" s="142" t="e">
        <f t="shared" ca="1" si="3997"/>
        <v>#N/A</v>
      </c>
      <c r="AW469" s="142" t="e">
        <f t="shared" ca="1" si="3997"/>
        <v>#N/A</v>
      </c>
      <c r="AX469" s="142" t="e">
        <f t="shared" ca="1" si="3997"/>
        <v>#N/A</v>
      </c>
      <c r="AY469" s="142" t="e">
        <f t="shared" ca="1" si="3987"/>
        <v>#N/A</v>
      </c>
      <c r="AZ469" s="142" t="e">
        <f t="shared" ca="1" si="3987"/>
        <v>#N/A</v>
      </c>
      <c r="BA469" s="142" t="e">
        <f t="shared" ca="1" si="3987"/>
        <v>#N/A</v>
      </c>
      <c r="BB469" s="142" t="str">
        <f t="shared" ca="1" si="3847"/>
        <v/>
      </c>
      <c r="BC469" s="142" t="str">
        <f t="shared" ref="BC469" ca="1" si="4022">IFERROR(VALUE(G469)*IF(RTF_unit="K",1,IF(RTF_unit="lb",1/1000,IF(RTF_unit="T",2,1))),"")</f>
        <v/>
      </c>
      <c r="BD469" s="142" t="str">
        <f t="shared" ref="BD469" ca="1" si="4023">IFERROR(VALUE(H469)*IF(RTF_unit="K",1,IF(RTF_unit="lb",1/1000,IF(RTF_unit="T",2,1))),"")</f>
        <v/>
      </c>
      <c r="BE469" s="142" t="str">
        <f t="shared" ref="BE469" ca="1" si="4024">IFERROR(VALUE(I469)*IF(RTF_unit="K",1,IF(RTF_unit="lb",1/1000,IF(RTF_unit="T",2,1))),"")</f>
        <v/>
      </c>
      <c r="BF469" s="20" t="str">
        <f t="shared" ca="1" si="3851"/>
        <v/>
      </c>
      <c r="BG469" s="142" t="str">
        <f t="shared" ca="1" si="3893"/>
        <v/>
      </c>
      <c r="BH469" s="20"/>
      <c r="BI469" s="158" t="str">
        <f t="shared" ca="1" si="3937"/>
        <v/>
      </c>
      <c r="BJ469" s="142" t="str">
        <f t="shared" ca="1" si="3912"/>
        <v/>
      </c>
      <c r="BK469" s="142" t="str">
        <f t="shared" ca="1" si="3938"/>
        <v/>
      </c>
      <c r="BL469" s="142" t="str">
        <f t="shared" ref="BL469" ca="1" si="4025">IFERROR(INDEX($D$2:$BA$203,$A$41-1+$BI469,$A$27-3)*IF(RTF_unit="K",1,IF(RTF_unit="lb",1/1000,IF(RTF_unit="T",2,1))),"")</f>
        <v/>
      </c>
      <c r="BM469" s="142" t="str">
        <f t="shared" ref="BM469" ca="1" si="4026">IFERROR(INDEX($D$2:$BA$203,$A$41-1+$BI469,$A$27-1)*IF(RTF_unit="K",1,IF(RTF_unit="lb",1/1000,IF(RTF_unit="T",2,1))),"")</f>
        <v/>
      </c>
      <c r="BN469" s="142" t="str">
        <f t="shared" ref="BN469" ca="1" si="4027">IFERROR(INDEX($D$2:$BA$203,$A$41-1+$BI469,$A$27-2)*IF(RTF_unit="K",1,IF(RTF_unit="lb",1/1000,IF(RTF_unit="T",2,1))),"")</f>
        <v/>
      </c>
      <c r="BO469" s="142" t="str">
        <f t="shared" ref="BO469" ca="1" si="4028">IFERROR(INDEX($D$2:$BA$203,$A$41-1+$BI469,$A$27)*IF(RTF_unit_Moment="kip-ft",1,IF(RTF_unit_Moment="kip-in",1/12,IF(RTF_unit_Moment="lb-ft",1/1000,IF(RTF_unit_Moment="lb-in",1/12000,1)))),"")</f>
        <v/>
      </c>
      <c r="BP469" s="142" t="str">
        <f t="shared" ref="BP469" ca="1" si="4029">IFERROR(INDEX($D$2:$BA$203,$A$41-1+$BI469,$A$30)*IF(RTF_unit_Moment="kip-ft",1,IF(RTF_unit_Moment="kip-in",1/12,IF(RTF_unit_Moment="lb-ft",1/1000,IF(RTF_unit_Moment="lb-in",1/12000,1)))),"")</f>
        <v/>
      </c>
      <c r="BQ469" s="142" t="str">
        <f t="shared" ca="1" si="3944"/>
        <v/>
      </c>
      <c r="BR469" s="142" t="str">
        <f t="shared" ca="1" si="3945"/>
        <v/>
      </c>
      <c r="BT469" s="142" t="str">
        <f t="array" aca="1" ref="BT469" ca="1">IFERROR(INDEX($BB$1:$BB$502,SMALL(IF($BB$1:$BB$502&lt;&gt;"",ROW($BB$1:$BB$502)),ROW(462:462))),"")</f>
        <v/>
      </c>
      <c r="BU469" s="156" t="str">
        <f t="shared" ca="1" si="3907"/>
        <v/>
      </c>
      <c r="BV469" s="142" t="str">
        <f t="shared" ca="1" si="3918"/>
        <v/>
      </c>
      <c r="BW469" s="142" t="str">
        <f t="shared" ca="1" si="3918"/>
        <v/>
      </c>
      <c r="BX469" s="142" t="str">
        <f t="shared" ca="1" si="3918"/>
        <v/>
      </c>
      <c r="BY469" s="142" t="str">
        <f t="shared" ca="1" si="3919"/>
        <v/>
      </c>
      <c r="BZ469" s="142" t="str">
        <f t="shared" ca="1" si="3908"/>
        <v/>
      </c>
      <c r="CA469" s="142" t="str">
        <f t="shared" ca="1" si="3920"/>
        <v/>
      </c>
      <c r="CB469" s="142" t="str">
        <f t="shared" ca="1" si="3921"/>
        <v/>
      </c>
      <c r="CC469" s="142" t="str">
        <f t="shared" ca="1" si="3922"/>
        <v/>
      </c>
      <c r="CD469" s="142" t="str">
        <f t="shared" ca="1" si="3923"/>
        <v/>
      </c>
      <c r="CE469" s="142" t="str">
        <f t="shared" ca="1" si="3924"/>
        <v/>
      </c>
      <c r="CF469" s="142" t="str">
        <f t="shared" ca="1" si="3925"/>
        <v/>
      </c>
      <c r="CG469" s="142" t="str">
        <f t="shared" ca="1" si="3926"/>
        <v/>
      </c>
      <c r="CH469" s="142" t="str">
        <f ca="1">IFERROR(TRIM(IFERROR(IF(ISNUMBER(MATCH(IF($CF468="Radius",LEFT($CF469,FIND(" (",$CF469,1)),IF(LEFT($CF469,FIND(" (",$CF469,1))=LEFT($CF468,FIND(" (",$CF468,1)),"",LEFT($CF469,FIND(" (",$CF469,1)))),$CH$8:$CH468,0))=FALSE,IF($CF468="Radius",LEFT($CF469,FIND(" (",$CF469,1)),IF(LEFT($CF469,FIND(" (",$CF469,1))=LEFT($CF468,FIND(" (",$CF468,1)),"",LEFT($CF469,FIND(" (",$CF469,1)))),""),"")),"")</f>
        <v/>
      </c>
      <c r="CI469" s="142" t="str">
        <f t="array" aca="1" ref="CI469" ca="1">IFERROR(IF($CH469="","",IF(MAX((Selection_Radius=$CH469)*Selection_Resultant)=0,"",MAX((Selection_Radius=$CH469)*Selection_Resultant))),"")</f>
        <v/>
      </c>
      <c r="CJ469" s="142" t="str">
        <f t="shared" ca="1" si="3927"/>
        <v/>
      </c>
      <c r="CK469" s="142" t="str">
        <f t="array" aca="1" ref="CK469" ca="1">IFERROR(INDEX($CJ$1:$CJ$502,SMALL(IF($CJ$1:$CJ$502&lt;&gt;"",ROW($CJ$1:$CJ$502)),ROW(462:462))),"")</f>
        <v/>
      </c>
      <c r="CL469" s="142" t="str">
        <f t="shared" ca="1" si="3928"/>
        <v/>
      </c>
      <c r="CM469" s="142" t="str">
        <f t="shared" ca="1" si="3929"/>
        <v/>
      </c>
      <c r="CN469" s="142" t="str" cm="1">
        <f t="array" aca="1" ref="CN469" ca="1">IF(CM469="","",INDEX(INDIRECT("$CM$9:$CM$" &amp; ROW(GuyAnchorReactionCount) + GuyAnchorReactionCount),ROWS($CM469:INDIRECT("$CM$" &amp; ROW(GuyAnchorReactionCount) + GuyAnchorReactionCount))))</f>
        <v/>
      </c>
      <c r="CP469" s="145" t="str">
        <f t="shared" ca="1" si="3930"/>
        <v/>
      </c>
      <c r="CQ469" s="145" t="str">
        <f t="shared" ca="1" si="3931"/>
        <v/>
      </c>
      <c r="CR469" s="145" t="str">
        <f t="shared" ca="1" si="3932"/>
        <v/>
      </c>
      <c r="CS469" s="145" t="str">
        <f t="shared" ca="1" si="3933"/>
        <v/>
      </c>
    </row>
    <row r="470" spans="3:97" x14ac:dyDescent="0.2">
      <c r="C470" s="142">
        <f t="shared" si="3857"/>
        <v>468</v>
      </c>
      <c r="D470" s="142" t="e">
        <f t="shared" ca="1" si="3996"/>
        <v>#N/A</v>
      </c>
      <c r="E470" s="142" t="e">
        <f t="shared" ca="1" si="3996"/>
        <v>#N/A</v>
      </c>
      <c r="F470" s="142" t="e">
        <f t="shared" ca="1" si="3996"/>
        <v>#N/A</v>
      </c>
      <c r="G470" s="142" t="e">
        <f t="shared" ca="1" si="3996"/>
        <v>#N/A</v>
      </c>
      <c r="H470" s="142" t="e">
        <f t="shared" ca="1" si="3996"/>
        <v>#N/A</v>
      </c>
      <c r="I470" s="142" t="e">
        <f t="shared" ca="1" si="3996"/>
        <v>#N/A</v>
      </c>
      <c r="J470" s="142" t="e">
        <f t="shared" ca="1" si="3996"/>
        <v>#N/A</v>
      </c>
      <c r="K470" s="142" t="e">
        <f t="shared" ca="1" si="3996"/>
        <v>#N/A</v>
      </c>
      <c r="L470" s="142" t="e">
        <f t="shared" ca="1" si="3996"/>
        <v>#N/A</v>
      </c>
      <c r="M470" s="142" t="e">
        <f t="shared" ca="1" si="3996"/>
        <v>#N/A</v>
      </c>
      <c r="N470" s="142" t="e">
        <f t="shared" ca="1" si="3996"/>
        <v>#N/A</v>
      </c>
      <c r="O470" s="142" t="e">
        <f t="shared" ca="1" si="3996"/>
        <v>#N/A</v>
      </c>
      <c r="P470" s="142" t="e">
        <f t="shared" ca="1" si="3996"/>
        <v>#N/A</v>
      </c>
      <c r="Q470" s="142" t="e">
        <f t="shared" ca="1" si="3996"/>
        <v>#N/A</v>
      </c>
      <c r="R470" s="142" t="e">
        <f t="shared" ca="1" si="3996"/>
        <v>#N/A</v>
      </c>
      <c r="S470" s="142" t="e">
        <f t="shared" ca="1" si="3996"/>
        <v>#N/A</v>
      </c>
      <c r="T470" s="142" t="e">
        <f t="shared" ca="1" si="3986"/>
        <v>#N/A</v>
      </c>
      <c r="U470" s="142" t="e">
        <f t="shared" ca="1" si="3986"/>
        <v>#N/A</v>
      </c>
      <c r="V470" s="142" t="e">
        <f t="shared" ca="1" si="3986"/>
        <v>#N/A</v>
      </c>
      <c r="W470" s="142" t="e">
        <f t="shared" ca="1" si="3986"/>
        <v>#N/A</v>
      </c>
      <c r="X470" s="142" t="e">
        <f t="shared" ca="1" si="3986"/>
        <v>#N/A</v>
      </c>
      <c r="Y470" s="142" t="e">
        <f t="shared" ca="1" si="3986"/>
        <v>#N/A</v>
      </c>
      <c r="Z470" s="142" t="e">
        <f t="shared" ca="1" si="3986"/>
        <v>#N/A</v>
      </c>
      <c r="AA470" s="142" t="e">
        <f t="shared" ca="1" si="3986"/>
        <v>#N/A</v>
      </c>
      <c r="AB470" s="142" t="e">
        <f t="shared" ca="1" si="3986"/>
        <v>#N/A</v>
      </c>
      <c r="AC470" s="142" t="e">
        <f t="shared" ca="1" si="3986"/>
        <v>#N/A</v>
      </c>
      <c r="AD470" s="142" t="e">
        <f t="shared" ca="1" si="3986"/>
        <v>#N/A</v>
      </c>
      <c r="AE470" s="142" t="e">
        <f t="shared" ca="1" si="3986"/>
        <v>#N/A</v>
      </c>
      <c r="AF470" s="142" t="e">
        <f t="shared" ca="1" si="3986"/>
        <v>#N/A</v>
      </c>
      <c r="AG470" s="142" t="e">
        <f t="shared" ca="1" si="3986"/>
        <v>#N/A</v>
      </c>
      <c r="AH470" s="142" t="e">
        <f t="shared" ca="1" si="3986"/>
        <v>#N/A</v>
      </c>
      <c r="AI470" s="142" t="e">
        <f t="shared" ca="1" si="3997"/>
        <v>#N/A</v>
      </c>
      <c r="AJ470" s="142" t="e">
        <f t="shared" ca="1" si="3997"/>
        <v>#N/A</v>
      </c>
      <c r="AK470" s="142" t="e">
        <f t="shared" ca="1" si="3997"/>
        <v>#N/A</v>
      </c>
      <c r="AL470" s="142" t="e">
        <f t="shared" ca="1" si="3997"/>
        <v>#N/A</v>
      </c>
      <c r="AM470" s="142" t="e">
        <f t="shared" ca="1" si="3997"/>
        <v>#N/A</v>
      </c>
      <c r="AN470" s="142" t="e">
        <f t="shared" ca="1" si="3997"/>
        <v>#N/A</v>
      </c>
      <c r="AO470" s="142" t="e">
        <f t="shared" ca="1" si="3997"/>
        <v>#N/A</v>
      </c>
      <c r="AP470" s="142" t="e">
        <f t="shared" ca="1" si="3997"/>
        <v>#N/A</v>
      </c>
      <c r="AQ470" s="142" t="e">
        <f t="shared" ca="1" si="3997"/>
        <v>#N/A</v>
      </c>
      <c r="AR470" s="142" t="e">
        <f t="shared" ca="1" si="3997"/>
        <v>#N/A</v>
      </c>
      <c r="AS470" s="142" t="e">
        <f t="shared" ca="1" si="3997"/>
        <v>#N/A</v>
      </c>
      <c r="AT470" s="142" t="e">
        <f t="shared" ca="1" si="3997"/>
        <v>#N/A</v>
      </c>
      <c r="AU470" s="142" t="e">
        <f t="shared" ca="1" si="3997"/>
        <v>#N/A</v>
      </c>
      <c r="AV470" s="142" t="e">
        <f t="shared" ca="1" si="3997"/>
        <v>#N/A</v>
      </c>
      <c r="AW470" s="142" t="e">
        <f t="shared" ca="1" si="3997"/>
        <v>#N/A</v>
      </c>
      <c r="AX470" s="142" t="e">
        <f t="shared" ca="1" si="3997"/>
        <v>#N/A</v>
      </c>
      <c r="AY470" s="142" t="e">
        <f t="shared" ca="1" si="3987"/>
        <v>#N/A</v>
      </c>
      <c r="AZ470" s="142" t="e">
        <f t="shared" ca="1" si="3987"/>
        <v>#N/A</v>
      </c>
      <c r="BA470" s="142" t="e">
        <f t="shared" ca="1" si="3987"/>
        <v>#N/A</v>
      </c>
      <c r="BB470" s="142" t="str">
        <f t="shared" ca="1" si="3847"/>
        <v/>
      </c>
      <c r="BC470" s="142" t="str">
        <f t="shared" ref="BC470" ca="1" si="4030">IFERROR(VALUE(G470)*IF(RTF_unit="K",1,IF(RTF_unit="lb",1/1000,IF(RTF_unit="T",2,1))),"")</f>
        <v/>
      </c>
      <c r="BD470" s="142" t="str">
        <f t="shared" ref="BD470" ca="1" si="4031">IFERROR(VALUE(H470)*IF(RTF_unit="K",1,IF(RTF_unit="lb",1/1000,IF(RTF_unit="T",2,1))),"")</f>
        <v/>
      </c>
      <c r="BE470" s="142" t="str">
        <f t="shared" ref="BE470" ca="1" si="4032">IFERROR(VALUE(I470)*IF(RTF_unit="K",1,IF(RTF_unit="lb",1/1000,IF(RTF_unit="T",2,1))),"")</f>
        <v/>
      </c>
      <c r="BF470" s="20" t="str">
        <f t="shared" ca="1" si="3851"/>
        <v/>
      </c>
      <c r="BG470" s="142" t="str">
        <f t="shared" ca="1" si="3893"/>
        <v/>
      </c>
      <c r="BH470" s="20"/>
      <c r="BI470" s="158" t="str">
        <f t="shared" ca="1" si="3937"/>
        <v/>
      </c>
      <c r="BJ470" s="142" t="str">
        <f t="shared" ca="1" si="3912"/>
        <v/>
      </c>
      <c r="BK470" s="142" t="str">
        <f t="shared" ca="1" si="3938"/>
        <v/>
      </c>
      <c r="BL470" s="142" t="str">
        <f t="shared" ref="BL470" ca="1" si="4033">IFERROR(INDEX($D$2:$BA$203,$A$41-1+$BI470,$A$27-3)*IF(RTF_unit="K",1,IF(RTF_unit="lb",1/1000,IF(RTF_unit="T",2,1))),"")</f>
        <v/>
      </c>
      <c r="BM470" s="142" t="str">
        <f t="shared" ref="BM470" ca="1" si="4034">IFERROR(INDEX($D$2:$BA$203,$A$41-1+$BI470,$A$27-1)*IF(RTF_unit="K",1,IF(RTF_unit="lb",1/1000,IF(RTF_unit="T",2,1))),"")</f>
        <v/>
      </c>
      <c r="BN470" s="142" t="str">
        <f t="shared" ref="BN470" ca="1" si="4035">IFERROR(INDEX($D$2:$BA$203,$A$41-1+$BI470,$A$27-2)*IF(RTF_unit="K",1,IF(RTF_unit="lb",1/1000,IF(RTF_unit="T",2,1))),"")</f>
        <v/>
      </c>
      <c r="BO470" s="142" t="str">
        <f t="shared" ref="BO470" ca="1" si="4036">IFERROR(INDEX($D$2:$BA$203,$A$41-1+$BI470,$A$27)*IF(RTF_unit_Moment="kip-ft",1,IF(RTF_unit_Moment="kip-in",1/12,IF(RTF_unit_Moment="lb-ft",1/1000,IF(RTF_unit_Moment="lb-in",1/12000,1)))),"")</f>
        <v/>
      </c>
      <c r="BP470" s="142" t="str">
        <f t="shared" ref="BP470" ca="1" si="4037">IFERROR(INDEX($D$2:$BA$203,$A$41-1+$BI470,$A$30)*IF(RTF_unit_Moment="kip-ft",1,IF(RTF_unit_Moment="kip-in",1/12,IF(RTF_unit_Moment="lb-ft",1/1000,IF(RTF_unit_Moment="lb-in",1/12000,1)))),"")</f>
        <v/>
      </c>
      <c r="BQ470" s="142" t="str">
        <f t="shared" ca="1" si="3944"/>
        <v/>
      </c>
      <c r="BR470" s="142" t="str">
        <f t="shared" ca="1" si="3945"/>
        <v/>
      </c>
      <c r="BT470" s="142" t="str">
        <f t="array" aca="1" ref="BT470" ca="1">IFERROR(INDEX($BB$1:$BB$502,SMALL(IF($BB$1:$BB$502&lt;&gt;"",ROW($BB$1:$BB$502)),ROW(463:463))),"")</f>
        <v/>
      </c>
      <c r="BU470" s="156" t="str">
        <f t="shared" ca="1" si="3907"/>
        <v/>
      </c>
      <c r="BV470" s="142" t="str">
        <f t="shared" ca="1" si="3918"/>
        <v/>
      </c>
      <c r="BW470" s="142" t="str">
        <f t="shared" ca="1" si="3918"/>
        <v/>
      </c>
      <c r="BX470" s="142" t="str">
        <f t="shared" ca="1" si="3918"/>
        <v/>
      </c>
      <c r="BY470" s="142" t="str">
        <f t="shared" ca="1" si="3919"/>
        <v/>
      </c>
      <c r="BZ470" s="142" t="str">
        <f t="shared" ca="1" si="3908"/>
        <v/>
      </c>
      <c r="CA470" s="142" t="str">
        <f t="shared" ca="1" si="3920"/>
        <v/>
      </c>
      <c r="CB470" s="142" t="str">
        <f t="shared" ca="1" si="3921"/>
        <v/>
      </c>
      <c r="CC470" s="142" t="str">
        <f t="shared" ca="1" si="3922"/>
        <v/>
      </c>
      <c r="CD470" s="142" t="str">
        <f t="shared" ca="1" si="3923"/>
        <v/>
      </c>
      <c r="CE470" s="142" t="str">
        <f t="shared" ca="1" si="3924"/>
        <v/>
      </c>
      <c r="CF470" s="142" t="str">
        <f t="shared" ca="1" si="3925"/>
        <v/>
      </c>
      <c r="CG470" s="142" t="str">
        <f t="shared" ca="1" si="3926"/>
        <v/>
      </c>
      <c r="CH470" s="142" t="str">
        <f ca="1">IFERROR(TRIM(IFERROR(IF(ISNUMBER(MATCH(IF($CF469="Radius",LEFT($CF470,FIND(" (",$CF470,1)),IF(LEFT($CF470,FIND(" (",$CF470,1))=LEFT($CF469,FIND(" (",$CF469,1)),"",LEFT($CF470,FIND(" (",$CF470,1)))),$CH$8:$CH469,0))=FALSE,IF($CF469="Radius",LEFT($CF470,FIND(" (",$CF470,1)),IF(LEFT($CF470,FIND(" (",$CF470,1))=LEFT($CF469,FIND(" (",$CF469,1)),"",LEFT($CF470,FIND(" (",$CF470,1)))),""),"")),"")</f>
        <v/>
      </c>
      <c r="CI470" s="142" t="str">
        <f t="array" aca="1" ref="CI470" ca="1">IFERROR(IF($CH470="","",IF(MAX((Selection_Radius=$CH470)*Selection_Resultant)=0,"",MAX((Selection_Radius=$CH470)*Selection_Resultant))),"")</f>
        <v/>
      </c>
      <c r="CJ470" s="142" t="str">
        <f t="shared" ca="1" si="3927"/>
        <v/>
      </c>
      <c r="CK470" s="142" t="str">
        <f t="array" aca="1" ref="CK470" ca="1">IFERROR(INDEX($CJ$1:$CJ$502,SMALL(IF($CJ$1:$CJ$502&lt;&gt;"",ROW($CJ$1:$CJ$502)),ROW(463:463))),"")</f>
        <v/>
      </c>
      <c r="CL470" s="142" t="str">
        <f t="shared" ca="1" si="3928"/>
        <v/>
      </c>
      <c r="CM470" s="142" t="str">
        <f t="shared" ca="1" si="3929"/>
        <v/>
      </c>
      <c r="CN470" s="142" t="str" cm="1">
        <f t="array" aca="1" ref="CN470" ca="1">IF(CM470="","",INDEX(INDIRECT("$CM$9:$CM$" &amp; ROW(GuyAnchorReactionCount) + GuyAnchorReactionCount),ROWS($CM470:INDIRECT("$CM$" &amp; ROW(GuyAnchorReactionCount) + GuyAnchorReactionCount))))</f>
        <v/>
      </c>
      <c r="CP470" s="145" t="str">
        <f t="shared" ca="1" si="3930"/>
        <v/>
      </c>
      <c r="CQ470" s="145" t="str">
        <f t="shared" ca="1" si="3931"/>
        <v/>
      </c>
      <c r="CR470" s="145" t="str">
        <f t="shared" ca="1" si="3932"/>
        <v/>
      </c>
      <c r="CS470" s="145" t="str">
        <f t="shared" ca="1" si="3933"/>
        <v/>
      </c>
    </row>
    <row r="471" spans="3:97" ht="15" customHeight="1" x14ac:dyDescent="0.2">
      <c r="C471" s="142">
        <f t="shared" si="3857"/>
        <v>469</v>
      </c>
      <c r="D471" s="142" t="e">
        <f t="shared" ca="1" si="3996"/>
        <v>#N/A</v>
      </c>
      <c r="E471" s="142" t="e">
        <f t="shared" ca="1" si="3996"/>
        <v>#N/A</v>
      </c>
      <c r="F471" s="142" t="e">
        <f t="shared" ca="1" si="3996"/>
        <v>#N/A</v>
      </c>
      <c r="G471" s="142" t="e">
        <f t="shared" ca="1" si="3996"/>
        <v>#N/A</v>
      </c>
      <c r="H471" s="142" t="e">
        <f t="shared" ca="1" si="3996"/>
        <v>#N/A</v>
      </c>
      <c r="I471" s="142" t="e">
        <f t="shared" ca="1" si="3996"/>
        <v>#N/A</v>
      </c>
      <c r="J471" s="142" t="e">
        <f t="shared" ca="1" si="3996"/>
        <v>#N/A</v>
      </c>
      <c r="K471" s="142" t="e">
        <f t="shared" ca="1" si="3996"/>
        <v>#N/A</v>
      </c>
      <c r="L471" s="142" t="e">
        <f t="shared" ca="1" si="3996"/>
        <v>#N/A</v>
      </c>
      <c r="M471" s="142" t="e">
        <f t="shared" ca="1" si="3996"/>
        <v>#N/A</v>
      </c>
      <c r="N471" s="142" t="e">
        <f t="shared" ca="1" si="3996"/>
        <v>#N/A</v>
      </c>
      <c r="O471" s="142" t="e">
        <f t="shared" ca="1" si="3996"/>
        <v>#N/A</v>
      </c>
      <c r="P471" s="142" t="e">
        <f t="shared" ca="1" si="3996"/>
        <v>#N/A</v>
      </c>
      <c r="Q471" s="142" t="e">
        <f t="shared" ca="1" si="3996"/>
        <v>#N/A</v>
      </c>
      <c r="R471" s="142" t="e">
        <f t="shared" ca="1" si="3996"/>
        <v>#N/A</v>
      </c>
      <c r="S471" s="142" t="e">
        <f t="shared" ca="1" si="3996"/>
        <v>#N/A</v>
      </c>
      <c r="T471" s="142" t="e">
        <f t="shared" ca="1" si="3986"/>
        <v>#N/A</v>
      </c>
      <c r="U471" s="142" t="e">
        <f t="shared" ca="1" si="3986"/>
        <v>#N/A</v>
      </c>
      <c r="V471" s="142" t="e">
        <f t="shared" ca="1" si="3986"/>
        <v>#N/A</v>
      </c>
      <c r="W471" s="142" t="e">
        <f t="shared" ca="1" si="3986"/>
        <v>#N/A</v>
      </c>
      <c r="X471" s="142" t="e">
        <f t="shared" ca="1" si="3986"/>
        <v>#N/A</v>
      </c>
      <c r="Y471" s="142" t="e">
        <f t="shared" ca="1" si="3986"/>
        <v>#N/A</v>
      </c>
      <c r="Z471" s="142" t="e">
        <f t="shared" ca="1" si="3986"/>
        <v>#N/A</v>
      </c>
      <c r="AA471" s="142" t="e">
        <f t="shared" ca="1" si="3986"/>
        <v>#N/A</v>
      </c>
      <c r="AB471" s="142" t="e">
        <f t="shared" ca="1" si="3986"/>
        <v>#N/A</v>
      </c>
      <c r="AC471" s="142" t="e">
        <f t="shared" ca="1" si="3986"/>
        <v>#N/A</v>
      </c>
      <c r="AD471" s="142" t="e">
        <f t="shared" ca="1" si="3986"/>
        <v>#N/A</v>
      </c>
      <c r="AE471" s="142" t="e">
        <f t="shared" ca="1" si="3986"/>
        <v>#N/A</v>
      </c>
      <c r="AF471" s="142" t="e">
        <f t="shared" ca="1" si="3986"/>
        <v>#N/A</v>
      </c>
      <c r="AG471" s="142" t="e">
        <f t="shared" ca="1" si="3986"/>
        <v>#N/A</v>
      </c>
      <c r="AH471" s="142" t="e">
        <f t="shared" ca="1" si="3986"/>
        <v>#N/A</v>
      </c>
      <c r="AI471" s="142" t="e">
        <f t="shared" ca="1" si="3997"/>
        <v>#N/A</v>
      </c>
      <c r="AJ471" s="142" t="e">
        <f t="shared" ca="1" si="3997"/>
        <v>#N/A</v>
      </c>
      <c r="AK471" s="142" t="e">
        <f t="shared" ca="1" si="3997"/>
        <v>#N/A</v>
      </c>
      <c r="AL471" s="142" t="e">
        <f t="shared" ca="1" si="3997"/>
        <v>#N/A</v>
      </c>
      <c r="AM471" s="142" t="e">
        <f t="shared" ca="1" si="3997"/>
        <v>#N/A</v>
      </c>
      <c r="AN471" s="142" t="e">
        <f t="shared" ca="1" si="3997"/>
        <v>#N/A</v>
      </c>
      <c r="AO471" s="142" t="e">
        <f t="shared" ca="1" si="3997"/>
        <v>#N/A</v>
      </c>
      <c r="AP471" s="142" t="e">
        <f t="shared" ca="1" si="3997"/>
        <v>#N/A</v>
      </c>
      <c r="AQ471" s="142" t="e">
        <f t="shared" ca="1" si="3997"/>
        <v>#N/A</v>
      </c>
      <c r="AR471" s="142" t="e">
        <f t="shared" ca="1" si="3997"/>
        <v>#N/A</v>
      </c>
      <c r="AS471" s="142" t="e">
        <f t="shared" ca="1" si="3997"/>
        <v>#N/A</v>
      </c>
      <c r="AT471" s="142" t="e">
        <f t="shared" ca="1" si="3997"/>
        <v>#N/A</v>
      </c>
      <c r="AU471" s="142" t="e">
        <f t="shared" ca="1" si="3997"/>
        <v>#N/A</v>
      </c>
      <c r="AV471" s="142" t="e">
        <f t="shared" ca="1" si="3997"/>
        <v>#N/A</v>
      </c>
      <c r="AW471" s="142" t="e">
        <f t="shared" ca="1" si="3997"/>
        <v>#N/A</v>
      </c>
      <c r="AX471" s="142" t="e">
        <f t="shared" ca="1" si="3997"/>
        <v>#N/A</v>
      </c>
      <c r="AY471" s="142" t="e">
        <f t="shared" ca="1" si="3987"/>
        <v>#N/A</v>
      </c>
      <c r="AZ471" s="142" t="e">
        <f t="shared" ca="1" si="3987"/>
        <v>#N/A</v>
      </c>
      <c r="BA471" s="142" t="e">
        <f t="shared" ca="1" si="3987"/>
        <v>#N/A</v>
      </c>
      <c r="BB471" s="142" t="str">
        <f t="shared" ca="1" si="3847"/>
        <v/>
      </c>
      <c r="BC471" s="142" t="str">
        <f t="shared" ref="BC471" ca="1" si="4038">IFERROR(VALUE(G471)*IF(RTF_unit="K",1,IF(RTF_unit="lb",1/1000,IF(RTF_unit="T",2,1))),"")</f>
        <v/>
      </c>
      <c r="BD471" s="142" t="str">
        <f t="shared" ref="BD471" ca="1" si="4039">IFERROR(VALUE(H471)*IF(RTF_unit="K",1,IF(RTF_unit="lb",1/1000,IF(RTF_unit="T",2,1))),"")</f>
        <v/>
      </c>
      <c r="BE471" s="142" t="str">
        <f t="shared" ref="BE471" ca="1" si="4040">IFERROR(VALUE(I471)*IF(RTF_unit="K",1,IF(RTF_unit="lb",1/1000,IF(RTF_unit="T",2,1))),"")</f>
        <v/>
      </c>
      <c r="BF471" s="20" t="str">
        <f t="shared" ca="1" si="3851"/>
        <v/>
      </c>
      <c r="BG471" s="142" t="str">
        <f t="shared" ca="1" si="3893"/>
        <v/>
      </c>
      <c r="BH471" s="20"/>
      <c r="BI471" s="158" t="str">
        <f t="shared" ca="1" si="3937"/>
        <v/>
      </c>
      <c r="BJ471" s="142" t="str">
        <f t="shared" ca="1" si="3912"/>
        <v/>
      </c>
      <c r="BK471" s="142" t="str">
        <f t="shared" ca="1" si="3938"/>
        <v/>
      </c>
      <c r="BL471" s="142" t="str">
        <f t="shared" ref="BL471" ca="1" si="4041">IFERROR(INDEX($D$2:$BA$203,$A$41-1+$BI471,$A$27-3)*IF(RTF_unit="K",1,IF(RTF_unit="lb",1/1000,IF(RTF_unit="T",2,1))),"")</f>
        <v/>
      </c>
      <c r="BM471" s="142" t="str">
        <f t="shared" ref="BM471" ca="1" si="4042">IFERROR(INDEX($D$2:$BA$203,$A$41-1+$BI471,$A$27-1)*IF(RTF_unit="K",1,IF(RTF_unit="lb",1/1000,IF(RTF_unit="T",2,1))),"")</f>
        <v/>
      </c>
      <c r="BN471" s="142" t="str">
        <f t="shared" ref="BN471" ca="1" si="4043">IFERROR(INDEX($D$2:$BA$203,$A$41-1+$BI471,$A$27-2)*IF(RTF_unit="K",1,IF(RTF_unit="lb",1/1000,IF(RTF_unit="T",2,1))),"")</f>
        <v/>
      </c>
      <c r="BO471" s="142" t="str">
        <f t="shared" ref="BO471" ca="1" si="4044">IFERROR(INDEX($D$2:$BA$203,$A$41-1+$BI471,$A$27)*IF(RTF_unit_Moment="kip-ft",1,IF(RTF_unit_Moment="kip-in",1/12,IF(RTF_unit_Moment="lb-ft",1/1000,IF(RTF_unit_Moment="lb-in",1/12000,1)))),"")</f>
        <v/>
      </c>
      <c r="BP471" s="142" t="str">
        <f t="shared" ref="BP471" ca="1" si="4045">IFERROR(INDEX($D$2:$BA$203,$A$41-1+$BI471,$A$30)*IF(RTF_unit_Moment="kip-ft",1,IF(RTF_unit_Moment="kip-in",1/12,IF(RTF_unit_Moment="lb-ft",1/1000,IF(RTF_unit_Moment="lb-in",1/12000,1)))),"")</f>
        <v/>
      </c>
      <c r="BQ471" s="142" t="str">
        <f t="shared" ca="1" si="3944"/>
        <v/>
      </c>
      <c r="BR471" s="142" t="str">
        <f t="shared" ca="1" si="3945"/>
        <v/>
      </c>
      <c r="BT471" s="142" t="str">
        <f t="array" aca="1" ref="BT471" ca="1">IFERROR(INDEX($BB$1:$BB$502,SMALL(IF($BB$1:$BB$502&lt;&gt;"",ROW($BB$1:$BB$502)),ROW(464:464))),"")</f>
        <v/>
      </c>
      <c r="BU471" s="156" t="str">
        <f t="shared" ca="1" si="3907"/>
        <v/>
      </c>
      <c r="BV471" s="142" t="str">
        <f t="shared" ca="1" si="3918"/>
        <v/>
      </c>
      <c r="BW471" s="142" t="str">
        <f t="shared" ca="1" si="3918"/>
        <v/>
      </c>
      <c r="BX471" s="142" t="str">
        <f t="shared" ca="1" si="3918"/>
        <v/>
      </c>
      <c r="BY471" s="142" t="str">
        <f t="shared" ca="1" si="3919"/>
        <v/>
      </c>
      <c r="BZ471" s="142" t="str">
        <f t="shared" ca="1" si="3908"/>
        <v/>
      </c>
      <c r="CA471" s="142" t="str">
        <f t="shared" ca="1" si="3920"/>
        <v/>
      </c>
      <c r="CB471" s="142" t="str">
        <f t="shared" ca="1" si="3921"/>
        <v/>
      </c>
      <c r="CC471" s="142" t="str">
        <f t="shared" ca="1" si="3922"/>
        <v/>
      </c>
      <c r="CD471" s="142" t="str">
        <f t="shared" ca="1" si="3923"/>
        <v/>
      </c>
      <c r="CE471" s="142" t="str">
        <f t="shared" ca="1" si="3924"/>
        <v/>
      </c>
      <c r="CF471" s="142" t="str">
        <f t="shared" ca="1" si="3925"/>
        <v/>
      </c>
      <c r="CG471" s="142" t="str">
        <f t="shared" ca="1" si="3926"/>
        <v/>
      </c>
      <c r="CH471" s="142" t="str">
        <f ca="1">IFERROR(TRIM(IFERROR(IF(ISNUMBER(MATCH(IF($CF470="Radius",LEFT($CF471,FIND(" (",$CF471,1)),IF(LEFT($CF471,FIND(" (",$CF471,1))=LEFT($CF470,FIND(" (",$CF470,1)),"",LEFT($CF471,FIND(" (",$CF471,1)))),$CH$8:$CH470,0))=FALSE,IF($CF470="Radius",LEFT($CF471,FIND(" (",$CF471,1)),IF(LEFT($CF471,FIND(" (",$CF471,1))=LEFT($CF470,FIND(" (",$CF470,1)),"",LEFT($CF471,FIND(" (",$CF471,1)))),""),"")),"")</f>
        <v/>
      </c>
      <c r="CI471" s="142" t="str">
        <f t="array" aca="1" ref="CI471" ca="1">IFERROR(IF($CH471="","",IF(MAX((Selection_Radius=$CH471)*Selection_Resultant)=0,"",MAX((Selection_Radius=$CH471)*Selection_Resultant))),"")</f>
        <v/>
      </c>
      <c r="CJ471" s="142" t="str">
        <f t="shared" ca="1" si="3927"/>
        <v/>
      </c>
      <c r="CK471" s="142" t="str">
        <f t="array" aca="1" ref="CK471" ca="1">IFERROR(INDEX($CJ$1:$CJ$502,SMALL(IF($CJ$1:$CJ$502&lt;&gt;"",ROW($CJ$1:$CJ$502)),ROW(464:464))),"")</f>
        <v/>
      </c>
      <c r="CL471" s="142" t="str">
        <f t="shared" ca="1" si="3928"/>
        <v/>
      </c>
      <c r="CM471" s="142" t="str">
        <f t="shared" ca="1" si="3929"/>
        <v/>
      </c>
      <c r="CN471" s="142" t="str" cm="1">
        <f t="array" aca="1" ref="CN471" ca="1">IF(CM471="","",INDEX(INDIRECT("$CM$9:$CM$" &amp; ROW(GuyAnchorReactionCount) + GuyAnchorReactionCount),ROWS($CM471:INDIRECT("$CM$" &amp; ROW(GuyAnchorReactionCount) + GuyAnchorReactionCount))))</f>
        <v/>
      </c>
      <c r="CP471" s="145" t="str">
        <f t="shared" ca="1" si="3930"/>
        <v/>
      </c>
      <c r="CQ471" s="145" t="str">
        <f t="shared" ca="1" si="3931"/>
        <v/>
      </c>
      <c r="CR471" s="145" t="str">
        <f t="shared" ca="1" si="3932"/>
        <v/>
      </c>
      <c r="CS471" s="145" t="str">
        <f t="shared" ca="1" si="3933"/>
        <v/>
      </c>
    </row>
    <row r="472" spans="3:97" x14ac:dyDescent="0.2">
      <c r="C472" s="142">
        <f t="shared" si="3857"/>
        <v>470</v>
      </c>
      <c r="D472" s="142" t="e">
        <f t="shared" ca="1" si="3996"/>
        <v>#N/A</v>
      </c>
      <c r="E472" s="142" t="e">
        <f t="shared" ca="1" si="3996"/>
        <v>#N/A</v>
      </c>
      <c r="F472" s="142" t="e">
        <f t="shared" ca="1" si="3996"/>
        <v>#N/A</v>
      </c>
      <c r="G472" s="142" t="e">
        <f t="shared" ca="1" si="3996"/>
        <v>#N/A</v>
      </c>
      <c r="H472" s="142" t="e">
        <f t="shared" ca="1" si="3996"/>
        <v>#N/A</v>
      </c>
      <c r="I472" s="142" t="e">
        <f t="shared" ca="1" si="3996"/>
        <v>#N/A</v>
      </c>
      <c r="J472" s="142" t="e">
        <f t="shared" ca="1" si="3996"/>
        <v>#N/A</v>
      </c>
      <c r="K472" s="142" t="e">
        <f t="shared" ca="1" si="3996"/>
        <v>#N/A</v>
      </c>
      <c r="L472" s="142" t="e">
        <f t="shared" ca="1" si="3996"/>
        <v>#N/A</v>
      </c>
      <c r="M472" s="142" t="e">
        <f t="shared" ca="1" si="3996"/>
        <v>#N/A</v>
      </c>
      <c r="N472" s="142" t="e">
        <f t="shared" ca="1" si="3996"/>
        <v>#N/A</v>
      </c>
      <c r="O472" s="142" t="e">
        <f t="shared" ca="1" si="3996"/>
        <v>#N/A</v>
      </c>
      <c r="P472" s="142" t="e">
        <f t="shared" ca="1" si="3996"/>
        <v>#N/A</v>
      </c>
      <c r="Q472" s="142" t="e">
        <f t="shared" ca="1" si="3996"/>
        <v>#N/A</v>
      </c>
      <c r="R472" s="142" t="e">
        <f t="shared" ca="1" si="3996"/>
        <v>#N/A</v>
      </c>
      <c r="S472" s="142" t="e">
        <f t="shared" ca="1" si="3996"/>
        <v>#N/A</v>
      </c>
      <c r="T472" s="142" t="e">
        <f t="shared" ca="1" si="3986"/>
        <v>#N/A</v>
      </c>
      <c r="U472" s="142" t="e">
        <f t="shared" ca="1" si="3986"/>
        <v>#N/A</v>
      </c>
      <c r="V472" s="142" t="e">
        <f t="shared" ca="1" si="3986"/>
        <v>#N/A</v>
      </c>
      <c r="W472" s="142" t="e">
        <f t="shared" ca="1" si="3986"/>
        <v>#N/A</v>
      </c>
      <c r="X472" s="142" t="e">
        <f t="shared" ca="1" si="3986"/>
        <v>#N/A</v>
      </c>
      <c r="Y472" s="142" t="e">
        <f t="shared" ca="1" si="3986"/>
        <v>#N/A</v>
      </c>
      <c r="Z472" s="142" t="e">
        <f t="shared" ca="1" si="3986"/>
        <v>#N/A</v>
      </c>
      <c r="AA472" s="142" t="e">
        <f t="shared" ca="1" si="3986"/>
        <v>#N/A</v>
      </c>
      <c r="AB472" s="142" t="e">
        <f t="shared" ca="1" si="3986"/>
        <v>#N/A</v>
      </c>
      <c r="AC472" s="142" t="e">
        <f t="shared" ca="1" si="3986"/>
        <v>#N/A</v>
      </c>
      <c r="AD472" s="142" t="e">
        <f t="shared" ca="1" si="3986"/>
        <v>#N/A</v>
      </c>
      <c r="AE472" s="142" t="e">
        <f t="shared" ca="1" si="3986"/>
        <v>#N/A</v>
      </c>
      <c r="AF472" s="142" t="e">
        <f t="shared" ca="1" si="3986"/>
        <v>#N/A</v>
      </c>
      <c r="AG472" s="142" t="e">
        <f t="shared" ca="1" si="3986"/>
        <v>#N/A</v>
      </c>
      <c r="AH472" s="142" t="e">
        <f t="shared" ca="1" si="3986"/>
        <v>#N/A</v>
      </c>
      <c r="AI472" s="142" t="e">
        <f t="shared" ca="1" si="3997"/>
        <v>#N/A</v>
      </c>
      <c r="AJ472" s="142" t="e">
        <f t="shared" ca="1" si="3997"/>
        <v>#N/A</v>
      </c>
      <c r="AK472" s="142" t="e">
        <f t="shared" ca="1" si="3997"/>
        <v>#N/A</v>
      </c>
      <c r="AL472" s="142" t="e">
        <f t="shared" ca="1" si="3997"/>
        <v>#N/A</v>
      </c>
      <c r="AM472" s="142" t="e">
        <f t="shared" ca="1" si="3997"/>
        <v>#N/A</v>
      </c>
      <c r="AN472" s="142" t="e">
        <f t="shared" ca="1" si="3997"/>
        <v>#N/A</v>
      </c>
      <c r="AO472" s="142" t="e">
        <f t="shared" ca="1" si="3997"/>
        <v>#N/A</v>
      </c>
      <c r="AP472" s="142" t="e">
        <f t="shared" ca="1" si="3997"/>
        <v>#N/A</v>
      </c>
      <c r="AQ472" s="142" t="e">
        <f t="shared" ca="1" si="3997"/>
        <v>#N/A</v>
      </c>
      <c r="AR472" s="142" t="e">
        <f t="shared" ca="1" si="3997"/>
        <v>#N/A</v>
      </c>
      <c r="AS472" s="142" t="e">
        <f t="shared" ca="1" si="3997"/>
        <v>#N/A</v>
      </c>
      <c r="AT472" s="142" t="e">
        <f t="shared" ca="1" si="3997"/>
        <v>#N/A</v>
      </c>
      <c r="AU472" s="142" t="e">
        <f t="shared" ca="1" si="3997"/>
        <v>#N/A</v>
      </c>
      <c r="AV472" s="142" t="e">
        <f t="shared" ca="1" si="3997"/>
        <v>#N/A</v>
      </c>
      <c r="AW472" s="142" t="e">
        <f t="shared" ca="1" si="3997"/>
        <v>#N/A</v>
      </c>
      <c r="AX472" s="142" t="e">
        <f t="shared" ca="1" si="3997"/>
        <v>#N/A</v>
      </c>
      <c r="AY472" s="142" t="e">
        <f t="shared" ca="1" si="3987"/>
        <v>#N/A</v>
      </c>
      <c r="AZ472" s="142" t="e">
        <f t="shared" ca="1" si="3987"/>
        <v>#N/A</v>
      </c>
      <c r="BA472" s="142" t="e">
        <f t="shared" ca="1" si="3987"/>
        <v>#N/A</v>
      </c>
      <c r="BB472" s="142" t="str">
        <f t="shared" ca="1" si="3847"/>
        <v/>
      </c>
      <c r="BC472" s="142" t="str">
        <f t="shared" ref="BC472" ca="1" si="4046">IFERROR(VALUE(G472)*IF(RTF_unit="K",1,IF(RTF_unit="lb",1/1000,IF(RTF_unit="T",2,1))),"")</f>
        <v/>
      </c>
      <c r="BD472" s="142" t="str">
        <f t="shared" ref="BD472" ca="1" si="4047">IFERROR(VALUE(H472)*IF(RTF_unit="K",1,IF(RTF_unit="lb",1/1000,IF(RTF_unit="T",2,1))),"")</f>
        <v/>
      </c>
      <c r="BE472" s="142" t="str">
        <f t="shared" ref="BE472" ca="1" si="4048">IFERROR(VALUE(I472)*IF(RTF_unit="K",1,IF(RTF_unit="lb",1/1000,IF(RTF_unit="T",2,1))),"")</f>
        <v/>
      </c>
      <c r="BF472" s="20" t="str">
        <f t="shared" ca="1" si="3851"/>
        <v/>
      </c>
      <c r="BG472" s="142" t="str">
        <f t="shared" ca="1" si="3893"/>
        <v/>
      </c>
      <c r="BH472" s="20"/>
      <c r="BI472" s="158" t="str">
        <f t="shared" ca="1" si="3937"/>
        <v/>
      </c>
      <c r="BJ472" s="142" t="str">
        <f t="shared" ca="1" si="3912"/>
        <v/>
      </c>
      <c r="BK472" s="142" t="str">
        <f t="shared" ca="1" si="3938"/>
        <v/>
      </c>
      <c r="BL472" s="142" t="str">
        <f t="shared" ref="BL472" ca="1" si="4049">IFERROR(INDEX($D$2:$BA$203,$A$41-1+$BI472,$A$27-3)*IF(RTF_unit="K",1,IF(RTF_unit="lb",1/1000,IF(RTF_unit="T",2,1))),"")</f>
        <v/>
      </c>
      <c r="BM472" s="142" t="str">
        <f t="shared" ref="BM472" ca="1" si="4050">IFERROR(INDEX($D$2:$BA$203,$A$41-1+$BI472,$A$27-1)*IF(RTF_unit="K",1,IF(RTF_unit="lb",1/1000,IF(RTF_unit="T",2,1))),"")</f>
        <v/>
      </c>
      <c r="BN472" s="142" t="str">
        <f t="shared" ref="BN472" ca="1" si="4051">IFERROR(INDEX($D$2:$BA$203,$A$41-1+$BI472,$A$27-2)*IF(RTF_unit="K",1,IF(RTF_unit="lb",1/1000,IF(RTF_unit="T",2,1))),"")</f>
        <v/>
      </c>
      <c r="BO472" s="142" t="str">
        <f t="shared" ref="BO472" ca="1" si="4052">IFERROR(INDEX($D$2:$BA$203,$A$41-1+$BI472,$A$27)*IF(RTF_unit_Moment="kip-ft",1,IF(RTF_unit_Moment="kip-in",1/12,IF(RTF_unit_Moment="lb-ft",1/1000,IF(RTF_unit_Moment="lb-in",1/12000,1)))),"")</f>
        <v/>
      </c>
      <c r="BP472" s="142" t="str">
        <f t="shared" ref="BP472" ca="1" si="4053">IFERROR(INDEX($D$2:$BA$203,$A$41-1+$BI472,$A$30)*IF(RTF_unit_Moment="kip-ft",1,IF(RTF_unit_Moment="kip-in",1/12,IF(RTF_unit_Moment="lb-ft",1/1000,IF(RTF_unit_Moment="lb-in",1/12000,1)))),"")</f>
        <v/>
      </c>
      <c r="BQ472" s="142" t="str">
        <f t="shared" ca="1" si="3944"/>
        <v/>
      </c>
      <c r="BR472" s="142" t="str">
        <f t="shared" ca="1" si="3945"/>
        <v/>
      </c>
      <c r="BT472" s="142" t="str">
        <f t="array" aca="1" ref="BT472" ca="1">IFERROR(INDEX($BB$1:$BB$502,SMALL(IF($BB$1:$BB$502&lt;&gt;"",ROW($BB$1:$BB$502)),ROW(465:465))),"")</f>
        <v/>
      </c>
      <c r="BU472" s="156" t="str">
        <f t="shared" ca="1" si="3907"/>
        <v/>
      </c>
      <c r="BV472" s="142" t="str">
        <f t="shared" ca="1" si="3918"/>
        <v/>
      </c>
      <c r="BW472" s="142" t="str">
        <f t="shared" ca="1" si="3918"/>
        <v/>
      </c>
      <c r="BX472" s="142" t="str">
        <f t="shared" ca="1" si="3918"/>
        <v/>
      </c>
      <c r="BY472" s="142" t="str">
        <f t="shared" ca="1" si="3919"/>
        <v/>
      </c>
      <c r="BZ472" s="142" t="str">
        <f t="shared" ca="1" si="3908"/>
        <v/>
      </c>
      <c r="CA472" s="142" t="str">
        <f t="shared" ca="1" si="3920"/>
        <v/>
      </c>
      <c r="CB472" s="142" t="str">
        <f t="shared" ca="1" si="3921"/>
        <v/>
      </c>
      <c r="CC472" s="142" t="str">
        <f t="shared" ca="1" si="3922"/>
        <v/>
      </c>
      <c r="CD472" s="142" t="str">
        <f t="shared" ca="1" si="3923"/>
        <v/>
      </c>
      <c r="CE472" s="142" t="str">
        <f t="shared" ca="1" si="3924"/>
        <v/>
      </c>
      <c r="CF472" s="142" t="str">
        <f t="shared" ca="1" si="3925"/>
        <v/>
      </c>
      <c r="CG472" s="142" t="str">
        <f t="shared" ca="1" si="3926"/>
        <v/>
      </c>
      <c r="CH472" s="142" t="str">
        <f ca="1">IFERROR(TRIM(IFERROR(IF(ISNUMBER(MATCH(IF($CF471="Radius",LEFT($CF472,FIND(" (",$CF472,1)),IF(LEFT($CF472,FIND(" (",$CF472,1))=LEFT($CF471,FIND(" (",$CF471,1)),"",LEFT($CF472,FIND(" (",$CF472,1)))),$CH$8:$CH471,0))=FALSE,IF($CF471="Radius",LEFT($CF472,FIND(" (",$CF472,1)),IF(LEFT($CF472,FIND(" (",$CF472,1))=LEFT($CF471,FIND(" (",$CF471,1)),"",LEFT($CF472,FIND(" (",$CF472,1)))),""),"")),"")</f>
        <v/>
      </c>
      <c r="CI472" s="142" t="str">
        <f t="array" aca="1" ref="CI472" ca="1">IFERROR(IF($CH472="","",IF(MAX((Selection_Radius=$CH472)*Selection_Resultant)=0,"",MAX((Selection_Radius=$CH472)*Selection_Resultant))),"")</f>
        <v/>
      </c>
      <c r="CJ472" s="142" t="str">
        <f t="shared" ca="1" si="3927"/>
        <v/>
      </c>
      <c r="CK472" s="142" t="str">
        <f t="array" aca="1" ref="CK472" ca="1">IFERROR(INDEX($CJ$1:$CJ$502,SMALL(IF($CJ$1:$CJ$502&lt;&gt;"",ROW($CJ$1:$CJ$502)),ROW(465:465))),"")</f>
        <v/>
      </c>
      <c r="CL472" s="142" t="str">
        <f t="shared" ca="1" si="3928"/>
        <v/>
      </c>
      <c r="CM472" s="142" t="str">
        <f t="shared" ca="1" si="3929"/>
        <v/>
      </c>
      <c r="CN472" s="142" t="str" cm="1">
        <f t="array" aca="1" ref="CN472" ca="1">IF(CM472="","",INDEX(INDIRECT("$CM$9:$CM$" &amp; ROW(GuyAnchorReactionCount) + GuyAnchorReactionCount),ROWS($CM472:INDIRECT("$CM$" &amp; ROW(GuyAnchorReactionCount) + GuyAnchorReactionCount))))</f>
        <v/>
      </c>
      <c r="CP472" s="145" t="str">
        <f t="shared" ca="1" si="3930"/>
        <v/>
      </c>
      <c r="CQ472" s="145" t="str">
        <f t="shared" ca="1" si="3931"/>
        <v/>
      </c>
      <c r="CR472" s="145" t="str">
        <f t="shared" ca="1" si="3932"/>
        <v/>
      </c>
      <c r="CS472" s="145" t="str">
        <f t="shared" ca="1" si="3933"/>
        <v/>
      </c>
    </row>
    <row r="473" spans="3:97" x14ac:dyDescent="0.2">
      <c r="C473" s="142">
        <f t="shared" si="3857"/>
        <v>471</v>
      </c>
      <c r="D473" s="142" t="e">
        <f t="shared" ca="1" si="3996"/>
        <v>#N/A</v>
      </c>
      <c r="E473" s="142" t="e">
        <f t="shared" ca="1" si="3996"/>
        <v>#N/A</v>
      </c>
      <c r="F473" s="142" t="e">
        <f t="shared" ca="1" si="3996"/>
        <v>#N/A</v>
      </c>
      <c r="G473" s="142" t="e">
        <f t="shared" ca="1" si="3996"/>
        <v>#N/A</v>
      </c>
      <c r="H473" s="142" t="e">
        <f t="shared" ca="1" si="3996"/>
        <v>#N/A</v>
      </c>
      <c r="I473" s="142" t="e">
        <f t="shared" ca="1" si="3996"/>
        <v>#N/A</v>
      </c>
      <c r="J473" s="142" t="e">
        <f t="shared" ca="1" si="3996"/>
        <v>#N/A</v>
      </c>
      <c r="K473" s="142" t="e">
        <f t="shared" ca="1" si="3996"/>
        <v>#N/A</v>
      </c>
      <c r="L473" s="142" t="e">
        <f t="shared" ca="1" si="3996"/>
        <v>#N/A</v>
      </c>
      <c r="M473" s="142" t="e">
        <f t="shared" ca="1" si="3996"/>
        <v>#N/A</v>
      </c>
      <c r="N473" s="142" t="e">
        <f t="shared" ca="1" si="3996"/>
        <v>#N/A</v>
      </c>
      <c r="O473" s="142" t="e">
        <f t="shared" ca="1" si="3996"/>
        <v>#N/A</v>
      </c>
      <c r="P473" s="142" t="e">
        <f t="shared" ca="1" si="3996"/>
        <v>#N/A</v>
      </c>
      <c r="Q473" s="142" t="e">
        <f t="shared" ca="1" si="3996"/>
        <v>#N/A</v>
      </c>
      <c r="R473" s="142" t="e">
        <f t="shared" ca="1" si="3996"/>
        <v>#N/A</v>
      </c>
      <c r="S473" s="142" t="e">
        <f t="shared" ca="1" si="3996"/>
        <v>#N/A</v>
      </c>
      <c r="T473" s="142" t="e">
        <f t="shared" ca="1" si="3986"/>
        <v>#N/A</v>
      </c>
      <c r="U473" s="142" t="e">
        <f t="shared" ca="1" si="3986"/>
        <v>#N/A</v>
      </c>
      <c r="V473" s="142" t="e">
        <f t="shared" ca="1" si="3986"/>
        <v>#N/A</v>
      </c>
      <c r="W473" s="142" t="e">
        <f t="shared" ca="1" si="3986"/>
        <v>#N/A</v>
      </c>
      <c r="X473" s="142" t="e">
        <f t="shared" ca="1" si="3986"/>
        <v>#N/A</v>
      </c>
      <c r="Y473" s="142" t="e">
        <f t="shared" ca="1" si="3986"/>
        <v>#N/A</v>
      </c>
      <c r="Z473" s="142" t="e">
        <f t="shared" ca="1" si="3986"/>
        <v>#N/A</v>
      </c>
      <c r="AA473" s="142" t="e">
        <f t="shared" ca="1" si="3986"/>
        <v>#N/A</v>
      </c>
      <c r="AB473" s="142" t="e">
        <f t="shared" ca="1" si="3986"/>
        <v>#N/A</v>
      </c>
      <c r="AC473" s="142" t="e">
        <f t="shared" ca="1" si="3986"/>
        <v>#N/A</v>
      </c>
      <c r="AD473" s="142" t="e">
        <f t="shared" ca="1" si="3986"/>
        <v>#N/A</v>
      </c>
      <c r="AE473" s="142" t="e">
        <f t="shared" ca="1" si="3986"/>
        <v>#N/A</v>
      </c>
      <c r="AF473" s="142" t="e">
        <f t="shared" ca="1" si="3986"/>
        <v>#N/A</v>
      </c>
      <c r="AG473" s="142" t="e">
        <f t="shared" ca="1" si="3986"/>
        <v>#N/A</v>
      </c>
      <c r="AH473" s="142" t="e">
        <f t="shared" ca="1" si="3986"/>
        <v>#N/A</v>
      </c>
      <c r="AI473" s="142" t="e">
        <f t="shared" ca="1" si="3997"/>
        <v>#N/A</v>
      </c>
      <c r="AJ473" s="142" t="e">
        <f t="shared" ca="1" si="3997"/>
        <v>#N/A</v>
      </c>
      <c r="AK473" s="142" t="e">
        <f t="shared" ca="1" si="3997"/>
        <v>#N/A</v>
      </c>
      <c r="AL473" s="142" t="e">
        <f t="shared" ca="1" si="3997"/>
        <v>#N/A</v>
      </c>
      <c r="AM473" s="142" t="e">
        <f t="shared" ca="1" si="3997"/>
        <v>#N/A</v>
      </c>
      <c r="AN473" s="142" t="e">
        <f t="shared" ca="1" si="3997"/>
        <v>#N/A</v>
      </c>
      <c r="AO473" s="142" t="e">
        <f t="shared" ca="1" si="3997"/>
        <v>#N/A</v>
      </c>
      <c r="AP473" s="142" t="e">
        <f t="shared" ca="1" si="3997"/>
        <v>#N/A</v>
      </c>
      <c r="AQ473" s="142" t="e">
        <f t="shared" ca="1" si="3997"/>
        <v>#N/A</v>
      </c>
      <c r="AR473" s="142" t="e">
        <f t="shared" ca="1" si="3997"/>
        <v>#N/A</v>
      </c>
      <c r="AS473" s="142" t="e">
        <f t="shared" ca="1" si="3997"/>
        <v>#N/A</v>
      </c>
      <c r="AT473" s="142" t="e">
        <f t="shared" ca="1" si="3997"/>
        <v>#N/A</v>
      </c>
      <c r="AU473" s="142" t="e">
        <f t="shared" ca="1" si="3997"/>
        <v>#N/A</v>
      </c>
      <c r="AV473" s="142" t="e">
        <f t="shared" ca="1" si="3997"/>
        <v>#N/A</v>
      </c>
      <c r="AW473" s="142" t="e">
        <f t="shared" ca="1" si="3997"/>
        <v>#N/A</v>
      </c>
      <c r="AX473" s="142" t="e">
        <f t="shared" ca="1" si="3997"/>
        <v>#N/A</v>
      </c>
      <c r="AY473" s="142" t="e">
        <f t="shared" ca="1" si="3987"/>
        <v>#N/A</v>
      </c>
      <c r="AZ473" s="142" t="e">
        <f t="shared" ca="1" si="3987"/>
        <v>#N/A</v>
      </c>
      <c r="BA473" s="142" t="e">
        <f t="shared" ca="1" si="3987"/>
        <v>#N/A</v>
      </c>
      <c r="BB473" s="142" t="str">
        <f t="shared" ca="1" si="3847"/>
        <v/>
      </c>
      <c r="BC473" s="142" t="str">
        <f t="shared" ref="BC473" ca="1" si="4054">IFERROR(VALUE(G473)*IF(RTF_unit="K",1,IF(RTF_unit="lb",1/1000,IF(RTF_unit="T",2,1))),"")</f>
        <v/>
      </c>
      <c r="BD473" s="142" t="str">
        <f t="shared" ref="BD473" ca="1" si="4055">IFERROR(VALUE(H473)*IF(RTF_unit="K",1,IF(RTF_unit="lb",1/1000,IF(RTF_unit="T",2,1))),"")</f>
        <v/>
      </c>
      <c r="BE473" s="142" t="str">
        <f t="shared" ref="BE473" ca="1" si="4056">IFERROR(VALUE(I473)*IF(RTF_unit="K",1,IF(RTF_unit="lb",1/1000,IF(RTF_unit="T",2,1))),"")</f>
        <v/>
      </c>
      <c r="BF473" s="20" t="str">
        <f t="shared" ca="1" si="3851"/>
        <v/>
      </c>
      <c r="BG473" s="142" t="str">
        <f t="shared" ca="1" si="3893"/>
        <v/>
      </c>
      <c r="BH473" s="20"/>
      <c r="BI473" s="158" t="str">
        <f t="shared" ca="1" si="3937"/>
        <v/>
      </c>
      <c r="BJ473" s="142" t="str">
        <f t="shared" ca="1" si="3912"/>
        <v/>
      </c>
      <c r="BK473" s="142" t="str">
        <f t="shared" ca="1" si="3938"/>
        <v/>
      </c>
      <c r="BL473" s="142" t="str">
        <f t="shared" ref="BL473" ca="1" si="4057">IFERROR(INDEX($D$2:$BA$203,$A$41-1+$BI473,$A$27-3)*IF(RTF_unit="K",1,IF(RTF_unit="lb",1/1000,IF(RTF_unit="T",2,1))),"")</f>
        <v/>
      </c>
      <c r="BM473" s="142" t="str">
        <f t="shared" ref="BM473" ca="1" si="4058">IFERROR(INDEX($D$2:$BA$203,$A$41-1+$BI473,$A$27-1)*IF(RTF_unit="K",1,IF(RTF_unit="lb",1/1000,IF(RTF_unit="T",2,1))),"")</f>
        <v/>
      </c>
      <c r="BN473" s="142" t="str">
        <f t="shared" ref="BN473" ca="1" si="4059">IFERROR(INDEX($D$2:$BA$203,$A$41-1+$BI473,$A$27-2)*IF(RTF_unit="K",1,IF(RTF_unit="lb",1/1000,IF(RTF_unit="T",2,1))),"")</f>
        <v/>
      </c>
      <c r="BO473" s="142" t="str">
        <f t="shared" ref="BO473" ca="1" si="4060">IFERROR(INDEX($D$2:$BA$203,$A$41-1+$BI473,$A$27)*IF(RTF_unit_Moment="kip-ft",1,IF(RTF_unit_Moment="kip-in",1/12,IF(RTF_unit_Moment="lb-ft",1/1000,IF(RTF_unit_Moment="lb-in",1/12000,1)))),"")</f>
        <v/>
      </c>
      <c r="BP473" s="142" t="str">
        <f t="shared" ref="BP473" ca="1" si="4061">IFERROR(INDEX($D$2:$BA$203,$A$41-1+$BI473,$A$30)*IF(RTF_unit_Moment="kip-ft",1,IF(RTF_unit_Moment="kip-in",1/12,IF(RTF_unit_Moment="lb-ft",1/1000,IF(RTF_unit_Moment="lb-in",1/12000,1)))),"")</f>
        <v/>
      </c>
      <c r="BQ473" s="142" t="str">
        <f t="shared" ca="1" si="3944"/>
        <v/>
      </c>
      <c r="BR473" s="142" t="str">
        <f t="shared" ca="1" si="3945"/>
        <v/>
      </c>
      <c r="BT473" s="142" t="str">
        <f t="array" aca="1" ref="BT473" ca="1">IFERROR(INDEX($BB$1:$BB$502,SMALL(IF($BB$1:$BB$502&lt;&gt;"",ROW($BB$1:$BB$502)),ROW(466:466))),"")</f>
        <v/>
      </c>
      <c r="BU473" s="156" t="str">
        <f t="shared" ca="1" si="3907"/>
        <v/>
      </c>
      <c r="BV473" s="142" t="str">
        <f t="shared" ca="1" si="3918"/>
        <v/>
      </c>
      <c r="BW473" s="142" t="str">
        <f t="shared" ca="1" si="3918"/>
        <v/>
      </c>
      <c r="BX473" s="142" t="str">
        <f t="shared" ca="1" si="3918"/>
        <v/>
      </c>
      <c r="BY473" s="142" t="str">
        <f t="shared" ca="1" si="3919"/>
        <v/>
      </c>
      <c r="BZ473" s="142" t="str">
        <f t="shared" ca="1" si="3908"/>
        <v/>
      </c>
      <c r="CA473" s="142" t="str">
        <f t="shared" ca="1" si="3920"/>
        <v/>
      </c>
      <c r="CB473" s="142" t="str">
        <f t="shared" ca="1" si="3921"/>
        <v/>
      </c>
      <c r="CC473" s="142" t="str">
        <f t="shared" ca="1" si="3922"/>
        <v/>
      </c>
      <c r="CD473" s="142" t="str">
        <f t="shared" ca="1" si="3923"/>
        <v/>
      </c>
      <c r="CE473" s="142" t="str">
        <f t="shared" ca="1" si="3924"/>
        <v/>
      </c>
      <c r="CF473" s="142" t="str">
        <f t="shared" ca="1" si="3925"/>
        <v/>
      </c>
      <c r="CG473" s="142" t="str">
        <f t="shared" ca="1" si="3926"/>
        <v/>
      </c>
      <c r="CH473" s="142" t="str">
        <f ca="1">IFERROR(TRIM(IFERROR(IF(ISNUMBER(MATCH(IF($CF472="Radius",LEFT($CF473,FIND(" (",$CF473,1)),IF(LEFT($CF473,FIND(" (",$CF473,1))=LEFT($CF472,FIND(" (",$CF472,1)),"",LEFT($CF473,FIND(" (",$CF473,1)))),$CH$8:$CH472,0))=FALSE,IF($CF472="Radius",LEFT($CF473,FIND(" (",$CF473,1)),IF(LEFT($CF473,FIND(" (",$CF473,1))=LEFT($CF472,FIND(" (",$CF472,1)),"",LEFT($CF473,FIND(" (",$CF473,1)))),""),"")),"")</f>
        <v/>
      </c>
      <c r="CI473" s="142" t="str">
        <f t="array" aca="1" ref="CI473" ca="1">IFERROR(IF($CH473="","",IF(MAX((Selection_Radius=$CH473)*Selection_Resultant)=0,"",MAX((Selection_Radius=$CH473)*Selection_Resultant))),"")</f>
        <v/>
      </c>
      <c r="CJ473" s="142" t="str">
        <f t="shared" ca="1" si="3927"/>
        <v/>
      </c>
      <c r="CK473" s="142" t="str">
        <f t="array" aca="1" ref="CK473" ca="1">IFERROR(INDEX($CJ$1:$CJ$502,SMALL(IF($CJ$1:$CJ$502&lt;&gt;"",ROW($CJ$1:$CJ$502)),ROW(466:466))),"")</f>
        <v/>
      </c>
      <c r="CL473" s="142" t="str">
        <f t="shared" ca="1" si="3928"/>
        <v/>
      </c>
      <c r="CM473" s="142" t="str">
        <f t="shared" ca="1" si="3929"/>
        <v/>
      </c>
      <c r="CN473" s="142" t="str" cm="1">
        <f t="array" aca="1" ref="CN473" ca="1">IF(CM473="","",INDEX(INDIRECT("$CM$9:$CM$" &amp; ROW(GuyAnchorReactionCount) + GuyAnchorReactionCount),ROWS($CM473:INDIRECT("$CM$" &amp; ROW(GuyAnchorReactionCount) + GuyAnchorReactionCount))))</f>
        <v/>
      </c>
      <c r="CP473" s="145" t="str">
        <f t="shared" ca="1" si="3930"/>
        <v/>
      </c>
      <c r="CQ473" s="145" t="str">
        <f t="shared" ca="1" si="3931"/>
        <v/>
      </c>
      <c r="CR473" s="145" t="str">
        <f t="shared" ca="1" si="3932"/>
        <v/>
      </c>
      <c r="CS473" s="145" t="str">
        <f t="shared" ca="1" si="3933"/>
        <v/>
      </c>
    </row>
    <row r="474" spans="3:97" ht="15" customHeight="1" x14ac:dyDescent="0.2">
      <c r="C474" s="142">
        <f t="shared" si="3857"/>
        <v>472</v>
      </c>
      <c r="D474" s="142" t="e">
        <f t="shared" ca="1" si="3996"/>
        <v>#N/A</v>
      </c>
      <c r="E474" s="142" t="e">
        <f t="shared" ca="1" si="3996"/>
        <v>#N/A</v>
      </c>
      <c r="F474" s="142" t="e">
        <f t="shared" ca="1" si="3996"/>
        <v>#N/A</v>
      </c>
      <c r="G474" s="142" t="e">
        <f t="shared" ca="1" si="3996"/>
        <v>#N/A</v>
      </c>
      <c r="H474" s="142" t="e">
        <f t="shared" ca="1" si="3996"/>
        <v>#N/A</v>
      </c>
      <c r="I474" s="142" t="e">
        <f t="shared" ca="1" si="3996"/>
        <v>#N/A</v>
      </c>
      <c r="J474" s="142" t="e">
        <f t="shared" ca="1" si="3996"/>
        <v>#N/A</v>
      </c>
      <c r="K474" s="142" t="e">
        <f t="shared" ca="1" si="3996"/>
        <v>#N/A</v>
      </c>
      <c r="L474" s="142" t="e">
        <f t="shared" ca="1" si="3996"/>
        <v>#N/A</v>
      </c>
      <c r="M474" s="142" t="e">
        <f t="shared" ca="1" si="3996"/>
        <v>#N/A</v>
      </c>
      <c r="N474" s="142" t="e">
        <f t="shared" ca="1" si="3996"/>
        <v>#N/A</v>
      </c>
      <c r="O474" s="142" t="e">
        <f t="shared" ca="1" si="3996"/>
        <v>#N/A</v>
      </c>
      <c r="P474" s="142" t="e">
        <f t="shared" ca="1" si="3996"/>
        <v>#N/A</v>
      </c>
      <c r="Q474" s="142" t="e">
        <f t="shared" ca="1" si="3996"/>
        <v>#N/A</v>
      </c>
      <c r="R474" s="142" t="e">
        <f t="shared" ca="1" si="3996"/>
        <v>#N/A</v>
      </c>
      <c r="S474" s="142" t="e">
        <f t="shared" ca="1" si="3996"/>
        <v>#N/A</v>
      </c>
      <c r="T474" s="142" t="e">
        <f t="shared" ca="1" si="3986"/>
        <v>#N/A</v>
      </c>
      <c r="U474" s="142" t="e">
        <f t="shared" ca="1" si="3986"/>
        <v>#N/A</v>
      </c>
      <c r="V474" s="142" t="e">
        <f t="shared" ca="1" si="3986"/>
        <v>#N/A</v>
      </c>
      <c r="W474" s="142" t="e">
        <f t="shared" ca="1" si="3986"/>
        <v>#N/A</v>
      </c>
      <c r="X474" s="142" t="e">
        <f t="shared" ca="1" si="3986"/>
        <v>#N/A</v>
      </c>
      <c r="Y474" s="142" t="e">
        <f t="shared" ca="1" si="3986"/>
        <v>#N/A</v>
      </c>
      <c r="Z474" s="142" t="e">
        <f t="shared" ca="1" si="3986"/>
        <v>#N/A</v>
      </c>
      <c r="AA474" s="142" t="e">
        <f t="shared" ca="1" si="3986"/>
        <v>#N/A</v>
      </c>
      <c r="AB474" s="142" t="e">
        <f t="shared" ca="1" si="3986"/>
        <v>#N/A</v>
      </c>
      <c r="AC474" s="142" t="e">
        <f t="shared" ca="1" si="3986"/>
        <v>#N/A</v>
      </c>
      <c r="AD474" s="142" t="e">
        <f t="shared" ca="1" si="3986"/>
        <v>#N/A</v>
      </c>
      <c r="AE474" s="142" t="e">
        <f t="shared" ca="1" si="3986"/>
        <v>#N/A</v>
      </c>
      <c r="AF474" s="142" t="e">
        <f t="shared" ca="1" si="3986"/>
        <v>#N/A</v>
      </c>
      <c r="AG474" s="142" t="e">
        <f t="shared" ca="1" si="3986"/>
        <v>#N/A</v>
      </c>
      <c r="AH474" s="142" t="e">
        <f t="shared" ca="1" si="3986"/>
        <v>#N/A</v>
      </c>
      <c r="AI474" s="142" t="e">
        <f t="shared" ca="1" si="3997"/>
        <v>#N/A</v>
      </c>
      <c r="AJ474" s="142" t="e">
        <f t="shared" ca="1" si="3997"/>
        <v>#N/A</v>
      </c>
      <c r="AK474" s="142" t="e">
        <f t="shared" ca="1" si="3997"/>
        <v>#N/A</v>
      </c>
      <c r="AL474" s="142" t="e">
        <f t="shared" ca="1" si="3997"/>
        <v>#N/A</v>
      </c>
      <c r="AM474" s="142" t="e">
        <f t="shared" ca="1" si="3997"/>
        <v>#N/A</v>
      </c>
      <c r="AN474" s="142" t="e">
        <f t="shared" ca="1" si="3997"/>
        <v>#N/A</v>
      </c>
      <c r="AO474" s="142" t="e">
        <f t="shared" ca="1" si="3997"/>
        <v>#N/A</v>
      </c>
      <c r="AP474" s="142" t="e">
        <f t="shared" ca="1" si="3997"/>
        <v>#N/A</v>
      </c>
      <c r="AQ474" s="142" t="e">
        <f t="shared" ca="1" si="3997"/>
        <v>#N/A</v>
      </c>
      <c r="AR474" s="142" t="e">
        <f t="shared" ca="1" si="3997"/>
        <v>#N/A</v>
      </c>
      <c r="AS474" s="142" t="e">
        <f t="shared" ca="1" si="3997"/>
        <v>#N/A</v>
      </c>
      <c r="AT474" s="142" t="e">
        <f t="shared" ca="1" si="3997"/>
        <v>#N/A</v>
      </c>
      <c r="AU474" s="142" t="e">
        <f t="shared" ca="1" si="3997"/>
        <v>#N/A</v>
      </c>
      <c r="AV474" s="142" t="e">
        <f t="shared" ca="1" si="3997"/>
        <v>#N/A</v>
      </c>
      <c r="AW474" s="142" t="e">
        <f t="shared" ca="1" si="3997"/>
        <v>#N/A</v>
      </c>
      <c r="AX474" s="142" t="e">
        <f t="shared" ca="1" si="3997"/>
        <v>#N/A</v>
      </c>
      <c r="AY474" s="142" t="e">
        <f t="shared" ca="1" si="3987"/>
        <v>#N/A</v>
      </c>
      <c r="AZ474" s="142" t="e">
        <f t="shared" ca="1" si="3987"/>
        <v>#N/A</v>
      </c>
      <c r="BA474" s="142" t="e">
        <f t="shared" ca="1" si="3987"/>
        <v>#N/A</v>
      </c>
      <c r="BB474" s="142" t="str">
        <f t="shared" ca="1" si="3847"/>
        <v/>
      </c>
      <c r="BC474" s="142" t="str">
        <f t="shared" ref="BC474" ca="1" si="4062">IFERROR(VALUE(G474)*IF(RTF_unit="K",1,IF(RTF_unit="lb",1/1000,IF(RTF_unit="T",2,1))),"")</f>
        <v/>
      </c>
      <c r="BD474" s="142" t="str">
        <f t="shared" ref="BD474" ca="1" si="4063">IFERROR(VALUE(H474)*IF(RTF_unit="K",1,IF(RTF_unit="lb",1/1000,IF(RTF_unit="T",2,1))),"")</f>
        <v/>
      </c>
      <c r="BE474" s="142" t="str">
        <f t="shared" ref="BE474" ca="1" si="4064">IFERROR(VALUE(I474)*IF(RTF_unit="K",1,IF(RTF_unit="lb",1/1000,IF(RTF_unit="T",2,1))),"")</f>
        <v/>
      </c>
      <c r="BF474" s="20" t="str">
        <f t="shared" ca="1" si="3851"/>
        <v/>
      </c>
      <c r="BG474" s="142" t="str">
        <f t="shared" ca="1" si="3893"/>
        <v/>
      </c>
      <c r="BH474" s="20"/>
      <c r="BI474" s="158" t="str">
        <f t="shared" ca="1" si="3937"/>
        <v/>
      </c>
      <c r="BJ474" s="142" t="str">
        <f t="shared" ca="1" si="3912"/>
        <v/>
      </c>
      <c r="BK474" s="142" t="str">
        <f t="shared" ca="1" si="3938"/>
        <v/>
      </c>
      <c r="BL474" s="142" t="str">
        <f t="shared" ref="BL474" ca="1" si="4065">IFERROR(INDEX($D$2:$BA$203,$A$41-1+$BI474,$A$27-3)*IF(RTF_unit="K",1,IF(RTF_unit="lb",1/1000,IF(RTF_unit="T",2,1))),"")</f>
        <v/>
      </c>
      <c r="BM474" s="142" t="str">
        <f t="shared" ref="BM474" ca="1" si="4066">IFERROR(INDEX($D$2:$BA$203,$A$41-1+$BI474,$A$27-1)*IF(RTF_unit="K",1,IF(RTF_unit="lb",1/1000,IF(RTF_unit="T",2,1))),"")</f>
        <v/>
      </c>
      <c r="BN474" s="142" t="str">
        <f t="shared" ref="BN474" ca="1" si="4067">IFERROR(INDEX($D$2:$BA$203,$A$41-1+$BI474,$A$27-2)*IF(RTF_unit="K",1,IF(RTF_unit="lb",1/1000,IF(RTF_unit="T",2,1))),"")</f>
        <v/>
      </c>
      <c r="BO474" s="142" t="str">
        <f t="shared" ref="BO474" ca="1" si="4068">IFERROR(INDEX($D$2:$BA$203,$A$41-1+$BI474,$A$27)*IF(RTF_unit_Moment="kip-ft",1,IF(RTF_unit_Moment="kip-in",1/12,IF(RTF_unit_Moment="lb-ft",1/1000,IF(RTF_unit_Moment="lb-in",1/12000,1)))),"")</f>
        <v/>
      </c>
      <c r="BP474" s="142" t="str">
        <f t="shared" ref="BP474" ca="1" si="4069">IFERROR(INDEX($D$2:$BA$203,$A$41-1+$BI474,$A$30)*IF(RTF_unit_Moment="kip-ft",1,IF(RTF_unit_Moment="kip-in",1/12,IF(RTF_unit_Moment="lb-ft",1/1000,IF(RTF_unit_Moment="lb-in",1/12000,1)))),"")</f>
        <v/>
      </c>
      <c r="BQ474" s="142" t="str">
        <f t="shared" ca="1" si="3944"/>
        <v/>
      </c>
      <c r="BR474" s="142" t="str">
        <f t="shared" ca="1" si="3945"/>
        <v/>
      </c>
      <c r="BT474" s="142" t="str">
        <f t="array" aca="1" ref="BT474" ca="1">IFERROR(INDEX($BB$1:$BB$502,SMALL(IF($BB$1:$BB$502&lt;&gt;"",ROW($BB$1:$BB$502)),ROW(467:467))),"")</f>
        <v/>
      </c>
      <c r="BU474" s="156" t="str">
        <f t="shared" ca="1" si="3907"/>
        <v/>
      </c>
      <c r="BV474" s="142" t="str">
        <f t="shared" ca="1" si="3918"/>
        <v/>
      </c>
      <c r="BW474" s="142" t="str">
        <f t="shared" ca="1" si="3918"/>
        <v/>
      </c>
      <c r="BX474" s="142" t="str">
        <f t="shared" ca="1" si="3918"/>
        <v/>
      </c>
      <c r="BY474" s="142" t="str">
        <f t="shared" ca="1" si="3919"/>
        <v/>
      </c>
      <c r="BZ474" s="142" t="str">
        <f t="shared" ca="1" si="3908"/>
        <v/>
      </c>
      <c r="CA474" s="142" t="str">
        <f t="shared" ca="1" si="3920"/>
        <v/>
      </c>
      <c r="CB474" s="142" t="str">
        <f t="shared" ca="1" si="3921"/>
        <v/>
      </c>
      <c r="CC474" s="142" t="str">
        <f t="shared" ca="1" si="3922"/>
        <v/>
      </c>
      <c r="CD474" s="142" t="str">
        <f t="shared" ca="1" si="3923"/>
        <v/>
      </c>
      <c r="CE474" s="142" t="str">
        <f t="shared" ca="1" si="3924"/>
        <v/>
      </c>
      <c r="CF474" s="142" t="str">
        <f t="shared" ca="1" si="3925"/>
        <v/>
      </c>
      <c r="CG474" s="142" t="str">
        <f t="shared" ca="1" si="3926"/>
        <v/>
      </c>
      <c r="CH474" s="142" t="str">
        <f ca="1">IFERROR(TRIM(IFERROR(IF(ISNUMBER(MATCH(IF($CF473="Radius",LEFT($CF474,FIND(" (",$CF474,1)),IF(LEFT($CF474,FIND(" (",$CF474,1))=LEFT($CF473,FIND(" (",$CF473,1)),"",LEFT($CF474,FIND(" (",$CF474,1)))),$CH$8:$CH473,0))=FALSE,IF($CF473="Radius",LEFT($CF474,FIND(" (",$CF474,1)),IF(LEFT($CF474,FIND(" (",$CF474,1))=LEFT($CF473,FIND(" (",$CF473,1)),"",LEFT($CF474,FIND(" (",$CF474,1)))),""),"")),"")</f>
        <v/>
      </c>
      <c r="CI474" s="142" t="str">
        <f t="array" aca="1" ref="CI474" ca="1">IFERROR(IF($CH474="","",IF(MAX((Selection_Radius=$CH474)*Selection_Resultant)=0,"",MAX((Selection_Radius=$CH474)*Selection_Resultant))),"")</f>
        <v/>
      </c>
      <c r="CJ474" s="142" t="str">
        <f t="shared" ca="1" si="3927"/>
        <v/>
      </c>
      <c r="CK474" s="142" t="str">
        <f t="array" aca="1" ref="CK474" ca="1">IFERROR(INDEX($CJ$1:$CJ$502,SMALL(IF($CJ$1:$CJ$502&lt;&gt;"",ROW($CJ$1:$CJ$502)),ROW(467:467))),"")</f>
        <v/>
      </c>
      <c r="CL474" s="142" t="str">
        <f t="shared" ca="1" si="3928"/>
        <v/>
      </c>
      <c r="CM474" s="142" t="str">
        <f t="shared" ca="1" si="3929"/>
        <v/>
      </c>
      <c r="CN474" s="142" t="str" cm="1">
        <f t="array" aca="1" ref="CN474" ca="1">IF(CM474="","",INDEX(INDIRECT("$CM$9:$CM$" &amp; ROW(GuyAnchorReactionCount) + GuyAnchorReactionCount),ROWS($CM474:INDIRECT("$CM$" &amp; ROW(GuyAnchorReactionCount) + GuyAnchorReactionCount))))</f>
        <v/>
      </c>
      <c r="CP474" s="145" t="str">
        <f t="shared" ca="1" si="3930"/>
        <v/>
      </c>
      <c r="CQ474" s="145" t="str">
        <f t="shared" ca="1" si="3931"/>
        <v/>
      </c>
      <c r="CR474" s="145" t="str">
        <f t="shared" ca="1" si="3932"/>
        <v/>
      </c>
      <c r="CS474" s="145" t="str">
        <f t="shared" ca="1" si="3933"/>
        <v/>
      </c>
    </row>
    <row r="475" spans="3:97" x14ac:dyDescent="0.2">
      <c r="C475" s="142">
        <f t="shared" si="3857"/>
        <v>473</v>
      </c>
      <c r="D475" s="142" t="e">
        <f t="shared" ca="1" si="3996"/>
        <v>#N/A</v>
      </c>
      <c r="E475" s="142" t="e">
        <f t="shared" ca="1" si="3996"/>
        <v>#N/A</v>
      </c>
      <c r="F475" s="142" t="e">
        <f t="shared" ca="1" si="3996"/>
        <v>#N/A</v>
      </c>
      <c r="G475" s="142" t="e">
        <f t="shared" ca="1" si="3996"/>
        <v>#N/A</v>
      </c>
      <c r="H475" s="142" t="e">
        <f t="shared" ca="1" si="3996"/>
        <v>#N/A</v>
      </c>
      <c r="I475" s="142" t="e">
        <f t="shared" ca="1" si="3996"/>
        <v>#N/A</v>
      </c>
      <c r="J475" s="142" t="e">
        <f t="shared" ca="1" si="3996"/>
        <v>#N/A</v>
      </c>
      <c r="K475" s="142" t="e">
        <f t="shared" ca="1" si="3996"/>
        <v>#N/A</v>
      </c>
      <c r="L475" s="142" t="e">
        <f t="shared" ca="1" si="3996"/>
        <v>#N/A</v>
      </c>
      <c r="M475" s="142" t="e">
        <f t="shared" ca="1" si="3996"/>
        <v>#N/A</v>
      </c>
      <c r="N475" s="142" t="e">
        <f t="shared" ca="1" si="3996"/>
        <v>#N/A</v>
      </c>
      <c r="O475" s="142" t="e">
        <f t="shared" ca="1" si="3996"/>
        <v>#N/A</v>
      </c>
      <c r="P475" s="142" t="e">
        <f t="shared" ca="1" si="3996"/>
        <v>#N/A</v>
      </c>
      <c r="Q475" s="142" t="e">
        <f t="shared" ca="1" si="3996"/>
        <v>#N/A</v>
      </c>
      <c r="R475" s="142" t="e">
        <f t="shared" ca="1" si="3996"/>
        <v>#N/A</v>
      </c>
      <c r="S475" s="142" t="e">
        <f t="shared" ca="1" si="3996"/>
        <v>#N/A</v>
      </c>
      <c r="T475" s="142" t="e">
        <f t="shared" ca="1" si="3986"/>
        <v>#N/A</v>
      </c>
      <c r="U475" s="142" t="e">
        <f t="shared" ca="1" si="3986"/>
        <v>#N/A</v>
      </c>
      <c r="V475" s="142" t="e">
        <f t="shared" ca="1" si="3986"/>
        <v>#N/A</v>
      </c>
      <c r="W475" s="142" t="e">
        <f t="shared" ca="1" si="3986"/>
        <v>#N/A</v>
      </c>
      <c r="X475" s="142" t="e">
        <f t="shared" ca="1" si="3986"/>
        <v>#N/A</v>
      </c>
      <c r="Y475" s="142" t="e">
        <f t="shared" ca="1" si="3986"/>
        <v>#N/A</v>
      </c>
      <c r="Z475" s="142" t="e">
        <f t="shared" ca="1" si="3986"/>
        <v>#N/A</v>
      </c>
      <c r="AA475" s="142" t="e">
        <f t="shared" ca="1" si="3986"/>
        <v>#N/A</v>
      </c>
      <c r="AB475" s="142" t="e">
        <f t="shared" ca="1" si="3986"/>
        <v>#N/A</v>
      </c>
      <c r="AC475" s="142" t="e">
        <f t="shared" ca="1" si="3986"/>
        <v>#N/A</v>
      </c>
      <c r="AD475" s="142" t="e">
        <f t="shared" ca="1" si="3986"/>
        <v>#N/A</v>
      </c>
      <c r="AE475" s="142" t="e">
        <f t="shared" ca="1" si="3986"/>
        <v>#N/A</v>
      </c>
      <c r="AF475" s="142" t="e">
        <f t="shared" ca="1" si="3986"/>
        <v>#N/A</v>
      </c>
      <c r="AG475" s="142" t="e">
        <f t="shared" ca="1" si="3986"/>
        <v>#N/A</v>
      </c>
      <c r="AH475" s="142" t="e">
        <f t="shared" ca="1" si="3986"/>
        <v>#N/A</v>
      </c>
      <c r="AI475" s="142" t="e">
        <f t="shared" ca="1" si="3997"/>
        <v>#N/A</v>
      </c>
      <c r="AJ475" s="142" t="e">
        <f t="shared" ca="1" si="3997"/>
        <v>#N/A</v>
      </c>
      <c r="AK475" s="142" t="e">
        <f t="shared" ca="1" si="3997"/>
        <v>#N/A</v>
      </c>
      <c r="AL475" s="142" t="e">
        <f t="shared" ca="1" si="3997"/>
        <v>#N/A</v>
      </c>
      <c r="AM475" s="142" t="e">
        <f t="shared" ca="1" si="3997"/>
        <v>#N/A</v>
      </c>
      <c r="AN475" s="142" t="e">
        <f t="shared" ca="1" si="3997"/>
        <v>#N/A</v>
      </c>
      <c r="AO475" s="142" t="e">
        <f t="shared" ca="1" si="3997"/>
        <v>#N/A</v>
      </c>
      <c r="AP475" s="142" t="e">
        <f t="shared" ca="1" si="3997"/>
        <v>#N/A</v>
      </c>
      <c r="AQ475" s="142" t="e">
        <f t="shared" ca="1" si="3997"/>
        <v>#N/A</v>
      </c>
      <c r="AR475" s="142" t="e">
        <f t="shared" ca="1" si="3997"/>
        <v>#N/A</v>
      </c>
      <c r="AS475" s="142" t="e">
        <f t="shared" ca="1" si="3997"/>
        <v>#N/A</v>
      </c>
      <c r="AT475" s="142" t="e">
        <f t="shared" ca="1" si="3997"/>
        <v>#N/A</v>
      </c>
      <c r="AU475" s="142" t="e">
        <f t="shared" ca="1" si="3997"/>
        <v>#N/A</v>
      </c>
      <c r="AV475" s="142" t="e">
        <f t="shared" ca="1" si="3997"/>
        <v>#N/A</v>
      </c>
      <c r="AW475" s="142" t="e">
        <f t="shared" ca="1" si="3997"/>
        <v>#N/A</v>
      </c>
      <c r="AX475" s="142" t="e">
        <f t="shared" ca="1" si="3997"/>
        <v>#N/A</v>
      </c>
      <c r="AY475" s="142" t="e">
        <f t="shared" ca="1" si="3987"/>
        <v>#N/A</v>
      </c>
      <c r="AZ475" s="142" t="e">
        <f t="shared" ca="1" si="3987"/>
        <v>#N/A</v>
      </c>
      <c r="BA475" s="142" t="e">
        <f t="shared" ca="1" si="3987"/>
        <v>#N/A</v>
      </c>
      <c r="BB475" s="142" t="str">
        <f t="shared" ca="1" si="3847"/>
        <v/>
      </c>
      <c r="BC475" s="142" t="str">
        <f t="shared" ref="BC475" ca="1" si="4070">IFERROR(VALUE(G475)*IF(RTF_unit="K",1,IF(RTF_unit="lb",1/1000,IF(RTF_unit="T",2,1))),"")</f>
        <v/>
      </c>
      <c r="BD475" s="142" t="str">
        <f t="shared" ref="BD475" ca="1" si="4071">IFERROR(VALUE(H475)*IF(RTF_unit="K",1,IF(RTF_unit="lb",1/1000,IF(RTF_unit="T",2,1))),"")</f>
        <v/>
      </c>
      <c r="BE475" s="142" t="str">
        <f t="shared" ref="BE475" ca="1" si="4072">IFERROR(VALUE(I475)*IF(RTF_unit="K",1,IF(RTF_unit="lb",1/1000,IF(RTF_unit="T",2,1))),"")</f>
        <v/>
      </c>
      <c r="BF475" s="20" t="str">
        <f t="shared" ca="1" si="3851"/>
        <v/>
      </c>
      <c r="BG475" s="142" t="str">
        <f t="shared" ca="1" si="3893"/>
        <v/>
      </c>
      <c r="BH475" s="20"/>
      <c r="BI475" s="158" t="str">
        <f t="shared" ca="1" si="3937"/>
        <v/>
      </c>
      <c r="BJ475" s="142" t="str">
        <f t="shared" ca="1" si="3912"/>
        <v/>
      </c>
      <c r="BK475" s="142" t="str">
        <f t="shared" ca="1" si="3938"/>
        <v/>
      </c>
      <c r="BL475" s="142" t="str">
        <f t="shared" ref="BL475" ca="1" si="4073">IFERROR(INDEX($D$2:$BA$203,$A$41-1+$BI475,$A$27-3)*IF(RTF_unit="K",1,IF(RTF_unit="lb",1/1000,IF(RTF_unit="T",2,1))),"")</f>
        <v/>
      </c>
      <c r="BM475" s="142" t="str">
        <f t="shared" ref="BM475" ca="1" si="4074">IFERROR(INDEX($D$2:$BA$203,$A$41-1+$BI475,$A$27-1)*IF(RTF_unit="K",1,IF(RTF_unit="lb",1/1000,IF(RTF_unit="T",2,1))),"")</f>
        <v/>
      </c>
      <c r="BN475" s="142" t="str">
        <f t="shared" ref="BN475" ca="1" si="4075">IFERROR(INDEX($D$2:$BA$203,$A$41-1+$BI475,$A$27-2)*IF(RTF_unit="K",1,IF(RTF_unit="lb",1/1000,IF(RTF_unit="T",2,1))),"")</f>
        <v/>
      </c>
      <c r="BO475" s="142" t="str">
        <f t="shared" ref="BO475" ca="1" si="4076">IFERROR(INDEX($D$2:$BA$203,$A$41-1+$BI475,$A$27)*IF(RTF_unit_Moment="kip-ft",1,IF(RTF_unit_Moment="kip-in",1/12,IF(RTF_unit_Moment="lb-ft",1/1000,IF(RTF_unit_Moment="lb-in",1/12000,1)))),"")</f>
        <v/>
      </c>
      <c r="BP475" s="142" t="str">
        <f t="shared" ref="BP475" ca="1" si="4077">IFERROR(INDEX($D$2:$BA$203,$A$41-1+$BI475,$A$30)*IF(RTF_unit_Moment="kip-ft",1,IF(RTF_unit_Moment="kip-in",1/12,IF(RTF_unit_Moment="lb-ft",1/1000,IF(RTF_unit_Moment="lb-in",1/12000,1)))),"")</f>
        <v/>
      </c>
      <c r="BQ475" s="142" t="str">
        <f t="shared" ca="1" si="3944"/>
        <v/>
      </c>
      <c r="BR475" s="142" t="str">
        <f t="shared" ca="1" si="3945"/>
        <v/>
      </c>
      <c r="BT475" s="142" t="str">
        <f t="array" aca="1" ref="BT475" ca="1">IFERROR(INDEX($BB$1:$BB$502,SMALL(IF($BB$1:$BB$502&lt;&gt;"",ROW($BB$1:$BB$502)),ROW(468:468))),"")</f>
        <v/>
      </c>
      <c r="BU475" s="156" t="str">
        <f t="shared" ca="1" si="3907"/>
        <v/>
      </c>
      <c r="BV475" s="142" t="str">
        <f t="shared" ca="1" si="3918"/>
        <v/>
      </c>
      <c r="BW475" s="142" t="str">
        <f t="shared" ca="1" si="3918"/>
        <v/>
      </c>
      <c r="BX475" s="142" t="str">
        <f t="shared" ca="1" si="3918"/>
        <v/>
      </c>
      <c r="BY475" s="142" t="str">
        <f t="shared" ca="1" si="3919"/>
        <v/>
      </c>
      <c r="BZ475" s="142" t="str">
        <f t="shared" ca="1" si="3908"/>
        <v/>
      </c>
      <c r="CA475" s="142" t="str">
        <f t="shared" ca="1" si="3920"/>
        <v/>
      </c>
      <c r="CB475" s="142" t="str">
        <f t="shared" ca="1" si="3921"/>
        <v/>
      </c>
      <c r="CC475" s="142" t="str">
        <f t="shared" ca="1" si="3922"/>
        <v/>
      </c>
      <c r="CD475" s="142" t="str">
        <f t="shared" ca="1" si="3923"/>
        <v/>
      </c>
      <c r="CE475" s="142" t="str">
        <f t="shared" ca="1" si="3924"/>
        <v/>
      </c>
      <c r="CF475" s="142" t="str">
        <f t="shared" ca="1" si="3925"/>
        <v/>
      </c>
      <c r="CG475" s="142" t="str">
        <f t="shared" ca="1" si="3926"/>
        <v/>
      </c>
      <c r="CH475" s="142" t="str">
        <f ca="1">IFERROR(TRIM(IFERROR(IF(ISNUMBER(MATCH(IF($CF474="Radius",LEFT($CF475,FIND(" (",$CF475,1)),IF(LEFT($CF475,FIND(" (",$CF475,1))=LEFT($CF474,FIND(" (",$CF474,1)),"",LEFT($CF475,FIND(" (",$CF475,1)))),$CH$8:$CH474,0))=FALSE,IF($CF474="Radius",LEFT($CF475,FIND(" (",$CF475,1)),IF(LEFT($CF475,FIND(" (",$CF475,1))=LEFT($CF474,FIND(" (",$CF474,1)),"",LEFT($CF475,FIND(" (",$CF475,1)))),""),"")),"")</f>
        <v/>
      </c>
      <c r="CI475" s="142" t="str">
        <f t="array" aca="1" ref="CI475" ca="1">IFERROR(IF($CH475="","",IF(MAX((Selection_Radius=$CH475)*Selection_Resultant)=0,"",MAX((Selection_Radius=$CH475)*Selection_Resultant))),"")</f>
        <v/>
      </c>
      <c r="CJ475" s="142" t="str">
        <f t="shared" ca="1" si="3927"/>
        <v/>
      </c>
      <c r="CK475" s="142" t="str">
        <f t="array" aca="1" ref="CK475" ca="1">IFERROR(INDEX($CJ$1:$CJ$502,SMALL(IF($CJ$1:$CJ$502&lt;&gt;"",ROW($CJ$1:$CJ$502)),ROW(468:468))),"")</f>
        <v/>
      </c>
      <c r="CL475" s="142" t="str">
        <f t="shared" ca="1" si="3928"/>
        <v/>
      </c>
      <c r="CM475" s="142" t="str">
        <f t="shared" ca="1" si="3929"/>
        <v/>
      </c>
      <c r="CN475" s="142" t="str" cm="1">
        <f t="array" aca="1" ref="CN475" ca="1">IF(CM475="","",INDEX(INDIRECT("$CM$9:$CM$" &amp; ROW(GuyAnchorReactionCount) + GuyAnchorReactionCount),ROWS($CM475:INDIRECT("$CM$" &amp; ROW(GuyAnchorReactionCount) + GuyAnchorReactionCount))))</f>
        <v/>
      </c>
      <c r="CP475" s="145" t="str">
        <f t="shared" ca="1" si="3930"/>
        <v/>
      </c>
      <c r="CQ475" s="145" t="str">
        <f t="shared" ca="1" si="3931"/>
        <v/>
      </c>
      <c r="CR475" s="145" t="str">
        <f t="shared" ca="1" si="3932"/>
        <v/>
      </c>
      <c r="CS475" s="145" t="str">
        <f t="shared" ca="1" si="3933"/>
        <v/>
      </c>
    </row>
    <row r="476" spans="3:97" x14ac:dyDescent="0.2">
      <c r="C476" s="142">
        <f t="shared" si="3857"/>
        <v>474</v>
      </c>
      <c r="D476" s="142" t="e">
        <f t="shared" ca="1" si="3996"/>
        <v>#N/A</v>
      </c>
      <c r="E476" s="142" t="e">
        <f t="shared" ca="1" si="3996"/>
        <v>#N/A</v>
      </c>
      <c r="F476" s="142" t="e">
        <f t="shared" ca="1" si="3996"/>
        <v>#N/A</v>
      </c>
      <c r="G476" s="142" t="e">
        <f t="shared" ca="1" si="3996"/>
        <v>#N/A</v>
      </c>
      <c r="H476" s="142" t="e">
        <f t="shared" ca="1" si="3996"/>
        <v>#N/A</v>
      </c>
      <c r="I476" s="142" t="e">
        <f t="shared" ca="1" si="3996"/>
        <v>#N/A</v>
      </c>
      <c r="J476" s="142" t="e">
        <f t="shared" ca="1" si="3996"/>
        <v>#N/A</v>
      </c>
      <c r="K476" s="142" t="e">
        <f t="shared" ca="1" si="3996"/>
        <v>#N/A</v>
      </c>
      <c r="L476" s="142" t="e">
        <f t="shared" ca="1" si="3996"/>
        <v>#N/A</v>
      </c>
      <c r="M476" s="142" t="e">
        <f t="shared" ca="1" si="3996"/>
        <v>#N/A</v>
      </c>
      <c r="N476" s="142" t="e">
        <f t="shared" ca="1" si="3996"/>
        <v>#N/A</v>
      </c>
      <c r="O476" s="142" t="e">
        <f t="shared" ca="1" si="3996"/>
        <v>#N/A</v>
      </c>
      <c r="P476" s="142" t="e">
        <f t="shared" ca="1" si="3996"/>
        <v>#N/A</v>
      </c>
      <c r="Q476" s="142" t="e">
        <f t="shared" ca="1" si="3996"/>
        <v>#N/A</v>
      </c>
      <c r="R476" s="142" t="e">
        <f t="shared" ca="1" si="3996"/>
        <v>#N/A</v>
      </c>
      <c r="S476" s="142" t="e">
        <f t="shared" ca="1" si="3996"/>
        <v>#N/A</v>
      </c>
      <c r="T476" s="142" t="e">
        <f t="shared" ca="1" si="3986"/>
        <v>#N/A</v>
      </c>
      <c r="U476" s="142" t="e">
        <f t="shared" ca="1" si="3986"/>
        <v>#N/A</v>
      </c>
      <c r="V476" s="142" t="e">
        <f t="shared" ca="1" si="3986"/>
        <v>#N/A</v>
      </c>
      <c r="W476" s="142" t="e">
        <f t="shared" ca="1" si="3986"/>
        <v>#N/A</v>
      </c>
      <c r="X476" s="142" t="e">
        <f t="shared" ca="1" si="3986"/>
        <v>#N/A</v>
      </c>
      <c r="Y476" s="142" t="e">
        <f t="shared" ca="1" si="3986"/>
        <v>#N/A</v>
      </c>
      <c r="Z476" s="142" t="e">
        <f t="shared" ca="1" si="3986"/>
        <v>#N/A</v>
      </c>
      <c r="AA476" s="142" t="e">
        <f t="shared" ca="1" si="3986"/>
        <v>#N/A</v>
      </c>
      <c r="AB476" s="142" t="e">
        <f t="shared" ca="1" si="3986"/>
        <v>#N/A</v>
      </c>
      <c r="AC476" s="142" t="e">
        <f t="shared" ca="1" si="3986"/>
        <v>#N/A</v>
      </c>
      <c r="AD476" s="142" t="e">
        <f t="shared" ca="1" si="3986"/>
        <v>#N/A</v>
      </c>
      <c r="AE476" s="142" t="e">
        <f t="shared" ca="1" si="3986"/>
        <v>#N/A</v>
      </c>
      <c r="AF476" s="142" t="e">
        <f t="shared" ca="1" si="3986"/>
        <v>#N/A</v>
      </c>
      <c r="AG476" s="142" t="e">
        <f t="shared" ca="1" si="3986"/>
        <v>#N/A</v>
      </c>
      <c r="AH476" s="142" t="e">
        <f t="shared" ca="1" si="3986"/>
        <v>#N/A</v>
      </c>
      <c r="AI476" s="142" t="e">
        <f t="shared" ca="1" si="3997"/>
        <v>#N/A</v>
      </c>
      <c r="AJ476" s="142" t="e">
        <f t="shared" ca="1" si="3997"/>
        <v>#N/A</v>
      </c>
      <c r="AK476" s="142" t="e">
        <f t="shared" ca="1" si="3997"/>
        <v>#N/A</v>
      </c>
      <c r="AL476" s="142" t="e">
        <f t="shared" ca="1" si="3997"/>
        <v>#N/A</v>
      </c>
      <c r="AM476" s="142" t="e">
        <f t="shared" ca="1" si="3997"/>
        <v>#N/A</v>
      </c>
      <c r="AN476" s="142" t="e">
        <f t="shared" ca="1" si="3997"/>
        <v>#N/A</v>
      </c>
      <c r="AO476" s="142" t="e">
        <f t="shared" ca="1" si="3997"/>
        <v>#N/A</v>
      </c>
      <c r="AP476" s="142" t="e">
        <f t="shared" ca="1" si="3997"/>
        <v>#N/A</v>
      </c>
      <c r="AQ476" s="142" t="e">
        <f t="shared" ca="1" si="3997"/>
        <v>#N/A</v>
      </c>
      <c r="AR476" s="142" t="e">
        <f t="shared" ca="1" si="3997"/>
        <v>#N/A</v>
      </c>
      <c r="AS476" s="142" t="e">
        <f t="shared" ca="1" si="3997"/>
        <v>#N/A</v>
      </c>
      <c r="AT476" s="142" t="e">
        <f t="shared" ca="1" si="3997"/>
        <v>#N/A</v>
      </c>
      <c r="AU476" s="142" t="e">
        <f t="shared" ca="1" si="3997"/>
        <v>#N/A</v>
      </c>
      <c r="AV476" s="142" t="e">
        <f t="shared" ca="1" si="3997"/>
        <v>#N/A</v>
      </c>
      <c r="AW476" s="142" t="e">
        <f t="shared" ca="1" si="3997"/>
        <v>#N/A</v>
      </c>
      <c r="AX476" s="142" t="e">
        <f t="shared" ca="1" si="3997"/>
        <v>#N/A</v>
      </c>
      <c r="AY476" s="142" t="e">
        <f t="shared" ca="1" si="3987"/>
        <v>#N/A</v>
      </c>
      <c r="AZ476" s="142" t="e">
        <f t="shared" ca="1" si="3987"/>
        <v>#N/A</v>
      </c>
      <c r="BA476" s="142" t="e">
        <f t="shared" ca="1" si="3987"/>
        <v>#N/A</v>
      </c>
      <c r="BB476" s="142" t="str">
        <f t="shared" ca="1" si="3847"/>
        <v/>
      </c>
      <c r="BC476" s="142" t="str">
        <f t="shared" ref="BC476" ca="1" si="4078">IFERROR(VALUE(G476)*IF(RTF_unit="K",1,IF(RTF_unit="lb",1/1000,IF(RTF_unit="T",2,1))),"")</f>
        <v/>
      </c>
      <c r="BD476" s="142" t="str">
        <f t="shared" ref="BD476" ca="1" si="4079">IFERROR(VALUE(H476)*IF(RTF_unit="K",1,IF(RTF_unit="lb",1/1000,IF(RTF_unit="T",2,1))),"")</f>
        <v/>
      </c>
      <c r="BE476" s="142" t="str">
        <f t="shared" ref="BE476" ca="1" si="4080">IFERROR(VALUE(I476)*IF(RTF_unit="K",1,IF(RTF_unit="lb",1/1000,IF(RTF_unit="T",2,1))),"")</f>
        <v/>
      </c>
      <c r="BF476" s="20" t="str">
        <f t="shared" ca="1" si="3851"/>
        <v/>
      </c>
      <c r="BG476" s="142" t="str">
        <f t="shared" ca="1" si="3893"/>
        <v/>
      </c>
      <c r="BH476" s="20"/>
      <c r="BI476" s="158" t="str">
        <f t="shared" ca="1" si="3937"/>
        <v/>
      </c>
      <c r="BJ476" s="142" t="str">
        <f t="shared" ca="1" si="3912"/>
        <v/>
      </c>
      <c r="BK476" s="142" t="str">
        <f t="shared" ca="1" si="3938"/>
        <v/>
      </c>
      <c r="BL476" s="142" t="str">
        <f t="shared" ref="BL476" ca="1" si="4081">IFERROR(INDEX($D$2:$BA$203,$A$41-1+$BI476,$A$27-3)*IF(RTF_unit="K",1,IF(RTF_unit="lb",1/1000,IF(RTF_unit="T",2,1))),"")</f>
        <v/>
      </c>
      <c r="BM476" s="142" t="str">
        <f t="shared" ref="BM476" ca="1" si="4082">IFERROR(INDEX($D$2:$BA$203,$A$41-1+$BI476,$A$27-1)*IF(RTF_unit="K",1,IF(RTF_unit="lb",1/1000,IF(RTF_unit="T",2,1))),"")</f>
        <v/>
      </c>
      <c r="BN476" s="142" t="str">
        <f t="shared" ref="BN476" ca="1" si="4083">IFERROR(INDEX($D$2:$BA$203,$A$41-1+$BI476,$A$27-2)*IF(RTF_unit="K",1,IF(RTF_unit="lb",1/1000,IF(RTF_unit="T",2,1))),"")</f>
        <v/>
      </c>
      <c r="BO476" s="142" t="str">
        <f t="shared" ref="BO476" ca="1" si="4084">IFERROR(INDEX($D$2:$BA$203,$A$41-1+$BI476,$A$27)*IF(RTF_unit_Moment="kip-ft",1,IF(RTF_unit_Moment="kip-in",1/12,IF(RTF_unit_Moment="lb-ft",1/1000,IF(RTF_unit_Moment="lb-in",1/12000,1)))),"")</f>
        <v/>
      </c>
      <c r="BP476" s="142" t="str">
        <f t="shared" ref="BP476" ca="1" si="4085">IFERROR(INDEX($D$2:$BA$203,$A$41-1+$BI476,$A$30)*IF(RTF_unit_Moment="kip-ft",1,IF(RTF_unit_Moment="kip-in",1/12,IF(RTF_unit_Moment="lb-ft",1/1000,IF(RTF_unit_Moment="lb-in",1/12000,1)))),"")</f>
        <v/>
      </c>
      <c r="BQ476" s="142" t="str">
        <f t="shared" ca="1" si="3944"/>
        <v/>
      </c>
      <c r="BR476" s="142" t="str">
        <f t="shared" ca="1" si="3945"/>
        <v/>
      </c>
      <c r="BT476" s="142" t="str">
        <f t="array" aca="1" ref="BT476" ca="1">IFERROR(INDEX($BB$1:$BB$502,SMALL(IF($BB$1:$BB$502&lt;&gt;"",ROW($BB$1:$BB$502)),ROW(469:469))),"")</f>
        <v/>
      </c>
      <c r="BU476" s="156" t="str">
        <f t="shared" ca="1" si="3907"/>
        <v/>
      </c>
      <c r="BV476" s="142" t="str">
        <f t="shared" ca="1" si="3918"/>
        <v/>
      </c>
      <c r="BW476" s="142" t="str">
        <f t="shared" ca="1" si="3918"/>
        <v/>
      </c>
      <c r="BX476" s="142" t="str">
        <f t="shared" ca="1" si="3918"/>
        <v/>
      </c>
      <c r="BY476" s="142" t="str">
        <f t="shared" ca="1" si="3919"/>
        <v/>
      </c>
      <c r="BZ476" s="142" t="str">
        <f t="shared" ca="1" si="3908"/>
        <v/>
      </c>
      <c r="CA476" s="142" t="str">
        <f t="shared" ca="1" si="3920"/>
        <v/>
      </c>
      <c r="CB476" s="142" t="str">
        <f t="shared" ca="1" si="3921"/>
        <v/>
      </c>
      <c r="CC476" s="142" t="str">
        <f t="shared" ca="1" si="3922"/>
        <v/>
      </c>
      <c r="CD476" s="142" t="str">
        <f t="shared" ca="1" si="3923"/>
        <v/>
      </c>
      <c r="CE476" s="142" t="str">
        <f t="shared" ca="1" si="3924"/>
        <v/>
      </c>
      <c r="CF476" s="142" t="str">
        <f t="shared" ca="1" si="3925"/>
        <v/>
      </c>
      <c r="CG476" s="142" t="str">
        <f t="shared" ca="1" si="3926"/>
        <v/>
      </c>
      <c r="CH476" s="142" t="str">
        <f ca="1">IFERROR(TRIM(IFERROR(IF(ISNUMBER(MATCH(IF($CF475="Radius",LEFT($CF476,FIND(" (",$CF476,1)),IF(LEFT($CF476,FIND(" (",$CF476,1))=LEFT($CF475,FIND(" (",$CF475,1)),"",LEFT($CF476,FIND(" (",$CF476,1)))),$CH$8:$CH475,0))=FALSE,IF($CF475="Radius",LEFT($CF476,FIND(" (",$CF476,1)),IF(LEFT($CF476,FIND(" (",$CF476,1))=LEFT($CF475,FIND(" (",$CF475,1)),"",LEFT($CF476,FIND(" (",$CF476,1)))),""),"")),"")</f>
        <v/>
      </c>
      <c r="CI476" s="142" t="str">
        <f t="array" aca="1" ref="CI476" ca="1">IFERROR(IF($CH476="","",IF(MAX((Selection_Radius=$CH476)*Selection_Resultant)=0,"",MAX((Selection_Radius=$CH476)*Selection_Resultant))),"")</f>
        <v/>
      </c>
      <c r="CJ476" s="142" t="str">
        <f t="shared" ca="1" si="3927"/>
        <v/>
      </c>
      <c r="CK476" s="142" t="str">
        <f t="array" aca="1" ref="CK476" ca="1">IFERROR(INDEX($CJ$1:$CJ$502,SMALL(IF($CJ$1:$CJ$502&lt;&gt;"",ROW($CJ$1:$CJ$502)),ROW(469:469))),"")</f>
        <v/>
      </c>
      <c r="CL476" s="142" t="str">
        <f t="shared" ca="1" si="3928"/>
        <v/>
      </c>
      <c r="CM476" s="142" t="str">
        <f t="shared" ca="1" si="3929"/>
        <v/>
      </c>
      <c r="CN476" s="142" t="str" cm="1">
        <f t="array" aca="1" ref="CN476" ca="1">IF(CM476="","",INDEX(INDIRECT("$CM$9:$CM$" &amp; ROW(GuyAnchorReactionCount) + GuyAnchorReactionCount),ROWS($CM476:INDIRECT("$CM$" &amp; ROW(GuyAnchorReactionCount) + GuyAnchorReactionCount))))</f>
        <v/>
      </c>
      <c r="CP476" s="145" t="str">
        <f t="shared" ca="1" si="3930"/>
        <v/>
      </c>
      <c r="CQ476" s="145" t="str">
        <f t="shared" ca="1" si="3931"/>
        <v/>
      </c>
      <c r="CR476" s="145" t="str">
        <f t="shared" ca="1" si="3932"/>
        <v/>
      </c>
      <c r="CS476" s="145" t="str">
        <f t="shared" ca="1" si="3933"/>
        <v/>
      </c>
    </row>
    <row r="477" spans="3:97" ht="15" customHeight="1" x14ac:dyDescent="0.2">
      <c r="C477" s="142">
        <f t="shared" si="3857"/>
        <v>475</v>
      </c>
      <c r="D477" s="142" t="e">
        <f t="shared" ca="1" si="3996"/>
        <v>#N/A</v>
      </c>
      <c r="E477" s="142" t="e">
        <f t="shared" ca="1" si="3996"/>
        <v>#N/A</v>
      </c>
      <c r="F477" s="142" t="e">
        <f t="shared" ca="1" si="3996"/>
        <v>#N/A</v>
      </c>
      <c r="G477" s="142" t="e">
        <f t="shared" ca="1" si="3996"/>
        <v>#N/A</v>
      </c>
      <c r="H477" s="142" t="e">
        <f t="shared" ca="1" si="3996"/>
        <v>#N/A</v>
      </c>
      <c r="I477" s="142" t="e">
        <f t="shared" ca="1" si="3996"/>
        <v>#N/A</v>
      </c>
      <c r="J477" s="142" t="e">
        <f t="shared" ca="1" si="3996"/>
        <v>#N/A</v>
      </c>
      <c r="K477" s="142" t="e">
        <f t="shared" ca="1" si="3996"/>
        <v>#N/A</v>
      </c>
      <c r="L477" s="142" t="e">
        <f t="shared" ca="1" si="3996"/>
        <v>#N/A</v>
      </c>
      <c r="M477" s="142" t="e">
        <f t="shared" ca="1" si="3996"/>
        <v>#N/A</v>
      </c>
      <c r="N477" s="142" t="e">
        <f t="shared" ca="1" si="3996"/>
        <v>#N/A</v>
      </c>
      <c r="O477" s="142" t="e">
        <f t="shared" ca="1" si="3996"/>
        <v>#N/A</v>
      </c>
      <c r="P477" s="142" t="e">
        <f t="shared" ca="1" si="3996"/>
        <v>#N/A</v>
      </c>
      <c r="Q477" s="142" t="e">
        <f t="shared" ca="1" si="3996"/>
        <v>#N/A</v>
      </c>
      <c r="R477" s="142" t="e">
        <f t="shared" ca="1" si="3996"/>
        <v>#N/A</v>
      </c>
      <c r="S477" s="142" t="e">
        <f t="shared" ca="1" si="3996"/>
        <v>#N/A</v>
      </c>
      <c r="T477" s="142" t="e">
        <f t="shared" ca="1" si="3986"/>
        <v>#N/A</v>
      </c>
      <c r="U477" s="142" t="e">
        <f t="shared" ca="1" si="3986"/>
        <v>#N/A</v>
      </c>
      <c r="V477" s="142" t="e">
        <f t="shared" ca="1" si="3986"/>
        <v>#N/A</v>
      </c>
      <c r="W477" s="142" t="e">
        <f t="shared" ca="1" si="3986"/>
        <v>#N/A</v>
      </c>
      <c r="X477" s="142" t="e">
        <f t="shared" ca="1" si="3986"/>
        <v>#N/A</v>
      </c>
      <c r="Y477" s="142" t="e">
        <f t="shared" ca="1" si="3986"/>
        <v>#N/A</v>
      </c>
      <c r="Z477" s="142" t="e">
        <f t="shared" ca="1" si="3986"/>
        <v>#N/A</v>
      </c>
      <c r="AA477" s="142" t="e">
        <f t="shared" ca="1" si="3986"/>
        <v>#N/A</v>
      </c>
      <c r="AB477" s="142" t="e">
        <f t="shared" ca="1" si="3986"/>
        <v>#N/A</v>
      </c>
      <c r="AC477" s="142" t="e">
        <f t="shared" ca="1" si="3986"/>
        <v>#N/A</v>
      </c>
      <c r="AD477" s="142" t="e">
        <f t="shared" ca="1" si="3986"/>
        <v>#N/A</v>
      </c>
      <c r="AE477" s="142" t="e">
        <f t="shared" ca="1" si="3986"/>
        <v>#N/A</v>
      </c>
      <c r="AF477" s="142" t="e">
        <f t="shared" ca="1" si="3986"/>
        <v>#N/A</v>
      </c>
      <c r="AG477" s="142" t="e">
        <f t="shared" ca="1" si="3986"/>
        <v>#N/A</v>
      </c>
      <c r="AH477" s="142" t="e">
        <f t="shared" ca="1" si="3986"/>
        <v>#N/A</v>
      </c>
      <c r="AI477" s="142" t="e">
        <f t="shared" ca="1" si="3997"/>
        <v>#N/A</v>
      </c>
      <c r="AJ477" s="142" t="e">
        <f t="shared" ca="1" si="3997"/>
        <v>#N/A</v>
      </c>
      <c r="AK477" s="142" t="e">
        <f t="shared" ca="1" si="3997"/>
        <v>#N/A</v>
      </c>
      <c r="AL477" s="142" t="e">
        <f t="shared" ca="1" si="3997"/>
        <v>#N/A</v>
      </c>
      <c r="AM477" s="142" t="e">
        <f t="shared" ca="1" si="3997"/>
        <v>#N/A</v>
      </c>
      <c r="AN477" s="142" t="e">
        <f t="shared" ca="1" si="3997"/>
        <v>#N/A</v>
      </c>
      <c r="AO477" s="142" t="e">
        <f t="shared" ca="1" si="3997"/>
        <v>#N/A</v>
      </c>
      <c r="AP477" s="142" t="e">
        <f t="shared" ca="1" si="3997"/>
        <v>#N/A</v>
      </c>
      <c r="AQ477" s="142" t="e">
        <f t="shared" ca="1" si="3997"/>
        <v>#N/A</v>
      </c>
      <c r="AR477" s="142" t="e">
        <f t="shared" ca="1" si="3997"/>
        <v>#N/A</v>
      </c>
      <c r="AS477" s="142" t="e">
        <f t="shared" ca="1" si="3997"/>
        <v>#N/A</v>
      </c>
      <c r="AT477" s="142" t="e">
        <f t="shared" ca="1" si="3997"/>
        <v>#N/A</v>
      </c>
      <c r="AU477" s="142" t="e">
        <f t="shared" ca="1" si="3997"/>
        <v>#N/A</v>
      </c>
      <c r="AV477" s="142" t="e">
        <f t="shared" ca="1" si="3997"/>
        <v>#N/A</v>
      </c>
      <c r="AW477" s="142" t="e">
        <f t="shared" ca="1" si="3997"/>
        <v>#N/A</v>
      </c>
      <c r="AX477" s="142" t="e">
        <f t="shared" ca="1" si="3997"/>
        <v>#N/A</v>
      </c>
      <c r="AY477" s="142" t="e">
        <f t="shared" ca="1" si="3987"/>
        <v>#N/A</v>
      </c>
      <c r="AZ477" s="142" t="e">
        <f t="shared" ca="1" si="3987"/>
        <v>#N/A</v>
      </c>
      <c r="BA477" s="142" t="e">
        <f t="shared" ca="1" si="3987"/>
        <v>#N/A</v>
      </c>
      <c r="BB477" s="142" t="str">
        <f t="shared" ca="1" si="3847"/>
        <v/>
      </c>
      <c r="BC477" s="142" t="str">
        <f t="shared" ref="BC477" ca="1" si="4086">IFERROR(VALUE(G477)*IF(RTF_unit="K",1,IF(RTF_unit="lb",1/1000,IF(RTF_unit="T",2,1))),"")</f>
        <v/>
      </c>
      <c r="BD477" s="142" t="str">
        <f t="shared" ref="BD477" ca="1" si="4087">IFERROR(VALUE(H477)*IF(RTF_unit="K",1,IF(RTF_unit="lb",1/1000,IF(RTF_unit="T",2,1))),"")</f>
        <v/>
      </c>
      <c r="BE477" s="142" t="str">
        <f t="shared" ref="BE477" ca="1" si="4088">IFERROR(VALUE(I477)*IF(RTF_unit="K",1,IF(RTF_unit="lb",1/1000,IF(RTF_unit="T",2,1))),"")</f>
        <v/>
      </c>
      <c r="BF477" s="20" t="str">
        <f t="shared" ca="1" si="3851"/>
        <v/>
      </c>
      <c r="BG477" s="142" t="str">
        <f t="shared" ca="1" si="3893"/>
        <v/>
      </c>
      <c r="BH477" s="20"/>
      <c r="BI477" s="158" t="str">
        <f t="shared" ca="1" si="3937"/>
        <v/>
      </c>
      <c r="BJ477" s="142" t="str">
        <f t="shared" ca="1" si="3912"/>
        <v/>
      </c>
      <c r="BK477" s="142" t="str">
        <f t="shared" ca="1" si="3938"/>
        <v/>
      </c>
      <c r="BL477" s="142" t="str">
        <f t="shared" ref="BL477" ca="1" si="4089">IFERROR(INDEX($D$2:$BA$203,$A$41-1+$BI477,$A$27-3)*IF(RTF_unit="K",1,IF(RTF_unit="lb",1/1000,IF(RTF_unit="T",2,1))),"")</f>
        <v/>
      </c>
      <c r="BM477" s="142" t="str">
        <f t="shared" ref="BM477" ca="1" si="4090">IFERROR(INDEX($D$2:$BA$203,$A$41-1+$BI477,$A$27-1)*IF(RTF_unit="K",1,IF(RTF_unit="lb",1/1000,IF(RTF_unit="T",2,1))),"")</f>
        <v/>
      </c>
      <c r="BN477" s="142" t="str">
        <f t="shared" ref="BN477" ca="1" si="4091">IFERROR(INDEX($D$2:$BA$203,$A$41-1+$BI477,$A$27-2)*IF(RTF_unit="K",1,IF(RTF_unit="lb",1/1000,IF(RTF_unit="T",2,1))),"")</f>
        <v/>
      </c>
      <c r="BO477" s="142" t="str">
        <f t="shared" ref="BO477" ca="1" si="4092">IFERROR(INDEX($D$2:$BA$203,$A$41-1+$BI477,$A$27)*IF(RTF_unit_Moment="kip-ft",1,IF(RTF_unit_Moment="kip-in",1/12,IF(RTF_unit_Moment="lb-ft",1/1000,IF(RTF_unit_Moment="lb-in",1/12000,1)))),"")</f>
        <v/>
      </c>
      <c r="BP477" s="142" t="str">
        <f t="shared" ref="BP477" ca="1" si="4093">IFERROR(INDEX($D$2:$BA$203,$A$41-1+$BI477,$A$30)*IF(RTF_unit_Moment="kip-ft",1,IF(RTF_unit_Moment="kip-in",1/12,IF(RTF_unit_Moment="lb-ft",1/1000,IF(RTF_unit_Moment="lb-in",1/12000,1)))),"")</f>
        <v/>
      </c>
      <c r="BQ477" s="142" t="str">
        <f t="shared" ca="1" si="3944"/>
        <v/>
      </c>
      <c r="BR477" s="142" t="str">
        <f t="shared" ca="1" si="3945"/>
        <v/>
      </c>
      <c r="BT477" s="142" t="str">
        <f t="array" aca="1" ref="BT477" ca="1">IFERROR(INDEX($BB$1:$BB$502,SMALL(IF($BB$1:$BB$502&lt;&gt;"",ROW($BB$1:$BB$502)),ROW(470:470))),"")</f>
        <v/>
      </c>
      <c r="BU477" s="156" t="str">
        <f t="shared" ca="1" si="3907"/>
        <v/>
      </c>
      <c r="BV477" s="142" t="str">
        <f t="shared" ca="1" si="3918"/>
        <v/>
      </c>
      <c r="BW477" s="142" t="str">
        <f t="shared" ca="1" si="3918"/>
        <v/>
      </c>
      <c r="BX477" s="142" t="str">
        <f t="shared" ca="1" si="3918"/>
        <v/>
      </c>
      <c r="BY477" s="142" t="str">
        <f t="shared" ca="1" si="3919"/>
        <v/>
      </c>
      <c r="BZ477" s="142" t="str">
        <f t="shared" ca="1" si="3908"/>
        <v/>
      </c>
      <c r="CA477" s="142" t="str">
        <f t="shared" ca="1" si="3920"/>
        <v/>
      </c>
      <c r="CB477" s="142" t="str">
        <f t="shared" ca="1" si="3921"/>
        <v/>
      </c>
      <c r="CC477" s="142" t="str">
        <f t="shared" ca="1" si="3922"/>
        <v/>
      </c>
      <c r="CD477" s="142" t="str">
        <f t="shared" ca="1" si="3923"/>
        <v/>
      </c>
      <c r="CE477" s="142" t="str">
        <f t="shared" ca="1" si="3924"/>
        <v/>
      </c>
      <c r="CF477" s="142" t="str">
        <f t="shared" ca="1" si="3925"/>
        <v/>
      </c>
      <c r="CG477" s="142" t="str">
        <f t="shared" ca="1" si="3926"/>
        <v/>
      </c>
      <c r="CH477" s="142" t="str">
        <f ca="1">IFERROR(TRIM(IFERROR(IF(ISNUMBER(MATCH(IF($CF476="Radius",LEFT($CF477,FIND(" (",$CF477,1)),IF(LEFT($CF477,FIND(" (",$CF477,1))=LEFT($CF476,FIND(" (",$CF476,1)),"",LEFT($CF477,FIND(" (",$CF477,1)))),$CH$8:$CH476,0))=FALSE,IF($CF476="Radius",LEFT($CF477,FIND(" (",$CF477,1)),IF(LEFT($CF477,FIND(" (",$CF477,1))=LEFT($CF476,FIND(" (",$CF476,1)),"",LEFT($CF477,FIND(" (",$CF477,1)))),""),"")),"")</f>
        <v/>
      </c>
      <c r="CI477" s="142" t="str">
        <f t="array" aca="1" ref="CI477" ca="1">IFERROR(IF($CH477="","",IF(MAX((Selection_Radius=$CH477)*Selection_Resultant)=0,"",MAX((Selection_Radius=$CH477)*Selection_Resultant))),"")</f>
        <v/>
      </c>
      <c r="CJ477" s="142" t="str">
        <f t="shared" ca="1" si="3927"/>
        <v/>
      </c>
      <c r="CK477" s="142" t="str">
        <f t="array" aca="1" ref="CK477" ca="1">IFERROR(INDEX($CJ$1:$CJ$502,SMALL(IF($CJ$1:$CJ$502&lt;&gt;"",ROW($CJ$1:$CJ$502)),ROW(470:470))),"")</f>
        <v/>
      </c>
      <c r="CL477" s="142" t="str">
        <f t="shared" ca="1" si="3928"/>
        <v/>
      </c>
      <c r="CM477" s="142" t="str">
        <f t="shared" ca="1" si="3929"/>
        <v/>
      </c>
      <c r="CN477" s="142" t="str" cm="1">
        <f t="array" aca="1" ref="CN477" ca="1">IF(CM477="","",INDEX(INDIRECT("$CM$9:$CM$" &amp; ROW(GuyAnchorReactionCount) + GuyAnchorReactionCount),ROWS($CM477:INDIRECT("$CM$" &amp; ROW(GuyAnchorReactionCount) + GuyAnchorReactionCount))))</f>
        <v/>
      </c>
      <c r="CP477" s="145" t="str">
        <f t="shared" ca="1" si="3930"/>
        <v/>
      </c>
      <c r="CQ477" s="145" t="str">
        <f t="shared" ca="1" si="3931"/>
        <v/>
      </c>
      <c r="CR477" s="145" t="str">
        <f t="shared" ca="1" si="3932"/>
        <v/>
      </c>
      <c r="CS477" s="145" t="str">
        <f t="shared" ca="1" si="3933"/>
        <v/>
      </c>
    </row>
    <row r="478" spans="3:97" x14ac:dyDescent="0.2">
      <c r="C478" s="142">
        <f t="shared" si="3857"/>
        <v>476</v>
      </c>
      <c r="D478" s="142" t="e">
        <f t="shared" ca="1" si="3996"/>
        <v>#N/A</v>
      </c>
      <c r="E478" s="142" t="e">
        <f t="shared" ca="1" si="3996"/>
        <v>#N/A</v>
      </c>
      <c r="F478" s="142" t="e">
        <f t="shared" ca="1" si="3996"/>
        <v>#N/A</v>
      </c>
      <c r="G478" s="142" t="e">
        <f t="shared" ca="1" si="3996"/>
        <v>#N/A</v>
      </c>
      <c r="H478" s="142" t="e">
        <f t="shared" ca="1" si="3996"/>
        <v>#N/A</v>
      </c>
      <c r="I478" s="142" t="e">
        <f t="shared" ca="1" si="3996"/>
        <v>#N/A</v>
      </c>
      <c r="J478" s="142" t="e">
        <f t="shared" ca="1" si="3996"/>
        <v>#N/A</v>
      </c>
      <c r="K478" s="142" t="e">
        <f t="shared" ca="1" si="3996"/>
        <v>#N/A</v>
      </c>
      <c r="L478" s="142" t="e">
        <f t="shared" ca="1" si="3996"/>
        <v>#N/A</v>
      </c>
      <c r="M478" s="142" t="e">
        <f t="shared" ca="1" si="3996"/>
        <v>#N/A</v>
      </c>
      <c r="N478" s="142" t="e">
        <f t="shared" ca="1" si="3996"/>
        <v>#N/A</v>
      </c>
      <c r="O478" s="142" t="e">
        <f t="shared" ca="1" si="3996"/>
        <v>#N/A</v>
      </c>
      <c r="P478" s="142" t="e">
        <f t="shared" ca="1" si="3996"/>
        <v>#N/A</v>
      </c>
      <c r="Q478" s="142" t="e">
        <f t="shared" ca="1" si="3996"/>
        <v>#N/A</v>
      </c>
      <c r="R478" s="142" t="e">
        <f t="shared" ca="1" si="3996"/>
        <v>#N/A</v>
      </c>
      <c r="S478" s="142" t="e">
        <f t="shared" ca="1" si="3996"/>
        <v>#N/A</v>
      </c>
      <c r="T478" s="142" t="e">
        <f t="shared" ca="1" si="3986"/>
        <v>#N/A</v>
      </c>
      <c r="U478" s="142" t="e">
        <f t="shared" ca="1" si="3986"/>
        <v>#N/A</v>
      </c>
      <c r="V478" s="142" t="e">
        <f t="shared" ca="1" si="3986"/>
        <v>#N/A</v>
      </c>
      <c r="W478" s="142" t="e">
        <f t="shared" ca="1" si="3986"/>
        <v>#N/A</v>
      </c>
      <c r="X478" s="142" t="e">
        <f t="shared" ca="1" si="3986"/>
        <v>#N/A</v>
      </c>
      <c r="Y478" s="142" t="e">
        <f t="shared" ca="1" si="3986"/>
        <v>#N/A</v>
      </c>
      <c r="Z478" s="142" t="e">
        <f t="shared" ca="1" si="3986"/>
        <v>#N/A</v>
      </c>
      <c r="AA478" s="142" t="e">
        <f t="shared" ca="1" si="3986"/>
        <v>#N/A</v>
      </c>
      <c r="AB478" s="142" t="e">
        <f t="shared" ca="1" si="3986"/>
        <v>#N/A</v>
      </c>
      <c r="AC478" s="142" t="e">
        <f t="shared" ca="1" si="3986"/>
        <v>#N/A</v>
      </c>
      <c r="AD478" s="142" t="e">
        <f t="shared" ca="1" si="3986"/>
        <v>#N/A</v>
      </c>
      <c r="AE478" s="142" t="e">
        <f t="shared" ca="1" si="3986"/>
        <v>#N/A</v>
      </c>
      <c r="AF478" s="142" t="e">
        <f t="shared" ca="1" si="3986"/>
        <v>#N/A</v>
      </c>
      <c r="AG478" s="142" t="e">
        <f t="shared" ca="1" si="3986"/>
        <v>#N/A</v>
      </c>
      <c r="AH478" s="142" t="e">
        <f t="shared" ca="1" si="3986"/>
        <v>#N/A</v>
      </c>
      <c r="AI478" s="142" t="e">
        <f t="shared" ca="1" si="3997"/>
        <v>#N/A</v>
      </c>
      <c r="AJ478" s="142" t="e">
        <f t="shared" ca="1" si="3997"/>
        <v>#N/A</v>
      </c>
      <c r="AK478" s="142" t="e">
        <f t="shared" ca="1" si="3997"/>
        <v>#N/A</v>
      </c>
      <c r="AL478" s="142" t="e">
        <f t="shared" ca="1" si="3997"/>
        <v>#N/A</v>
      </c>
      <c r="AM478" s="142" t="e">
        <f t="shared" ca="1" si="3997"/>
        <v>#N/A</v>
      </c>
      <c r="AN478" s="142" t="e">
        <f t="shared" ca="1" si="3997"/>
        <v>#N/A</v>
      </c>
      <c r="AO478" s="142" t="e">
        <f t="shared" ca="1" si="3997"/>
        <v>#N/A</v>
      </c>
      <c r="AP478" s="142" t="e">
        <f t="shared" ca="1" si="3997"/>
        <v>#N/A</v>
      </c>
      <c r="AQ478" s="142" t="e">
        <f t="shared" ca="1" si="3997"/>
        <v>#N/A</v>
      </c>
      <c r="AR478" s="142" t="e">
        <f t="shared" ca="1" si="3997"/>
        <v>#N/A</v>
      </c>
      <c r="AS478" s="142" t="e">
        <f t="shared" ca="1" si="3997"/>
        <v>#N/A</v>
      </c>
      <c r="AT478" s="142" t="e">
        <f t="shared" ca="1" si="3997"/>
        <v>#N/A</v>
      </c>
      <c r="AU478" s="142" t="e">
        <f t="shared" ca="1" si="3997"/>
        <v>#N/A</v>
      </c>
      <c r="AV478" s="142" t="e">
        <f t="shared" ca="1" si="3997"/>
        <v>#N/A</v>
      </c>
      <c r="AW478" s="142" t="e">
        <f t="shared" ca="1" si="3997"/>
        <v>#N/A</v>
      </c>
      <c r="AX478" s="142" t="e">
        <f t="shared" ca="1" si="3997"/>
        <v>#N/A</v>
      </c>
      <c r="AY478" s="142" t="e">
        <f t="shared" ca="1" si="3987"/>
        <v>#N/A</v>
      </c>
      <c r="AZ478" s="142" t="e">
        <f t="shared" ca="1" si="3987"/>
        <v>#N/A</v>
      </c>
      <c r="BA478" s="142" t="e">
        <f t="shared" ca="1" si="3987"/>
        <v>#N/A</v>
      </c>
      <c r="BB478" s="142" t="str">
        <f t="shared" ca="1" si="3847"/>
        <v/>
      </c>
      <c r="BC478" s="142" t="str">
        <f t="shared" ref="BC478" ca="1" si="4094">IFERROR(VALUE(G478)*IF(RTF_unit="K",1,IF(RTF_unit="lb",1/1000,IF(RTF_unit="T",2,1))),"")</f>
        <v/>
      </c>
      <c r="BD478" s="142" t="str">
        <f t="shared" ref="BD478" ca="1" si="4095">IFERROR(VALUE(H478)*IF(RTF_unit="K",1,IF(RTF_unit="lb",1/1000,IF(RTF_unit="T",2,1))),"")</f>
        <v/>
      </c>
      <c r="BE478" s="142" t="str">
        <f t="shared" ref="BE478" ca="1" si="4096">IFERROR(VALUE(I478)*IF(RTF_unit="K",1,IF(RTF_unit="lb",1/1000,IF(RTF_unit="T",2,1))),"")</f>
        <v/>
      </c>
      <c r="BF478" s="20" t="str">
        <f t="shared" ca="1" si="3851"/>
        <v/>
      </c>
      <c r="BG478" s="142" t="str">
        <f t="shared" ca="1" si="3893"/>
        <v/>
      </c>
      <c r="BH478" s="20"/>
      <c r="BI478" s="158" t="str">
        <f t="shared" ca="1" si="3937"/>
        <v/>
      </c>
      <c r="BJ478" s="142" t="str">
        <f t="shared" ca="1" si="3912"/>
        <v/>
      </c>
      <c r="BK478" s="142" t="str">
        <f t="shared" ca="1" si="3938"/>
        <v/>
      </c>
      <c r="BL478" s="142" t="str">
        <f t="shared" ref="BL478" ca="1" si="4097">IFERROR(INDEX($D$2:$BA$203,$A$41-1+$BI478,$A$27-3)*IF(RTF_unit="K",1,IF(RTF_unit="lb",1/1000,IF(RTF_unit="T",2,1))),"")</f>
        <v/>
      </c>
      <c r="BM478" s="142" t="str">
        <f t="shared" ref="BM478" ca="1" si="4098">IFERROR(INDEX($D$2:$BA$203,$A$41-1+$BI478,$A$27-1)*IF(RTF_unit="K",1,IF(RTF_unit="lb",1/1000,IF(RTF_unit="T",2,1))),"")</f>
        <v/>
      </c>
      <c r="BN478" s="142" t="str">
        <f t="shared" ref="BN478" ca="1" si="4099">IFERROR(INDEX($D$2:$BA$203,$A$41-1+$BI478,$A$27-2)*IF(RTF_unit="K",1,IF(RTF_unit="lb",1/1000,IF(RTF_unit="T",2,1))),"")</f>
        <v/>
      </c>
      <c r="BO478" s="142" t="str">
        <f t="shared" ref="BO478" ca="1" si="4100">IFERROR(INDEX($D$2:$BA$203,$A$41-1+$BI478,$A$27)*IF(RTF_unit_Moment="kip-ft",1,IF(RTF_unit_Moment="kip-in",1/12,IF(RTF_unit_Moment="lb-ft",1/1000,IF(RTF_unit_Moment="lb-in",1/12000,1)))),"")</f>
        <v/>
      </c>
      <c r="BP478" s="142" t="str">
        <f t="shared" ref="BP478" ca="1" si="4101">IFERROR(INDEX($D$2:$BA$203,$A$41-1+$BI478,$A$30)*IF(RTF_unit_Moment="kip-ft",1,IF(RTF_unit_Moment="kip-in",1/12,IF(RTF_unit_Moment="lb-ft",1/1000,IF(RTF_unit_Moment="lb-in",1/12000,1)))),"")</f>
        <v/>
      </c>
      <c r="BQ478" s="142" t="str">
        <f t="shared" ca="1" si="3944"/>
        <v/>
      </c>
      <c r="BR478" s="142" t="str">
        <f t="shared" ca="1" si="3945"/>
        <v/>
      </c>
      <c r="BT478" s="142" t="str">
        <f t="array" aca="1" ref="BT478" ca="1">IFERROR(INDEX($BB$1:$BB$502,SMALL(IF($BB$1:$BB$502&lt;&gt;"",ROW($BB$1:$BB$502)),ROW(471:471))),"")</f>
        <v/>
      </c>
      <c r="BU478" s="156" t="str">
        <f t="shared" ca="1" si="3907"/>
        <v/>
      </c>
      <c r="BV478" s="142" t="str">
        <f t="shared" ca="1" si="3918"/>
        <v/>
      </c>
      <c r="BW478" s="142" t="str">
        <f t="shared" ca="1" si="3918"/>
        <v/>
      </c>
      <c r="BX478" s="142" t="str">
        <f t="shared" ca="1" si="3918"/>
        <v/>
      </c>
      <c r="BY478" s="142" t="str">
        <f t="shared" ca="1" si="3919"/>
        <v/>
      </c>
      <c r="BZ478" s="142" t="str">
        <f t="shared" ca="1" si="3908"/>
        <v/>
      </c>
      <c r="CA478" s="142" t="str">
        <f t="shared" ca="1" si="3920"/>
        <v/>
      </c>
      <c r="CB478" s="142" t="str">
        <f t="shared" ca="1" si="3921"/>
        <v/>
      </c>
      <c r="CC478" s="142" t="str">
        <f t="shared" ca="1" si="3922"/>
        <v/>
      </c>
      <c r="CD478" s="142" t="str">
        <f t="shared" ca="1" si="3923"/>
        <v/>
      </c>
      <c r="CE478" s="142" t="str">
        <f t="shared" ca="1" si="3924"/>
        <v/>
      </c>
      <c r="CF478" s="142" t="str">
        <f t="shared" ca="1" si="3925"/>
        <v/>
      </c>
      <c r="CG478" s="142" t="str">
        <f t="shared" ca="1" si="3926"/>
        <v/>
      </c>
      <c r="CH478" s="142" t="str">
        <f ca="1">IFERROR(TRIM(IFERROR(IF(ISNUMBER(MATCH(IF($CF477="Radius",LEFT($CF478,FIND(" (",$CF478,1)),IF(LEFT($CF478,FIND(" (",$CF478,1))=LEFT($CF477,FIND(" (",$CF477,1)),"",LEFT($CF478,FIND(" (",$CF478,1)))),$CH$8:$CH477,0))=FALSE,IF($CF477="Radius",LEFT($CF478,FIND(" (",$CF478,1)),IF(LEFT($CF478,FIND(" (",$CF478,1))=LEFT($CF477,FIND(" (",$CF477,1)),"",LEFT($CF478,FIND(" (",$CF478,1)))),""),"")),"")</f>
        <v/>
      </c>
      <c r="CI478" s="142" t="str">
        <f t="array" aca="1" ref="CI478" ca="1">IFERROR(IF($CH478="","",IF(MAX((Selection_Radius=$CH478)*Selection_Resultant)=0,"",MAX((Selection_Radius=$CH478)*Selection_Resultant))),"")</f>
        <v/>
      </c>
      <c r="CJ478" s="142" t="str">
        <f t="shared" ca="1" si="3927"/>
        <v/>
      </c>
      <c r="CK478" s="142" t="str">
        <f t="array" aca="1" ref="CK478" ca="1">IFERROR(INDEX($CJ$1:$CJ$502,SMALL(IF($CJ$1:$CJ$502&lt;&gt;"",ROW($CJ$1:$CJ$502)),ROW(471:471))),"")</f>
        <v/>
      </c>
      <c r="CL478" s="142" t="str">
        <f t="shared" ca="1" si="3928"/>
        <v/>
      </c>
      <c r="CM478" s="142" t="str">
        <f t="shared" ca="1" si="3929"/>
        <v/>
      </c>
      <c r="CN478" s="142" t="str" cm="1">
        <f t="array" aca="1" ref="CN478" ca="1">IF(CM478="","",INDEX(INDIRECT("$CM$9:$CM$" &amp; ROW(GuyAnchorReactionCount) + GuyAnchorReactionCount),ROWS($CM478:INDIRECT("$CM$" &amp; ROW(GuyAnchorReactionCount) + GuyAnchorReactionCount))))</f>
        <v/>
      </c>
      <c r="CP478" s="145" t="str">
        <f t="shared" ca="1" si="3930"/>
        <v/>
      </c>
      <c r="CQ478" s="145" t="str">
        <f t="shared" ca="1" si="3931"/>
        <v/>
      </c>
      <c r="CR478" s="145" t="str">
        <f t="shared" ca="1" si="3932"/>
        <v/>
      </c>
      <c r="CS478" s="145" t="str">
        <f t="shared" ca="1" si="3933"/>
        <v/>
      </c>
    </row>
    <row r="479" spans="3:97" x14ac:dyDescent="0.2">
      <c r="C479" s="142">
        <f t="shared" si="3857"/>
        <v>477</v>
      </c>
      <c r="D479" s="142" t="e">
        <f t="shared" ca="1" si="3996"/>
        <v>#N/A</v>
      </c>
      <c r="E479" s="142" t="e">
        <f t="shared" ca="1" si="3996"/>
        <v>#N/A</v>
      </c>
      <c r="F479" s="142" t="e">
        <f t="shared" ca="1" si="3996"/>
        <v>#N/A</v>
      </c>
      <c r="G479" s="142" t="e">
        <f t="shared" ca="1" si="3996"/>
        <v>#N/A</v>
      </c>
      <c r="H479" s="142" t="e">
        <f t="shared" ca="1" si="3996"/>
        <v>#N/A</v>
      </c>
      <c r="I479" s="142" t="e">
        <f t="shared" ca="1" si="3996"/>
        <v>#N/A</v>
      </c>
      <c r="J479" s="142" t="e">
        <f t="shared" ca="1" si="3996"/>
        <v>#N/A</v>
      </c>
      <c r="K479" s="142" t="e">
        <f t="shared" ca="1" si="3996"/>
        <v>#N/A</v>
      </c>
      <c r="L479" s="142" t="e">
        <f t="shared" ca="1" si="3996"/>
        <v>#N/A</v>
      </c>
      <c r="M479" s="142" t="e">
        <f t="shared" ca="1" si="3996"/>
        <v>#N/A</v>
      </c>
      <c r="N479" s="142" t="e">
        <f t="shared" ca="1" si="3996"/>
        <v>#N/A</v>
      </c>
      <c r="O479" s="142" t="e">
        <f t="shared" ca="1" si="3996"/>
        <v>#N/A</v>
      </c>
      <c r="P479" s="142" t="e">
        <f t="shared" ca="1" si="3996"/>
        <v>#N/A</v>
      </c>
      <c r="Q479" s="142" t="e">
        <f t="shared" ca="1" si="3996"/>
        <v>#N/A</v>
      </c>
      <c r="R479" s="142" t="e">
        <f t="shared" ca="1" si="3996"/>
        <v>#N/A</v>
      </c>
      <c r="S479" s="142" t="e">
        <f t="shared" ca="1" si="3996"/>
        <v>#N/A</v>
      </c>
      <c r="T479" s="142" t="e">
        <f t="shared" ca="1" si="3986"/>
        <v>#N/A</v>
      </c>
      <c r="U479" s="142" t="e">
        <f t="shared" ca="1" si="3986"/>
        <v>#N/A</v>
      </c>
      <c r="V479" s="142" t="e">
        <f t="shared" ca="1" si="3986"/>
        <v>#N/A</v>
      </c>
      <c r="W479" s="142" t="e">
        <f t="shared" ca="1" si="3986"/>
        <v>#N/A</v>
      </c>
      <c r="X479" s="142" t="e">
        <f t="shared" ca="1" si="3986"/>
        <v>#N/A</v>
      </c>
      <c r="Y479" s="142" t="e">
        <f t="shared" ca="1" si="3986"/>
        <v>#N/A</v>
      </c>
      <c r="Z479" s="142" t="e">
        <f t="shared" ca="1" si="3986"/>
        <v>#N/A</v>
      </c>
      <c r="AA479" s="142" t="e">
        <f t="shared" ca="1" si="3986"/>
        <v>#N/A</v>
      </c>
      <c r="AB479" s="142" t="e">
        <f t="shared" ca="1" si="3986"/>
        <v>#N/A</v>
      </c>
      <c r="AC479" s="142" t="e">
        <f t="shared" ca="1" si="3986"/>
        <v>#N/A</v>
      </c>
      <c r="AD479" s="142" t="e">
        <f t="shared" ca="1" si="3986"/>
        <v>#N/A</v>
      </c>
      <c r="AE479" s="142" t="e">
        <f t="shared" ca="1" si="3986"/>
        <v>#N/A</v>
      </c>
      <c r="AF479" s="142" t="e">
        <f t="shared" ca="1" si="3986"/>
        <v>#N/A</v>
      </c>
      <c r="AG479" s="142" t="e">
        <f t="shared" ca="1" si="3986"/>
        <v>#N/A</v>
      </c>
      <c r="AH479" s="142" t="e">
        <f t="shared" ca="1" si="3986"/>
        <v>#N/A</v>
      </c>
      <c r="AI479" s="142" t="e">
        <f t="shared" ca="1" si="3997"/>
        <v>#N/A</v>
      </c>
      <c r="AJ479" s="142" t="e">
        <f t="shared" ca="1" si="3997"/>
        <v>#N/A</v>
      </c>
      <c r="AK479" s="142" t="e">
        <f t="shared" ca="1" si="3997"/>
        <v>#N/A</v>
      </c>
      <c r="AL479" s="142" t="e">
        <f t="shared" ca="1" si="3997"/>
        <v>#N/A</v>
      </c>
      <c r="AM479" s="142" t="e">
        <f t="shared" ca="1" si="3997"/>
        <v>#N/A</v>
      </c>
      <c r="AN479" s="142" t="e">
        <f t="shared" ca="1" si="3997"/>
        <v>#N/A</v>
      </c>
      <c r="AO479" s="142" t="e">
        <f t="shared" ca="1" si="3997"/>
        <v>#N/A</v>
      </c>
      <c r="AP479" s="142" t="e">
        <f t="shared" ca="1" si="3997"/>
        <v>#N/A</v>
      </c>
      <c r="AQ479" s="142" t="e">
        <f t="shared" ca="1" si="3997"/>
        <v>#N/A</v>
      </c>
      <c r="AR479" s="142" t="e">
        <f t="shared" ca="1" si="3997"/>
        <v>#N/A</v>
      </c>
      <c r="AS479" s="142" t="e">
        <f t="shared" ca="1" si="3997"/>
        <v>#N/A</v>
      </c>
      <c r="AT479" s="142" t="e">
        <f t="shared" ca="1" si="3997"/>
        <v>#N/A</v>
      </c>
      <c r="AU479" s="142" t="e">
        <f t="shared" ca="1" si="3997"/>
        <v>#N/A</v>
      </c>
      <c r="AV479" s="142" t="e">
        <f t="shared" ca="1" si="3997"/>
        <v>#N/A</v>
      </c>
      <c r="AW479" s="142" t="e">
        <f t="shared" ca="1" si="3997"/>
        <v>#N/A</v>
      </c>
      <c r="AX479" s="142" t="e">
        <f t="shared" ca="1" si="3997"/>
        <v>#N/A</v>
      </c>
      <c r="AY479" s="142" t="e">
        <f t="shared" ca="1" si="3987"/>
        <v>#N/A</v>
      </c>
      <c r="AZ479" s="142" t="e">
        <f t="shared" ca="1" si="3987"/>
        <v>#N/A</v>
      </c>
      <c r="BA479" s="142" t="e">
        <f t="shared" ca="1" si="3987"/>
        <v>#N/A</v>
      </c>
      <c r="BB479" s="142" t="str">
        <f t="shared" ca="1" si="3847"/>
        <v/>
      </c>
      <c r="BC479" s="142" t="str">
        <f t="shared" ref="BC479" ca="1" si="4102">IFERROR(VALUE(G479)*IF(RTF_unit="K",1,IF(RTF_unit="lb",1/1000,IF(RTF_unit="T",2,1))),"")</f>
        <v/>
      </c>
      <c r="BD479" s="142" t="str">
        <f t="shared" ref="BD479" ca="1" si="4103">IFERROR(VALUE(H479)*IF(RTF_unit="K",1,IF(RTF_unit="lb",1/1000,IF(RTF_unit="T",2,1))),"")</f>
        <v/>
      </c>
      <c r="BE479" s="142" t="str">
        <f t="shared" ref="BE479" ca="1" si="4104">IFERROR(VALUE(I479)*IF(RTF_unit="K",1,IF(RTF_unit="lb",1/1000,IF(RTF_unit="T",2,1))),"")</f>
        <v/>
      </c>
      <c r="BF479" s="20" t="str">
        <f t="shared" ca="1" si="3851"/>
        <v/>
      </c>
      <c r="BG479" s="142" t="str">
        <f t="shared" ca="1" si="3893"/>
        <v/>
      </c>
      <c r="BH479" s="20"/>
      <c r="BI479" s="158" t="str">
        <f t="shared" ca="1" si="3937"/>
        <v/>
      </c>
      <c r="BJ479" s="142" t="str">
        <f t="shared" ca="1" si="3912"/>
        <v/>
      </c>
      <c r="BK479" s="142" t="str">
        <f t="shared" ca="1" si="3938"/>
        <v/>
      </c>
      <c r="BL479" s="142" t="str">
        <f t="shared" ref="BL479" ca="1" si="4105">IFERROR(INDEX($D$2:$BA$203,$A$41-1+$BI479,$A$27-3)*IF(RTF_unit="K",1,IF(RTF_unit="lb",1/1000,IF(RTF_unit="T",2,1))),"")</f>
        <v/>
      </c>
      <c r="BM479" s="142" t="str">
        <f t="shared" ref="BM479" ca="1" si="4106">IFERROR(INDEX($D$2:$BA$203,$A$41-1+$BI479,$A$27-1)*IF(RTF_unit="K",1,IF(RTF_unit="lb",1/1000,IF(RTF_unit="T",2,1))),"")</f>
        <v/>
      </c>
      <c r="BN479" s="142" t="str">
        <f t="shared" ref="BN479" ca="1" si="4107">IFERROR(INDEX($D$2:$BA$203,$A$41-1+$BI479,$A$27-2)*IF(RTF_unit="K",1,IF(RTF_unit="lb",1/1000,IF(RTF_unit="T",2,1))),"")</f>
        <v/>
      </c>
      <c r="BO479" s="142" t="str">
        <f t="shared" ref="BO479" ca="1" si="4108">IFERROR(INDEX($D$2:$BA$203,$A$41-1+$BI479,$A$27)*IF(RTF_unit_Moment="kip-ft",1,IF(RTF_unit_Moment="kip-in",1/12,IF(RTF_unit_Moment="lb-ft",1/1000,IF(RTF_unit_Moment="lb-in",1/12000,1)))),"")</f>
        <v/>
      </c>
      <c r="BP479" s="142" t="str">
        <f t="shared" ref="BP479" ca="1" si="4109">IFERROR(INDEX($D$2:$BA$203,$A$41-1+$BI479,$A$30)*IF(RTF_unit_Moment="kip-ft",1,IF(RTF_unit_Moment="kip-in",1/12,IF(RTF_unit_Moment="lb-ft",1/1000,IF(RTF_unit_Moment="lb-in",1/12000,1)))),"")</f>
        <v/>
      </c>
      <c r="BQ479" s="142" t="str">
        <f t="shared" ca="1" si="3944"/>
        <v/>
      </c>
      <c r="BR479" s="142" t="str">
        <f t="shared" ca="1" si="3945"/>
        <v/>
      </c>
      <c r="BT479" s="142" t="str">
        <f t="array" aca="1" ref="BT479" ca="1">IFERROR(INDEX($BB$1:$BB$502,SMALL(IF($BB$1:$BB$502&lt;&gt;"",ROW($BB$1:$BB$502)),ROW(472:472))),"")</f>
        <v/>
      </c>
      <c r="BU479" s="156" t="str">
        <f t="shared" ca="1" si="3907"/>
        <v/>
      </c>
      <c r="BV479" s="142" t="str">
        <f t="shared" ca="1" si="3918"/>
        <v/>
      </c>
      <c r="BW479" s="142" t="str">
        <f t="shared" ca="1" si="3918"/>
        <v/>
      </c>
      <c r="BX479" s="142" t="str">
        <f t="shared" ca="1" si="3918"/>
        <v/>
      </c>
      <c r="BY479" s="142" t="str">
        <f t="shared" ca="1" si="3919"/>
        <v/>
      </c>
      <c r="BZ479" s="142" t="str">
        <f t="shared" ca="1" si="3908"/>
        <v/>
      </c>
      <c r="CA479" s="142" t="str">
        <f t="shared" ca="1" si="3920"/>
        <v/>
      </c>
      <c r="CB479" s="142" t="str">
        <f t="shared" ca="1" si="3921"/>
        <v/>
      </c>
      <c r="CC479" s="142" t="str">
        <f t="shared" ca="1" si="3922"/>
        <v/>
      </c>
      <c r="CD479" s="142" t="str">
        <f t="shared" ca="1" si="3923"/>
        <v/>
      </c>
      <c r="CE479" s="142" t="str">
        <f t="shared" ca="1" si="3924"/>
        <v/>
      </c>
      <c r="CF479" s="142" t="str">
        <f t="shared" ca="1" si="3925"/>
        <v/>
      </c>
      <c r="CG479" s="142" t="str">
        <f t="shared" ca="1" si="3926"/>
        <v/>
      </c>
      <c r="CH479" s="142" t="str">
        <f ca="1">IFERROR(TRIM(IFERROR(IF(ISNUMBER(MATCH(IF($CF478="Radius",LEFT($CF479,FIND(" (",$CF479,1)),IF(LEFT($CF479,FIND(" (",$CF479,1))=LEFT($CF478,FIND(" (",$CF478,1)),"",LEFT($CF479,FIND(" (",$CF479,1)))),$CH$8:$CH478,0))=FALSE,IF($CF478="Radius",LEFT($CF479,FIND(" (",$CF479,1)),IF(LEFT($CF479,FIND(" (",$CF479,1))=LEFT($CF478,FIND(" (",$CF478,1)),"",LEFT($CF479,FIND(" (",$CF479,1)))),""),"")),"")</f>
        <v/>
      </c>
      <c r="CI479" s="142" t="str">
        <f t="array" aca="1" ref="CI479" ca="1">IFERROR(IF($CH479="","",IF(MAX((Selection_Radius=$CH479)*Selection_Resultant)=0,"",MAX((Selection_Radius=$CH479)*Selection_Resultant))),"")</f>
        <v/>
      </c>
      <c r="CJ479" s="142" t="str">
        <f t="shared" ca="1" si="3927"/>
        <v/>
      </c>
      <c r="CK479" s="142" t="str">
        <f t="array" aca="1" ref="CK479" ca="1">IFERROR(INDEX($CJ$1:$CJ$502,SMALL(IF($CJ$1:$CJ$502&lt;&gt;"",ROW($CJ$1:$CJ$502)),ROW(472:472))),"")</f>
        <v/>
      </c>
      <c r="CL479" s="142" t="str">
        <f t="shared" ca="1" si="3928"/>
        <v/>
      </c>
      <c r="CM479" s="142" t="str">
        <f t="shared" ca="1" si="3929"/>
        <v/>
      </c>
      <c r="CN479" s="142" t="str" cm="1">
        <f t="array" aca="1" ref="CN479" ca="1">IF(CM479="","",INDEX(INDIRECT("$CM$9:$CM$" &amp; ROW(GuyAnchorReactionCount) + GuyAnchorReactionCount),ROWS($CM479:INDIRECT("$CM$" &amp; ROW(GuyAnchorReactionCount) + GuyAnchorReactionCount))))</f>
        <v/>
      </c>
      <c r="CP479" s="145" t="str">
        <f t="shared" ca="1" si="3930"/>
        <v/>
      </c>
      <c r="CQ479" s="145" t="str">
        <f t="shared" ca="1" si="3931"/>
        <v/>
      </c>
      <c r="CR479" s="145" t="str">
        <f t="shared" ca="1" si="3932"/>
        <v/>
      </c>
      <c r="CS479" s="145" t="str">
        <f t="shared" ca="1" si="3933"/>
        <v/>
      </c>
    </row>
    <row r="480" spans="3:97" ht="15" customHeight="1" x14ac:dyDescent="0.2">
      <c r="C480" s="142">
        <f t="shared" si="3857"/>
        <v>478</v>
      </c>
      <c r="D480" s="142" t="e">
        <f t="shared" ca="1" si="3996"/>
        <v>#N/A</v>
      </c>
      <c r="E480" s="142" t="e">
        <f t="shared" ca="1" si="3996"/>
        <v>#N/A</v>
      </c>
      <c r="F480" s="142" t="e">
        <f t="shared" ca="1" si="3996"/>
        <v>#N/A</v>
      </c>
      <c r="G480" s="142" t="e">
        <f t="shared" ca="1" si="3996"/>
        <v>#N/A</v>
      </c>
      <c r="H480" s="142" t="e">
        <f t="shared" ca="1" si="3996"/>
        <v>#N/A</v>
      </c>
      <c r="I480" s="142" t="e">
        <f t="shared" ca="1" si="3996"/>
        <v>#N/A</v>
      </c>
      <c r="J480" s="142" t="e">
        <f t="shared" ca="1" si="3996"/>
        <v>#N/A</v>
      </c>
      <c r="K480" s="142" t="e">
        <f t="shared" ca="1" si="3996"/>
        <v>#N/A</v>
      </c>
      <c r="L480" s="142" t="e">
        <f t="shared" ca="1" si="3996"/>
        <v>#N/A</v>
      </c>
      <c r="M480" s="142" t="e">
        <f t="shared" ca="1" si="3996"/>
        <v>#N/A</v>
      </c>
      <c r="N480" s="142" t="e">
        <f t="shared" ca="1" si="3996"/>
        <v>#N/A</v>
      </c>
      <c r="O480" s="142" t="e">
        <f t="shared" ca="1" si="3996"/>
        <v>#N/A</v>
      </c>
      <c r="P480" s="142" t="e">
        <f t="shared" ca="1" si="3996"/>
        <v>#N/A</v>
      </c>
      <c r="Q480" s="142" t="e">
        <f t="shared" ca="1" si="3996"/>
        <v>#N/A</v>
      </c>
      <c r="R480" s="142" t="e">
        <f t="shared" ca="1" si="3996"/>
        <v>#N/A</v>
      </c>
      <c r="S480" s="142" t="e">
        <f t="shared" ca="1" si="3996"/>
        <v>#N/A</v>
      </c>
      <c r="T480" s="142" t="e">
        <f t="shared" ca="1" si="3986"/>
        <v>#N/A</v>
      </c>
      <c r="U480" s="142" t="e">
        <f t="shared" ca="1" si="3986"/>
        <v>#N/A</v>
      </c>
      <c r="V480" s="142" t="e">
        <f t="shared" ca="1" si="3986"/>
        <v>#N/A</v>
      </c>
      <c r="W480" s="142" t="e">
        <f t="shared" ca="1" si="3986"/>
        <v>#N/A</v>
      </c>
      <c r="X480" s="142" t="e">
        <f t="shared" ca="1" si="3986"/>
        <v>#N/A</v>
      </c>
      <c r="Y480" s="142" t="e">
        <f t="shared" ca="1" si="3986"/>
        <v>#N/A</v>
      </c>
      <c r="Z480" s="142" t="e">
        <f t="shared" ca="1" si="3986"/>
        <v>#N/A</v>
      </c>
      <c r="AA480" s="142" t="e">
        <f t="shared" ca="1" si="3986"/>
        <v>#N/A</v>
      </c>
      <c r="AB480" s="142" t="e">
        <f t="shared" ca="1" si="3986"/>
        <v>#N/A</v>
      </c>
      <c r="AC480" s="142" t="e">
        <f t="shared" ca="1" si="3986"/>
        <v>#N/A</v>
      </c>
      <c r="AD480" s="142" t="e">
        <f t="shared" ca="1" si="3986"/>
        <v>#N/A</v>
      </c>
      <c r="AE480" s="142" t="e">
        <f t="shared" ca="1" si="3986"/>
        <v>#N/A</v>
      </c>
      <c r="AF480" s="142" t="e">
        <f t="shared" ca="1" si="3986"/>
        <v>#N/A</v>
      </c>
      <c r="AG480" s="142" t="e">
        <f t="shared" ca="1" si="3986"/>
        <v>#N/A</v>
      </c>
      <c r="AH480" s="142" t="e">
        <f t="shared" ca="1" si="3986"/>
        <v>#N/A</v>
      </c>
      <c r="AI480" s="142" t="e">
        <f t="shared" ca="1" si="3997"/>
        <v>#N/A</v>
      </c>
      <c r="AJ480" s="142" t="e">
        <f t="shared" ca="1" si="3997"/>
        <v>#N/A</v>
      </c>
      <c r="AK480" s="142" t="e">
        <f t="shared" ca="1" si="3997"/>
        <v>#N/A</v>
      </c>
      <c r="AL480" s="142" t="e">
        <f t="shared" ca="1" si="3997"/>
        <v>#N/A</v>
      </c>
      <c r="AM480" s="142" t="e">
        <f t="shared" ca="1" si="3997"/>
        <v>#N/A</v>
      </c>
      <c r="AN480" s="142" t="e">
        <f t="shared" ca="1" si="3997"/>
        <v>#N/A</v>
      </c>
      <c r="AO480" s="142" t="e">
        <f t="shared" ca="1" si="3997"/>
        <v>#N/A</v>
      </c>
      <c r="AP480" s="142" t="e">
        <f t="shared" ca="1" si="3997"/>
        <v>#N/A</v>
      </c>
      <c r="AQ480" s="142" t="e">
        <f t="shared" ca="1" si="3997"/>
        <v>#N/A</v>
      </c>
      <c r="AR480" s="142" t="e">
        <f t="shared" ca="1" si="3997"/>
        <v>#N/A</v>
      </c>
      <c r="AS480" s="142" t="e">
        <f t="shared" ca="1" si="3997"/>
        <v>#N/A</v>
      </c>
      <c r="AT480" s="142" t="e">
        <f t="shared" ca="1" si="3997"/>
        <v>#N/A</v>
      </c>
      <c r="AU480" s="142" t="e">
        <f t="shared" ca="1" si="3997"/>
        <v>#N/A</v>
      </c>
      <c r="AV480" s="142" t="e">
        <f t="shared" ca="1" si="3997"/>
        <v>#N/A</v>
      </c>
      <c r="AW480" s="142" t="e">
        <f t="shared" ca="1" si="3997"/>
        <v>#N/A</v>
      </c>
      <c r="AX480" s="142" t="e">
        <f t="shared" ca="1" si="3997"/>
        <v>#N/A</v>
      </c>
      <c r="AY480" s="142" t="e">
        <f t="shared" ca="1" si="3987"/>
        <v>#N/A</v>
      </c>
      <c r="AZ480" s="142" t="e">
        <f t="shared" ca="1" si="3987"/>
        <v>#N/A</v>
      </c>
      <c r="BA480" s="142" t="e">
        <f t="shared" ca="1" si="3987"/>
        <v>#N/A</v>
      </c>
      <c r="BB480" s="142" t="str">
        <f t="shared" ca="1" si="3847"/>
        <v/>
      </c>
      <c r="BC480" s="142" t="str">
        <f t="shared" ref="BC480" ca="1" si="4110">IFERROR(VALUE(G480)*IF(RTF_unit="K",1,IF(RTF_unit="lb",1/1000,IF(RTF_unit="T",2,1))),"")</f>
        <v/>
      </c>
      <c r="BD480" s="142" t="str">
        <f t="shared" ref="BD480" ca="1" si="4111">IFERROR(VALUE(H480)*IF(RTF_unit="K",1,IF(RTF_unit="lb",1/1000,IF(RTF_unit="T",2,1))),"")</f>
        <v/>
      </c>
      <c r="BE480" s="142" t="str">
        <f t="shared" ref="BE480" ca="1" si="4112">IFERROR(VALUE(I480)*IF(RTF_unit="K",1,IF(RTF_unit="lb",1/1000,IF(RTF_unit="T",2,1))),"")</f>
        <v/>
      </c>
      <c r="BF480" s="20" t="str">
        <f t="shared" ca="1" si="3851"/>
        <v/>
      </c>
      <c r="BG480" s="142" t="str">
        <f t="shared" ca="1" si="3893"/>
        <v/>
      </c>
      <c r="BH480" s="20"/>
      <c r="BI480" s="158" t="str">
        <f t="shared" ca="1" si="3937"/>
        <v/>
      </c>
      <c r="BJ480" s="142" t="str">
        <f t="shared" ca="1" si="3912"/>
        <v/>
      </c>
      <c r="BK480" s="142" t="str">
        <f t="shared" ca="1" si="3938"/>
        <v/>
      </c>
      <c r="BL480" s="142" t="str">
        <f t="shared" ref="BL480" ca="1" si="4113">IFERROR(INDEX($D$2:$BA$203,$A$41-1+$BI480,$A$27-3)*IF(RTF_unit="K",1,IF(RTF_unit="lb",1/1000,IF(RTF_unit="T",2,1))),"")</f>
        <v/>
      </c>
      <c r="BM480" s="142" t="str">
        <f t="shared" ref="BM480" ca="1" si="4114">IFERROR(INDEX($D$2:$BA$203,$A$41-1+$BI480,$A$27-1)*IF(RTF_unit="K",1,IF(RTF_unit="lb",1/1000,IF(RTF_unit="T",2,1))),"")</f>
        <v/>
      </c>
      <c r="BN480" s="142" t="str">
        <f t="shared" ref="BN480" ca="1" si="4115">IFERROR(INDEX($D$2:$BA$203,$A$41-1+$BI480,$A$27-2)*IF(RTF_unit="K",1,IF(RTF_unit="lb",1/1000,IF(RTF_unit="T",2,1))),"")</f>
        <v/>
      </c>
      <c r="BO480" s="142" t="str">
        <f t="shared" ref="BO480" ca="1" si="4116">IFERROR(INDEX($D$2:$BA$203,$A$41-1+$BI480,$A$27)*IF(RTF_unit_Moment="kip-ft",1,IF(RTF_unit_Moment="kip-in",1/12,IF(RTF_unit_Moment="lb-ft",1/1000,IF(RTF_unit_Moment="lb-in",1/12000,1)))),"")</f>
        <v/>
      </c>
      <c r="BP480" s="142" t="str">
        <f t="shared" ref="BP480" ca="1" si="4117">IFERROR(INDEX($D$2:$BA$203,$A$41-1+$BI480,$A$30)*IF(RTF_unit_Moment="kip-ft",1,IF(RTF_unit_Moment="kip-in",1/12,IF(RTF_unit_Moment="lb-ft",1/1000,IF(RTF_unit_Moment="lb-in",1/12000,1)))),"")</f>
        <v/>
      </c>
      <c r="BQ480" s="142" t="str">
        <f t="shared" ca="1" si="3944"/>
        <v/>
      </c>
      <c r="BR480" s="142" t="str">
        <f t="shared" ca="1" si="3945"/>
        <v/>
      </c>
      <c r="BT480" s="142" t="str">
        <f t="array" aca="1" ref="BT480" ca="1">IFERROR(INDEX($BB$1:$BB$502,SMALL(IF($BB$1:$BB$502&lt;&gt;"",ROW($BB$1:$BB$502)),ROW(473:473))),"")</f>
        <v/>
      </c>
      <c r="BU480" s="156" t="str">
        <f t="shared" ca="1" si="3907"/>
        <v/>
      </c>
      <c r="BV480" s="142" t="str">
        <f t="shared" ca="1" si="3918"/>
        <v/>
      </c>
      <c r="BW480" s="142" t="str">
        <f t="shared" ca="1" si="3918"/>
        <v/>
      </c>
      <c r="BX480" s="142" t="str">
        <f t="shared" ca="1" si="3918"/>
        <v/>
      </c>
      <c r="BY480" s="142" t="str">
        <f t="shared" ca="1" si="3919"/>
        <v/>
      </c>
      <c r="BZ480" s="142" t="str">
        <f t="shared" ca="1" si="3908"/>
        <v/>
      </c>
      <c r="CA480" s="142" t="str">
        <f t="shared" ca="1" si="3920"/>
        <v/>
      </c>
      <c r="CB480" s="142" t="str">
        <f t="shared" ca="1" si="3921"/>
        <v/>
      </c>
      <c r="CC480" s="142" t="str">
        <f t="shared" ca="1" si="3922"/>
        <v/>
      </c>
      <c r="CD480" s="142" t="str">
        <f t="shared" ca="1" si="3923"/>
        <v/>
      </c>
      <c r="CE480" s="142" t="str">
        <f t="shared" ca="1" si="3924"/>
        <v/>
      </c>
      <c r="CF480" s="142" t="str">
        <f t="shared" ca="1" si="3925"/>
        <v/>
      </c>
      <c r="CG480" s="142" t="str">
        <f t="shared" ca="1" si="3926"/>
        <v/>
      </c>
      <c r="CH480" s="142" t="str">
        <f ca="1">IFERROR(TRIM(IFERROR(IF(ISNUMBER(MATCH(IF($CF479="Radius",LEFT($CF480,FIND(" (",$CF480,1)),IF(LEFT($CF480,FIND(" (",$CF480,1))=LEFT($CF479,FIND(" (",$CF479,1)),"",LEFT($CF480,FIND(" (",$CF480,1)))),$CH$8:$CH479,0))=FALSE,IF($CF479="Radius",LEFT($CF480,FIND(" (",$CF480,1)),IF(LEFT($CF480,FIND(" (",$CF480,1))=LEFT($CF479,FIND(" (",$CF479,1)),"",LEFT($CF480,FIND(" (",$CF480,1)))),""),"")),"")</f>
        <v/>
      </c>
      <c r="CI480" s="142" t="str">
        <f t="array" aca="1" ref="CI480" ca="1">IFERROR(IF($CH480="","",IF(MAX((Selection_Radius=$CH480)*Selection_Resultant)=0,"",MAX((Selection_Radius=$CH480)*Selection_Resultant))),"")</f>
        <v/>
      </c>
      <c r="CJ480" s="142" t="str">
        <f t="shared" ca="1" si="3927"/>
        <v/>
      </c>
      <c r="CK480" s="142" t="str">
        <f t="array" aca="1" ref="CK480" ca="1">IFERROR(INDEX($CJ$1:$CJ$502,SMALL(IF($CJ$1:$CJ$502&lt;&gt;"",ROW($CJ$1:$CJ$502)),ROW(473:473))),"")</f>
        <v/>
      </c>
      <c r="CL480" s="142" t="str">
        <f t="shared" ca="1" si="3928"/>
        <v/>
      </c>
      <c r="CM480" s="142" t="str">
        <f t="shared" ca="1" si="3929"/>
        <v/>
      </c>
      <c r="CN480" s="142" t="str" cm="1">
        <f t="array" aca="1" ref="CN480" ca="1">IF(CM480="","",INDEX(INDIRECT("$CM$9:$CM$" &amp; ROW(GuyAnchorReactionCount) + GuyAnchorReactionCount),ROWS($CM480:INDIRECT("$CM$" &amp; ROW(GuyAnchorReactionCount) + GuyAnchorReactionCount))))</f>
        <v/>
      </c>
      <c r="CP480" s="145" t="str">
        <f t="shared" ca="1" si="3930"/>
        <v/>
      </c>
      <c r="CQ480" s="145" t="str">
        <f t="shared" ca="1" si="3931"/>
        <v/>
      </c>
      <c r="CR480" s="145" t="str">
        <f t="shared" ca="1" si="3932"/>
        <v/>
      </c>
      <c r="CS480" s="145" t="str">
        <f t="shared" ca="1" si="3933"/>
        <v/>
      </c>
    </row>
    <row r="481" spans="3:97" x14ac:dyDescent="0.2">
      <c r="C481" s="142">
        <f t="shared" si="3857"/>
        <v>479</v>
      </c>
      <c r="D481" s="142" t="e">
        <f t="shared" ca="1" si="3996"/>
        <v>#N/A</v>
      </c>
      <c r="E481" s="142" t="e">
        <f t="shared" ca="1" si="3996"/>
        <v>#N/A</v>
      </c>
      <c r="F481" s="142" t="e">
        <f t="shared" ca="1" si="3996"/>
        <v>#N/A</v>
      </c>
      <c r="G481" s="142" t="e">
        <f t="shared" ca="1" si="3996"/>
        <v>#N/A</v>
      </c>
      <c r="H481" s="142" t="e">
        <f t="shared" ca="1" si="3996"/>
        <v>#N/A</v>
      </c>
      <c r="I481" s="142" t="e">
        <f t="shared" ca="1" si="3996"/>
        <v>#N/A</v>
      </c>
      <c r="J481" s="142" t="e">
        <f t="shared" ca="1" si="3996"/>
        <v>#N/A</v>
      </c>
      <c r="K481" s="142" t="e">
        <f t="shared" ca="1" si="3996"/>
        <v>#N/A</v>
      </c>
      <c r="L481" s="142" t="e">
        <f t="shared" ca="1" si="3996"/>
        <v>#N/A</v>
      </c>
      <c r="M481" s="142" t="e">
        <f t="shared" ca="1" si="3996"/>
        <v>#N/A</v>
      </c>
      <c r="N481" s="142" t="e">
        <f t="shared" ca="1" si="3996"/>
        <v>#N/A</v>
      </c>
      <c r="O481" s="142" t="e">
        <f t="shared" ca="1" si="3996"/>
        <v>#N/A</v>
      </c>
      <c r="P481" s="142" t="e">
        <f t="shared" ca="1" si="3996"/>
        <v>#N/A</v>
      </c>
      <c r="Q481" s="142" t="e">
        <f t="shared" ca="1" si="3996"/>
        <v>#N/A</v>
      </c>
      <c r="R481" s="142" t="e">
        <f t="shared" ca="1" si="3996"/>
        <v>#N/A</v>
      </c>
      <c r="S481" s="142" t="e">
        <f t="shared" ref="S481:AH496" ca="1" si="4118">TRIM(INDIRECT("'" &amp; "TNX Report" &amp; "'!" &amp; ADDRESS($A$9+$C481,S$1)))</f>
        <v>#N/A</v>
      </c>
      <c r="T481" s="142" t="e">
        <f t="shared" ca="1" si="4118"/>
        <v>#N/A</v>
      </c>
      <c r="U481" s="142" t="e">
        <f t="shared" ca="1" si="4118"/>
        <v>#N/A</v>
      </c>
      <c r="V481" s="142" t="e">
        <f t="shared" ca="1" si="4118"/>
        <v>#N/A</v>
      </c>
      <c r="W481" s="142" t="e">
        <f t="shared" ca="1" si="4118"/>
        <v>#N/A</v>
      </c>
      <c r="X481" s="142" t="e">
        <f t="shared" ca="1" si="4118"/>
        <v>#N/A</v>
      </c>
      <c r="Y481" s="142" t="e">
        <f t="shared" ca="1" si="4118"/>
        <v>#N/A</v>
      </c>
      <c r="Z481" s="142" t="e">
        <f t="shared" ca="1" si="4118"/>
        <v>#N/A</v>
      </c>
      <c r="AA481" s="142" t="e">
        <f t="shared" ca="1" si="4118"/>
        <v>#N/A</v>
      </c>
      <c r="AB481" s="142" t="e">
        <f t="shared" ca="1" si="4118"/>
        <v>#N/A</v>
      </c>
      <c r="AC481" s="142" t="e">
        <f t="shared" ca="1" si="4118"/>
        <v>#N/A</v>
      </c>
      <c r="AD481" s="142" t="e">
        <f t="shared" ca="1" si="4118"/>
        <v>#N/A</v>
      </c>
      <c r="AE481" s="142" t="e">
        <f t="shared" ca="1" si="4118"/>
        <v>#N/A</v>
      </c>
      <c r="AF481" s="142" t="e">
        <f t="shared" ca="1" si="4118"/>
        <v>#N/A</v>
      </c>
      <c r="AG481" s="142" t="e">
        <f t="shared" ca="1" si="4118"/>
        <v>#N/A</v>
      </c>
      <c r="AH481" s="142" t="e">
        <f t="shared" ca="1" si="4118"/>
        <v>#N/A</v>
      </c>
      <c r="AI481" s="142" t="e">
        <f t="shared" ca="1" si="3997"/>
        <v>#N/A</v>
      </c>
      <c r="AJ481" s="142" t="e">
        <f t="shared" ca="1" si="3997"/>
        <v>#N/A</v>
      </c>
      <c r="AK481" s="142" t="e">
        <f t="shared" ca="1" si="3997"/>
        <v>#N/A</v>
      </c>
      <c r="AL481" s="142" t="e">
        <f t="shared" ca="1" si="3997"/>
        <v>#N/A</v>
      </c>
      <c r="AM481" s="142" t="e">
        <f t="shared" ca="1" si="3997"/>
        <v>#N/A</v>
      </c>
      <c r="AN481" s="142" t="e">
        <f t="shared" ca="1" si="3997"/>
        <v>#N/A</v>
      </c>
      <c r="AO481" s="142" t="e">
        <f t="shared" ca="1" si="3997"/>
        <v>#N/A</v>
      </c>
      <c r="AP481" s="142" t="e">
        <f t="shared" ca="1" si="3997"/>
        <v>#N/A</v>
      </c>
      <c r="AQ481" s="142" t="e">
        <f t="shared" ca="1" si="3997"/>
        <v>#N/A</v>
      </c>
      <c r="AR481" s="142" t="e">
        <f t="shared" ca="1" si="3997"/>
        <v>#N/A</v>
      </c>
      <c r="AS481" s="142" t="e">
        <f t="shared" ca="1" si="3997"/>
        <v>#N/A</v>
      </c>
      <c r="AT481" s="142" t="e">
        <f t="shared" ca="1" si="3997"/>
        <v>#N/A</v>
      </c>
      <c r="AU481" s="142" t="e">
        <f t="shared" ca="1" si="3997"/>
        <v>#N/A</v>
      </c>
      <c r="AV481" s="142" t="e">
        <f t="shared" ca="1" si="3997"/>
        <v>#N/A</v>
      </c>
      <c r="AW481" s="142" t="e">
        <f t="shared" ca="1" si="3997"/>
        <v>#N/A</v>
      </c>
      <c r="AX481" s="142" t="e">
        <f t="shared" ref="AX481:BA496" ca="1" si="4119">TRIM(INDIRECT("'" &amp; "TNX Report" &amp; "'!" &amp; ADDRESS($A$9+$C481,AX$1)))</f>
        <v>#N/A</v>
      </c>
      <c r="AY481" s="142" t="e">
        <f t="shared" ca="1" si="4119"/>
        <v>#N/A</v>
      </c>
      <c r="AZ481" s="142" t="e">
        <f t="shared" ca="1" si="4119"/>
        <v>#N/A</v>
      </c>
      <c r="BA481" s="142" t="e">
        <f t="shared" ca="1" si="4119"/>
        <v>#N/A</v>
      </c>
      <c r="BB481" s="142" t="str">
        <f t="shared" ca="1" si="3847"/>
        <v/>
      </c>
      <c r="BC481" s="142" t="str">
        <f t="shared" ref="BC481" ca="1" si="4120">IFERROR(VALUE(G481)*IF(RTF_unit="K",1,IF(RTF_unit="lb",1/1000,IF(RTF_unit="T",2,1))),"")</f>
        <v/>
      </c>
      <c r="BD481" s="142" t="str">
        <f t="shared" ref="BD481" ca="1" si="4121">IFERROR(VALUE(H481)*IF(RTF_unit="K",1,IF(RTF_unit="lb",1/1000,IF(RTF_unit="T",2,1))),"")</f>
        <v/>
      </c>
      <c r="BE481" s="142" t="str">
        <f t="shared" ref="BE481" ca="1" si="4122">IFERROR(VALUE(I481)*IF(RTF_unit="K",1,IF(RTF_unit="lb",1/1000,IF(RTF_unit="T",2,1))),"")</f>
        <v/>
      </c>
      <c r="BF481" s="20" t="str">
        <f t="shared" ca="1" si="3851"/>
        <v/>
      </c>
      <c r="BG481" s="142" t="str">
        <f t="shared" ca="1" si="3893"/>
        <v/>
      </c>
      <c r="BH481" s="20"/>
      <c r="BI481" s="158" t="str">
        <f t="shared" ca="1" si="3937"/>
        <v/>
      </c>
      <c r="BJ481" s="142" t="str">
        <f t="shared" ca="1" si="3912"/>
        <v/>
      </c>
      <c r="BK481" s="142" t="str">
        <f t="shared" ca="1" si="3938"/>
        <v/>
      </c>
      <c r="BL481" s="142" t="str">
        <f t="shared" ref="BL481" ca="1" si="4123">IFERROR(INDEX($D$2:$BA$203,$A$41-1+$BI481,$A$27-3)*IF(RTF_unit="K",1,IF(RTF_unit="lb",1/1000,IF(RTF_unit="T",2,1))),"")</f>
        <v/>
      </c>
      <c r="BM481" s="142" t="str">
        <f t="shared" ref="BM481" ca="1" si="4124">IFERROR(INDEX($D$2:$BA$203,$A$41-1+$BI481,$A$27-1)*IF(RTF_unit="K",1,IF(RTF_unit="lb",1/1000,IF(RTF_unit="T",2,1))),"")</f>
        <v/>
      </c>
      <c r="BN481" s="142" t="str">
        <f t="shared" ref="BN481" ca="1" si="4125">IFERROR(INDEX($D$2:$BA$203,$A$41-1+$BI481,$A$27-2)*IF(RTF_unit="K",1,IF(RTF_unit="lb",1/1000,IF(RTF_unit="T",2,1))),"")</f>
        <v/>
      </c>
      <c r="BO481" s="142" t="str">
        <f t="shared" ref="BO481" ca="1" si="4126">IFERROR(INDEX($D$2:$BA$203,$A$41-1+$BI481,$A$27)*IF(RTF_unit_Moment="kip-ft",1,IF(RTF_unit_Moment="kip-in",1/12,IF(RTF_unit_Moment="lb-ft",1/1000,IF(RTF_unit_Moment="lb-in",1/12000,1)))),"")</f>
        <v/>
      </c>
      <c r="BP481" s="142" t="str">
        <f t="shared" ref="BP481" ca="1" si="4127">IFERROR(INDEX($D$2:$BA$203,$A$41-1+$BI481,$A$30)*IF(RTF_unit_Moment="kip-ft",1,IF(RTF_unit_Moment="kip-in",1/12,IF(RTF_unit_Moment="lb-ft",1/1000,IF(RTF_unit_Moment="lb-in",1/12000,1)))),"")</f>
        <v/>
      </c>
      <c r="BQ481" s="142" t="str">
        <f t="shared" ca="1" si="3944"/>
        <v/>
      </c>
      <c r="BR481" s="142" t="str">
        <f t="shared" ca="1" si="3945"/>
        <v/>
      </c>
      <c r="BT481" s="142" t="str">
        <f t="array" aca="1" ref="BT481" ca="1">IFERROR(INDEX($BB$1:$BB$502,SMALL(IF($BB$1:$BB$502&lt;&gt;"",ROW($BB$1:$BB$502)),ROW(474:474))),"")</f>
        <v/>
      </c>
      <c r="BU481" s="156" t="str">
        <f t="shared" ca="1" si="3907"/>
        <v/>
      </c>
      <c r="BV481" s="142" t="str">
        <f t="shared" ca="1" si="3918"/>
        <v/>
      </c>
      <c r="BW481" s="142" t="str">
        <f t="shared" ca="1" si="3918"/>
        <v/>
      </c>
      <c r="BX481" s="142" t="str">
        <f t="shared" ca="1" si="3918"/>
        <v/>
      </c>
      <c r="BY481" s="142" t="str">
        <f t="shared" ca="1" si="3919"/>
        <v/>
      </c>
      <c r="BZ481" s="142" t="str">
        <f t="shared" ca="1" si="3908"/>
        <v/>
      </c>
      <c r="CA481" s="142" t="str">
        <f t="shared" ca="1" si="3920"/>
        <v/>
      </c>
      <c r="CB481" s="142" t="str">
        <f t="shared" ca="1" si="3921"/>
        <v/>
      </c>
      <c r="CC481" s="142" t="str">
        <f t="shared" ca="1" si="3922"/>
        <v/>
      </c>
      <c r="CD481" s="142" t="str">
        <f t="shared" ca="1" si="3923"/>
        <v/>
      </c>
      <c r="CE481" s="142" t="str">
        <f t="shared" ca="1" si="3924"/>
        <v/>
      </c>
      <c r="CF481" s="142" t="str">
        <f t="shared" ca="1" si="3925"/>
        <v/>
      </c>
      <c r="CG481" s="142" t="str">
        <f t="shared" ca="1" si="3926"/>
        <v/>
      </c>
      <c r="CH481" s="142" t="str">
        <f ca="1">IFERROR(TRIM(IFERROR(IF(ISNUMBER(MATCH(IF($CF480="Radius",LEFT($CF481,FIND(" (",$CF481,1)),IF(LEFT($CF481,FIND(" (",$CF481,1))=LEFT($CF480,FIND(" (",$CF480,1)),"",LEFT($CF481,FIND(" (",$CF481,1)))),$CH$8:$CH480,0))=FALSE,IF($CF480="Radius",LEFT($CF481,FIND(" (",$CF481,1)),IF(LEFT($CF481,FIND(" (",$CF481,1))=LEFT($CF480,FIND(" (",$CF480,1)),"",LEFT($CF481,FIND(" (",$CF481,1)))),""),"")),"")</f>
        <v/>
      </c>
      <c r="CI481" s="142" t="str">
        <f t="array" aca="1" ref="CI481" ca="1">IFERROR(IF($CH481="","",IF(MAX((Selection_Radius=$CH481)*Selection_Resultant)=0,"",MAX((Selection_Radius=$CH481)*Selection_Resultant))),"")</f>
        <v/>
      </c>
      <c r="CJ481" s="142" t="str">
        <f t="shared" ca="1" si="3927"/>
        <v/>
      </c>
      <c r="CK481" s="142" t="str">
        <f t="array" aca="1" ref="CK481" ca="1">IFERROR(INDEX($CJ$1:$CJ$502,SMALL(IF($CJ$1:$CJ$502&lt;&gt;"",ROW($CJ$1:$CJ$502)),ROW(474:474))),"")</f>
        <v/>
      </c>
      <c r="CL481" s="142" t="str">
        <f t="shared" ca="1" si="3928"/>
        <v/>
      </c>
      <c r="CM481" s="142" t="str">
        <f t="shared" ca="1" si="3929"/>
        <v/>
      </c>
      <c r="CN481" s="142" t="str" cm="1">
        <f t="array" aca="1" ref="CN481" ca="1">IF(CM481="","",INDEX(INDIRECT("$CM$9:$CM$" &amp; ROW(GuyAnchorReactionCount) + GuyAnchorReactionCount),ROWS($CM481:INDIRECT("$CM$" &amp; ROW(GuyAnchorReactionCount) + GuyAnchorReactionCount))))</f>
        <v/>
      </c>
      <c r="CP481" s="145" t="str">
        <f t="shared" ca="1" si="3930"/>
        <v/>
      </c>
      <c r="CQ481" s="145" t="str">
        <f t="shared" ca="1" si="3931"/>
        <v/>
      </c>
      <c r="CR481" s="145" t="str">
        <f t="shared" ca="1" si="3932"/>
        <v/>
      </c>
      <c r="CS481" s="145" t="str">
        <f t="shared" ca="1" si="3933"/>
        <v/>
      </c>
    </row>
    <row r="482" spans="3:97" x14ac:dyDescent="0.2">
      <c r="C482" s="142">
        <f t="shared" si="3857"/>
        <v>480</v>
      </c>
      <c r="D482" s="142" t="e">
        <f t="shared" ref="D482:S497" ca="1" si="4128">TRIM(INDIRECT("'" &amp; "TNX Report" &amp; "'!" &amp; ADDRESS($A$9+$C482,D$1)))</f>
        <v>#N/A</v>
      </c>
      <c r="E482" s="142" t="e">
        <f t="shared" ca="1" si="4128"/>
        <v>#N/A</v>
      </c>
      <c r="F482" s="142" t="e">
        <f t="shared" ca="1" si="4128"/>
        <v>#N/A</v>
      </c>
      <c r="G482" s="142" t="e">
        <f t="shared" ca="1" si="4128"/>
        <v>#N/A</v>
      </c>
      <c r="H482" s="142" t="e">
        <f t="shared" ca="1" si="4128"/>
        <v>#N/A</v>
      </c>
      <c r="I482" s="142" t="e">
        <f t="shared" ca="1" si="4128"/>
        <v>#N/A</v>
      </c>
      <c r="J482" s="142" t="e">
        <f t="shared" ca="1" si="4128"/>
        <v>#N/A</v>
      </c>
      <c r="K482" s="142" t="e">
        <f t="shared" ca="1" si="4128"/>
        <v>#N/A</v>
      </c>
      <c r="L482" s="142" t="e">
        <f t="shared" ca="1" si="4128"/>
        <v>#N/A</v>
      </c>
      <c r="M482" s="142" t="e">
        <f t="shared" ca="1" si="4128"/>
        <v>#N/A</v>
      </c>
      <c r="N482" s="142" t="e">
        <f t="shared" ca="1" si="4128"/>
        <v>#N/A</v>
      </c>
      <c r="O482" s="142" t="e">
        <f t="shared" ca="1" si="4128"/>
        <v>#N/A</v>
      </c>
      <c r="P482" s="142" t="e">
        <f t="shared" ca="1" si="4128"/>
        <v>#N/A</v>
      </c>
      <c r="Q482" s="142" t="e">
        <f t="shared" ca="1" si="4128"/>
        <v>#N/A</v>
      </c>
      <c r="R482" s="142" t="e">
        <f t="shared" ca="1" si="4128"/>
        <v>#N/A</v>
      </c>
      <c r="S482" s="142" t="e">
        <f t="shared" ca="1" si="4128"/>
        <v>#N/A</v>
      </c>
      <c r="T482" s="142" t="e">
        <f t="shared" ca="1" si="4118"/>
        <v>#N/A</v>
      </c>
      <c r="U482" s="142" t="e">
        <f t="shared" ca="1" si="4118"/>
        <v>#N/A</v>
      </c>
      <c r="V482" s="142" t="e">
        <f t="shared" ca="1" si="4118"/>
        <v>#N/A</v>
      </c>
      <c r="W482" s="142" t="e">
        <f t="shared" ca="1" si="4118"/>
        <v>#N/A</v>
      </c>
      <c r="X482" s="142" t="e">
        <f t="shared" ca="1" si="4118"/>
        <v>#N/A</v>
      </c>
      <c r="Y482" s="142" t="e">
        <f t="shared" ca="1" si="4118"/>
        <v>#N/A</v>
      </c>
      <c r="Z482" s="142" t="e">
        <f t="shared" ca="1" si="4118"/>
        <v>#N/A</v>
      </c>
      <c r="AA482" s="142" t="e">
        <f t="shared" ca="1" si="4118"/>
        <v>#N/A</v>
      </c>
      <c r="AB482" s="142" t="e">
        <f t="shared" ca="1" si="4118"/>
        <v>#N/A</v>
      </c>
      <c r="AC482" s="142" t="e">
        <f t="shared" ca="1" si="4118"/>
        <v>#N/A</v>
      </c>
      <c r="AD482" s="142" t="e">
        <f t="shared" ca="1" si="4118"/>
        <v>#N/A</v>
      </c>
      <c r="AE482" s="142" t="e">
        <f t="shared" ca="1" si="4118"/>
        <v>#N/A</v>
      </c>
      <c r="AF482" s="142" t="e">
        <f t="shared" ca="1" si="4118"/>
        <v>#N/A</v>
      </c>
      <c r="AG482" s="142" t="e">
        <f t="shared" ca="1" si="4118"/>
        <v>#N/A</v>
      </c>
      <c r="AH482" s="142" t="e">
        <f t="shared" ca="1" si="4118"/>
        <v>#N/A</v>
      </c>
      <c r="AI482" s="142" t="e">
        <f t="shared" ref="AI482:AX497" ca="1" si="4129">TRIM(INDIRECT("'" &amp; "TNX Report" &amp; "'!" &amp; ADDRESS($A$9+$C482,AI$1)))</f>
        <v>#N/A</v>
      </c>
      <c r="AJ482" s="142" t="e">
        <f t="shared" ca="1" si="4129"/>
        <v>#N/A</v>
      </c>
      <c r="AK482" s="142" t="e">
        <f t="shared" ca="1" si="4129"/>
        <v>#N/A</v>
      </c>
      <c r="AL482" s="142" t="e">
        <f t="shared" ca="1" si="4129"/>
        <v>#N/A</v>
      </c>
      <c r="AM482" s="142" t="e">
        <f t="shared" ca="1" si="4129"/>
        <v>#N/A</v>
      </c>
      <c r="AN482" s="142" t="e">
        <f t="shared" ca="1" si="4129"/>
        <v>#N/A</v>
      </c>
      <c r="AO482" s="142" t="e">
        <f t="shared" ca="1" si="4129"/>
        <v>#N/A</v>
      </c>
      <c r="AP482" s="142" t="e">
        <f t="shared" ca="1" si="4129"/>
        <v>#N/A</v>
      </c>
      <c r="AQ482" s="142" t="e">
        <f t="shared" ca="1" si="4129"/>
        <v>#N/A</v>
      </c>
      <c r="AR482" s="142" t="e">
        <f t="shared" ca="1" si="4129"/>
        <v>#N/A</v>
      </c>
      <c r="AS482" s="142" t="e">
        <f t="shared" ca="1" si="4129"/>
        <v>#N/A</v>
      </c>
      <c r="AT482" s="142" t="e">
        <f t="shared" ca="1" si="4129"/>
        <v>#N/A</v>
      </c>
      <c r="AU482" s="142" t="e">
        <f t="shared" ca="1" si="4129"/>
        <v>#N/A</v>
      </c>
      <c r="AV482" s="142" t="e">
        <f t="shared" ca="1" si="4129"/>
        <v>#N/A</v>
      </c>
      <c r="AW482" s="142" t="e">
        <f t="shared" ca="1" si="4129"/>
        <v>#N/A</v>
      </c>
      <c r="AX482" s="142" t="e">
        <f t="shared" ca="1" si="4129"/>
        <v>#N/A</v>
      </c>
      <c r="AY482" s="142" t="e">
        <f t="shared" ca="1" si="4119"/>
        <v>#N/A</v>
      </c>
      <c r="AZ482" s="142" t="e">
        <f t="shared" ca="1" si="4119"/>
        <v>#N/A</v>
      </c>
      <c r="BA482" s="142" t="e">
        <f t="shared" ca="1" si="4119"/>
        <v>#N/A</v>
      </c>
      <c r="BB482" s="142" t="str">
        <f t="shared" ca="1" si="3847"/>
        <v/>
      </c>
      <c r="BC482" s="142" t="str">
        <f t="shared" ref="BC482" ca="1" si="4130">IFERROR(VALUE(G482)*IF(RTF_unit="K",1,IF(RTF_unit="lb",1/1000,IF(RTF_unit="T",2,1))),"")</f>
        <v/>
      </c>
      <c r="BD482" s="142" t="str">
        <f t="shared" ref="BD482" ca="1" si="4131">IFERROR(VALUE(H482)*IF(RTF_unit="K",1,IF(RTF_unit="lb",1/1000,IF(RTF_unit="T",2,1))),"")</f>
        <v/>
      </c>
      <c r="BE482" s="142" t="str">
        <f t="shared" ref="BE482" ca="1" si="4132">IFERROR(VALUE(I482)*IF(RTF_unit="K",1,IF(RTF_unit="lb",1/1000,IF(RTF_unit="T",2,1))),"")</f>
        <v/>
      </c>
      <c r="BF482" s="20" t="str">
        <f t="shared" ca="1" si="3851"/>
        <v/>
      </c>
      <c r="BG482" s="142" t="str">
        <f t="shared" ca="1" si="3893"/>
        <v/>
      </c>
      <c r="BH482" s="20"/>
      <c r="BI482" s="158" t="str">
        <f t="shared" ca="1" si="3937"/>
        <v/>
      </c>
      <c r="BJ482" s="142" t="str">
        <f t="shared" ca="1" si="3912"/>
        <v/>
      </c>
      <c r="BK482" s="142" t="str">
        <f t="shared" ca="1" si="3938"/>
        <v/>
      </c>
      <c r="BL482" s="142" t="str">
        <f t="shared" ref="BL482" ca="1" si="4133">IFERROR(INDEX($D$2:$BA$203,$A$41-1+$BI482,$A$27-3)*IF(RTF_unit="K",1,IF(RTF_unit="lb",1/1000,IF(RTF_unit="T",2,1))),"")</f>
        <v/>
      </c>
      <c r="BM482" s="142" t="str">
        <f t="shared" ref="BM482" ca="1" si="4134">IFERROR(INDEX($D$2:$BA$203,$A$41-1+$BI482,$A$27-1)*IF(RTF_unit="K",1,IF(RTF_unit="lb",1/1000,IF(RTF_unit="T",2,1))),"")</f>
        <v/>
      </c>
      <c r="BN482" s="142" t="str">
        <f t="shared" ref="BN482" ca="1" si="4135">IFERROR(INDEX($D$2:$BA$203,$A$41-1+$BI482,$A$27-2)*IF(RTF_unit="K",1,IF(RTF_unit="lb",1/1000,IF(RTF_unit="T",2,1))),"")</f>
        <v/>
      </c>
      <c r="BO482" s="142" t="str">
        <f t="shared" ref="BO482" ca="1" si="4136">IFERROR(INDEX($D$2:$BA$203,$A$41-1+$BI482,$A$27)*IF(RTF_unit_Moment="kip-ft",1,IF(RTF_unit_Moment="kip-in",1/12,IF(RTF_unit_Moment="lb-ft",1/1000,IF(RTF_unit_Moment="lb-in",1/12000,1)))),"")</f>
        <v/>
      </c>
      <c r="BP482" s="142" t="str">
        <f t="shared" ref="BP482" ca="1" si="4137">IFERROR(INDEX($D$2:$BA$203,$A$41-1+$BI482,$A$30)*IF(RTF_unit_Moment="kip-ft",1,IF(RTF_unit_Moment="kip-in",1/12,IF(RTF_unit_Moment="lb-ft",1/1000,IF(RTF_unit_Moment="lb-in",1/12000,1)))),"")</f>
        <v/>
      </c>
      <c r="BQ482" s="142" t="str">
        <f t="shared" ca="1" si="3944"/>
        <v/>
      </c>
      <c r="BR482" s="142" t="str">
        <f t="shared" ca="1" si="3945"/>
        <v/>
      </c>
      <c r="BT482" s="142" t="str">
        <f t="array" aca="1" ref="BT482" ca="1">IFERROR(INDEX($BB$1:$BB$502,SMALL(IF($BB$1:$BB$502&lt;&gt;"",ROW($BB$1:$BB$502)),ROW(475:475))),"")</f>
        <v/>
      </c>
      <c r="BU482" s="156" t="str">
        <f t="shared" ca="1" si="3907"/>
        <v/>
      </c>
      <c r="BV482" s="142" t="str">
        <f t="shared" ca="1" si="3918"/>
        <v/>
      </c>
      <c r="BW482" s="142" t="str">
        <f t="shared" ca="1" si="3918"/>
        <v/>
      </c>
      <c r="BX482" s="142" t="str">
        <f t="shared" ca="1" si="3918"/>
        <v/>
      </c>
      <c r="BY482" s="142" t="str">
        <f t="shared" ca="1" si="3919"/>
        <v/>
      </c>
      <c r="BZ482" s="142" t="str">
        <f t="shared" ca="1" si="3908"/>
        <v/>
      </c>
      <c r="CA482" s="142" t="str">
        <f t="shared" ca="1" si="3920"/>
        <v/>
      </c>
      <c r="CB482" s="142" t="str">
        <f t="shared" ca="1" si="3921"/>
        <v/>
      </c>
      <c r="CC482" s="142" t="str">
        <f t="shared" ca="1" si="3922"/>
        <v/>
      </c>
      <c r="CD482" s="142" t="str">
        <f t="shared" ca="1" si="3923"/>
        <v/>
      </c>
      <c r="CE482" s="142" t="str">
        <f t="shared" ca="1" si="3924"/>
        <v/>
      </c>
      <c r="CF482" s="142" t="str">
        <f t="shared" ca="1" si="3925"/>
        <v/>
      </c>
      <c r="CG482" s="142" t="str">
        <f t="shared" ca="1" si="3926"/>
        <v/>
      </c>
      <c r="CH482" s="142" t="str">
        <f ca="1">IFERROR(TRIM(IFERROR(IF(ISNUMBER(MATCH(IF($CF481="Radius",LEFT($CF482,FIND(" (",$CF482,1)),IF(LEFT($CF482,FIND(" (",$CF482,1))=LEFT($CF481,FIND(" (",$CF481,1)),"",LEFT($CF482,FIND(" (",$CF482,1)))),$CH$8:$CH481,0))=FALSE,IF($CF481="Radius",LEFT($CF482,FIND(" (",$CF482,1)),IF(LEFT($CF482,FIND(" (",$CF482,1))=LEFT($CF481,FIND(" (",$CF481,1)),"",LEFT($CF482,FIND(" (",$CF482,1)))),""),"")),"")</f>
        <v/>
      </c>
      <c r="CI482" s="142" t="str">
        <f t="array" aca="1" ref="CI482" ca="1">IFERROR(IF($CH482="","",IF(MAX((Selection_Radius=$CH482)*Selection_Resultant)=0,"",MAX((Selection_Radius=$CH482)*Selection_Resultant))),"")</f>
        <v/>
      </c>
      <c r="CJ482" s="142" t="str">
        <f t="shared" ca="1" si="3927"/>
        <v/>
      </c>
      <c r="CK482" s="142" t="str">
        <f t="array" aca="1" ref="CK482" ca="1">IFERROR(INDEX($CJ$1:$CJ$502,SMALL(IF($CJ$1:$CJ$502&lt;&gt;"",ROW($CJ$1:$CJ$502)),ROW(475:475))),"")</f>
        <v/>
      </c>
      <c r="CL482" s="142" t="str">
        <f t="shared" ca="1" si="3928"/>
        <v/>
      </c>
      <c r="CM482" s="142" t="str">
        <f t="shared" ca="1" si="3929"/>
        <v/>
      </c>
      <c r="CN482" s="142" t="str" cm="1">
        <f t="array" aca="1" ref="CN482" ca="1">IF(CM482="","",INDEX(INDIRECT("$CM$9:$CM$" &amp; ROW(GuyAnchorReactionCount) + GuyAnchorReactionCount),ROWS($CM482:INDIRECT("$CM$" &amp; ROW(GuyAnchorReactionCount) + GuyAnchorReactionCount))))</f>
        <v/>
      </c>
      <c r="CP482" s="145" t="str">
        <f t="shared" ca="1" si="3930"/>
        <v/>
      </c>
      <c r="CQ482" s="145" t="str">
        <f t="shared" ca="1" si="3931"/>
        <v/>
      </c>
      <c r="CR482" s="145" t="str">
        <f t="shared" ca="1" si="3932"/>
        <v/>
      </c>
      <c r="CS482" s="145" t="str">
        <f t="shared" ca="1" si="3933"/>
        <v/>
      </c>
    </row>
    <row r="483" spans="3:97" ht="15" customHeight="1" x14ac:dyDescent="0.2">
      <c r="C483" s="142">
        <f t="shared" si="3857"/>
        <v>481</v>
      </c>
      <c r="D483" s="142" t="e">
        <f t="shared" ca="1" si="4128"/>
        <v>#N/A</v>
      </c>
      <c r="E483" s="142" t="e">
        <f t="shared" ca="1" si="4128"/>
        <v>#N/A</v>
      </c>
      <c r="F483" s="142" t="e">
        <f t="shared" ca="1" si="4128"/>
        <v>#N/A</v>
      </c>
      <c r="G483" s="142" t="e">
        <f t="shared" ca="1" si="4128"/>
        <v>#N/A</v>
      </c>
      <c r="H483" s="142" t="e">
        <f t="shared" ca="1" si="4128"/>
        <v>#N/A</v>
      </c>
      <c r="I483" s="142" t="e">
        <f t="shared" ca="1" si="4128"/>
        <v>#N/A</v>
      </c>
      <c r="J483" s="142" t="e">
        <f t="shared" ca="1" si="4128"/>
        <v>#N/A</v>
      </c>
      <c r="K483" s="142" t="e">
        <f t="shared" ca="1" si="4128"/>
        <v>#N/A</v>
      </c>
      <c r="L483" s="142" t="e">
        <f t="shared" ca="1" si="4128"/>
        <v>#N/A</v>
      </c>
      <c r="M483" s="142" t="e">
        <f t="shared" ca="1" si="4128"/>
        <v>#N/A</v>
      </c>
      <c r="N483" s="142" t="e">
        <f t="shared" ca="1" si="4128"/>
        <v>#N/A</v>
      </c>
      <c r="O483" s="142" t="e">
        <f t="shared" ca="1" si="4128"/>
        <v>#N/A</v>
      </c>
      <c r="P483" s="142" t="e">
        <f t="shared" ca="1" si="4128"/>
        <v>#N/A</v>
      </c>
      <c r="Q483" s="142" t="e">
        <f t="shared" ca="1" si="4128"/>
        <v>#N/A</v>
      </c>
      <c r="R483" s="142" t="e">
        <f t="shared" ca="1" si="4128"/>
        <v>#N/A</v>
      </c>
      <c r="S483" s="142" t="e">
        <f t="shared" ca="1" si="4128"/>
        <v>#N/A</v>
      </c>
      <c r="T483" s="142" t="e">
        <f t="shared" ca="1" si="4118"/>
        <v>#N/A</v>
      </c>
      <c r="U483" s="142" t="e">
        <f t="shared" ca="1" si="4118"/>
        <v>#N/A</v>
      </c>
      <c r="V483" s="142" t="e">
        <f t="shared" ca="1" si="4118"/>
        <v>#N/A</v>
      </c>
      <c r="W483" s="142" t="e">
        <f t="shared" ca="1" si="4118"/>
        <v>#N/A</v>
      </c>
      <c r="X483" s="142" t="e">
        <f t="shared" ca="1" si="4118"/>
        <v>#N/A</v>
      </c>
      <c r="Y483" s="142" t="e">
        <f t="shared" ca="1" si="4118"/>
        <v>#N/A</v>
      </c>
      <c r="Z483" s="142" t="e">
        <f t="shared" ca="1" si="4118"/>
        <v>#N/A</v>
      </c>
      <c r="AA483" s="142" t="e">
        <f t="shared" ca="1" si="4118"/>
        <v>#N/A</v>
      </c>
      <c r="AB483" s="142" t="e">
        <f t="shared" ca="1" si="4118"/>
        <v>#N/A</v>
      </c>
      <c r="AC483" s="142" t="e">
        <f t="shared" ca="1" si="4118"/>
        <v>#N/A</v>
      </c>
      <c r="AD483" s="142" t="e">
        <f t="shared" ca="1" si="4118"/>
        <v>#N/A</v>
      </c>
      <c r="AE483" s="142" t="e">
        <f t="shared" ca="1" si="4118"/>
        <v>#N/A</v>
      </c>
      <c r="AF483" s="142" t="e">
        <f t="shared" ca="1" si="4118"/>
        <v>#N/A</v>
      </c>
      <c r="AG483" s="142" t="e">
        <f t="shared" ca="1" si="4118"/>
        <v>#N/A</v>
      </c>
      <c r="AH483" s="142" t="e">
        <f t="shared" ca="1" si="4118"/>
        <v>#N/A</v>
      </c>
      <c r="AI483" s="142" t="e">
        <f t="shared" ca="1" si="4129"/>
        <v>#N/A</v>
      </c>
      <c r="AJ483" s="142" t="e">
        <f t="shared" ca="1" si="4129"/>
        <v>#N/A</v>
      </c>
      <c r="AK483" s="142" t="e">
        <f t="shared" ca="1" si="4129"/>
        <v>#N/A</v>
      </c>
      <c r="AL483" s="142" t="e">
        <f t="shared" ca="1" si="4129"/>
        <v>#N/A</v>
      </c>
      <c r="AM483" s="142" t="e">
        <f t="shared" ca="1" si="4129"/>
        <v>#N/A</v>
      </c>
      <c r="AN483" s="142" t="e">
        <f t="shared" ca="1" si="4129"/>
        <v>#N/A</v>
      </c>
      <c r="AO483" s="142" t="e">
        <f t="shared" ca="1" si="4129"/>
        <v>#N/A</v>
      </c>
      <c r="AP483" s="142" t="e">
        <f t="shared" ca="1" si="4129"/>
        <v>#N/A</v>
      </c>
      <c r="AQ483" s="142" t="e">
        <f t="shared" ca="1" si="4129"/>
        <v>#N/A</v>
      </c>
      <c r="AR483" s="142" t="e">
        <f t="shared" ca="1" si="4129"/>
        <v>#N/A</v>
      </c>
      <c r="AS483" s="142" t="e">
        <f t="shared" ca="1" si="4129"/>
        <v>#N/A</v>
      </c>
      <c r="AT483" s="142" t="e">
        <f t="shared" ca="1" si="4129"/>
        <v>#N/A</v>
      </c>
      <c r="AU483" s="142" t="e">
        <f t="shared" ca="1" si="4129"/>
        <v>#N/A</v>
      </c>
      <c r="AV483" s="142" t="e">
        <f t="shared" ca="1" si="4129"/>
        <v>#N/A</v>
      </c>
      <c r="AW483" s="142" t="e">
        <f t="shared" ca="1" si="4129"/>
        <v>#N/A</v>
      </c>
      <c r="AX483" s="142" t="e">
        <f t="shared" ca="1" si="4129"/>
        <v>#N/A</v>
      </c>
      <c r="AY483" s="142" t="e">
        <f t="shared" ca="1" si="4119"/>
        <v>#N/A</v>
      </c>
      <c r="AZ483" s="142" t="e">
        <f t="shared" ca="1" si="4119"/>
        <v>#N/A</v>
      </c>
      <c r="BA483" s="142" t="e">
        <f t="shared" ca="1" si="4119"/>
        <v>#N/A</v>
      </c>
      <c r="BB483" s="142" t="str">
        <f t="shared" ca="1" si="3847"/>
        <v/>
      </c>
      <c r="BC483" s="142" t="str">
        <f t="shared" ref="BC483" ca="1" si="4138">IFERROR(VALUE(G483)*IF(RTF_unit="K",1,IF(RTF_unit="lb",1/1000,IF(RTF_unit="T",2,1))),"")</f>
        <v/>
      </c>
      <c r="BD483" s="142" t="str">
        <f t="shared" ref="BD483" ca="1" si="4139">IFERROR(VALUE(H483)*IF(RTF_unit="K",1,IF(RTF_unit="lb",1/1000,IF(RTF_unit="T",2,1))),"")</f>
        <v/>
      </c>
      <c r="BE483" s="142" t="str">
        <f t="shared" ref="BE483" ca="1" si="4140">IFERROR(VALUE(I483)*IF(RTF_unit="K",1,IF(RTF_unit="lb",1/1000,IF(RTF_unit="T",2,1))),"")</f>
        <v/>
      </c>
      <c r="BF483" s="20" t="str">
        <f t="shared" ca="1" si="3851"/>
        <v/>
      </c>
      <c r="BG483" s="142" t="str">
        <f t="shared" ca="1" si="3893"/>
        <v/>
      </c>
      <c r="BH483" s="20"/>
      <c r="BI483" s="158" t="str">
        <f t="shared" ca="1" si="3937"/>
        <v/>
      </c>
      <c r="BJ483" s="142" t="str">
        <f t="shared" ca="1" si="3912"/>
        <v/>
      </c>
      <c r="BK483" s="142" t="str">
        <f t="shared" ca="1" si="3938"/>
        <v/>
      </c>
      <c r="BL483" s="142" t="str">
        <f t="shared" ref="BL483" ca="1" si="4141">IFERROR(INDEX($D$2:$BA$203,$A$41-1+$BI483,$A$27-3)*IF(RTF_unit="K",1,IF(RTF_unit="lb",1/1000,IF(RTF_unit="T",2,1))),"")</f>
        <v/>
      </c>
      <c r="BM483" s="142" t="str">
        <f t="shared" ref="BM483" ca="1" si="4142">IFERROR(INDEX($D$2:$BA$203,$A$41-1+$BI483,$A$27-1)*IF(RTF_unit="K",1,IF(RTF_unit="lb",1/1000,IF(RTF_unit="T",2,1))),"")</f>
        <v/>
      </c>
      <c r="BN483" s="142" t="str">
        <f t="shared" ref="BN483" ca="1" si="4143">IFERROR(INDEX($D$2:$BA$203,$A$41-1+$BI483,$A$27-2)*IF(RTF_unit="K",1,IF(RTF_unit="lb",1/1000,IF(RTF_unit="T",2,1))),"")</f>
        <v/>
      </c>
      <c r="BO483" s="142" t="str">
        <f t="shared" ref="BO483" ca="1" si="4144">IFERROR(INDEX($D$2:$BA$203,$A$41-1+$BI483,$A$27)*IF(RTF_unit_Moment="kip-ft",1,IF(RTF_unit_Moment="kip-in",1/12,IF(RTF_unit_Moment="lb-ft",1/1000,IF(RTF_unit_Moment="lb-in",1/12000,1)))),"")</f>
        <v/>
      </c>
      <c r="BP483" s="142" t="str">
        <f t="shared" ref="BP483" ca="1" si="4145">IFERROR(INDEX($D$2:$BA$203,$A$41-1+$BI483,$A$30)*IF(RTF_unit_Moment="kip-ft",1,IF(RTF_unit_Moment="kip-in",1/12,IF(RTF_unit_Moment="lb-ft",1/1000,IF(RTF_unit_Moment="lb-in",1/12000,1)))),"")</f>
        <v/>
      </c>
      <c r="BQ483" s="142" t="str">
        <f t="shared" ca="1" si="3944"/>
        <v/>
      </c>
      <c r="BR483" s="142" t="str">
        <f t="shared" ca="1" si="3945"/>
        <v/>
      </c>
      <c r="BT483" s="142" t="str">
        <f t="array" aca="1" ref="BT483" ca="1">IFERROR(INDEX($BB$1:$BB$502,SMALL(IF($BB$1:$BB$502&lt;&gt;"",ROW($BB$1:$BB$502)),ROW(476:476))),"")</f>
        <v/>
      </c>
      <c r="BU483" s="156" t="str">
        <f t="shared" ca="1" si="3907"/>
        <v/>
      </c>
      <c r="BV483" s="142" t="str">
        <f t="shared" ca="1" si="3918"/>
        <v/>
      </c>
      <c r="BW483" s="142" t="str">
        <f t="shared" ca="1" si="3918"/>
        <v/>
      </c>
      <c r="BX483" s="142" t="str">
        <f t="shared" ca="1" si="3918"/>
        <v/>
      </c>
      <c r="BY483" s="142" t="str">
        <f t="shared" ca="1" si="3919"/>
        <v/>
      </c>
      <c r="BZ483" s="142" t="str">
        <f t="shared" ca="1" si="3908"/>
        <v/>
      </c>
      <c r="CA483" s="142" t="str">
        <f t="shared" ca="1" si="3920"/>
        <v/>
      </c>
      <c r="CB483" s="142" t="str">
        <f t="shared" ca="1" si="3921"/>
        <v/>
      </c>
      <c r="CC483" s="142" t="str">
        <f t="shared" ca="1" si="3922"/>
        <v/>
      </c>
      <c r="CD483" s="142" t="str">
        <f t="shared" ca="1" si="3923"/>
        <v/>
      </c>
      <c r="CE483" s="142" t="str">
        <f t="shared" ca="1" si="3924"/>
        <v/>
      </c>
      <c r="CF483" s="142" t="str">
        <f t="shared" ca="1" si="3925"/>
        <v/>
      </c>
      <c r="CG483" s="142" t="str">
        <f t="shared" ca="1" si="3926"/>
        <v/>
      </c>
      <c r="CH483" s="142" t="str">
        <f ca="1">IFERROR(TRIM(IFERROR(IF(ISNUMBER(MATCH(IF($CF482="Radius",LEFT($CF483,FIND(" (",$CF483,1)),IF(LEFT($CF483,FIND(" (",$CF483,1))=LEFT($CF482,FIND(" (",$CF482,1)),"",LEFT($CF483,FIND(" (",$CF483,1)))),$CH$8:$CH482,0))=FALSE,IF($CF482="Radius",LEFT($CF483,FIND(" (",$CF483,1)),IF(LEFT($CF483,FIND(" (",$CF483,1))=LEFT($CF482,FIND(" (",$CF482,1)),"",LEFT($CF483,FIND(" (",$CF483,1)))),""),"")),"")</f>
        <v/>
      </c>
      <c r="CI483" s="142" t="str">
        <f t="array" aca="1" ref="CI483" ca="1">IFERROR(IF($CH483="","",IF(MAX((Selection_Radius=$CH483)*Selection_Resultant)=0,"",MAX((Selection_Radius=$CH483)*Selection_Resultant))),"")</f>
        <v/>
      </c>
      <c r="CJ483" s="142" t="str">
        <f t="shared" ca="1" si="3927"/>
        <v/>
      </c>
      <c r="CK483" s="142" t="str">
        <f t="array" aca="1" ref="CK483" ca="1">IFERROR(INDEX($CJ$1:$CJ$502,SMALL(IF($CJ$1:$CJ$502&lt;&gt;"",ROW($CJ$1:$CJ$502)),ROW(476:476))),"")</f>
        <v/>
      </c>
      <c r="CL483" s="142" t="str">
        <f t="shared" ca="1" si="3928"/>
        <v/>
      </c>
      <c r="CM483" s="142" t="str">
        <f t="shared" ca="1" si="3929"/>
        <v/>
      </c>
      <c r="CN483" s="142" t="str" cm="1">
        <f t="array" aca="1" ref="CN483" ca="1">IF(CM483="","",INDEX(INDIRECT("$CM$9:$CM$" &amp; ROW(GuyAnchorReactionCount) + GuyAnchorReactionCount),ROWS($CM483:INDIRECT("$CM$" &amp; ROW(GuyAnchorReactionCount) + GuyAnchorReactionCount))))</f>
        <v/>
      </c>
      <c r="CP483" s="145" t="str">
        <f t="shared" ca="1" si="3930"/>
        <v/>
      </c>
      <c r="CQ483" s="145" t="str">
        <f t="shared" ca="1" si="3931"/>
        <v/>
      </c>
      <c r="CR483" s="145" t="str">
        <f t="shared" ca="1" si="3932"/>
        <v/>
      </c>
      <c r="CS483" s="145" t="str">
        <f t="shared" ca="1" si="3933"/>
        <v/>
      </c>
    </row>
    <row r="484" spans="3:97" x14ac:dyDescent="0.2">
      <c r="C484" s="142">
        <f t="shared" si="3857"/>
        <v>482</v>
      </c>
      <c r="D484" s="142" t="e">
        <f t="shared" ca="1" si="4128"/>
        <v>#N/A</v>
      </c>
      <c r="E484" s="142" t="e">
        <f t="shared" ca="1" si="4128"/>
        <v>#N/A</v>
      </c>
      <c r="F484" s="142" t="e">
        <f t="shared" ca="1" si="4128"/>
        <v>#N/A</v>
      </c>
      <c r="G484" s="142" t="e">
        <f t="shared" ca="1" si="4128"/>
        <v>#N/A</v>
      </c>
      <c r="H484" s="142" t="e">
        <f t="shared" ca="1" si="4128"/>
        <v>#N/A</v>
      </c>
      <c r="I484" s="142" t="e">
        <f t="shared" ca="1" si="4128"/>
        <v>#N/A</v>
      </c>
      <c r="J484" s="142" t="e">
        <f t="shared" ca="1" si="4128"/>
        <v>#N/A</v>
      </c>
      <c r="K484" s="142" t="e">
        <f t="shared" ca="1" si="4128"/>
        <v>#N/A</v>
      </c>
      <c r="L484" s="142" t="e">
        <f t="shared" ca="1" si="4128"/>
        <v>#N/A</v>
      </c>
      <c r="M484" s="142" t="e">
        <f t="shared" ca="1" si="4128"/>
        <v>#N/A</v>
      </c>
      <c r="N484" s="142" t="e">
        <f t="shared" ca="1" si="4128"/>
        <v>#N/A</v>
      </c>
      <c r="O484" s="142" t="e">
        <f t="shared" ca="1" si="4128"/>
        <v>#N/A</v>
      </c>
      <c r="P484" s="142" t="e">
        <f t="shared" ca="1" si="4128"/>
        <v>#N/A</v>
      </c>
      <c r="Q484" s="142" t="e">
        <f t="shared" ca="1" si="4128"/>
        <v>#N/A</v>
      </c>
      <c r="R484" s="142" t="e">
        <f t="shared" ca="1" si="4128"/>
        <v>#N/A</v>
      </c>
      <c r="S484" s="142" t="e">
        <f t="shared" ca="1" si="4128"/>
        <v>#N/A</v>
      </c>
      <c r="T484" s="142" t="e">
        <f t="shared" ca="1" si="4118"/>
        <v>#N/A</v>
      </c>
      <c r="U484" s="142" t="e">
        <f t="shared" ca="1" si="4118"/>
        <v>#N/A</v>
      </c>
      <c r="V484" s="142" t="e">
        <f t="shared" ca="1" si="4118"/>
        <v>#N/A</v>
      </c>
      <c r="W484" s="142" t="e">
        <f t="shared" ca="1" si="4118"/>
        <v>#N/A</v>
      </c>
      <c r="X484" s="142" t="e">
        <f t="shared" ca="1" si="4118"/>
        <v>#N/A</v>
      </c>
      <c r="Y484" s="142" t="e">
        <f t="shared" ca="1" si="4118"/>
        <v>#N/A</v>
      </c>
      <c r="Z484" s="142" t="e">
        <f t="shared" ca="1" si="4118"/>
        <v>#N/A</v>
      </c>
      <c r="AA484" s="142" t="e">
        <f t="shared" ca="1" si="4118"/>
        <v>#N/A</v>
      </c>
      <c r="AB484" s="142" t="e">
        <f t="shared" ca="1" si="4118"/>
        <v>#N/A</v>
      </c>
      <c r="AC484" s="142" t="e">
        <f t="shared" ca="1" si="4118"/>
        <v>#N/A</v>
      </c>
      <c r="AD484" s="142" t="e">
        <f t="shared" ca="1" si="4118"/>
        <v>#N/A</v>
      </c>
      <c r="AE484" s="142" t="e">
        <f t="shared" ca="1" si="4118"/>
        <v>#N/A</v>
      </c>
      <c r="AF484" s="142" t="e">
        <f t="shared" ca="1" si="4118"/>
        <v>#N/A</v>
      </c>
      <c r="AG484" s="142" t="e">
        <f t="shared" ca="1" si="4118"/>
        <v>#N/A</v>
      </c>
      <c r="AH484" s="142" t="e">
        <f t="shared" ca="1" si="4118"/>
        <v>#N/A</v>
      </c>
      <c r="AI484" s="142" t="e">
        <f t="shared" ca="1" si="4129"/>
        <v>#N/A</v>
      </c>
      <c r="AJ484" s="142" t="e">
        <f t="shared" ca="1" si="4129"/>
        <v>#N/A</v>
      </c>
      <c r="AK484" s="142" t="e">
        <f t="shared" ca="1" si="4129"/>
        <v>#N/A</v>
      </c>
      <c r="AL484" s="142" t="e">
        <f t="shared" ca="1" si="4129"/>
        <v>#N/A</v>
      </c>
      <c r="AM484" s="142" t="e">
        <f t="shared" ca="1" si="4129"/>
        <v>#N/A</v>
      </c>
      <c r="AN484" s="142" t="e">
        <f t="shared" ca="1" si="4129"/>
        <v>#N/A</v>
      </c>
      <c r="AO484" s="142" t="e">
        <f t="shared" ca="1" si="4129"/>
        <v>#N/A</v>
      </c>
      <c r="AP484" s="142" t="e">
        <f t="shared" ca="1" si="4129"/>
        <v>#N/A</v>
      </c>
      <c r="AQ484" s="142" t="e">
        <f t="shared" ca="1" si="4129"/>
        <v>#N/A</v>
      </c>
      <c r="AR484" s="142" t="e">
        <f t="shared" ca="1" si="4129"/>
        <v>#N/A</v>
      </c>
      <c r="AS484" s="142" t="e">
        <f t="shared" ca="1" si="4129"/>
        <v>#N/A</v>
      </c>
      <c r="AT484" s="142" t="e">
        <f t="shared" ca="1" si="4129"/>
        <v>#N/A</v>
      </c>
      <c r="AU484" s="142" t="e">
        <f t="shared" ca="1" si="4129"/>
        <v>#N/A</v>
      </c>
      <c r="AV484" s="142" t="e">
        <f t="shared" ca="1" si="4129"/>
        <v>#N/A</v>
      </c>
      <c r="AW484" s="142" t="e">
        <f t="shared" ca="1" si="4129"/>
        <v>#N/A</v>
      </c>
      <c r="AX484" s="142" t="e">
        <f t="shared" ca="1" si="4129"/>
        <v>#N/A</v>
      </c>
      <c r="AY484" s="142" t="e">
        <f t="shared" ca="1" si="4119"/>
        <v>#N/A</v>
      </c>
      <c r="AZ484" s="142" t="e">
        <f t="shared" ca="1" si="4119"/>
        <v>#N/A</v>
      </c>
      <c r="BA484" s="142" t="e">
        <f t="shared" ca="1" si="4119"/>
        <v>#N/A</v>
      </c>
      <c r="BB484" s="142" t="str">
        <f t="shared" ca="1" si="3847"/>
        <v/>
      </c>
      <c r="BC484" s="142" t="str">
        <f t="shared" ref="BC484" ca="1" si="4146">IFERROR(VALUE(G484)*IF(RTF_unit="K",1,IF(RTF_unit="lb",1/1000,IF(RTF_unit="T",2,1))),"")</f>
        <v/>
      </c>
      <c r="BD484" s="142" t="str">
        <f t="shared" ref="BD484" ca="1" si="4147">IFERROR(VALUE(H484)*IF(RTF_unit="K",1,IF(RTF_unit="lb",1/1000,IF(RTF_unit="T",2,1))),"")</f>
        <v/>
      </c>
      <c r="BE484" s="142" t="str">
        <f t="shared" ref="BE484" ca="1" si="4148">IFERROR(VALUE(I484)*IF(RTF_unit="K",1,IF(RTF_unit="lb",1/1000,IF(RTF_unit="T",2,1))),"")</f>
        <v/>
      </c>
      <c r="BF484" s="20" t="str">
        <f t="shared" ca="1" si="3851"/>
        <v/>
      </c>
      <c r="BG484" s="142" t="str">
        <f t="shared" ca="1" si="3893"/>
        <v/>
      </c>
      <c r="BH484" s="20"/>
      <c r="BI484" s="158" t="str">
        <f t="shared" ca="1" si="3937"/>
        <v/>
      </c>
      <c r="BJ484" s="142" t="str">
        <f t="shared" ca="1" si="3912"/>
        <v/>
      </c>
      <c r="BK484" s="142" t="str">
        <f t="shared" ca="1" si="3938"/>
        <v/>
      </c>
      <c r="BL484" s="142" t="str">
        <f t="shared" ref="BL484" ca="1" si="4149">IFERROR(INDEX($D$2:$BA$203,$A$41-1+$BI484,$A$27-3)*IF(RTF_unit="K",1,IF(RTF_unit="lb",1/1000,IF(RTF_unit="T",2,1))),"")</f>
        <v/>
      </c>
      <c r="BM484" s="142" t="str">
        <f t="shared" ref="BM484" ca="1" si="4150">IFERROR(INDEX($D$2:$BA$203,$A$41-1+$BI484,$A$27-1)*IF(RTF_unit="K",1,IF(RTF_unit="lb",1/1000,IF(RTF_unit="T",2,1))),"")</f>
        <v/>
      </c>
      <c r="BN484" s="142" t="str">
        <f t="shared" ref="BN484" ca="1" si="4151">IFERROR(INDEX($D$2:$BA$203,$A$41-1+$BI484,$A$27-2)*IF(RTF_unit="K",1,IF(RTF_unit="lb",1/1000,IF(RTF_unit="T",2,1))),"")</f>
        <v/>
      </c>
      <c r="BO484" s="142" t="str">
        <f t="shared" ref="BO484" ca="1" si="4152">IFERROR(INDEX($D$2:$BA$203,$A$41-1+$BI484,$A$27)*IF(RTF_unit_Moment="kip-ft",1,IF(RTF_unit_Moment="kip-in",1/12,IF(RTF_unit_Moment="lb-ft",1/1000,IF(RTF_unit_Moment="lb-in",1/12000,1)))),"")</f>
        <v/>
      </c>
      <c r="BP484" s="142" t="str">
        <f t="shared" ref="BP484" ca="1" si="4153">IFERROR(INDEX($D$2:$BA$203,$A$41-1+$BI484,$A$30)*IF(RTF_unit_Moment="kip-ft",1,IF(RTF_unit_Moment="kip-in",1/12,IF(RTF_unit_Moment="lb-ft",1/1000,IF(RTF_unit_Moment="lb-in",1/12000,1)))),"")</f>
        <v/>
      </c>
      <c r="BQ484" s="142" t="str">
        <f t="shared" ca="1" si="3944"/>
        <v/>
      </c>
      <c r="BR484" s="142" t="str">
        <f t="shared" ca="1" si="3945"/>
        <v/>
      </c>
      <c r="BT484" s="142" t="str">
        <f t="array" aca="1" ref="BT484" ca="1">IFERROR(INDEX($BB$1:$BB$502,SMALL(IF($BB$1:$BB$502&lt;&gt;"",ROW($BB$1:$BB$502)),ROW(477:477))),"")</f>
        <v/>
      </c>
      <c r="BU484" s="156" t="str">
        <f t="shared" ca="1" si="3907"/>
        <v/>
      </c>
      <c r="BV484" s="142" t="str">
        <f t="shared" ca="1" si="3918"/>
        <v/>
      </c>
      <c r="BW484" s="142" t="str">
        <f t="shared" ca="1" si="3918"/>
        <v/>
      </c>
      <c r="BX484" s="142" t="str">
        <f t="shared" ca="1" si="3918"/>
        <v/>
      </c>
      <c r="BY484" s="142" t="str">
        <f t="shared" ca="1" si="3919"/>
        <v/>
      </c>
      <c r="BZ484" s="142" t="str">
        <f t="shared" ca="1" si="3908"/>
        <v/>
      </c>
      <c r="CA484" s="142" t="str">
        <f t="shared" ca="1" si="3920"/>
        <v/>
      </c>
      <c r="CB484" s="142" t="str">
        <f t="shared" ca="1" si="3921"/>
        <v/>
      </c>
      <c r="CC484" s="142" t="str">
        <f t="shared" ca="1" si="3922"/>
        <v/>
      </c>
      <c r="CD484" s="142" t="str">
        <f t="shared" ca="1" si="3923"/>
        <v/>
      </c>
      <c r="CE484" s="142" t="str">
        <f t="shared" ca="1" si="3924"/>
        <v/>
      </c>
      <c r="CF484" s="142" t="str">
        <f t="shared" ca="1" si="3925"/>
        <v/>
      </c>
      <c r="CG484" s="142" t="str">
        <f t="shared" ca="1" si="3926"/>
        <v/>
      </c>
      <c r="CH484" s="142" t="str">
        <f ca="1">IFERROR(TRIM(IFERROR(IF(ISNUMBER(MATCH(IF($CF483="Radius",LEFT($CF484,FIND(" (",$CF484,1)),IF(LEFT($CF484,FIND(" (",$CF484,1))=LEFT($CF483,FIND(" (",$CF483,1)),"",LEFT($CF484,FIND(" (",$CF484,1)))),$CH$8:$CH483,0))=FALSE,IF($CF483="Radius",LEFT($CF484,FIND(" (",$CF484,1)),IF(LEFT($CF484,FIND(" (",$CF484,1))=LEFT($CF483,FIND(" (",$CF483,1)),"",LEFT($CF484,FIND(" (",$CF484,1)))),""),"")),"")</f>
        <v/>
      </c>
      <c r="CI484" s="142" t="str">
        <f t="array" aca="1" ref="CI484" ca="1">IFERROR(IF($CH484="","",IF(MAX((Selection_Radius=$CH484)*Selection_Resultant)=0,"",MAX((Selection_Radius=$CH484)*Selection_Resultant))),"")</f>
        <v/>
      </c>
      <c r="CJ484" s="142" t="str">
        <f t="shared" ca="1" si="3927"/>
        <v/>
      </c>
      <c r="CK484" s="142" t="str">
        <f t="array" aca="1" ref="CK484" ca="1">IFERROR(INDEX($CJ$1:$CJ$502,SMALL(IF($CJ$1:$CJ$502&lt;&gt;"",ROW($CJ$1:$CJ$502)),ROW(477:477))),"")</f>
        <v/>
      </c>
      <c r="CL484" s="142" t="str">
        <f t="shared" ca="1" si="3928"/>
        <v/>
      </c>
      <c r="CM484" s="142" t="str">
        <f t="shared" ca="1" si="3929"/>
        <v/>
      </c>
      <c r="CN484" s="142" t="str" cm="1">
        <f t="array" aca="1" ref="CN484" ca="1">IF(CM484="","",INDEX(INDIRECT("$CM$9:$CM$" &amp; ROW(GuyAnchorReactionCount) + GuyAnchorReactionCount),ROWS($CM484:INDIRECT("$CM$" &amp; ROW(GuyAnchorReactionCount) + GuyAnchorReactionCount))))</f>
        <v/>
      </c>
      <c r="CP484" s="145" t="str">
        <f t="shared" ca="1" si="3930"/>
        <v/>
      </c>
      <c r="CQ484" s="145" t="str">
        <f t="shared" ca="1" si="3931"/>
        <v/>
      </c>
      <c r="CR484" s="145" t="str">
        <f t="shared" ca="1" si="3932"/>
        <v/>
      </c>
      <c r="CS484" s="145" t="str">
        <f t="shared" ca="1" si="3933"/>
        <v/>
      </c>
    </row>
    <row r="485" spans="3:97" x14ac:dyDescent="0.2">
      <c r="C485" s="142">
        <f t="shared" si="3857"/>
        <v>483</v>
      </c>
      <c r="D485" s="142" t="e">
        <f t="shared" ca="1" si="4128"/>
        <v>#N/A</v>
      </c>
      <c r="E485" s="142" t="e">
        <f t="shared" ca="1" si="4128"/>
        <v>#N/A</v>
      </c>
      <c r="F485" s="142" t="e">
        <f t="shared" ca="1" si="4128"/>
        <v>#N/A</v>
      </c>
      <c r="G485" s="142" t="e">
        <f t="shared" ca="1" si="4128"/>
        <v>#N/A</v>
      </c>
      <c r="H485" s="142" t="e">
        <f t="shared" ca="1" si="4128"/>
        <v>#N/A</v>
      </c>
      <c r="I485" s="142" t="e">
        <f t="shared" ca="1" si="4128"/>
        <v>#N/A</v>
      </c>
      <c r="J485" s="142" t="e">
        <f t="shared" ca="1" si="4128"/>
        <v>#N/A</v>
      </c>
      <c r="K485" s="142" t="e">
        <f t="shared" ca="1" si="4128"/>
        <v>#N/A</v>
      </c>
      <c r="L485" s="142" t="e">
        <f t="shared" ca="1" si="4128"/>
        <v>#N/A</v>
      </c>
      <c r="M485" s="142" t="e">
        <f t="shared" ca="1" si="4128"/>
        <v>#N/A</v>
      </c>
      <c r="N485" s="142" t="e">
        <f t="shared" ca="1" si="4128"/>
        <v>#N/A</v>
      </c>
      <c r="O485" s="142" t="e">
        <f t="shared" ca="1" si="4128"/>
        <v>#N/A</v>
      </c>
      <c r="P485" s="142" t="e">
        <f t="shared" ca="1" si="4128"/>
        <v>#N/A</v>
      </c>
      <c r="Q485" s="142" t="e">
        <f t="shared" ca="1" si="4128"/>
        <v>#N/A</v>
      </c>
      <c r="R485" s="142" t="e">
        <f t="shared" ca="1" si="4128"/>
        <v>#N/A</v>
      </c>
      <c r="S485" s="142" t="e">
        <f t="shared" ca="1" si="4128"/>
        <v>#N/A</v>
      </c>
      <c r="T485" s="142" t="e">
        <f t="shared" ca="1" si="4118"/>
        <v>#N/A</v>
      </c>
      <c r="U485" s="142" t="e">
        <f t="shared" ca="1" si="4118"/>
        <v>#N/A</v>
      </c>
      <c r="V485" s="142" t="e">
        <f t="shared" ca="1" si="4118"/>
        <v>#N/A</v>
      </c>
      <c r="W485" s="142" t="e">
        <f t="shared" ca="1" si="4118"/>
        <v>#N/A</v>
      </c>
      <c r="X485" s="142" t="e">
        <f t="shared" ca="1" si="4118"/>
        <v>#N/A</v>
      </c>
      <c r="Y485" s="142" t="e">
        <f t="shared" ca="1" si="4118"/>
        <v>#N/A</v>
      </c>
      <c r="Z485" s="142" t="e">
        <f t="shared" ca="1" si="4118"/>
        <v>#N/A</v>
      </c>
      <c r="AA485" s="142" t="e">
        <f t="shared" ca="1" si="4118"/>
        <v>#N/A</v>
      </c>
      <c r="AB485" s="142" t="e">
        <f t="shared" ca="1" si="4118"/>
        <v>#N/A</v>
      </c>
      <c r="AC485" s="142" t="e">
        <f t="shared" ca="1" si="4118"/>
        <v>#N/A</v>
      </c>
      <c r="AD485" s="142" t="e">
        <f t="shared" ca="1" si="4118"/>
        <v>#N/A</v>
      </c>
      <c r="AE485" s="142" t="e">
        <f t="shared" ca="1" si="4118"/>
        <v>#N/A</v>
      </c>
      <c r="AF485" s="142" t="e">
        <f t="shared" ca="1" si="4118"/>
        <v>#N/A</v>
      </c>
      <c r="AG485" s="142" t="e">
        <f t="shared" ca="1" si="4118"/>
        <v>#N/A</v>
      </c>
      <c r="AH485" s="142" t="e">
        <f t="shared" ca="1" si="4118"/>
        <v>#N/A</v>
      </c>
      <c r="AI485" s="142" t="e">
        <f t="shared" ca="1" si="4129"/>
        <v>#N/A</v>
      </c>
      <c r="AJ485" s="142" t="e">
        <f t="shared" ca="1" si="4129"/>
        <v>#N/A</v>
      </c>
      <c r="AK485" s="142" t="e">
        <f t="shared" ca="1" si="4129"/>
        <v>#N/A</v>
      </c>
      <c r="AL485" s="142" t="e">
        <f t="shared" ca="1" si="4129"/>
        <v>#N/A</v>
      </c>
      <c r="AM485" s="142" t="e">
        <f t="shared" ca="1" si="4129"/>
        <v>#N/A</v>
      </c>
      <c r="AN485" s="142" t="e">
        <f t="shared" ca="1" si="4129"/>
        <v>#N/A</v>
      </c>
      <c r="AO485" s="142" t="e">
        <f t="shared" ca="1" si="4129"/>
        <v>#N/A</v>
      </c>
      <c r="AP485" s="142" t="e">
        <f t="shared" ca="1" si="4129"/>
        <v>#N/A</v>
      </c>
      <c r="AQ485" s="142" t="e">
        <f t="shared" ca="1" si="4129"/>
        <v>#N/A</v>
      </c>
      <c r="AR485" s="142" t="e">
        <f t="shared" ca="1" si="4129"/>
        <v>#N/A</v>
      </c>
      <c r="AS485" s="142" t="e">
        <f t="shared" ca="1" si="4129"/>
        <v>#N/A</v>
      </c>
      <c r="AT485" s="142" t="e">
        <f t="shared" ca="1" si="4129"/>
        <v>#N/A</v>
      </c>
      <c r="AU485" s="142" t="e">
        <f t="shared" ca="1" si="4129"/>
        <v>#N/A</v>
      </c>
      <c r="AV485" s="142" t="e">
        <f t="shared" ca="1" si="4129"/>
        <v>#N/A</v>
      </c>
      <c r="AW485" s="142" t="e">
        <f t="shared" ca="1" si="4129"/>
        <v>#N/A</v>
      </c>
      <c r="AX485" s="142" t="e">
        <f t="shared" ca="1" si="4129"/>
        <v>#N/A</v>
      </c>
      <c r="AY485" s="142" t="e">
        <f t="shared" ca="1" si="4119"/>
        <v>#N/A</v>
      </c>
      <c r="AZ485" s="142" t="e">
        <f t="shared" ca="1" si="4119"/>
        <v>#N/A</v>
      </c>
      <c r="BA485" s="142" t="e">
        <f t="shared" ca="1" si="4119"/>
        <v>#N/A</v>
      </c>
      <c r="BB485" s="142" t="str">
        <f t="shared" ca="1" si="3847"/>
        <v/>
      </c>
      <c r="BC485" s="142" t="str">
        <f t="shared" ref="BC485" ca="1" si="4154">IFERROR(VALUE(G485)*IF(RTF_unit="K",1,IF(RTF_unit="lb",1/1000,IF(RTF_unit="T",2,1))),"")</f>
        <v/>
      </c>
      <c r="BD485" s="142" t="str">
        <f t="shared" ref="BD485" ca="1" si="4155">IFERROR(VALUE(H485)*IF(RTF_unit="K",1,IF(RTF_unit="lb",1/1000,IF(RTF_unit="T",2,1))),"")</f>
        <v/>
      </c>
      <c r="BE485" s="142" t="str">
        <f t="shared" ref="BE485" ca="1" si="4156">IFERROR(VALUE(I485)*IF(RTF_unit="K",1,IF(RTF_unit="lb",1/1000,IF(RTF_unit="T",2,1))),"")</f>
        <v/>
      </c>
      <c r="BF485" s="20" t="str">
        <f t="shared" ca="1" si="3851"/>
        <v/>
      </c>
      <c r="BG485" s="142" t="str">
        <f t="shared" ca="1" si="3893"/>
        <v/>
      </c>
      <c r="BH485" s="20"/>
      <c r="BI485" s="158" t="str">
        <f t="shared" ca="1" si="3937"/>
        <v/>
      </c>
      <c r="BJ485" s="142" t="str">
        <f t="shared" ca="1" si="3912"/>
        <v/>
      </c>
      <c r="BK485" s="142" t="str">
        <f t="shared" ca="1" si="3938"/>
        <v/>
      </c>
      <c r="BL485" s="142" t="str">
        <f t="shared" ref="BL485" ca="1" si="4157">IFERROR(INDEX($D$2:$BA$203,$A$41-1+$BI485,$A$27-3)*IF(RTF_unit="K",1,IF(RTF_unit="lb",1/1000,IF(RTF_unit="T",2,1))),"")</f>
        <v/>
      </c>
      <c r="BM485" s="142" t="str">
        <f t="shared" ref="BM485" ca="1" si="4158">IFERROR(INDEX($D$2:$BA$203,$A$41-1+$BI485,$A$27-1)*IF(RTF_unit="K",1,IF(RTF_unit="lb",1/1000,IF(RTF_unit="T",2,1))),"")</f>
        <v/>
      </c>
      <c r="BN485" s="142" t="str">
        <f t="shared" ref="BN485" ca="1" si="4159">IFERROR(INDEX($D$2:$BA$203,$A$41-1+$BI485,$A$27-2)*IF(RTF_unit="K",1,IF(RTF_unit="lb",1/1000,IF(RTF_unit="T",2,1))),"")</f>
        <v/>
      </c>
      <c r="BO485" s="142" t="str">
        <f t="shared" ref="BO485" ca="1" si="4160">IFERROR(INDEX($D$2:$BA$203,$A$41-1+$BI485,$A$27)*IF(RTF_unit_Moment="kip-ft",1,IF(RTF_unit_Moment="kip-in",1/12,IF(RTF_unit_Moment="lb-ft",1/1000,IF(RTF_unit_Moment="lb-in",1/12000,1)))),"")</f>
        <v/>
      </c>
      <c r="BP485" s="142" t="str">
        <f t="shared" ref="BP485" ca="1" si="4161">IFERROR(INDEX($D$2:$BA$203,$A$41-1+$BI485,$A$30)*IF(RTF_unit_Moment="kip-ft",1,IF(RTF_unit_Moment="kip-in",1/12,IF(RTF_unit_Moment="lb-ft",1/1000,IF(RTF_unit_Moment="lb-in",1/12000,1)))),"")</f>
        <v/>
      </c>
      <c r="BQ485" s="142" t="str">
        <f t="shared" ca="1" si="3944"/>
        <v/>
      </c>
      <c r="BR485" s="142" t="str">
        <f t="shared" ca="1" si="3945"/>
        <v/>
      </c>
      <c r="BT485" s="142" t="str">
        <f t="array" aca="1" ref="BT485" ca="1">IFERROR(INDEX($BB$1:$BB$502,SMALL(IF($BB$1:$BB$502&lt;&gt;"",ROW($BB$1:$BB$502)),ROW(478:478))),"")</f>
        <v/>
      </c>
      <c r="BU485" s="156" t="str">
        <f t="shared" ca="1" si="3907"/>
        <v/>
      </c>
      <c r="BV485" s="142" t="str">
        <f t="shared" ca="1" si="3918"/>
        <v/>
      </c>
      <c r="BW485" s="142" t="str">
        <f t="shared" ca="1" si="3918"/>
        <v/>
      </c>
      <c r="BX485" s="142" t="str">
        <f t="shared" ca="1" si="3918"/>
        <v/>
      </c>
      <c r="BY485" s="142" t="str">
        <f t="shared" ca="1" si="3919"/>
        <v/>
      </c>
      <c r="BZ485" s="142" t="str">
        <f t="shared" ca="1" si="3908"/>
        <v/>
      </c>
      <c r="CA485" s="142" t="str">
        <f t="shared" ca="1" si="3920"/>
        <v/>
      </c>
      <c r="CB485" s="142" t="str">
        <f t="shared" ca="1" si="3921"/>
        <v/>
      </c>
      <c r="CC485" s="142" t="str">
        <f t="shared" ca="1" si="3922"/>
        <v/>
      </c>
      <c r="CD485" s="142" t="str">
        <f t="shared" ca="1" si="3923"/>
        <v/>
      </c>
      <c r="CE485" s="142" t="str">
        <f t="shared" ca="1" si="3924"/>
        <v/>
      </c>
      <c r="CF485" s="142" t="str">
        <f t="shared" ca="1" si="3925"/>
        <v/>
      </c>
      <c r="CG485" s="142" t="str">
        <f t="shared" ca="1" si="3926"/>
        <v/>
      </c>
      <c r="CH485" s="142" t="str">
        <f ca="1">IFERROR(TRIM(IFERROR(IF(ISNUMBER(MATCH(IF($CF484="Radius",LEFT($CF485,FIND(" (",$CF485,1)),IF(LEFT($CF485,FIND(" (",$CF485,1))=LEFT($CF484,FIND(" (",$CF484,1)),"",LEFT($CF485,FIND(" (",$CF485,1)))),$CH$8:$CH484,0))=FALSE,IF($CF484="Radius",LEFT($CF485,FIND(" (",$CF485,1)),IF(LEFT($CF485,FIND(" (",$CF485,1))=LEFT($CF484,FIND(" (",$CF484,1)),"",LEFT($CF485,FIND(" (",$CF485,1)))),""),"")),"")</f>
        <v/>
      </c>
      <c r="CI485" s="142" t="str">
        <f t="array" aca="1" ref="CI485" ca="1">IFERROR(IF($CH485="","",IF(MAX((Selection_Radius=$CH485)*Selection_Resultant)=0,"",MAX((Selection_Radius=$CH485)*Selection_Resultant))),"")</f>
        <v/>
      </c>
      <c r="CJ485" s="142" t="str">
        <f t="shared" ca="1" si="3927"/>
        <v/>
      </c>
      <c r="CK485" s="142" t="str">
        <f t="array" aca="1" ref="CK485" ca="1">IFERROR(INDEX($CJ$1:$CJ$502,SMALL(IF($CJ$1:$CJ$502&lt;&gt;"",ROW($CJ$1:$CJ$502)),ROW(478:478))),"")</f>
        <v/>
      </c>
      <c r="CL485" s="142" t="str">
        <f t="shared" ca="1" si="3928"/>
        <v/>
      </c>
      <c r="CM485" s="142" t="str">
        <f t="shared" ca="1" si="3929"/>
        <v/>
      </c>
      <c r="CN485" s="142" t="str" cm="1">
        <f t="array" aca="1" ref="CN485" ca="1">IF(CM485="","",INDEX(INDIRECT("$CM$9:$CM$" &amp; ROW(GuyAnchorReactionCount) + GuyAnchorReactionCount),ROWS($CM485:INDIRECT("$CM$" &amp; ROW(GuyAnchorReactionCount) + GuyAnchorReactionCount))))</f>
        <v/>
      </c>
      <c r="CP485" s="145" t="str">
        <f t="shared" ca="1" si="3930"/>
        <v/>
      </c>
      <c r="CQ485" s="145" t="str">
        <f t="shared" ca="1" si="3931"/>
        <v/>
      </c>
      <c r="CR485" s="145" t="str">
        <f t="shared" ca="1" si="3932"/>
        <v/>
      </c>
      <c r="CS485" s="145" t="str">
        <f t="shared" ca="1" si="3933"/>
        <v/>
      </c>
    </row>
    <row r="486" spans="3:97" ht="15" customHeight="1" x14ac:dyDescent="0.2">
      <c r="C486" s="142">
        <f t="shared" si="3857"/>
        <v>484</v>
      </c>
      <c r="D486" s="142" t="e">
        <f t="shared" ca="1" si="4128"/>
        <v>#N/A</v>
      </c>
      <c r="E486" s="142" t="e">
        <f t="shared" ca="1" si="4128"/>
        <v>#N/A</v>
      </c>
      <c r="F486" s="142" t="e">
        <f t="shared" ca="1" si="4128"/>
        <v>#N/A</v>
      </c>
      <c r="G486" s="142" t="e">
        <f t="shared" ca="1" si="4128"/>
        <v>#N/A</v>
      </c>
      <c r="H486" s="142" t="e">
        <f t="shared" ca="1" si="4128"/>
        <v>#N/A</v>
      </c>
      <c r="I486" s="142" t="e">
        <f t="shared" ca="1" si="4128"/>
        <v>#N/A</v>
      </c>
      <c r="J486" s="142" t="e">
        <f t="shared" ca="1" si="4128"/>
        <v>#N/A</v>
      </c>
      <c r="K486" s="142" t="e">
        <f t="shared" ca="1" si="4128"/>
        <v>#N/A</v>
      </c>
      <c r="L486" s="142" t="e">
        <f t="shared" ca="1" si="4128"/>
        <v>#N/A</v>
      </c>
      <c r="M486" s="142" t="e">
        <f t="shared" ca="1" si="4128"/>
        <v>#N/A</v>
      </c>
      <c r="N486" s="142" t="e">
        <f t="shared" ca="1" si="4128"/>
        <v>#N/A</v>
      </c>
      <c r="O486" s="142" t="e">
        <f t="shared" ca="1" si="4128"/>
        <v>#N/A</v>
      </c>
      <c r="P486" s="142" t="e">
        <f t="shared" ca="1" si="4128"/>
        <v>#N/A</v>
      </c>
      <c r="Q486" s="142" t="e">
        <f t="shared" ca="1" si="4128"/>
        <v>#N/A</v>
      </c>
      <c r="R486" s="142" t="e">
        <f t="shared" ca="1" si="4128"/>
        <v>#N/A</v>
      </c>
      <c r="S486" s="142" t="e">
        <f t="shared" ca="1" si="4128"/>
        <v>#N/A</v>
      </c>
      <c r="T486" s="142" t="e">
        <f t="shared" ca="1" si="4118"/>
        <v>#N/A</v>
      </c>
      <c r="U486" s="142" t="e">
        <f t="shared" ca="1" si="4118"/>
        <v>#N/A</v>
      </c>
      <c r="V486" s="142" t="e">
        <f t="shared" ca="1" si="4118"/>
        <v>#N/A</v>
      </c>
      <c r="W486" s="142" t="e">
        <f t="shared" ca="1" si="4118"/>
        <v>#N/A</v>
      </c>
      <c r="X486" s="142" t="e">
        <f t="shared" ca="1" si="4118"/>
        <v>#N/A</v>
      </c>
      <c r="Y486" s="142" t="e">
        <f t="shared" ca="1" si="4118"/>
        <v>#N/A</v>
      </c>
      <c r="Z486" s="142" t="e">
        <f t="shared" ca="1" si="4118"/>
        <v>#N/A</v>
      </c>
      <c r="AA486" s="142" t="e">
        <f t="shared" ca="1" si="4118"/>
        <v>#N/A</v>
      </c>
      <c r="AB486" s="142" t="e">
        <f t="shared" ca="1" si="4118"/>
        <v>#N/A</v>
      </c>
      <c r="AC486" s="142" t="e">
        <f t="shared" ca="1" si="4118"/>
        <v>#N/A</v>
      </c>
      <c r="AD486" s="142" t="e">
        <f t="shared" ca="1" si="4118"/>
        <v>#N/A</v>
      </c>
      <c r="AE486" s="142" t="e">
        <f t="shared" ca="1" si="4118"/>
        <v>#N/A</v>
      </c>
      <c r="AF486" s="142" t="e">
        <f t="shared" ca="1" si="4118"/>
        <v>#N/A</v>
      </c>
      <c r="AG486" s="142" t="e">
        <f t="shared" ca="1" si="4118"/>
        <v>#N/A</v>
      </c>
      <c r="AH486" s="142" t="e">
        <f t="shared" ca="1" si="4118"/>
        <v>#N/A</v>
      </c>
      <c r="AI486" s="142" t="e">
        <f t="shared" ca="1" si="4129"/>
        <v>#N/A</v>
      </c>
      <c r="AJ486" s="142" t="e">
        <f t="shared" ca="1" si="4129"/>
        <v>#N/A</v>
      </c>
      <c r="AK486" s="142" t="e">
        <f t="shared" ca="1" si="4129"/>
        <v>#N/A</v>
      </c>
      <c r="AL486" s="142" t="e">
        <f t="shared" ca="1" si="4129"/>
        <v>#N/A</v>
      </c>
      <c r="AM486" s="142" t="e">
        <f t="shared" ca="1" si="4129"/>
        <v>#N/A</v>
      </c>
      <c r="AN486" s="142" t="e">
        <f t="shared" ca="1" si="4129"/>
        <v>#N/A</v>
      </c>
      <c r="AO486" s="142" t="e">
        <f t="shared" ca="1" si="4129"/>
        <v>#N/A</v>
      </c>
      <c r="AP486" s="142" t="e">
        <f t="shared" ca="1" si="4129"/>
        <v>#N/A</v>
      </c>
      <c r="AQ486" s="142" t="e">
        <f t="shared" ca="1" si="4129"/>
        <v>#N/A</v>
      </c>
      <c r="AR486" s="142" t="e">
        <f t="shared" ca="1" si="4129"/>
        <v>#N/A</v>
      </c>
      <c r="AS486" s="142" t="e">
        <f t="shared" ca="1" si="4129"/>
        <v>#N/A</v>
      </c>
      <c r="AT486" s="142" t="e">
        <f t="shared" ca="1" si="4129"/>
        <v>#N/A</v>
      </c>
      <c r="AU486" s="142" t="e">
        <f t="shared" ca="1" si="4129"/>
        <v>#N/A</v>
      </c>
      <c r="AV486" s="142" t="e">
        <f t="shared" ca="1" si="4129"/>
        <v>#N/A</v>
      </c>
      <c r="AW486" s="142" t="e">
        <f t="shared" ca="1" si="4129"/>
        <v>#N/A</v>
      </c>
      <c r="AX486" s="142" t="e">
        <f t="shared" ca="1" si="4129"/>
        <v>#N/A</v>
      </c>
      <c r="AY486" s="142" t="e">
        <f t="shared" ca="1" si="4119"/>
        <v>#N/A</v>
      </c>
      <c r="AZ486" s="142" t="e">
        <f t="shared" ca="1" si="4119"/>
        <v>#N/A</v>
      </c>
      <c r="BA486" s="142" t="e">
        <f t="shared" ca="1" si="4119"/>
        <v>#N/A</v>
      </c>
      <c r="BB486" s="142" t="str">
        <f t="shared" ca="1" si="3847"/>
        <v/>
      </c>
      <c r="BC486" s="142" t="str">
        <f t="shared" ref="BC486" ca="1" si="4162">IFERROR(VALUE(G486)*IF(RTF_unit="K",1,IF(RTF_unit="lb",1/1000,IF(RTF_unit="T",2,1))),"")</f>
        <v/>
      </c>
      <c r="BD486" s="142" t="str">
        <f t="shared" ref="BD486" ca="1" si="4163">IFERROR(VALUE(H486)*IF(RTF_unit="K",1,IF(RTF_unit="lb",1/1000,IF(RTF_unit="T",2,1))),"")</f>
        <v/>
      </c>
      <c r="BE486" s="142" t="str">
        <f t="shared" ref="BE486" ca="1" si="4164">IFERROR(VALUE(I486)*IF(RTF_unit="K",1,IF(RTF_unit="lb",1/1000,IF(RTF_unit="T",2,1))),"")</f>
        <v/>
      </c>
      <c r="BF486" s="20" t="str">
        <f t="shared" ca="1" si="3851"/>
        <v/>
      </c>
      <c r="BG486" s="142" t="str">
        <f t="shared" ca="1" si="3893"/>
        <v/>
      </c>
      <c r="BH486" s="20"/>
      <c r="BI486" s="158" t="str">
        <f t="shared" ca="1" si="3937"/>
        <v/>
      </c>
      <c r="BJ486" s="142" t="str">
        <f t="shared" ca="1" si="3912"/>
        <v/>
      </c>
      <c r="BK486" s="142" t="str">
        <f t="shared" ca="1" si="3938"/>
        <v/>
      </c>
      <c r="BL486" s="142" t="str">
        <f t="shared" ref="BL486" ca="1" si="4165">IFERROR(INDEX($D$2:$BA$203,$A$41-1+$BI486,$A$27-3)*IF(RTF_unit="K",1,IF(RTF_unit="lb",1/1000,IF(RTF_unit="T",2,1))),"")</f>
        <v/>
      </c>
      <c r="BM486" s="142" t="str">
        <f t="shared" ref="BM486" ca="1" si="4166">IFERROR(INDEX($D$2:$BA$203,$A$41-1+$BI486,$A$27-1)*IF(RTF_unit="K",1,IF(RTF_unit="lb",1/1000,IF(RTF_unit="T",2,1))),"")</f>
        <v/>
      </c>
      <c r="BN486" s="142" t="str">
        <f t="shared" ref="BN486" ca="1" si="4167">IFERROR(INDEX($D$2:$BA$203,$A$41-1+$BI486,$A$27-2)*IF(RTF_unit="K",1,IF(RTF_unit="lb",1/1000,IF(RTF_unit="T",2,1))),"")</f>
        <v/>
      </c>
      <c r="BO486" s="142" t="str">
        <f t="shared" ref="BO486" ca="1" si="4168">IFERROR(INDEX($D$2:$BA$203,$A$41-1+$BI486,$A$27)*IF(RTF_unit_Moment="kip-ft",1,IF(RTF_unit_Moment="kip-in",1/12,IF(RTF_unit_Moment="lb-ft",1/1000,IF(RTF_unit_Moment="lb-in",1/12000,1)))),"")</f>
        <v/>
      </c>
      <c r="BP486" s="142" t="str">
        <f t="shared" ref="BP486" ca="1" si="4169">IFERROR(INDEX($D$2:$BA$203,$A$41-1+$BI486,$A$30)*IF(RTF_unit_Moment="kip-ft",1,IF(RTF_unit_Moment="kip-in",1/12,IF(RTF_unit_Moment="lb-ft",1/1000,IF(RTF_unit_Moment="lb-in",1/12000,1)))),"")</f>
        <v/>
      </c>
      <c r="BQ486" s="142" t="str">
        <f t="shared" ca="1" si="3944"/>
        <v/>
      </c>
      <c r="BR486" s="142" t="str">
        <f t="shared" ca="1" si="3945"/>
        <v/>
      </c>
      <c r="BT486" s="142" t="str">
        <f t="array" aca="1" ref="BT486" ca="1">IFERROR(INDEX($BB$1:$BB$502,SMALL(IF($BB$1:$BB$502&lt;&gt;"",ROW($BB$1:$BB$502)),ROW(479:479))),"")</f>
        <v/>
      </c>
      <c r="BU486" s="156" t="str">
        <f t="shared" ca="1" si="3907"/>
        <v/>
      </c>
      <c r="BV486" s="142" t="str">
        <f t="shared" ca="1" si="3918"/>
        <v/>
      </c>
      <c r="BW486" s="142" t="str">
        <f t="shared" ca="1" si="3918"/>
        <v/>
      </c>
      <c r="BX486" s="142" t="str">
        <f t="shared" ca="1" si="3918"/>
        <v/>
      </c>
      <c r="BY486" s="142" t="str">
        <f t="shared" ca="1" si="3919"/>
        <v/>
      </c>
      <c r="BZ486" s="142" t="str">
        <f t="shared" ca="1" si="3908"/>
        <v/>
      </c>
      <c r="CA486" s="142" t="str">
        <f t="shared" ca="1" si="3920"/>
        <v/>
      </c>
      <c r="CB486" s="142" t="str">
        <f t="shared" ca="1" si="3921"/>
        <v/>
      </c>
      <c r="CC486" s="142" t="str">
        <f t="shared" ca="1" si="3922"/>
        <v/>
      </c>
      <c r="CD486" s="142" t="str">
        <f t="shared" ca="1" si="3923"/>
        <v/>
      </c>
      <c r="CE486" s="142" t="str">
        <f t="shared" ca="1" si="3924"/>
        <v/>
      </c>
      <c r="CF486" s="142" t="str">
        <f t="shared" ca="1" si="3925"/>
        <v/>
      </c>
      <c r="CG486" s="142" t="str">
        <f t="shared" ca="1" si="3926"/>
        <v/>
      </c>
      <c r="CH486" s="142" t="str">
        <f ca="1">IFERROR(TRIM(IFERROR(IF(ISNUMBER(MATCH(IF($CF485="Radius",LEFT($CF486,FIND(" (",$CF486,1)),IF(LEFT($CF486,FIND(" (",$CF486,1))=LEFT($CF485,FIND(" (",$CF485,1)),"",LEFT($CF486,FIND(" (",$CF486,1)))),$CH$8:$CH485,0))=FALSE,IF($CF485="Radius",LEFT($CF486,FIND(" (",$CF486,1)),IF(LEFT($CF486,FIND(" (",$CF486,1))=LEFT($CF485,FIND(" (",$CF485,1)),"",LEFT($CF486,FIND(" (",$CF486,1)))),""),"")),"")</f>
        <v/>
      </c>
      <c r="CI486" s="142" t="str">
        <f t="array" aca="1" ref="CI486" ca="1">IFERROR(IF($CH486="","",IF(MAX((Selection_Radius=$CH486)*Selection_Resultant)=0,"",MAX((Selection_Radius=$CH486)*Selection_Resultant))),"")</f>
        <v/>
      </c>
      <c r="CJ486" s="142" t="str">
        <f t="shared" ca="1" si="3927"/>
        <v/>
      </c>
      <c r="CK486" s="142" t="str">
        <f t="array" aca="1" ref="CK486" ca="1">IFERROR(INDEX($CJ$1:$CJ$502,SMALL(IF($CJ$1:$CJ$502&lt;&gt;"",ROW($CJ$1:$CJ$502)),ROW(479:479))),"")</f>
        <v/>
      </c>
      <c r="CL486" s="142" t="str">
        <f t="shared" ca="1" si="3928"/>
        <v/>
      </c>
      <c r="CM486" s="142" t="str">
        <f t="shared" ca="1" si="3929"/>
        <v/>
      </c>
      <c r="CN486" s="142" t="str" cm="1">
        <f t="array" aca="1" ref="CN486" ca="1">IF(CM486="","",INDEX(INDIRECT("$CM$9:$CM$" &amp; ROW(GuyAnchorReactionCount) + GuyAnchorReactionCount),ROWS($CM486:INDIRECT("$CM$" &amp; ROW(GuyAnchorReactionCount) + GuyAnchorReactionCount))))</f>
        <v/>
      </c>
      <c r="CP486" s="145" t="str">
        <f t="shared" ca="1" si="3930"/>
        <v/>
      </c>
      <c r="CQ486" s="145" t="str">
        <f t="shared" ca="1" si="3931"/>
        <v/>
      </c>
      <c r="CR486" s="145" t="str">
        <f t="shared" ca="1" si="3932"/>
        <v/>
      </c>
      <c r="CS486" s="145" t="str">
        <f t="shared" ca="1" si="3933"/>
        <v/>
      </c>
    </row>
    <row r="487" spans="3:97" x14ac:dyDescent="0.2">
      <c r="C487" s="142">
        <f t="shared" si="3857"/>
        <v>485</v>
      </c>
      <c r="D487" s="142" t="e">
        <f t="shared" ca="1" si="4128"/>
        <v>#N/A</v>
      </c>
      <c r="E487" s="142" t="e">
        <f t="shared" ca="1" si="4128"/>
        <v>#N/A</v>
      </c>
      <c r="F487" s="142" t="e">
        <f t="shared" ca="1" si="4128"/>
        <v>#N/A</v>
      </c>
      <c r="G487" s="142" t="e">
        <f t="shared" ca="1" si="4128"/>
        <v>#N/A</v>
      </c>
      <c r="H487" s="142" t="e">
        <f t="shared" ca="1" si="4128"/>
        <v>#N/A</v>
      </c>
      <c r="I487" s="142" t="e">
        <f t="shared" ca="1" si="4128"/>
        <v>#N/A</v>
      </c>
      <c r="J487" s="142" t="e">
        <f t="shared" ca="1" si="4128"/>
        <v>#N/A</v>
      </c>
      <c r="K487" s="142" t="e">
        <f t="shared" ca="1" si="4128"/>
        <v>#N/A</v>
      </c>
      <c r="L487" s="142" t="e">
        <f t="shared" ca="1" si="4128"/>
        <v>#N/A</v>
      </c>
      <c r="M487" s="142" t="e">
        <f t="shared" ca="1" si="4128"/>
        <v>#N/A</v>
      </c>
      <c r="N487" s="142" t="e">
        <f t="shared" ca="1" si="4128"/>
        <v>#N/A</v>
      </c>
      <c r="O487" s="142" t="e">
        <f t="shared" ca="1" si="4128"/>
        <v>#N/A</v>
      </c>
      <c r="P487" s="142" t="e">
        <f t="shared" ca="1" si="4128"/>
        <v>#N/A</v>
      </c>
      <c r="Q487" s="142" t="e">
        <f t="shared" ca="1" si="4128"/>
        <v>#N/A</v>
      </c>
      <c r="R487" s="142" t="e">
        <f t="shared" ca="1" si="4128"/>
        <v>#N/A</v>
      </c>
      <c r="S487" s="142" t="e">
        <f t="shared" ca="1" si="4128"/>
        <v>#N/A</v>
      </c>
      <c r="T487" s="142" t="e">
        <f t="shared" ca="1" si="4118"/>
        <v>#N/A</v>
      </c>
      <c r="U487" s="142" t="e">
        <f t="shared" ca="1" si="4118"/>
        <v>#N/A</v>
      </c>
      <c r="V487" s="142" t="e">
        <f t="shared" ca="1" si="4118"/>
        <v>#N/A</v>
      </c>
      <c r="W487" s="142" t="e">
        <f t="shared" ca="1" si="4118"/>
        <v>#N/A</v>
      </c>
      <c r="X487" s="142" t="e">
        <f t="shared" ca="1" si="4118"/>
        <v>#N/A</v>
      </c>
      <c r="Y487" s="142" t="e">
        <f t="shared" ca="1" si="4118"/>
        <v>#N/A</v>
      </c>
      <c r="Z487" s="142" t="e">
        <f t="shared" ca="1" si="4118"/>
        <v>#N/A</v>
      </c>
      <c r="AA487" s="142" t="e">
        <f t="shared" ca="1" si="4118"/>
        <v>#N/A</v>
      </c>
      <c r="AB487" s="142" t="e">
        <f t="shared" ca="1" si="4118"/>
        <v>#N/A</v>
      </c>
      <c r="AC487" s="142" t="e">
        <f t="shared" ca="1" si="4118"/>
        <v>#N/A</v>
      </c>
      <c r="AD487" s="142" t="e">
        <f t="shared" ca="1" si="4118"/>
        <v>#N/A</v>
      </c>
      <c r="AE487" s="142" t="e">
        <f t="shared" ca="1" si="4118"/>
        <v>#N/A</v>
      </c>
      <c r="AF487" s="142" t="e">
        <f t="shared" ca="1" si="4118"/>
        <v>#N/A</v>
      </c>
      <c r="AG487" s="142" t="e">
        <f t="shared" ca="1" si="4118"/>
        <v>#N/A</v>
      </c>
      <c r="AH487" s="142" t="e">
        <f t="shared" ca="1" si="4118"/>
        <v>#N/A</v>
      </c>
      <c r="AI487" s="142" t="e">
        <f t="shared" ca="1" si="4129"/>
        <v>#N/A</v>
      </c>
      <c r="AJ487" s="142" t="e">
        <f t="shared" ca="1" si="4129"/>
        <v>#N/A</v>
      </c>
      <c r="AK487" s="142" t="e">
        <f t="shared" ca="1" si="4129"/>
        <v>#N/A</v>
      </c>
      <c r="AL487" s="142" t="e">
        <f t="shared" ca="1" si="4129"/>
        <v>#N/A</v>
      </c>
      <c r="AM487" s="142" t="e">
        <f t="shared" ca="1" si="4129"/>
        <v>#N/A</v>
      </c>
      <c r="AN487" s="142" t="e">
        <f t="shared" ca="1" si="4129"/>
        <v>#N/A</v>
      </c>
      <c r="AO487" s="142" t="e">
        <f t="shared" ca="1" si="4129"/>
        <v>#N/A</v>
      </c>
      <c r="AP487" s="142" t="e">
        <f t="shared" ca="1" si="4129"/>
        <v>#N/A</v>
      </c>
      <c r="AQ487" s="142" t="e">
        <f t="shared" ca="1" si="4129"/>
        <v>#N/A</v>
      </c>
      <c r="AR487" s="142" t="e">
        <f t="shared" ca="1" si="4129"/>
        <v>#N/A</v>
      </c>
      <c r="AS487" s="142" t="e">
        <f t="shared" ca="1" si="4129"/>
        <v>#N/A</v>
      </c>
      <c r="AT487" s="142" t="e">
        <f t="shared" ca="1" si="4129"/>
        <v>#N/A</v>
      </c>
      <c r="AU487" s="142" t="e">
        <f t="shared" ca="1" si="4129"/>
        <v>#N/A</v>
      </c>
      <c r="AV487" s="142" t="e">
        <f t="shared" ca="1" si="4129"/>
        <v>#N/A</v>
      </c>
      <c r="AW487" s="142" t="e">
        <f t="shared" ca="1" si="4129"/>
        <v>#N/A</v>
      </c>
      <c r="AX487" s="142" t="e">
        <f t="shared" ca="1" si="4129"/>
        <v>#N/A</v>
      </c>
      <c r="AY487" s="142" t="e">
        <f t="shared" ca="1" si="4119"/>
        <v>#N/A</v>
      </c>
      <c r="AZ487" s="142" t="e">
        <f t="shared" ca="1" si="4119"/>
        <v>#N/A</v>
      </c>
      <c r="BA487" s="142" t="e">
        <f t="shared" ca="1" si="4119"/>
        <v>#N/A</v>
      </c>
      <c r="BB487" s="142" t="str">
        <f t="shared" ca="1" si="3847"/>
        <v/>
      </c>
      <c r="BC487" s="142" t="str">
        <f t="shared" ref="BC487" ca="1" si="4170">IFERROR(VALUE(G487)*IF(RTF_unit="K",1,IF(RTF_unit="lb",1/1000,IF(RTF_unit="T",2,1))),"")</f>
        <v/>
      </c>
      <c r="BD487" s="142" t="str">
        <f t="shared" ref="BD487" ca="1" si="4171">IFERROR(VALUE(H487)*IF(RTF_unit="K",1,IF(RTF_unit="lb",1/1000,IF(RTF_unit="T",2,1))),"")</f>
        <v/>
      </c>
      <c r="BE487" s="142" t="str">
        <f t="shared" ref="BE487" ca="1" si="4172">IFERROR(VALUE(I487)*IF(RTF_unit="K",1,IF(RTF_unit="lb",1/1000,IF(RTF_unit="T",2,1))),"")</f>
        <v/>
      </c>
      <c r="BF487" s="20" t="str">
        <f t="shared" ca="1" si="3851"/>
        <v/>
      </c>
      <c r="BG487" s="142" t="str">
        <f t="shared" ca="1" si="3893"/>
        <v/>
      </c>
      <c r="BH487" s="20"/>
      <c r="BI487" s="158" t="str">
        <f t="shared" ca="1" si="3937"/>
        <v/>
      </c>
      <c r="BJ487" s="142" t="str">
        <f t="shared" ca="1" si="3912"/>
        <v/>
      </c>
      <c r="BK487" s="142" t="str">
        <f t="shared" ca="1" si="3938"/>
        <v/>
      </c>
      <c r="BL487" s="142" t="str">
        <f t="shared" ref="BL487" ca="1" si="4173">IFERROR(INDEX($D$2:$BA$203,$A$41-1+$BI487,$A$27-3)*IF(RTF_unit="K",1,IF(RTF_unit="lb",1/1000,IF(RTF_unit="T",2,1))),"")</f>
        <v/>
      </c>
      <c r="BM487" s="142" t="str">
        <f t="shared" ref="BM487" ca="1" si="4174">IFERROR(INDEX($D$2:$BA$203,$A$41-1+$BI487,$A$27-1)*IF(RTF_unit="K",1,IF(RTF_unit="lb",1/1000,IF(RTF_unit="T",2,1))),"")</f>
        <v/>
      </c>
      <c r="BN487" s="142" t="str">
        <f t="shared" ref="BN487" ca="1" si="4175">IFERROR(INDEX($D$2:$BA$203,$A$41-1+$BI487,$A$27-2)*IF(RTF_unit="K",1,IF(RTF_unit="lb",1/1000,IF(RTF_unit="T",2,1))),"")</f>
        <v/>
      </c>
      <c r="BO487" s="142" t="str">
        <f t="shared" ref="BO487" ca="1" si="4176">IFERROR(INDEX($D$2:$BA$203,$A$41-1+$BI487,$A$27)*IF(RTF_unit_Moment="kip-ft",1,IF(RTF_unit_Moment="kip-in",1/12,IF(RTF_unit_Moment="lb-ft",1/1000,IF(RTF_unit_Moment="lb-in",1/12000,1)))),"")</f>
        <v/>
      </c>
      <c r="BP487" s="142" t="str">
        <f t="shared" ref="BP487" ca="1" si="4177">IFERROR(INDEX($D$2:$BA$203,$A$41-1+$BI487,$A$30)*IF(RTF_unit_Moment="kip-ft",1,IF(RTF_unit_Moment="kip-in",1/12,IF(RTF_unit_Moment="lb-ft",1/1000,IF(RTF_unit_Moment="lb-in",1/12000,1)))),"")</f>
        <v/>
      </c>
      <c r="BQ487" s="142" t="str">
        <f t="shared" ca="1" si="3944"/>
        <v/>
      </c>
      <c r="BR487" s="142" t="str">
        <f t="shared" ca="1" si="3945"/>
        <v/>
      </c>
      <c r="BT487" s="142" t="str">
        <f t="array" aca="1" ref="BT487" ca="1">IFERROR(INDEX($BB$1:$BB$502,SMALL(IF($BB$1:$BB$502&lt;&gt;"",ROW($BB$1:$BB$502)),ROW(480:480))),"")</f>
        <v/>
      </c>
      <c r="BU487" s="156" t="str">
        <f t="shared" ca="1" si="3907"/>
        <v/>
      </c>
      <c r="BV487" s="142" t="str">
        <f t="shared" ca="1" si="3918"/>
        <v/>
      </c>
      <c r="BW487" s="142" t="str">
        <f t="shared" ca="1" si="3918"/>
        <v/>
      </c>
      <c r="BX487" s="142" t="str">
        <f t="shared" ca="1" si="3918"/>
        <v/>
      </c>
      <c r="BY487" s="142" t="str">
        <f t="shared" ca="1" si="3919"/>
        <v/>
      </c>
      <c r="BZ487" s="142" t="str">
        <f t="shared" ca="1" si="3908"/>
        <v/>
      </c>
      <c r="CA487" s="142" t="str">
        <f t="shared" ca="1" si="3920"/>
        <v/>
      </c>
      <c r="CB487" s="142" t="str">
        <f t="shared" ca="1" si="3921"/>
        <v/>
      </c>
      <c r="CC487" s="142" t="str">
        <f t="shared" ca="1" si="3922"/>
        <v/>
      </c>
      <c r="CD487" s="142" t="str">
        <f t="shared" ca="1" si="3923"/>
        <v/>
      </c>
      <c r="CE487" s="142" t="str">
        <f t="shared" ca="1" si="3924"/>
        <v/>
      </c>
      <c r="CF487" s="142" t="str">
        <f t="shared" ca="1" si="3925"/>
        <v/>
      </c>
      <c r="CG487" s="142" t="str">
        <f t="shared" ca="1" si="3926"/>
        <v/>
      </c>
      <c r="CH487" s="142" t="str">
        <f ca="1">IFERROR(TRIM(IFERROR(IF(ISNUMBER(MATCH(IF($CF486="Radius",LEFT($CF487,FIND(" (",$CF487,1)),IF(LEFT($CF487,FIND(" (",$CF487,1))=LEFT($CF486,FIND(" (",$CF486,1)),"",LEFT($CF487,FIND(" (",$CF487,1)))),$CH$8:$CH486,0))=FALSE,IF($CF486="Radius",LEFT($CF487,FIND(" (",$CF487,1)),IF(LEFT($CF487,FIND(" (",$CF487,1))=LEFT($CF486,FIND(" (",$CF486,1)),"",LEFT($CF487,FIND(" (",$CF487,1)))),""),"")),"")</f>
        <v/>
      </c>
      <c r="CI487" s="142" t="str">
        <f t="array" aca="1" ref="CI487" ca="1">IFERROR(IF($CH487="","",IF(MAX((Selection_Radius=$CH487)*Selection_Resultant)=0,"",MAX((Selection_Radius=$CH487)*Selection_Resultant))),"")</f>
        <v/>
      </c>
      <c r="CJ487" s="142" t="str">
        <f t="shared" ca="1" si="3927"/>
        <v/>
      </c>
      <c r="CK487" s="142" t="str">
        <f t="array" aca="1" ref="CK487" ca="1">IFERROR(INDEX($CJ$1:$CJ$502,SMALL(IF($CJ$1:$CJ$502&lt;&gt;"",ROW($CJ$1:$CJ$502)),ROW(480:480))),"")</f>
        <v/>
      </c>
      <c r="CL487" s="142" t="str">
        <f t="shared" ca="1" si="3928"/>
        <v/>
      </c>
      <c r="CM487" s="142" t="str">
        <f t="shared" ca="1" si="3929"/>
        <v/>
      </c>
      <c r="CN487" s="142" t="str" cm="1">
        <f t="array" aca="1" ref="CN487" ca="1">IF(CM487="","",INDEX(INDIRECT("$CM$9:$CM$" &amp; ROW(GuyAnchorReactionCount) + GuyAnchorReactionCount),ROWS($CM487:INDIRECT("$CM$" &amp; ROW(GuyAnchorReactionCount) + GuyAnchorReactionCount))))</f>
        <v/>
      </c>
      <c r="CP487" s="145" t="str">
        <f t="shared" ca="1" si="3930"/>
        <v/>
      </c>
      <c r="CQ487" s="145" t="str">
        <f t="shared" ca="1" si="3931"/>
        <v/>
      </c>
      <c r="CR487" s="145" t="str">
        <f t="shared" ca="1" si="3932"/>
        <v/>
      </c>
      <c r="CS487" s="145" t="str">
        <f t="shared" ca="1" si="3933"/>
        <v/>
      </c>
    </row>
    <row r="488" spans="3:97" x14ac:dyDescent="0.2">
      <c r="C488" s="142">
        <f t="shared" si="3857"/>
        <v>486</v>
      </c>
      <c r="D488" s="142" t="e">
        <f t="shared" ca="1" si="4128"/>
        <v>#N/A</v>
      </c>
      <c r="E488" s="142" t="e">
        <f t="shared" ca="1" si="4128"/>
        <v>#N/A</v>
      </c>
      <c r="F488" s="142" t="e">
        <f t="shared" ca="1" si="4128"/>
        <v>#N/A</v>
      </c>
      <c r="G488" s="142" t="e">
        <f t="shared" ca="1" si="4128"/>
        <v>#N/A</v>
      </c>
      <c r="H488" s="142" t="e">
        <f t="shared" ca="1" si="4128"/>
        <v>#N/A</v>
      </c>
      <c r="I488" s="142" t="e">
        <f t="shared" ca="1" si="4128"/>
        <v>#N/A</v>
      </c>
      <c r="J488" s="142" t="e">
        <f t="shared" ca="1" si="4128"/>
        <v>#N/A</v>
      </c>
      <c r="K488" s="142" t="e">
        <f t="shared" ca="1" si="4128"/>
        <v>#N/A</v>
      </c>
      <c r="L488" s="142" t="e">
        <f t="shared" ca="1" si="4128"/>
        <v>#N/A</v>
      </c>
      <c r="M488" s="142" t="e">
        <f t="shared" ca="1" si="4128"/>
        <v>#N/A</v>
      </c>
      <c r="N488" s="142" t="e">
        <f t="shared" ca="1" si="4128"/>
        <v>#N/A</v>
      </c>
      <c r="O488" s="142" t="e">
        <f t="shared" ca="1" si="4128"/>
        <v>#N/A</v>
      </c>
      <c r="P488" s="142" t="e">
        <f t="shared" ca="1" si="4128"/>
        <v>#N/A</v>
      </c>
      <c r="Q488" s="142" t="e">
        <f t="shared" ca="1" si="4128"/>
        <v>#N/A</v>
      </c>
      <c r="R488" s="142" t="e">
        <f t="shared" ca="1" si="4128"/>
        <v>#N/A</v>
      </c>
      <c r="S488" s="142" t="e">
        <f t="shared" ca="1" si="4128"/>
        <v>#N/A</v>
      </c>
      <c r="T488" s="142" t="e">
        <f t="shared" ca="1" si="4118"/>
        <v>#N/A</v>
      </c>
      <c r="U488" s="142" t="e">
        <f t="shared" ca="1" si="4118"/>
        <v>#N/A</v>
      </c>
      <c r="V488" s="142" t="e">
        <f t="shared" ca="1" si="4118"/>
        <v>#N/A</v>
      </c>
      <c r="W488" s="142" t="e">
        <f t="shared" ca="1" si="4118"/>
        <v>#N/A</v>
      </c>
      <c r="X488" s="142" t="e">
        <f t="shared" ca="1" si="4118"/>
        <v>#N/A</v>
      </c>
      <c r="Y488" s="142" t="e">
        <f t="shared" ca="1" si="4118"/>
        <v>#N/A</v>
      </c>
      <c r="Z488" s="142" t="e">
        <f t="shared" ca="1" si="4118"/>
        <v>#N/A</v>
      </c>
      <c r="AA488" s="142" t="e">
        <f t="shared" ca="1" si="4118"/>
        <v>#N/A</v>
      </c>
      <c r="AB488" s="142" t="e">
        <f t="shared" ca="1" si="4118"/>
        <v>#N/A</v>
      </c>
      <c r="AC488" s="142" t="e">
        <f t="shared" ca="1" si="4118"/>
        <v>#N/A</v>
      </c>
      <c r="AD488" s="142" t="e">
        <f t="shared" ca="1" si="4118"/>
        <v>#N/A</v>
      </c>
      <c r="AE488" s="142" t="e">
        <f t="shared" ca="1" si="4118"/>
        <v>#N/A</v>
      </c>
      <c r="AF488" s="142" t="e">
        <f t="shared" ca="1" si="4118"/>
        <v>#N/A</v>
      </c>
      <c r="AG488" s="142" t="e">
        <f t="shared" ca="1" si="4118"/>
        <v>#N/A</v>
      </c>
      <c r="AH488" s="142" t="e">
        <f t="shared" ca="1" si="4118"/>
        <v>#N/A</v>
      </c>
      <c r="AI488" s="142" t="e">
        <f t="shared" ca="1" si="4129"/>
        <v>#N/A</v>
      </c>
      <c r="AJ488" s="142" t="e">
        <f t="shared" ca="1" si="4129"/>
        <v>#N/A</v>
      </c>
      <c r="AK488" s="142" t="e">
        <f t="shared" ca="1" si="4129"/>
        <v>#N/A</v>
      </c>
      <c r="AL488" s="142" t="e">
        <f t="shared" ca="1" si="4129"/>
        <v>#N/A</v>
      </c>
      <c r="AM488" s="142" t="e">
        <f t="shared" ca="1" si="4129"/>
        <v>#N/A</v>
      </c>
      <c r="AN488" s="142" t="e">
        <f t="shared" ca="1" si="4129"/>
        <v>#N/A</v>
      </c>
      <c r="AO488" s="142" t="e">
        <f t="shared" ca="1" si="4129"/>
        <v>#N/A</v>
      </c>
      <c r="AP488" s="142" t="e">
        <f t="shared" ca="1" si="4129"/>
        <v>#N/A</v>
      </c>
      <c r="AQ488" s="142" t="e">
        <f t="shared" ca="1" si="4129"/>
        <v>#N/A</v>
      </c>
      <c r="AR488" s="142" t="e">
        <f t="shared" ca="1" si="4129"/>
        <v>#N/A</v>
      </c>
      <c r="AS488" s="142" t="e">
        <f t="shared" ca="1" si="4129"/>
        <v>#N/A</v>
      </c>
      <c r="AT488" s="142" t="e">
        <f t="shared" ca="1" si="4129"/>
        <v>#N/A</v>
      </c>
      <c r="AU488" s="142" t="e">
        <f t="shared" ca="1" si="4129"/>
        <v>#N/A</v>
      </c>
      <c r="AV488" s="142" t="e">
        <f t="shared" ca="1" si="4129"/>
        <v>#N/A</v>
      </c>
      <c r="AW488" s="142" t="e">
        <f t="shared" ca="1" si="4129"/>
        <v>#N/A</v>
      </c>
      <c r="AX488" s="142" t="e">
        <f t="shared" ca="1" si="4129"/>
        <v>#N/A</v>
      </c>
      <c r="AY488" s="142" t="e">
        <f t="shared" ca="1" si="4119"/>
        <v>#N/A</v>
      </c>
      <c r="AZ488" s="142" t="e">
        <f t="shared" ca="1" si="4119"/>
        <v>#N/A</v>
      </c>
      <c r="BA488" s="142" t="e">
        <f t="shared" ca="1" si="4119"/>
        <v>#N/A</v>
      </c>
      <c r="BB488" s="142" t="str">
        <f t="shared" ca="1" si="3847"/>
        <v/>
      </c>
      <c r="BC488" s="142" t="str">
        <f t="shared" ref="BC488" ca="1" si="4178">IFERROR(VALUE(G488)*IF(RTF_unit="K",1,IF(RTF_unit="lb",1/1000,IF(RTF_unit="T",2,1))),"")</f>
        <v/>
      </c>
      <c r="BD488" s="142" t="str">
        <f t="shared" ref="BD488" ca="1" si="4179">IFERROR(VALUE(H488)*IF(RTF_unit="K",1,IF(RTF_unit="lb",1/1000,IF(RTF_unit="T",2,1))),"")</f>
        <v/>
      </c>
      <c r="BE488" s="142" t="str">
        <f t="shared" ref="BE488" ca="1" si="4180">IFERROR(VALUE(I488)*IF(RTF_unit="K",1,IF(RTF_unit="lb",1/1000,IF(RTF_unit="T",2,1))),"")</f>
        <v/>
      </c>
      <c r="BF488" s="20" t="str">
        <f t="shared" ca="1" si="3851"/>
        <v/>
      </c>
      <c r="BG488" s="142" t="str">
        <f t="shared" ca="1" si="3893"/>
        <v/>
      </c>
      <c r="BH488" s="20"/>
      <c r="BI488" s="158" t="str">
        <f t="shared" ca="1" si="3937"/>
        <v/>
      </c>
      <c r="BJ488" s="142" t="str">
        <f t="shared" ca="1" si="3912"/>
        <v/>
      </c>
      <c r="BK488" s="142" t="str">
        <f t="shared" ca="1" si="3938"/>
        <v/>
      </c>
      <c r="BL488" s="142" t="str">
        <f t="shared" ref="BL488" ca="1" si="4181">IFERROR(INDEX($D$2:$BA$203,$A$41-1+$BI488,$A$27-3)*IF(RTF_unit="K",1,IF(RTF_unit="lb",1/1000,IF(RTF_unit="T",2,1))),"")</f>
        <v/>
      </c>
      <c r="BM488" s="142" t="str">
        <f t="shared" ref="BM488" ca="1" si="4182">IFERROR(INDEX($D$2:$BA$203,$A$41-1+$BI488,$A$27-1)*IF(RTF_unit="K",1,IF(RTF_unit="lb",1/1000,IF(RTF_unit="T",2,1))),"")</f>
        <v/>
      </c>
      <c r="BN488" s="142" t="str">
        <f t="shared" ref="BN488" ca="1" si="4183">IFERROR(INDEX($D$2:$BA$203,$A$41-1+$BI488,$A$27-2)*IF(RTF_unit="K",1,IF(RTF_unit="lb",1/1000,IF(RTF_unit="T",2,1))),"")</f>
        <v/>
      </c>
      <c r="BO488" s="142" t="str">
        <f t="shared" ref="BO488" ca="1" si="4184">IFERROR(INDEX($D$2:$BA$203,$A$41-1+$BI488,$A$27)*IF(RTF_unit_Moment="kip-ft",1,IF(RTF_unit_Moment="kip-in",1/12,IF(RTF_unit_Moment="lb-ft",1/1000,IF(RTF_unit_Moment="lb-in",1/12000,1)))),"")</f>
        <v/>
      </c>
      <c r="BP488" s="142" t="str">
        <f t="shared" ref="BP488" ca="1" si="4185">IFERROR(INDEX($D$2:$BA$203,$A$41-1+$BI488,$A$30)*IF(RTF_unit_Moment="kip-ft",1,IF(RTF_unit_Moment="kip-in",1/12,IF(RTF_unit_Moment="lb-ft",1/1000,IF(RTF_unit_Moment="lb-in",1/12000,1)))),"")</f>
        <v/>
      </c>
      <c r="BQ488" s="142" t="str">
        <f t="shared" ca="1" si="3944"/>
        <v/>
      </c>
      <c r="BR488" s="142" t="str">
        <f t="shared" ca="1" si="3945"/>
        <v/>
      </c>
      <c r="BT488" s="142" t="str">
        <f t="array" aca="1" ref="BT488" ca="1">IFERROR(INDEX($BB$1:$BB$502,SMALL(IF($BB$1:$BB$502&lt;&gt;"",ROW($BB$1:$BB$502)),ROW(481:481))),"")</f>
        <v/>
      </c>
      <c r="BU488" s="156" t="str">
        <f t="shared" ca="1" si="3907"/>
        <v/>
      </c>
      <c r="BV488" s="142" t="str">
        <f t="shared" ca="1" si="3918"/>
        <v/>
      </c>
      <c r="BW488" s="142" t="str">
        <f t="shared" ca="1" si="3918"/>
        <v/>
      </c>
      <c r="BX488" s="142" t="str">
        <f t="shared" ca="1" si="3918"/>
        <v/>
      </c>
      <c r="BY488" s="142" t="str">
        <f t="shared" ca="1" si="3919"/>
        <v/>
      </c>
      <c r="BZ488" s="142" t="str">
        <f t="shared" ca="1" si="3908"/>
        <v/>
      </c>
      <c r="CA488" s="142" t="str">
        <f t="shared" ca="1" si="3920"/>
        <v/>
      </c>
      <c r="CB488" s="142" t="str">
        <f t="shared" ca="1" si="3921"/>
        <v/>
      </c>
      <c r="CC488" s="142" t="str">
        <f t="shared" ca="1" si="3922"/>
        <v/>
      </c>
      <c r="CD488" s="142" t="str">
        <f t="shared" ca="1" si="3923"/>
        <v/>
      </c>
      <c r="CE488" s="142" t="str">
        <f t="shared" ca="1" si="3924"/>
        <v/>
      </c>
      <c r="CF488" s="142" t="str">
        <f t="shared" ca="1" si="3925"/>
        <v/>
      </c>
      <c r="CG488" s="142" t="str">
        <f t="shared" ca="1" si="3926"/>
        <v/>
      </c>
      <c r="CH488" s="142" t="str">
        <f ca="1">IFERROR(TRIM(IFERROR(IF(ISNUMBER(MATCH(IF($CF487="Radius",LEFT($CF488,FIND(" (",$CF488,1)),IF(LEFT($CF488,FIND(" (",$CF488,1))=LEFT($CF487,FIND(" (",$CF487,1)),"",LEFT($CF488,FIND(" (",$CF488,1)))),$CH$8:$CH487,0))=FALSE,IF($CF487="Radius",LEFT($CF488,FIND(" (",$CF488,1)),IF(LEFT($CF488,FIND(" (",$CF488,1))=LEFT($CF487,FIND(" (",$CF487,1)),"",LEFT($CF488,FIND(" (",$CF488,1)))),""),"")),"")</f>
        <v/>
      </c>
      <c r="CI488" s="142" t="str">
        <f t="array" aca="1" ref="CI488" ca="1">IFERROR(IF($CH488="","",IF(MAX((Selection_Radius=$CH488)*Selection_Resultant)=0,"",MAX((Selection_Radius=$CH488)*Selection_Resultant))),"")</f>
        <v/>
      </c>
      <c r="CJ488" s="142" t="str">
        <f t="shared" ca="1" si="3927"/>
        <v/>
      </c>
      <c r="CK488" s="142" t="str">
        <f t="array" aca="1" ref="CK488" ca="1">IFERROR(INDEX($CJ$1:$CJ$502,SMALL(IF($CJ$1:$CJ$502&lt;&gt;"",ROW($CJ$1:$CJ$502)),ROW(481:481))),"")</f>
        <v/>
      </c>
      <c r="CL488" s="142" t="str">
        <f t="shared" ca="1" si="3928"/>
        <v/>
      </c>
      <c r="CM488" s="142" t="str">
        <f t="shared" ca="1" si="3929"/>
        <v/>
      </c>
      <c r="CN488" s="142" t="str" cm="1">
        <f t="array" aca="1" ref="CN488" ca="1">IF(CM488="","",INDEX(INDIRECT("$CM$9:$CM$" &amp; ROW(GuyAnchorReactionCount) + GuyAnchorReactionCount),ROWS($CM488:INDIRECT("$CM$" &amp; ROW(GuyAnchorReactionCount) + GuyAnchorReactionCount))))</f>
        <v/>
      </c>
      <c r="CP488" s="145" t="str">
        <f t="shared" ca="1" si="3930"/>
        <v/>
      </c>
      <c r="CQ488" s="145" t="str">
        <f t="shared" ca="1" si="3931"/>
        <v/>
      </c>
      <c r="CR488" s="145" t="str">
        <f t="shared" ca="1" si="3932"/>
        <v/>
      </c>
      <c r="CS488" s="145" t="str">
        <f t="shared" ca="1" si="3933"/>
        <v/>
      </c>
    </row>
    <row r="489" spans="3:97" ht="15" customHeight="1" x14ac:dyDescent="0.2">
      <c r="C489" s="142">
        <f t="shared" si="3857"/>
        <v>487</v>
      </c>
      <c r="D489" s="142" t="e">
        <f t="shared" ca="1" si="4128"/>
        <v>#N/A</v>
      </c>
      <c r="E489" s="142" t="e">
        <f t="shared" ca="1" si="4128"/>
        <v>#N/A</v>
      </c>
      <c r="F489" s="142" t="e">
        <f t="shared" ca="1" si="4128"/>
        <v>#N/A</v>
      </c>
      <c r="G489" s="142" t="e">
        <f t="shared" ca="1" si="4128"/>
        <v>#N/A</v>
      </c>
      <c r="H489" s="142" t="e">
        <f t="shared" ca="1" si="4128"/>
        <v>#N/A</v>
      </c>
      <c r="I489" s="142" t="e">
        <f t="shared" ca="1" si="4128"/>
        <v>#N/A</v>
      </c>
      <c r="J489" s="142" t="e">
        <f t="shared" ca="1" si="4128"/>
        <v>#N/A</v>
      </c>
      <c r="K489" s="142" t="e">
        <f t="shared" ca="1" si="4128"/>
        <v>#N/A</v>
      </c>
      <c r="L489" s="142" t="e">
        <f t="shared" ca="1" si="4128"/>
        <v>#N/A</v>
      </c>
      <c r="M489" s="142" t="e">
        <f t="shared" ca="1" si="4128"/>
        <v>#N/A</v>
      </c>
      <c r="N489" s="142" t="e">
        <f t="shared" ca="1" si="4128"/>
        <v>#N/A</v>
      </c>
      <c r="O489" s="142" t="e">
        <f t="shared" ca="1" si="4128"/>
        <v>#N/A</v>
      </c>
      <c r="P489" s="142" t="e">
        <f t="shared" ca="1" si="4128"/>
        <v>#N/A</v>
      </c>
      <c r="Q489" s="142" t="e">
        <f t="shared" ca="1" si="4128"/>
        <v>#N/A</v>
      </c>
      <c r="R489" s="142" t="e">
        <f t="shared" ca="1" si="4128"/>
        <v>#N/A</v>
      </c>
      <c r="S489" s="142" t="e">
        <f t="shared" ca="1" si="4128"/>
        <v>#N/A</v>
      </c>
      <c r="T489" s="142" t="e">
        <f t="shared" ca="1" si="4118"/>
        <v>#N/A</v>
      </c>
      <c r="U489" s="142" t="e">
        <f t="shared" ca="1" si="4118"/>
        <v>#N/A</v>
      </c>
      <c r="V489" s="142" t="e">
        <f t="shared" ca="1" si="4118"/>
        <v>#N/A</v>
      </c>
      <c r="W489" s="142" t="e">
        <f t="shared" ca="1" si="4118"/>
        <v>#N/A</v>
      </c>
      <c r="X489" s="142" t="e">
        <f t="shared" ca="1" si="4118"/>
        <v>#N/A</v>
      </c>
      <c r="Y489" s="142" t="e">
        <f t="shared" ca="1" si="4118"/>
        <v>#N/A</v>
      </c>
      <c r="Z489" s="142" t="e">
        <f t="shared" ca="1" si="4118"/>
        <v>#N/A</v>
      </c>
      <c r="AA489" s="142" t="e">
        <f t="shared" ca="1" si="4118"/>
        <v>#N/A</v>
      </c>
      <c r="AB489" s="142" t="e">
        <f t="shared" ca="1" si="4118"/>
        <v>#N/A</v>
      </c>
      <c r="AC489" s="142" t="e">
        <f t="shared" ca="1" si="4118"/>
        <v>#N/A</v>
      </c>
      <c r="AD489" s="142" t="e">
        <f t="shared" ca="1" si="4118"/>
        <v>#N/A</v>
      </c>
      <c r="AE489" s="142" t="e">
        <f t="shared" ca="1" si="4118"/>
        <v>#N/A</v>
      </c>
      <c r="AF489" s="142" t="e">
        <f t="shared" ca="1" si="4118"/>
        <v>#N/A</v>
      </c>
      <c r="AG489" s="142" t="e">
        <f t="shared" ca="1" si="4118"/>
        <v>#N/A</v>
      </c>
      <c r="AH489" s="142" t="e">
        <f t="shared" ca="1" si="4118"/>
        <v>#N/A</v>
      </c>
      <c r="AI489" s="142" t="e">
        <f t="shared" ca="1" si="4129"/>
        <v>#N/A</v>
      </c>
      <c r="AJ489" s="142" t="e">
        <f t="shared" ca="1" si="4129"/>
        <v>#N/A</v>
      </c>
      <c r="AK489" s="142" t="e">
        <f t="shared" ca="1" si="4129"/>
        <v>#N/A</v>
      </c>
      <c r="AL489" s="142" t="e">
        <f t="shared" ca="1" si="4129"/>
        <v>#N/A</v>
      </c>
      <c r="AM489" s="142" t="e">
        <f t="shared" ca="1" si="4129"/>
        <v>#N/A</v>
      </c>
      <c r="AN489" s="142" t="e">
        <f t="shared" ca="1" si="4129"/>
        <v>#N/A</v>
      </c>
      <c r="AO489" s="142" t="e">
        <f t="shared" ca="1" si="4129"/>
        <v>#N/A</v>
      </c>
      <c r="AP489" s="142" t="e">
        <f t="shared" ca="1" si="4129"/>
        <v>#N/A</v>
      </c>
      <c r="AQ489" s="142" t="e">
        <f t="shared" ca="1" si="4129"/>
        <v>#N/A</v>
      </c>
      <c r="AR489" s="142" t="e">
        <f t="shared" ca="1" si="4129"/>
        <v>#N/A</v>
      </c>
      <c r="AS489" s="142" t="e">
        <f t="shared" ca="1" si="4129"/>
        <v>#N/A</v>
      </c>
      <c r="AT489" s="142" t="e">
        <f t="shared" ca="1" si="4129"/>
        <v>#N/A</v>
      </c>
      <c r="AU489" s="142" t="e">
        <f t="shared" ca="1" si="4129"/>
        <v>#N/A</v>
      </c>
      <c r="AV489" s="142" t="e">
        <f t="shared" ca="1" si="4129"/>
        <v>#N/A</v>
      </c>
      <c r="AW489" s="142" t="e">
        <f t="shared" ca="1" si="4129"/>
        <v>#N/A</v>
      </c>
      <c r="AX489" s="142" t="e">
        <f t="shared" ca="1" si="4129"/>
        <v>#N/A</v>
      </c>
      <c r="AY489" s="142" t="e">
        <f t="shared" ca="1" si="4119"/>
        <v>#N/A</v>
      </c>
      <c r="AZ489" s="142" t="e">
        <f t="shared" ca="1" si="4119"/>
        <v>#N/A</v>
      </c>
      <c r="BA489" s="142" t="e">
        <f t="shared" ca="1" si="4119"/>
        <v>#N/A</v>
      </c>
      <c r="BB489" s="142" t="str">
        <f t="shared" ca="1" si="3847"/>
        <v/>
      </c>
      <c r="BC489" s="142" t="str">
        <f t="shared" ref="BC489" ca="1" si="4186">IFERROR(VALUE(G489)*IF(RTF_unit="K",1,IF(RTF_unit="lb",1/1000,IF(RTF_unit="T",2,1))),"")</f>
        <v/>
      </c>
      <c r="BD489" s="142" t="str">
        <f t="shared" ref="BD489" ca="1" si="4187">IFERROR(VALUE(H489)*IF(RTF_unit="K",1,IF(RTF_unit="lb",1/1000,IF(RTF_unit="T",2,1))),"")</f>
        <v/>
      </c>
      <c r="BE489" s="142" t="str">
        <f t="shared" ref="BE489" ca="1" si="4188">IFERROR(VALUE(I489)*IF(RTF_unit="K",1,IF(RTF_unit="lb",1/1000,IF(RTF_unit="T",2,1))),"")</f>
        <v/>
      </c>
      <c r="BF489" s="20" t="str">
        <f t="shared" ca="1" si="3851"/>
        <v/>
      </c>
      <c r="BG489" s="142" t="str">
        <f t="shared" ca="1" si="3893"/>
        <v/>
      </c>
      <c r="BH489" s="20"/>
      <c r="BI489" s="158" t="str">
        <f t="shared" ca="1" si="3937"/>
        <v/>
      </c>
      <c r="BJ489" s="142" t="str">
        <f t="shared" ca="1" si="3912"/>
        <v/>
      </c>
      <c r="BK489" s="142" t="str">
        <f t="shared" ca="1" si="3938"/>
        <v/>
      </c>
      <c r="BL489" s="142" t="str">
        <f t="shared" ref="BL489" ca="1" si="4189">IFERROR(INDEX($D$2:$BA$203,$A$41-1+$BI489,$A$27-3)*IF(RTF_unit="K",1,IF(RTF_unit="lb",1/1000,IF(RTF_unit="T",2,1))),"")</f>
        <v/>
      </c>
      <c r="BM489" s="142" t="str">
        <f t="shared" ref="BM489" ca="1" si="4190">IFERROR(INDEX($D$2:$BA$203,$A$41-1+$BI489,$A$27-1)*IF(RTF_unit="K",1,IF(RTF_unit="lb",1/1000,IF(RTF_unit="T",2,1))),"")</f>
        <v/>
      </c>
      <c r="BN489" s="142" t="str">
        <f t="shared" ref="BN489" ca="1" si="4191">IFERROR(INDEX($D$2:$BA$203,$A$41-1+$BI489,$A$27-2)*IF(RTF_unit="K",1,IF(RTF_unit="lb",1/1000,IF(RTF_unit="T",2,1))),"")</f>
        <v/>
      </c>
      <c r="BO489" s="142" t="str">
        <f t="shared" ref="BO489" ca="1" si="4192">IFERROR(INDEX($D$2:$BA$203,$A$41-1+$BI489,$A$27)*IF(RTF_unit_Moment="kip-ft",1,IF(RTF_unit_Moment="kip-in",1/12,IF(RTF_unit_Moment="lb-ft",1/1000,IF(RTF_unit_Moment="lb-in",1/12000,1)))),"")</f>
        <v/>
      </c>
      <c r="BP489" s="142" t="str">
        <f t="shared" ref="BP489" ca="1" si="4193">IFERROR(INDEX($D$2:$BA$203,$A$41-1+$BI489,$A$30)*IF(RTF_unit_Moment="kip-ft",1,IF(RTF_unit_Moment="kip-in",1/12,IF(RTF_unit_Moment="lb-ft",1/1000,IF(RTF_unit_Moment="lb-in",1/12000,1)))),"")</f>
        <v/>
      </c>
      <c r="BQ489" s="142" t="str">
        <f t="shared" ca="1" si="3944"/>
        <v/>
      </c>
      <c r="BR489" s="142" t="str">
        <f t="shared" ca="1" si="3945"/>
        <v/>
      </c>
      <c r="BT489" s="142" t="str">
        <f t="array" aca="1" ref="BT489" ca="1">IFERROR(INDEX($BB$1:$BB$502,SMALL(IF($BB$1:$BB$502&lt;&gt;"",ROW($BB$1:$BB$502)),ROW(482:482))),"")</f>
        <v/>
      </c>
      <c r="BU489" s="156" t="str">
        <f t="shared" ca="1" si="3907"/>
        <v/>
      </c>
      <c r="BV489" s="142" t="str">
        <f t="shared" ca="1" si="3918"/>
        <v/>
      </c>
      <c r="BW489" s="142" t="str">
        <f t="shared" ca="1" si="3918"/>
        <v/>
      </c>
      <c r="BX489" s="142" t="str">
        <f t="shared" ca="1" si="3918"/>
        <v/>
      </c>
      <c r="BY489" s="142" t="str">
        <f t="shared" ca="1" si="3919"/>
        <v/>
      </c>
      <c r="BZ489" s="142" t="str">
        <f t="shared" ca="1" si="3908"/>
        <v/>
      </c>
      <c r="CA489" s="142" t="str">
        <f t="shared" ca="1" si="3920"/>
        <v/>
      </c>
      <c r="CB489" s="142" t="str">
        <f t="shared" ca="1" si="3921"/>
        <v/>
      </c>
      <c r="CC489" s="142" t="str">
        <f t="shared" ca="1" si="3922"/>
        <v/>
      </c>
      <c r="CD489" s="142" t="str">
        <f t="shared" ca="1" si="3923"/>
        <v/>
      </c>
      <c r="CE489" s="142" t="str">
        <f t="shared" ca="1" si="3924"/>
        <v/>
      </c>
      <c r="CF489" s="142" t="str">
        <f t="shared" ca="1" si="3925"/>
        <v/>
      </c>
      <c r="CG489" s="142" t="str">
        <f t="shared" ca="1" si="3926"/>
        <v/>
      </c>
      <c r="CH489" s="142" t="str">
        <f ca="1">IFERROR(TRIM(IFERROR(IF(ISNUMBER(MATCH(IF($CF488="Radius",LEFT($CF489,FIND(" (",$CF489,1)),IF(LEFT($CF489,FIND(" (",$CF489,1))=LEFT($CF488,FIND(" (",$CF488,1)),"",LEFT($CF489,FIND(" (",$CF489,1)))),$CH$8:$CH488,0))=FALSE,IF($CF488="Radius",LEFT($CF489,FIND(" (",$CF489,1)),IF(LEFT($CF489,FIND(" (",$CF489,1))=LEFT($CF488,FIND(" (",$CF488,1)),"",LEFT($CF489,FIND(" (",$CF489,1)))),""),"")),"")</f>
        <v/>
      </c>
      <c r="CI489" s="142" t="str">
        <f t="array" aca="1" ref="CI489" ca="1">IFERROR(IF($CH489="","",IF(MAX((Selection_Radius=$CH489)*Selection_Resultant)=0,"",MAX((Selection_Radius=$CH489)*Selection_Resultant))),"")</f>
        <v/>
      </c>
      <c r="CJ489" s="142" t="str">
        <f t="shared" ca="1" si="3927"/>
        <v/>
      </c>
      <c r="CK489" s="142" t="str">
        <f t="array" aca="1" ref="CK489" ca="1">IFERROR(INDEX($CJ$1:$CJ$502,SMALL(IF($CJ$1:$CJ$502&lt;&gt;"",ROW($CJ$1:$CJ$502)),ROW(482:482))),"")</f>
        <v/>
      </c>
      <c r="CL489" s="142" t="str">
        <f t="shared" ca="1" si="3928"/>
        <v/>
      </c>
      <c r="CM489" s="142" t="str">
        <f t="shared" ca="1" si="3929"/>
        <v/>
      </c>
      <c r="CN489" s="142" t="str" cm="1">
        <f t="array" aca="1" ref="CN489" ca="1">IF(CM489="","",INDEX(INDIRECT("$CM$9:$CM$" &amp; ROW(GuyAnchorReactionCount) + GuyAnchorReactionCount),ROWS($CM489:INDIRECT("$CM$" &amp; ROW(GuyAnchorReactionCount) + GuyAnchorReactionCount))))</f>
        <v/>
      </c>
      <c r="CP489" s="145" t="str">
        <f t="shared" ca="1" si="3930"/>
        <v/>
      </c>
      <c r="CQ489" s="145" t="str">
        <f t="shared" ca="1" si="3931"/>
        <v/>
      </c>
      <c r="CR489" s="145" t="str">
        <f t="shared" ca="1" si="3932"/>
        <v/>
      </c>
      <c r="CS489" s="145" t="str">
        <f t="shared" ca="1" si="3933"/>
        <v/>
      </c>
    </row>
    <row r="490" spans="3:97" x14ac:dyDescent="0.2">
      <c r="C490" s="142">
        <f t="shared" si="3857"/>
        <v>488</v>
      </c>
      <c r="D490" s="142" t="e">
        <f t="shared" ca="1" si="4128"/>
        <v>#N/A</v>
      </c>
      <c r="E490" s="142" t="e">
        <f t="shared" ca="1" si="4128"/>
        <v>#N/A</v>
      </c>
      <c r="F490" s="142" t="e">
        <f t="shared" ca="1" si="4128"/>
        <v>#N/A</v>
      </c>
      <c r="G490" s="142" t="e">
        <f t="shared" ca="1" si="4128"/>
        <v>#N/A</v>
      </c>
      <c r="H490" s="142" t="e">
        <f t="shared" ca="1" si="4128"/>
        <v>#N/A</v>
      </c>
      <c r="I490" s="142" t="e">
        <f t="shared" ca="1" si="4128"/>
        <v>#N/A</v>
      </c>
      <c r="J490" s="142" t="e">
        <f t="shared" ca="1" si="4128"/>
        <v>#N/A</v>
      </c>
      <c r="K490" s="142" t="e">
        <f t="shared" ca="1" si="4128"/>
        <v>#N/A</v>
      </c>
      <c r="L490" s="142" t="e">
        <f t="shared" ca="1" si="4128"/>
        <v>#N/A</v>
      </c>
      <c r="M490" s="142" t="e">
        <f t="shared" ca="1" si="4128"/>
        <v>#N/A</v>
      </c>
      <c r="N490" s="142" t="e">
        <f t="shared" ca="1" si="4128"/>
        <v>#N/A</v>
      </c>
      <c r="O490" s="142" t="e">
        <f t="shared" ca="1" si="4128"/>
        <v>#N/A</v>
      </c>
      <c r="P490" s="142" t="e">
        <f t="shared" ca="1" si="4128"/>
        <v>#N/A</v>
      </c>
      <c r="Q490" s="142" t="e">
        <f t="shared" ca="1" si="4128"/>
        <v>#N/A</v>
      </c>
      <c r="R490" s="142" t="e">
        <f t="shared" ca="1" si="4128"/>
        <v>#N/A</v>
      </c>
      <c r="S490" s="142" t="e">
        <f t="shared" ca="1" si="4128"/>
        <v>#N/A</v>
      </c>
      <c r="T490" s="142" t="e">
        <f t="shared" ca="1" si="4118"/>
        <v>#N/A</v>
      </c>
      <c r="U490" s="142" t="e">
        <f t="shared" ca="1" si="4118"/>
        <v>#N/A</v>
      </c>
      <c r="V490" s="142" t="e">
        <f t="shared" ca="1" si="4118"/>
        <v>#N/A</v>
      </c>
      <c r="W490" s="142" t="e">
        <f t="shared" ca="1" si="4118"/>
        <v>#N/A</v>
      </c>
      <c r="X490" s="142" t="e">
        <f t="shared" ca="1" si="4118"/>
        <v>#N/A</v>
      </c>
      <c r="Y490" s="142" t="e">
        <f t="shared" ca="1" si="4118"/>
        <v>#N/A</v>
      </c>
      <c r="Z490" s="142" t="e">
        <f t="shared" ca="1" si="4118"/>
        <v>#N/A</v>
      </c>
      <c r="AA490" s="142" t="e">
        <f t="shared" ca="1" si="4118"/>
        <v>#N/A</v>
      </c>
      <c r="AB490" s="142" t="e">
        <f t="shared" ca="1" si="4118"/>
        <v>#N/A</v>
      </c>
      <c r="AC490" s="142" t="e">
        <f t="shared" ca="1" si="4118"/>
        <v>#N/A</v>
      </c>
      <c r="AD490" s="142" t="e">
        <f t="shared" ca="1" si="4118"/>
        <v>#N/A</v>
      </c>
      <c r="AE490" s="142" t="e">
        <f t="shared" ca="1" si="4118"/>
        <v>#N/A</v>
      </c>
      <c r="AF490" s="142" t="e">
        <f t="shared" ca="1" si="4118"/>
        <v>#N/A</v>
      </c>
      <c r="AG490" s="142" t="e">
        <f t="shared" ca="1" si="4118"/>
        <v>#N/A</v>
      </c>
      <c r="AH490" s="142" t="e">
        <f t="shared" ca="1" si="4118"/>
        <v>#N/A</v>
      </c>
      <c r="AI490" s="142" t="e">
        <f t="shared" ca="1" si="4129"/>
        <v>#N/A</v>
      </c>
      <c r="AJ490" s="142" t="e">
        <f t="shared" ca="1" si="4129"/>
        <v>#N/A</v>
      </c>
      <c r="AK490" s="142" t="e">
        <f t="shared" ca="1" si="4129"/>
        <v>#N/A</v>
      </c>
      <c r="AL490" s="142" t="e">
        <f t="shared" ca="1" si="4129"/>
        <v>#N/A</v>
      </c>
      <c r="AM490" s="142" t="e">
        <f t="shared" ca="1" si="4129"/>
        <v>#N/A</v>
      </c>
      <c r="AN490" s="142" t="e">
        <f t="shared" ca="1" si="4129"/>
        <v>#N/A</v>
      </c>
      <c r="AO490" s="142" t="e">
        <f t="shared" ca="1" si="4129"/>
        <v>#N/A</v>
      </c>
      <c r="AP490" s="142" t="e">
        <f t="shared" ca="1" si="4129"/>
        <v>#N/A</v>
      </c>
      <c r="AQ490" s="142" t="e">
        <f t="shared" ca="1" si="4129"/>
        <v>#N/A</v>
      </c>
      <c r="AR490" s="142" t="e">
        <f t="shared" ca="1" si="4129"/>
        <v>#N/A</v>
      </c>
      <c r="AS490" s="142" t="e">
        <f t="shared" ca="1" si="4129"/>
        <v>#N/A</v>
      </c>
      <c r="AT490" s="142" t="e">
        <f t="shared" ca="1" si="4129"/>
        <v>#N/A</v>
      </c>
      <c r="AU490" s="142" t="e">
        <f t="shared" ca="1" si="4129"/>
        <v>#N/A</v>
      </c>
      <c r="AV490" s="142" t="e">
        <f t="shared" ca="1" si="4129"/>
        <v>#N/A</v>
      </c>
      <c r="AW490" s="142" t="e">
        <f t="shared" ca="1" si="4129"/>
        <v>#N/A</v>
      </c>
      <c r="AX490" s="142" t="e">
        <f t="shared" ca="1" si="4129"/>
        <v>#N/A</v>
      </c>
      <c r="AY490" s="142" t="e">
        <f t="shared" ca="1" si="4119"/>
        <v>#N/A</v>
      </c>
      <c r="AZ490" s="142" t="e">
        <f t="shared" ca="1" si="4119"/>
        <v>#N/A</v>
      </c>
      <c r="BA490" s="142" t="e">
        <f t="shared" ca="1" si="4119"/>
        <v>#N/A</v>
      </c>
      <c r="BB490" s="142" t="str">
        <f t="shared" ca="1" si="3847"/>
        <v/>
      </c>
      <c r="BC490" s="142" t="str">
        <f t="shared" ref="BC490" ca="1" si="4194">IFERROR(VALUE(G490)*IF(RTF_unit="K",1,IF(RTF_unit="lb",1/1000,IF(RTF_unit="T",2,1))),"")</f>
        <v/>
      </c>
      <c r="BD490" s="142" t="str">
        <f t="shared" ref="BD490" ca="1" si="4195">IFERROR(VALUE(H490)*IF(RTF_unit="K",1,IF(RTF_unit="lb",1/1000,IF(RTF_unit="T",2,1))),"")</f>
        <v/>
      </c>
      <c r="BE490" s="142" t="str">
        <f t="shared" ref="BE490" ca="1" si="4196">IFERROR(VALUE(I490)*IF(RTF_unit="K",1,IF(RTF_unit="lb",1/1000,IF(RTF_unit="T",2,1))),"")</f>
        <v/>
      </c>
      <c r="BF490" s="20" t="str">
        <f t="shared" ca="1" si="3851"/>
        <v/>
      </c>
      <c r="BG490" s="142" t="str">
        <f t="shared" ca="1" si="3893"/>
        <v/>
      </c>
      <c r="BH490" s="20"/>
      <c r="BI490" s="158" t="str">
        <f t="shared" ca="1" si="3937"/>
        <v/>
      </c>
      <c r="BJ490" s="142" t="str">
        <f t="shared" ca="1" si="3912"/>
        <v/>
      </c>
      <c r="BK490" s="142" t="str">
        <f t="shared" ca="1" si="3938"/>
        <v/>
      </c>
      <c r="BL490" s="142" t="str">
        <f t="shared" ref="BL490" ca="1" si="4197">IFERROR(INDEX($D$2:$BA$203,$A$41-1+$BI490,$A$27-3)*IF(RTF_unit="K",1,IF(RTF_unit="lb",1/1000,IF(RTF_unit="T",2,1))),"")</f>
        <v/>
      </c>
      <c r="BM490" s="142" t="str">
        <f t="shared" ref="BM490" ca="1" si="4198">IFERROR(INDEX($D$2:$BA$203,$A$41-1+$BI490,$A$27-1)*IF(RTF_unit="K",1,IF(RTF_unit="lb",1/1000,IF(RTF_unit="T",2,1))),"")</f>
        <v/>
      </c>
      <c r="BN490" s="142" t="str">
        <f t="shared" ref="BN490" ca="1" si="4199">IFERROR(INDEX($D$2:$BA$203,$A$41-1+$BI490,$A$27-2)*IF(RTF_unit="K",1,IF(RTF_unit="lb",1/1000,IF(RTF_unit="T",2,1))),"")</f>
        <v/>
      </c>
      <c r="BO490" s="142" t="str">
        <f t="shared" ref="BO490" ca="1" si="4200">IFERROR(INDEX($D$2:$BA$203,$A$41-1+$BI490,$A$27)*IF(RTF_unit_Moment="kip-ft",1,IF(RTF_unit_Moment="kip-in",1/12,IF(RTF_unit_Moment="lb-ft",1/1000,IF(RTF_unit_Moment="lb-in",1/12000,1)))),"")</f>
        <v/>
      </c>
      <c r="BP490" s="142" t="str">
        <f t="shared" ref="BP490" ca="1" si="4201">IFERROR(INDEX($D$2:$BA$203,$A$41-1+$BI490,$A$30)*IF(RTF_unit_Moment="kip-ft",1,IF(RTF_unit_Moment="kip-in",1/12,IF(RTF_unit_Moment="lb-ft",1/1000,IF(RTF_unit_Moment="lb-in",1/12000,1)))),"")</f>
        <v/>
      </c>
      <c r="BQ490" s="142" t="str">
        <f t="shared" ca="1" si="3944"/>
        <v/>
      </c>
      <c r="BR490" s="142" t="str">
        <f t="shared" ca="1" si="3945"/>
        <v/>
      </c>
      <c r="BT490" s="142" t="str">
        <f t="array" aca="1" ref="BT490" ca="1">IFERROR(INDEX($BB$1:$BB$502,SMALL(IF($BB$1:$BB$502&lt;&gt;"",ROW($BB$1:$BB$502)),ROW(483:483))),"")</f>
        <v/>
      </c>
      <c r="BU490" s="156" t="str">
        <f t="shared" ca="1" si="3907"/>
        <v/>
      </c>
      <c r="BV490" s="142" t="str">
        <f t="shared" ca="1" si="3918"/>
        <v/>
      </c>
      <c r="BW490" s="142" t="str">
        <f t="shared" ca="1" si="3918"/>
        <v/>
      </c>
      <c r="BX490" s="142" t="str">
        <f t="shared" ca="1" si="3918"/>
        <v/>
      </c>
      <c r="BY490" s="142" t="str">
        <f t="shared" ca="1" si="3919"/>
        <v/>
      </c>
      <c r="BZ490" s="142" t="str">
        <f t="shared" ca="1" si="3908"/>
        <v/>
      </c>
      <c r="CA490" s="142" t="str">
        <f t="shared" ca="1" si="3920"/>
        <v/>
      </c>
      <c r="CB490" s="142" t="str">
        <f t="shared" ca="1" si="3921"/>
        <v/>
      </c>
      <c r="CC490" s="142" t="str">
        <f t="shared" ca="1" si="3922"/>
        <v/>
      </c>
      <c r="CD490" s="142" t="str">
        <f t="shared" ca="1" si="3923"/>
        <v/>
      </c>
      <c r="CE490" s="142" t="str">
        <f t="shared" ca="1" si="3924"/>
        <v/>
      </c>
      <c r="CF490" s="142" t="str">
        <f t="shared" ca="1" si="3925"/>
        <v/>
      </c>
      <c r="CG490" s="142" t="str">
        <f t="shared" ca="1" si="3926"/>
        <v/>
      </c>
      <c r="CH490" s="142" t="str">
        <f ca="1">IFERROR(TRIM(IFERROR(IF(ISNUMBER(MATCH(IF($CF489="Radius",LEFT($CF490,FIND(" (",$CF490,1)),IF(LEFT($CF490,FIND(" (",$CF490,1))=LEFT($CF489,FIND(" (",$CF489,1)),"",LEFT($CF490,FIND(" (",$CF490,1)))),$CH$8:$CH489,0))=FALSE,IF($CF489="Radius",LEFT($CF490,FIND(" (",$CF490,1)),IF(LEFT($CF490,FIND(" (",$CF490,1))=LEFT($CF489,FIND(" (",$CF489,1)),"",LEFT($CF490,FIND(" (",$CF490,1)))),""),"")),"")</f>
        <v/>
      </c>
      <c r="CI490" s="142" t="str">
        <f t="array" aca="1" ref="CI490" ca="1">IFERROR(IF($CH490="","",IF(MAX((Selection_Radius=$CH490)*Selection_Resultant)=0,"",MAX((Selection_Radius=$CH490)*Selection_Resultant))),"")</f>
        <v/>
      </c>
      <c r="CJ490" s="142" t="str">
        <f t="shared" ca="1" si="3927"/>
        <v/>
      </c>
      <c r="CK490" s="142" t="str">
        <f t="array" aca="1" ref="CK490" ca="1">IFERROR(INDEX($CJ$1:$CJ$502,SMALL(IF($CJ$1:$CJ$502&lt;&gt;"",ROW($CJ$1:$CJ$502)),ROW(483:483))),"")</f>
        <v/>
      </c>
      <c r="CL490" s="142" t="str">
        <f t="shared" ca="1" si="3928"/>
        <v/>
      </c>
      <c r="CM490" s="142" t="str">
        <f t="shared" ca="1" si="3929"/>
        <v/>
      </c>
      <c r="CN490" s="142" t="str" cm="1">
        <f t="array" aca="1" ref="CN490" ca="1">IF(CM490="","",INDEX(INDIRECT("$CM$9:$CM$" &amp; ROW(GuyAnchorReactionCount) + GuyAnchorReactionCount),ROWS($CM490:INDIRECT("$CM$" &amp; ROW(GuyAnchorReactionCount) + GuyAnchorReactionCount))))</f>
        <v/>
      </c>
      <c r="CP490" s="145" t="str">
        <f t="shared" ca="1" si="3930"/>
        <v/>
      </c>
      <c r="CQ490" s="145" t="str">
        <f t="shared" ca="1" si="3931"/>
        <v/>
      </c>
      <c r="CR490" s="145" t="str">
        <f t="shared" ca="1" si="3932"/>
        <v/>
      </c>
      <c r="CS490" s="145" t="str">
        <f t="shared" ca="1" si="3933"/>
        <v/>
      </c>
    </row>
    <row r="491" spans="3:97" x14ac:dyDescent="0.2">
      <c r="C491" s="142">
        <f t="shared" si="3857"/>
        <v>489</v>
      </c>
      <c r="D491" s="142" t="e">
        <f t="shared" ca="1" si="4128"/>
        <v>#N/A</v>
      </c>
      <c r="E491" s="142" t="e">
        <f t="shared" ca="1" si="4128"/>
        <v>#N/A</v>
      </c>
      <c r="F491" s="142" t="e">
        <f t="shared" ca="1" si="4128"/>
        <v>#N/A</v>
      </c>
      <c r="G491" s="142" t="e">
        <f t="shared" ca="1" si="4128"/>
        <v>#N/A</v>
      </c>
      <c r="H491" s="142" t="e">
        <f t="shared" ca="1" si="4128"/>
        <v>#N/A</v>
      </c>
      <c r="I491" s="142" t="e">
        <f t="shared" ca="1" si="4128"/>
        <v>#N/A</v>
      </c>
      <c r="J491" s="142" t="e">
        <f t="shared" ca="1" si="4128"/>
        <v>#N/A</v>
      </c>
      <c r="K491" s="142" t="e">
        <f t="shared" ca="1" si="4128"/>
        <v>#N/A</v>
      </c>
      <c r="L491" s="142" t="e">
        <f t="shared" ca="1" si="4128"/>
        <v>#N/A</v>
      </c>
      <c r="M491" s="142" t="e">
        <f t="shared" ca="1" si="4128"/>
        <v>#N/A</v>
      </c>
      <c r="N491" s="142" t="e">
        <f t="shared" ca="1" si="4128"/>
        <v>#N/A</v>
      </c>
      <c r="O491" s="142" t="e">
        <f t="shared" ca="1" si="4128"/>
        <v>#N/A</v>
      </c>
      <c r="P491" s="142" t="e">
        <f t="shared" ca="1" si="4128"/>
        <v>#N/A</v>
      </c>
      <c r="Q491" s="142" t="e">
        <f t="shared" ca="1" si="4128"/>
        <v>#N/A</v>
      </c>
      <c r="R491" s="142" t="e">
        <f t="shared" ca="1" si="4128"/>
        <v>#N/A</v>
      </c>
      <c r="S491" s="142" t="e">
        <f t="shared" ca="1" si="4128"/>
        <v>#N/A</v>
      </c>
      <c r="T491" s="142" t="e">
        <f t="shared" ca="1" si="4118"/>
        <v>#N/A</v>
      </c>
      <c r="U491" s="142" t="e">
        <f t="shared" ca="1" si="4118"/>
        <v>#N/A</v>
      </c>
      <c r="V491" s="142" t="e">
        <f t="shared" ca="1" si="4118"/>
        <v>#N/A</v>
      </c>
      <c r="W491" s="142" t="e">
        <f t="shared" ca="1" si="4118"/>
        <v>#N/A</v>
      </c>
      <c r="X491" s="142" t="e">
        <f t="shared" ca="1" si="4118"/>
        <v>#N/A</v>
      </c>
      <c r="Y491" s="142" t="e">
        <f t="shared" ca="1" si="4118"/>
        <v>#N/A</v>
      </c>
      <c r="Z491" s="142" t="e">
        <f t="shared" ca="1" si="4118"/>
        <v>#N/A</v>
      </c>
      <c r="AA491" s="142" t="e">
        <f t="shared" ca="1" si="4118"/>
        <v>#N/A</v>
      </c>
      <c r="AB491" s="142" t="e">
        <f t="shared" ca="1" si="4118"/>
        <v>#N/A</v>
      </c>
      <c r="AC491" s="142" t="e">
        <f t="shared" ca="1" si="4118"/>
        <v>#N/A</v>
      </c>
      <c r="AD491" s="142" t="e">
        <f t="shared" ca="1" si="4118"/>
        <v>#N/A</v>
      </c>
      <c r="AE491" s="142" t="e">
        <f t="shared" ca="1" si="4118"/>
        <v>#N/A</v>
      </c>
      <c r="AF491" s="142" t="e">
        <f t="shared" ca="1" si="4118"/>
        <v>#N/A</v>
      </c>
      <c r="AG491" s="142" t="e">
        <f t="shared" ca="1" si="4118"/>
        <v>#N/A</v>
      </c>
      <c r="AH491" s="142" t="e">
        <f t="shared" ca="1" si="4118"/>
        <v>#N/A</v>
      </c>
      <c r="AI491" s="142" t="e">
        <f t="shared" ca="1" si="4129"/>
        <v>#N/A</v>
      </c>
      <c r="AJ491" s="142" t="e">
        <f t="shared" ca="1" si="4129"/>
        <v>#N/A</v>
      </c>
      <c r="AK491" s="142" t="e">
        <f t="shared" ca="1" si="4129"/>
        <v>#N/A</v>
      </c>
      <c r="AL491" s="142" t="e">
        <f t="shared" ca="1" si="4129"/>
        <v>#N/A</v>
      </c>
      <c r="AM491" s="142" t="e">
        <f t="shared" ca="1" si="4129"/>
        <v>#N/A</v>
      </c>
      <c r="AN491" s="142" t="e">
        <f t="shared" ca="1" si="4129"/>
        <v>#N/A</v>
      </c>
      <c r="AO491" s="142" t="e">
        <f t="shared" ca="1" si="4129"/>
        <v>#N/A</v>
      </c>
      <c r="AP491" s="142" t="e">
        <f t="shared" ca="1" si="4129"/>
        <v>#N/A</v>
      </c>
      <c r="AQ491" s="142" t="e">
        <f t="shared" ca="1" si="4129"/>
        <v>#N/A</v>
      </c>
      <c r="AR491" s="142" t="e">
        <f t="shared" ca="1" si="4129"/>
        <v>#N/A</v>
      </c>
      <c r="AS491" s="142" t="e">
        <f t="shared" ca="1" si="4129"/>
        <v>#N/A</v>
      </c>
      <c r="AT491" s="142" t="e">
        <f t="shared" ca="1" si="4129"/>
        <v>#N/A</v>
      </c>
      <c r="AU491" s="142" t="e">
        <f t="shared" ca="1" si="4129"/>
        <v>#N/A</v>
      </c>
      <c r="AV491" s="142" t="e">
        <f t="shared" ca="1" si="4129"/>
        <v>#N/A</v>
      </c>
      <c r="AW491" s="142" t="e">
        <f t="shared" ca="1" si="4129"/>
        <v>#N/A</v>
      </c>
      <c r="AX491" s="142" t="e">
        <f t="shared" ca="1" si="4129"/>
        <v>#N/A</v>
      </c>
      <c r="AY491" s="142" t="e">
        <f t="shared" ca="1" si="4119"/>
        <v>#N/A</v>
      </c>
      <c r="AZ491" s="142" t="e">
        <f t="shared" ca="1" si="4119"/>
        <v>#N/A</v>
      </c>
      <c r="BA491" s="142" t="e">
        <f t="shared" ca="1" si="4119"/>
        <v>#N/A</v>
      </c>
      <c r="BB491" s="142" t="str">
        <f t="shared" ca="1" si="3847"/>
        <v/>
      </c>
      <c r="BC491" s="142" t="str">
        <f t="shared" ref="BC491" ca="1" si="4202">IFERROR(VALUE(G491)*IF(RTF_unit="K",1,IF(RTF_unit="lb",1/1000,IF(RTF_unit="T",2,1))),"")</f>
        <v/>
      </c>
      <c r="BD491" s="142" t="str">
        <f t="shared" ref="BD491" ca="1" si="4203">IFERROR(VALUE(H491)*IF(RTF_unit="K",1,IF(RTF_unit="lb",1/1000,IF(RTF_unit="T",2,1))),"")</f>
        <v/>
      </c>
      <c r="BE491" s="142" t="str">
        <f t="shared" ref="BE491" ca="1" si="4204">IFERROR(VALUE(I491)*IF(RTF_unit="K",1,IF(RTF_unit="lb",1/1000,IF(RTF_unit="T",2,1))),"")</f>
        <v/>
      </c>
      <c r="BF491" s="20" t="str">
        <f t="shared" ca="1" si="3851"/>
        <v/>
      </c>
      <c r="BG491" s="142" t="str">
        <f t="shared" ca="1" si="3893"/>
        <v/>
      </c>
      <c r="BH491" s="20"/>
      <c r="BI491" s="158" t="str">
        <f t="shared" ca="1" si="3937"/>
        <v/>
      </c>
      <c r="BJ491" s="142" t="str">
        <f t="shared" ca="1" si="3912"/>
        <v/>
      </c>
      <c r="BK491" s="142" t="str">
        <f t="shared" ca="1" si="3938"/>
        <v/>
      </c>
      <c r="BL491" s="142" t="str">
        <f t="shared" ref="BL491" ca="1" si="4205">IFERROR(INDEX($D$2:$BA$203,$A$41-1+$BI491,$A$27-3)*IF(RTF_unit="K",1,IF(RTF_unit="lb",1/1000,IF(RTF_unit="T",2,1))),"")</f>
        <v/>
      </c>
      <c r="BM491" s="142" t="str">
        <f t="shared" ref="BM491" ca="1" si="4206">IFERROR(INDEX($D$2:$BA$203,$A$41-1+$BI491,$A$27-1)*IF(RTF_unit="K",1,IF(RTF_unit="lb",1/1000,IF(RTF_unit="T",2,1))),"")</f>
        <v/>
      </c>
      <c r="BN491" s="142" t="str">
        <f t="shared" ref="BN491" ca="1" si="4207">IFERROR(INDEX($D$2:$BA$203,$A$41-1+$BI491,$A$27-2)*IF(RTF_unit="K",1,IF(RTF_unit="lb",1/1000,IF(RTF_unit="T",2,1))),"")</f>
        <v/>
      </c>
      <c r="BO491" s="142" t="str">
        <f t="shared" ref="BO491" ca="1" si="4208">IFERROR(INDEX($D$2:$BA$203,$A$41-1+$BI491,$A$27)*IF(RTF_unit_Moment="kip-ft",1,IF(RTF_unit_Moment="kip-in",1/12,IF(RTF_unit_Moment="lb-ft",1/1000,IF(RTF_unit_Moment="lb-in",1/12000,1)))),"")</f>
        <v/>
      </c>
      <c r="BP491" s="142" t="str">
        <f t="shared" ref="BP491" ca="1" si="4209">IFERROR(INDEX($D$2:$BA$203,$A$41-1+$BI491,$A$30)*IF(RTF_unit_Moment="kip-ft",1,IF(RTF_unit_Moment="kip-in",1/12,IF(RTF_unit_Moment="lb-ft",1/1000,IF(RTF_unit_Moment="lb-in",1/12000,1)))),"")</f>
        <v/>
      </c>
      <c r="BQ491" s="142" t="str">
        <f t="shared" ca="1" si="3944"/>
        <v/>
      </c>
      <c r="BR491" s="142" t="str">
        <f t="shared" ca="1" si="3945"/>
        <v/>
      </c>
      <c r="BT491" s="142" t="str">
        <f t="array" aca="1" ref="BT491" ca="1">IFERROR(INDEX($BB$1:$BB$502,SMALL(IF($BB$1:$BB$502&lt;&gt;"",ROW($BB$1:$BB$502)),ROW(484:484))),"")</f>
        <v/>
      </c>
      <c r="BU491" s="156" t="str">
        <f t="shared" ca="1" si="3907"/>
        <v/>
      </c>
      <c r="BV491" s="142" t="str">
        <f t="shared" ca="1" si="3918"/>
        <v/>
      </c>
      <c r="BW491" s="142" t="str">
        <f t="shared" ca="1" si="3918"/>
        <v/>
      </c>
      <c r="BX491" s="142" t="str">
        <f t="shared" ca="1" si="3918"/>
        <v/>
      </c>
      <c r="BY491" s="142" t="str">
        <f t="shared" ca="1" si="3919"/>
        <v/>
      </c>
      <c r="BZ491" s="142" t="str">
        <f t="shared" ca="1" si="3908"/>
        <v/>
      </c>
      <c r="CA491" s="142" t="str">
        <f t="shared" ca="1" si="3920"/>
        <v/>
      </c>
      <c r="CB491" s="142" t="str">
        <f t="shared" ca="1" si="3921"/>
        <v/>
      </c>
      <c r="CC491" s="142" t="str">
        <f t="shared" ca="1" si="3922"/>
        <v/>
      </c>
      <c r="CD491" s="142" t="str">
        <f t="shared" ca="1" si="3923"/>
        <v/>
      </c>
      <c r="CE491" s="142" t="str">
        <f t="shared" ca="1" si="3924"/>
        <v/>
      </c>
      <c r="CF491" s="142" t="str">
        <f t="shared" ca="1" si="3925"/>
        <v/>
      </c>
      <c r="CG491" s="142" t="str">
        <f t="shared" ca="1" si="3926"/>
        <v/>
      </c>
      <c r="CH491" s="142" t="str">
        <f ca="1">IFERROR(TRIM(IFERROR(IF(ISNUMBER(MATCH(IF($CF490="Radius",LEFT($CF491,FIND(" (",$CF491,1)),IF(LEFT($CF491,FIND(" (",$CF491,1))=LEFT($CF490,FIND(" (",$CF490,1)),"",LEFT($CF491,FIND(" (",$CF491,1)))),$CH$8:$CH490,0))=FALSE,IF($CF490="Radius",LEFT($CF491,FIND(" (",$CF491,1)),IF(LEFT($CF491,FIND(" (",$CF491,1))=LEFT($CF490,FIND(" (",$CF490,1)),"",LEFT($CF491,FIND(" (",$CF491,1)))),""),"")),"")</f>
        <v/>
      </c>
      <c r="CI491" s="142" t="str">
        <f t="array" aca="1" ref="CI491" ca="1">IFERROR(IF($CH491="","",IF(MAX((Selection_Radius=$CH491)*Selection_Resultant)=0,"",MAX((Selection_Radius=$CH491)*Selection_Resultant))),"")</f>
        <v/>
      </c>
      <c r="CJ491" s="142" t="str">
        <f t="shared" ca="1" si="3927"/>
        <v/>
      </c>
      <c r="CK491" s="142" t="str">
        <f t="array" aca="1" ref="CK491" ca="1">IFERROR(INDEX($CJ$1:$CJ$502,SMALL(IF($CJ$1:$CJ$502&lt;&gt;"",ROW($CJ$1:$CJ$502)),ROW(484:484))),"")</f>
        <v/>
      </c>
      <c r="CL491" s="142" t="str">
        <f t="shared" ca="1" si="3928"/>
        <v/>
      </c>
      <c r="CM491" s="142" t="str">
        <f t="shared" ca="1" si="3929"/>
        <v/>
      </c>
      <c r="CN491" s="142" t="str" cm="1">
        <f t="array" aca="1" ref="CN491" ca="1">IF(CM491="","",INDEX(INDIRECT("$CM$9:$CM$" &amp; ROW(GuyAnchorReactionCount) + GuyAnchorReactionCount),ROWS($CM491:INDIRECT("$CM$" &amp; ROW(GuyAnchorReactionCount) + GuyAnchorReactionCount))))</f>
        <v/>
      </c>
      <c r="CP491" s="145" t="str">
        <f t="shared" ca="1" si="3930"/>
        <v/>
      </c>
      <c r="CQ491" s="145" t="str">
        <f t="shared" ca="1" si="3931"/>
        <v/>
      </c>
      <c r="CR491" s="145" t="str">
        <f t="shared" ca="1" si="3932"/>
        <v/>
      </c>
      <c r="CS491" s="145" t="str">
        <f t="shared" ca="1" si="3933"/>
        <v/>
      </c>
    </row>
    <row r="492" spans="3:97" x14ac:dyDescent="0.2">
      <c r="C492" s="142">
        <f t="shared" si="3857"/>
        <v>490</v>
      </c>
      <c r="D492" s="142" t="e">
        <f t="shared" ca="1" si="4128"/>
        <v>#N/A</v>
      </c>
      <c r="E492" s="142" t="e">
        <f t="shared" ca="1" si="4128"/>
        <v>#N/A</v>
      </c>
      <c r="F492" s="142" t="e">
        <f t="shared" ca="1" si="4128"/>
        <v>#N/A</v>
      </c>
      <c r="G492" s="142" t="e">
        <f t="shared" ca="1" si="4128"/>
        <v>#N/A</v>
      </c>
      <c r="H492" s="142" t="e">
        <f t="shared" ca="1" si="4128"/>
        <v>#N/A</v>
      </c>
      <c r="I492" s="142" t="e">
        <f t="shared" ca="1" si="4128"/>
        <v>#N/A</v>
      </c>
      <c r="J492" s="142" t="e">
        <f t="shared" ca="1" si="4128"/>
        <v>#N/A</v>
      </c>
      <c r="K492" s="142" t="e">
        <f t="shared" ca="1" si="4128"/>
        <v>#N/A</v>
      </c>
      <c r="L492" s="142" t="e">
        <f t="shared" ca="1" si="4128"/>
        <v>#N/A</v>
      </c>
      <c r="M492" s="142" t="e">
        <f t="shared" ca="1" si="4128"/>
        <v>#N/A</v>
      </c>
      <c r="N492" s="142" t="e">
        <f t="shared" ca="1" si="4128"/>
        <v>#N/A</v>
      </c>
      <c r="O492" s="142" t="e">
        <f t="shared" ca="1" si="4128"/>
        <v>#N/A</v>
      </c>
      <c r="P492" s="142" t="e">
        <f t="shared" ca="1" si="4128"/>
        <v>#N/A</v>
      </c>
      <c r="Q492" s="142" t="e">
        <f t="shared" ca="1" si="4128"/>
        <v>#N/A</v>
      </c>
      <c r="R492" s="142" t="e">
        <f t="shared" ca="1" si="4128"/>
        <v>#N/A</v>
      </c>
      <c r="S492" s="142" t="e">
        <f t="shared" ca="1" si="4128"/>
        <v>#N/A</v>
      </c>
      <c r="T492" s="142" t="e">
        <f t="shared" ca="1" si="4118"/>
        <v>#N/A</v>
      </c>
      <c r="U492" s="142" t="e">
        <f t="shared" ca="1" si="4118"/>
        <v>#N/A</v>
      </c>
      <c r="V492" s="142" t="e">
        <f t="shared" ca="1" si="4118"/>
        <v>#N/A</v>
      </c>
      <c r="W492" s="142" t="e">
        <f t="shared" ca="1" si="4118"/>
        <v>#N/A</v>
      </c>
      <c r="X492" s="142" t="e">
        <f t="shared" ca="1" si="4118"/>
        <v>#N/A</v>
      </c>
      <c r="Y492" s="142" t="e">
        <f t="shared" ca="1" si="4118"/>
        <v>#N/A</v>
      </c>
      <c r="Z492" s="142" t="e">
        <f t="shared" ca="1" si="4118"/>
        <v>#N/A</v>
      </c>
      <c r="AA492" s="142" t="e">
        <f t="shared" ca="1" si="4118"/>
        <v>#N/A</v>
      </c>
      <c r="AB492" s="142" t="e">
        <f t="shared" ca="1" si="4118"/>
        <v>#N/A</v>
      </c>
      <c r="AC492" s="142" t="e">
        <f t="shared" ca="1" si="4118"/>
        <v>#N/A</v>
      </c>
      <c r="AD492" s="142" t="e">
        <f t="shared" ca="1" si="4118"/>
        <v>#N/A</v>
      </c>
      <c r="AE492" s="142" t="e">
        <f t="shared" ca="1" si="4118"/>
        <v>#N/A</v>
      </c>
      <c r="AF492" s="142" t="e">
        <f t="shared" ca="1" si="4118"/>
        <v>#N/A</v>
      </c>
      <c r="AG492" s="142" t="e">
        <f t="shared" ca="1" si="4118"/>
        <v>#N/A</v>
      </c>
      <c r="AH492" s="142" t="e">
        <f t="shared" ca="1" si="4118"/>
        <v>#N/A</v>
      </c>
      <c r="AI492" s="142" t="e">
        <f t="shared" ca="1" si="4129"/>
        <v>#N/A</v>
      </c>
      <c r="AJ492" s="142" t="e">
        <f t="shared" ca="1" si="4129"/>
        <v>#N/A</v>
      </c>
      <c r="AK492" s="142" t="e">
        <f t="shared" ca="1" si="4129"/>
        <v>#N/A</v>
      </c>
      <c r="AL492" s="142" t="e">
        <f t="shared" ca="1" si="4129"/>
        <v>#N/A</v>
      </c>
      <c r="AM492" s="142" t="e">
        <f t="shared" ca="1" si="4129"/>
        <v>#N/A</v>
      </c>
      <c r="AN492" s="142" t="e">
        <f t="shared" ca="1" si="4129"/>
        <v>#N/A</v>
      </c>
      <c r="AO492" s="142" t="e">
        <f t="shared" ca="1" si="4129"/>
        <v>#N/A</v>
      </c>
      <c r="AP492" s="142" t="e">
        <f t="shared" ca="1" si="4129"/>
        <v>#N/A</v>
      </c>
      <c r="AQ492" s="142" t="e">
        <f t="shared" ca="1" si="4129"/>
        <v>#N/A</v>
      </c>
      <c r="AR492" s="142" t="e">
        <f t="shared" ca="1" si="4129"/>
        <v>#N/A</v>
      </c>
      <c r="AS492" s="142" t="e">
        <f t="shared" ca="1" si="4129"/>
        <v>#N/A</v>
      </c>
      <c r="AT492" s="142" t="e">
        <f t="shared" ca="1" si="4129"/>
        <v>#N/A</v>
      </c>
      <c r="AU492" s="142" t="e">
        <f t="shared" ca="1" si="4129"/>
        <v>#N/A</v>
      </c>
      <c r="AV492" s="142" t="e">
        <f t="shared" ca="1" si="4129"/>
        <v>#N/A</v>
      </c>
      <c r="AW492" s="142" t="e">
        <f t="shared" ca="1" si="4129"/>
        <v>#N/A</v>
      </c>
      <c r="AX492" s="142" t="e">
        <f t="shared" ca="1" si="4129"/>
        <v>#N/A</v>
      </c>
      <c r="AY492" s="142" t="e">
        <f t="shared" ca="1" si="4119"/>
        <v>#N/A</v>
      </c>
      <c r="AZ492" s="142" t="e">
        <f t="shared" ca="1" si="4119"/>
        <v>#N/A</v>
      </c>
      <c r="BA492" s="142" t="e">
        <f t="shared" ca="1" si="4119"/>
        <v>#N/A</v>
      </c>
      <c r="BB492" s="142" t="str">
        <f t="shared" ca="1" si="3847"/>
        <v/>
      </c>
      <c r="BC492" s="142" t="str">
        <f t="shared" ref="BC492" ca="1" si="4210">IFERROR(VALUE(G492)*IF(RTF_unit="K",1,IF(RTF_unit="lb",1/1000,IF(RTF_unit="T",2,1))),"")</f>
        <v/>
      </c>
      <c r="BD492" s="142" t="str">
        <f t="shared" ref="BD492" ca="1" si="4211">IFERROR(VALUE(H492)*IF(RTF_unit="K",1,IF(RTF_unit="lb",1/1000,IF(RTF_unit="T",2,1))),"")</f>
        <v/>
      </c>
      <c r="BE492" s="142" t="str">
        <f t="shared" ref="BE492" ca="1" si="4212">IFERROR(VALUE(I492)*IF(RTF_unit="K",1,IF(RTF_unit="lb",1/1000,IF(RTF_unit="T",2,1))),"")</f>
        <v/>
      </c>
      <c r="BF492" s="20" t="str">
        <f t="shared" ca="1" si="3851"/>
        <v/>
      </c>
      <c r="BG492" s="142" t="str">
        <f t="shared" ca="1" si="3893"/>
        <v/>
      </c>
      <c r="BH492" s="20"/>
      <c r="BI492" s="158" t="str">
        <f t="shared" ca="1" si="3937"/>
        <v/>
      </c>
      <c r="BJ492" s="142" t="str">
        <f t="shared" ca="1" si="3912"/>
        <v/>
      </c>
      <c r="BK492" s="142" t="str">
        <f t="shared" ca="1" si="3938"/>
        <v/>
      </c>
      <c r="BL492" s="142" t="str">
        <f t="shared" ref="BL492" ca="1" si="4213">IFERROR(INDEX($D$2:$BA$203,$A$41-1+$BI492,$A$27-3)*IF(RTF_unit="K",1,IF(RTF_unit="lb",1/1000,IF(RTF_unit="T",2,1))),"")</f>
        <v/>
      </c>
      <c r="BM492" s="142" t="str">
        <f t="shared" ref="BM492" ca="1" si="4214">IFERROR(INDEX($D$2:$BA$203,$A$41-1+$BI492,$A$27-1)*IF(RTF_unit="K",1,IF(RTF_unit="lb",1/1000,IF(RTF_unit="T",2,1))),"")</f>
        <v/>
      </c>
      <c r="BN492" s="142" t="str">
        <f t="shared" ref="BN492" ca="1" si="4215">IFERROR(INDEX($D$2:$BA$203,$A$41-1+$BI492,$A$27-2)*IF(RTF_unit="K",1,IF(RTF_unit="lb",1/1000,IF(RTF_unit="T",2,1))),"")</f>
        <v/>
      </c>
      <c r="BO492" s="142" t="str">
        <f t="shared" ref="BO492" ca="1" si="4216">IFERROR(INDEX($D$2:$BA$203,$A$41-1+$BI492,$A$27)*IF(RTF_unit_Moment="kip-ft",1,IF(RTF_unit_Moment="kip-in",1/12,IF(RTF_unit_Moment="lb-ft",1/1000,IF(RTF_unit_Moment="lb-in",1/12000,1)))),"")</f>
        <v/>
      </c>
      <c r="BP492" s="142" t="str">
        <f t="shared" ref="BP492" ca="1" si="4217">IFERROR(INDEX($D$2:$BA$203,$A$41-1+$BI492,$A$30)*IF(RTF_unit_Moment="kip-ft",1,IF(RTF_unit_Moment="kip-in",1/12,IF(RTF_unit_Moment="lb-ft",1/1000,IF(RTF_unit_Moment="lb-in",1/12000,1)))),"")</f>
        <v/>
      </c>
      <c r="BQ492" s="142" t="str">
        <f t="shared" ca="1" si="3944"/>
        <v/>
      </c>
      <c r="BR492" s="142" t="str">
        <f t="shared" ca="1" si="3945"/>
        <v/>
      </c>
      <c r="BT492" s="142" t="str">
        <f t="array" aca="1" ref="BT492" ca="1">IFERROR(INDEX($BB$1:$BB$502,SMALL(IF($BB$1:$BB$502&lt;&gt;"",ROW($BB$1:$BB$502)),ROW(485:485))),"")</f>
        <v/>
      </c>
      <c r="BU492" s="156" t="str">
        <f t="shared" ca="1" si="3907"/>
        <v/>
      </c>
      <c r="BV492" s="142" t="str">
        <f t="shared" ca="1" si="3918"/>
        <v/>
      </c>
      <c r="BW492" s="142" t="str">
        <f t="shared" ca="1" si="3918"/>
        <v/>
      </c>
      <c r="BX492" s="142" t="str">
        <f t="shared" ca="1" si="3918"/>
        <v/>
      </c>
      <c r="BY492" s="142" t="str">
        <f t="shared" ca="1" si="3919"/>
        <v/>
      </c>
      <c r="BZ492" s="142" t="str">
        <f t="shared" ca="1" si="3908"/>
        <v/>
      </c>
      <c r="CA492" s="142" t="str">
        <f t="shared" ca="1" si="3920"/>
        <v/>
      </c>
      <c r="CB492" s="142" t="str">
        <f t="shared" ca="1" si="3921"/>
        <v/>
      </c>
      <c r="CC492" s="142" t="str">
        <f t="shared" ca="1" si="3922"/>
        <v/>
      </c>
      <c r="CD492" s="142" t="str">
        <f t="shared" ca="1" si="3923"/>
        <v/>
      </c>
      <c r="CE492" s="142" t="str">
        <f t="shared" ca="1" si="3924"/>
        <v/>
      </c>
      <c r="CF492" s="142" t="str">
        <f t="shared" ca="1" si="3925"/>
        <v/>
      </c>
      <c r="CG492" s="142" t="str">
        <f t="shared" ca="1" si="3926"/>
        <v/>
      </c>
      <c r="CH492" s="142" t="str">
        <f ca="1">IFERROR(TRIM(IFERROR(IF(ISNUMBER(MATCH(IF($CF491="Radius",LEFT($CF492,FIND(" (",$CF492,1)),IF(LEFT($CF492,FIND(" (",$CF492,1))=LEFT($CF491,FIND(" (",$CF491,1)),"",LEFT($CF492,FIND(" (",$CF492,1)))),$CH$8:$CH491,0))=FALSE,IF($CF491="Radius",LEFT($CF492,FIND(" (",$CF492,1)),IF(LEFT($CF492,FIND(" (",$CF492,1))=LEFT($CF491,FIND(" (",$CF491,1)),"",LEFT($CF492,FIND(" (",$CF492,1)))),""),"")),"")</f>
        <v/>
      </c>
      <c r="CI492" s="142" t="str">
        <f t="array" aca="1" ref="CI492" ca="1">IFERROR(IF($CH492="","",IF(MAX((Selection_Radius=$CH492)*Selection_Resultant)=0,"",MAX((Selection_Radius=$CH492)*Selection_Resultant))),"")</f>
        <v/>
      </c>
      <c r="CJ492" s="142" t="str">
        <f t="shared" ca="1" si="3927"/>
        <v/>
      </c>
      <c r="CK492" s="142" t="str">
        <f t="array" aca="1" ref="CK492" ca="1">IFERROR(INDEX($CJ$1:$CJ$502,SMALL(IF($CJ$1:$CJ$502&lt;&gt;"",ROW($CJ$1:$CJ$502)),ROW(485:485))),"")</f>
        <v/>
      </c>
      <c r="CL492" s="142" t="str">
        <f t="shared" ca="1" si="3928"/>
        <v/>
      </c>
      <c r="CM492" s="142" t="str">
        <f t="shared" ca="1" si="3929"/>
        <v/>
      </c>
      <c r="CN492" s="142" t="str" cm="1">
        <f t="array" aca="1" ref="CN492" ca="1">IF(CM492="","",INDEX(INDIRECT("$CM$9:$CM$" &amp; ROW(GuyAnchorReactionCount) + GuyAnchorReactionCount),ROWS($CM492:INDIRECT("$CM$" &amp; ROW(GuyAnchorReactionCount) + GuyAnchorReactionCount))))</f>
        <v/>
      </c>
      <c r="CP492" s="145" t="str">
        <f t="shared" ca="1" si="3930"/>
        <v/>
      </c>
      <c r="CQ492" s="145" t="str">
        <f t="shared" ca="1" si="3931"/>
        <v/>
      </c>
      <c r="CR492" s="145" t="str">
        <f t="shared" ca="1" si="3932"/>
        <v/>
      </c>
      <c r="CS492" s="145" t="str">
        <f t="shared" ca="1" si="3933"/>
        <v/>
      </c>
    </row>
    <row r="493" spans="3:97" x14ac:dyDescent="0.2">
      <c r="C493" s="142">
        <f t="shared" si="3857"/>
        <v>491</v>
      </c>
      <c r="D493" s="142" t="e">
        <f t="shared" ca="1" si="4128"/>
        <v>#N/A</v>
      </c>
      <c r="E493" s="142" t="e">
        <f t="shared" ca="1" si="4128"/>
        <v>#N/A</v>
      </c>
      <c r="F493" s="142" t="e">
        <f t="shared" ca="1" si="4128"/>
        <v>#N/A</v>
      </c>
      <c r="G493" s="142" t="e">
        <f t="shared" ca="1" si="4128"/>
        <v>#N/A</v>
      </c>
      <c r="H493" s="142" t="e">
        <f t="shared" ca="1" si="4128"/>
        <v>#N/A</v>
      </c>
      <c r="I493" s="142" t="e">
        <f t="shared" ca="1" si="4128"/>
        <v>#N/A</v>
      </c>
      <c r="J493" s="142" t="e">
        <f t="shared" ca="1" si="4128"/>
        <v>#N/A</v>
      </c>
      <c r="K493" s="142" t="e">
        <f t="shared" ca="1" si="4128"/>
        <v>#N/A</v>
      </c>
      <c r="L493" s="142" t="e">
        <f t="shared" ca="1" si="4128"/>
        <v>#N/A</v>
      </c>
      <c r="M493" s="142" t="e">
        <f t="shared" ca="1" si="4128"/>
        <v>#N/A</v>
      </c>
      <c r="N493" s="142" t="e">
        <f t="shared" ca="1" si="4128"/>
        <v>#N/A</v>
      </c>
      <c r="O493" s="142" t="e">
        <f t="shared" ca="1" si="4128"/>
        <v>#N/A</v>
      </c>
      <c r="P493" s="142" t="e">
        <f t="shared" ca="1" si="4128"/>
        <v>#N/A</v>
      </c>
      <c r="Q493" s="142" t="e">
        <f t="shared" ca="1" si="4128"/>
        <v>#N/A</v>
      </c>
      <c r="R493" s="142" t="e">
        <f t="shared" ca="1" si="4128"/>
        <v>#N/A</v>
      </c>
      <c r="S493" s="142" t="e">
        <f t="shared" ca="1" si="4128"/>
        <v>#N/A</v>
      </c>
      <c r="T493" s="142" t="e">
        <f t="shared" ca="1" si="4118"/>
        <v>#N/A</v>
      </c>
      <c r="U493" s="142" t="e">
        <f t="shared" ca="1" si="4118"/>
        <v>#N/A</v>
      </c>
      <c r="V493" s="142" t="e">
        <f t="shared" ca="1" si="4118"/>
        <v>#N/A</v>
      </c>
      <c r="W493" s="142" t="e">
        <f t="shared" ca="1" si="4118"/>
        <v>#N/A</v>
      </c>
      <c r="X493" s="142" t="e">
        <f t="shared" ca="1" si="4118"/>
        <v>#N/A</v>
      </c>
      <c r="Y493" s="142" t="e">
        <f t="shared" ca="1" si="4118"/>
        <v>#N/A</v>
      </c>
      <c r="Z493" s="142" t="e">
        <f t="shared" ca="1" si="4118"/>
        <v>#N/A</v>
      </c>
      <c r="AA493" s="142" t="e">
        <f t="shared" ca="1" si="4118"/>
        <v>#N/A</v>
      </c>
      <c r="AB493" s="142" t="e">
        <f t="shared" ca="1" si="4118"/>
        <v>#N/A</v>
      </c>
      <c r="AC493" s="142" t="e">
        <f t="shared" ca="1" si="4118"/>
        <v>#N/A</v>
      </c>
      <c r="AD493" s="142" t="e">
        <f t="shared" ca="1" si="4118"/>
        <v>#N/A</v>
      </c>
      <c r="AE493" s="142" t="e">
        <f t="shared" ca="1" si="4118"/>
        <v>#N/A</v>
      </c>
      <c r="AF493" s="142" t="e">
        <f t="shared" ca="1" si="4118"/>
        <v>#N/A</v>
      </c>
      <c r="AG493" s="142" t="e">
        <f t="shared" ca="1" si="4118"/>
        <v>#N/A</v>
      </c>
      <c r="AH493" s="142" t="e">
        <f t="shared" ca="1" si="4118"/>
        <v>#N/A</v>
      </c>
      <c r="AI493" s="142" t="e">
        <f t="shared" ca="1" si="4129"/>
        <v>#N/A</v>
      </c>
      <c r="AJ493" s="142" t="e">
        <f t="shared" ca="1" si="4129"/>
        <v>#N/A</v>
      </c>
      <c r="AK493" s="142" t="e">
        <f t="shared" ca="1" si="4129"/>
        <v>#N/A</v>
      </c>
      <c r="AL493" s="142" t="e">
        <f t="shared" ca="1" si="4129"/>
        <v>#N/A</v>
      </c>
      <c r="AM493" s="142" t="e">
        <f t="shared" ca="1" si="4129"/>
        <v>#N/A</v>
      </c>
      <c r="AN493" s="142" t="e">
        <f t="shared" ca="1" si="4129"/>
        <v>#N/A</v>
      </c>
      <c r="AO493" s="142" t="e">
        <f t="shared" ca="1" si="4129"/>
        <v>#N/A</v>
      </c>
      <c r="AP493" s="142" t="e">
        <f t="shared" ca="1" si="4129"/>
        <v>#N/A</v>
      </c>
      <c r="AQ493" s="142" t="e">
        <f t="shared" ca="1" si="4129"/>
        <v>#N/A</v>
      </c>
      <c r="AR493" s="142" t="e">
        <f t="shared" ca="1" si="4129"/>
        <v>#N/A</v>
      </c>
      <c r="AS493" s="142" t="e">
        <f t="shared" ca="1" si="4129"/>
        <v>#N/A</v>
      </c>
      <c r="AT493" s="142" t="e">
        <f t="shared" ca="1" si="4129"/>
        <v>#N/A</v>
      </c>
      <c r="AU493" s="142" t="e">
        <f t="shared" ca="1" si="4129"/>
        <v>#N/A</v>
      </c>
      <c r="AV493" s="142" t="e">
        <f t="shared" ca="1" si="4129"/>
        <v>#N/A</v>
      </c>
      <c r="AW493" s="142" t="e">
        <f t="shared" ca="1" si="4129"/>
        <v>#N/A</v>
      </c>
      <c r="AX493" s="142" t="e">
        <f t="shared" ca="1" si="4129"/>
        <v>#N/A</v>
      </c>
      <c r="AY493" s="142" t="e">
        <f t="shared" ca="1" si="4119"/>
        <v>#N/A</v>
      </c>
      <c r="AZ493" s="142" t="e">
        <f t="shared" ca="1" si="4119"/>
        <v>#N/A</v>
      </c>
      <c r="BA493" s="142" t="e">
        <f t="shared" ca="1" si="4119"/>
        <v>#N/A</v>
      </c>
      <c r="BB493" s="142" t="str">
        <f t="shared" ca="1" si="3847"/>
        <v/>
      </c>
      <c r="BC493" s="142" t="str">
        <f t="shared" ref="BC493" ca="1" si="4218">IFERROR(VALUE(G493)*IF(RTF_unit="K",1,IF(RTF_unit="lb",1/1000,IF(RTF_unit="T",2,1))),"")</f>
        <v/>
      </c>
      <c r="BD493" s="142" t="str">
        <f t="shared" ref="BD493" ca="1" si="4219">IFERROR(VALUE(H493)*IF(RTF_unit="K",1,IF(RTF_unit="lb",1/1000,IF(RTF_unit="T",2,1))),"")</f>
        <v/>
      </c>
      <c r="BE493" s="142" t="str">
        <f t="shared" ref="BE493" ca="1" si="4220">IFERROR(VALUE(I493)*IF(RTF_unit="K",1,IF(RTF_unit="lb",1/1000,IF(RTF_unit="T",2,1))),"")</f>
        <v/>
      </c>
      <c r="BF493" s="20" t="str">
        <f t="shared" ca="1" si="3851"/>
        <v/>
      </c>
      <c r="BG493" s="142" t="str">
        <f t="shared" ca="1" si="3893"/>
        <v/>
      </c>
      <c r="BH493" s="20"/>
      <c r="BI493" s="158" t="str">
        <f t="shared" ca="1" si="3937"/>
        <v/>
      </c>
      <c r="BJ493" s="142" t="str">
        <f t="shared" ca="1" si="3912"/>
        <v/>
      </c>
      <c r="BK493" s="142" t="str">
        <f t="shared" ca="1" si="3938"/>
        <v/>
      </c>
      <c r="BL493" s="142" t="str">
        <f t="shared" ref="BL493" ca="1" si="4221">IFERROR(INDEX($D$2:$BA$203,$A$41-1+$BI493,$A$27-3)*IF(RTF_unit="K",1,IF(RTF_unit="lb",1/1000,IF(RTF_unit="T",2,1))),"")</f>
        <v/>
      </c>
      <c r="BM493" s="142" t="str">
        <f t="shared" ref="BM493" ca="1" si="4222">IFERROR(INDEX($D$2:$BA$203,$A$41-1+$BI493,$A$27-1)*IF(RTF_unit="K",1,IF(RTF_unit="lb",1/1000,IF(RTF_unit="T",2,1))),"")</f>
        <v/>
      </c>
      <c r="BN493" s="142" t="str">
        <f t="shared" ref="BN493" ca="1" si="4223">IFERROR(INDEX($D$2:$BA$203,$A$41-1+$BI493,$A$27-2)*IF(RTF_unit="K",1,IF(RTF_unit="lb",1/1000,IF(RTF_unit="T",2,1))),"")</f>
        <v/>
      </c>
      <c r="BO493" s="142" t="str">
        <f t="shared" ref="BO493" ca="1" si="4224">IFERROR(INDEX($D$2:$BA$203,$A$41-1+$BI493,$A$27)*IF(RTF_unit_Moment="kip-ft",1,IF(RTF_unit_Moment="kip-in",1/12,IF(RTF_unit_Moment="lb-ft",1/1000,IF(RTF_unit_Moment="lb-in",1/12000,1)))),"")</f>
        <v/>
      </c>
      <c r="BP493" s="142" t="str">
        <f t="shared" ref="BP493" ca="1" si="4225">IFERROR(INDEX($D$2:$BA$203,$A$41-1+$BI493,$A$30)*IF(RTF_unit_Moment="kip-ft",1,IF(RTF_unit_Moment="kip-in",1/12,IF(RTF_unit_Moment="lb-ft",1/1000,IF(RTF_unit_Moment="lb-in",1/12000,1)))),"")</f>
        <v/>
      </c>
      <c r="BQ493" s="142" t="str">
        <f t="shared" ca="1" si="3944"/>
        <v/>
      </c>
      <c r="BR493" s="142" t="str">
        <f t="shared" ca="1" si="3945"/>
        <v/>
      </c>
      <c r="BT493" s="142" t="str">
        <f t="array" aca="1" ref="BT493" ca="1">IFERROR(INDEX($BB$1:$BB$502,SMALL(IF($BB$1:$BB$502&lt;&gt;"",ROW($BB$1:$BB$502)),ROW(486:486))),"")</f>
        <v/>
      </c>
      <c r="BU493" s="156" t="str">
        <f t="shared" ca="1" si="3907"/>
        <v/>
      </c>
      <c r="BV493" s="142" t="str">
        <f t="shared" ca="1" si="3918"/>
        <v/>
      </c>
      <c r="BW493" s="142" t="str">
        <f t="shared" ca="1" si="3918"/>
        <v/>
      </c>
      <c r="BX493" s="142" t="str">
        <f t="shared" ca="1" si="3918"/>
        <v/>
      </c>
      <c r="BY493" s="142" t="str">
        <f t="shared" ca="1" si="3919"/>
        <v/>
      </c>
      <c r="BZ493" s="142" t="str">
        <f t="shared" ca="1" si="3908"/>
        <v/>
      </c>
      <c r="CA493" s="142" t="str">
        <f t="shared" ca="1" si="3920"/>
        <v/>
      </c>
      <c r="CB493" s="142" t="str">
        <f t="shared" ca="1" si="3921"/>
        <v/>
      </c>
      <c r="CC493" s="142" t="str">
        <f t="shared" ca="1" si="3922"/>
        <v/>
      </c>
      <c r="CD493" s="142" t="str">
        <f t="shared" ca="1" si="3923"/>
        <v/>
      </c>
      <c r="CE493" s="142" t="str">
        <f t="shared" ca="1" si="3924"/>
        <v/>
      </c>
      <c r="CF493" s="142" t="str">
        <f t="shared" ca="1" si="3925"/>
        <v/>
      </c>
      <c r="CG493" s="142" t="str">
        <f t="shared" ca="1" si="3926"/>
        <v/>
      </c>
      <c r="CH493" s="142" t="str">
        <f ca="1">IFERROR(TRIM(IFERROR(IF(ISNUMBER(MATCH(IF($CF492="Radius",LEFT($CF493,FIND(" (",$CF493,1)),IF(LEFT($CF493,FIND(" (",$CF493,1))=LEFT($CF492,FIND(" (",$CF492,1)),"",LEFT($CF493,FIND(" (",$CF493,1)))),$CH$8:$CH492,0))=FALSE,IF($CF492="Radius",LEFT($CF493,FIND(" (",$CF493,1)),IF(LEFT($CF493,FIND(" (",$CF493,1))=LEFT($CF492,FIND(" (",$CF492,1)),"",LEFT($CF493,FIND(" (",$CF493,1)))),""),"")),"")</f>
        <v/>
      </c>
      <c r="CI493" s="142" t="str">
        <f t="array" aca="1" ref="CI493" ca="1">IFERROR(IF($CH493="","",IF(MAX((Selection_Radius=$CH493)*Selection_Resultant)=0,"",MAX((Selection_Radius=$CH493)*Selection_Resultant))),"")</f>
        <v/>
      </c>
      <c r="CJ493" s="142" t="str">
        <f t="shared" ca="1" si="3927"/>
        <v/>
      </c>
      <c r="CK493" s="142" t="str">
        <f t="array" aca="1" ref="CK493" ca="1">IFERROR(INDEX($CJ$1:$CJ$502,SMALL(IF($CJ$1:$CJ$502&lt;&gt;"",ROW($CJ$1:$CJ$502)),ROW(486:486))),"")</f>
        <v/>
      </c>
      <c r="CL493" s="142" t="str">
        <f t="shared" ca="1" si="3928"/>
        <v/>
      </c>
      <c r="CM493" s="142" t="str">
        <f t="shared" ca="1" si="3929"/>
        <v/>
      </c>
      <c r="CN493" s="142" t="str" cm="1">
        <f t="array" aca="1" ref="CN493" ca="1">IF(CM493="","",INDEX(INDIRECT("$CM$9:$CM$" &amp; ROW(GuyAnchorReactionCount) + GuyAnchorReactionCount),ROWS($CM493:INDIRECT("$CM$" &amp; ROW(GuyAnchorReactionCount) + GuyAnchorReactionCount))))</f>
        <v/>
      </c>
      <c r="CP493" s="145" t="str">
        <f t="shared" ca="1" si="3930"/>
        <v/>
      </c>
      <c r="CQ493" s="145" t="str">
        <f t="shared" ca="1" si="3931"/>
        <v/>
      </c>
      <c r="CR493" s="145" t="str">
        <f t="shared" ca="1" si="3932"/>
        <v/>
      </c>
      <c r="CS493" s="145" t="str">
        <f t="shared" ca="1" si="3933"/>
        <v/>
      </c>
    </row>
    <row r="494" spans="3:97" x14ac:dyDescent="0.2">
      <c r="C494" s="142">
        <f t="shared" si="3857"/>
        <v>492</v>
      </c>
      <c r="D494" s="142" t="e">
        <f t="shared" ca="1" si="4128"/>
        <v>#N/A</v>
      </c>
      <c r="E494" s="142" t="e">
        <f t="shared" ca="1" si="4128"/>
        <v>#N/A</v>
      </c>
      <c r="F494" s="142" t="e">
        <f t="shared" ca="1" si="4128"/>
        <v>#N/A</v>
      </c>
      <c r="G494" s="142" t="e">
        <f t="shared" ca="1" si="4128"/>
        <v>#N/A</v>
      </c>
      <c r="H494" s="142" t="e">
        <f t="shared" ca="1" si="4128"/>
        <v>#N/A</v>
      </c>
      <c r="I494" s="142" t="e">
        <f t="shared" ca="1" si="4128"/>
        <v>#N/A</v>
      </c>
      <c r="J494" s="142" t="e">
        <f t="shared" ca="1" si="4128"/>
        <v>#N/A</v>
      </c>
      <c r="K494" s="142" t="e">
        <f t="shared" ca="1" si="4128"/>
        <v>#N/A</v>
      </c>
      <c r="L494" s="142" t="e">
        <f t="shared" ca="1" si="4128"/>
        <v>#N/A</v>
      </c>
      <c r="M494" s="142" t="e">
        <f t="shared" ca="1" si="4128"/>
        <v>#N/A</v>
      </c>
      <c r="N494" s="142" t="e">
        <f t="shared" ca="1" si="4128"/>
        <v>#N/A</v>
      </c>
      <c r="O494" s="142" t="e">
        <f t="shared" ca="1" si="4128"/>
        <v>#N/A</v>
      </c>
      <c r="P494" s="142" t="e">
        <f t="shared" ca="1" si="4128"/>
        <v>#N/A</v>
      </c>
      <c r="Q494" s="142" t="e">
        <f t="shared" ca="1" si="4128"/>
        <v>#N/A</v>
      </c>
      <c r="R494" s="142" t="e">
        <f t="shared" ca="1" si="4128"/>
        <v>#N/A</v>
      </c>
      <c r="S494" s="142" t="e">
        <f t="shared" ca="1" si="4128"/>
        <v>#N/A</v>
      </c>
      <c r="T494" s="142" t="e">
        <f t="shared" ca="1" si="4118"/>
        <v>#N/A</v>
      </c>
      <c r="U494" s="142" t="e">
        <f t="shared" ca="1" si="4118"/>
        <v>#N/A</v>
      </c>
      <c r="V494" s="142" t="e">
        <f t="shared" ca="1" si="4118"/>
        <v>#N/A</v>
      </c>
      <c r="W494" s="142" t="e">
        <f t="shared" ca="1" si="4118"/>
        <v>#N/A</v>
      </c>
      <c r="X494" s="142" t="e">
        <f t="shared" ca="1" si="4118"/>
        <v>#N/A</v>
      </c>
      <c r="Y494" s="142" t="e">
        <f t="shared" ca="1" si="4118"/>
        <v>#N/A</v>
      </c>
      <c r="Z494" s="142" t="e">
        <f t="shared" ca="1" si="4118"/>
        <v>#N/A</v>
      </c>
      <c r="AA494" s="142" t="e">
        <f t="shared" ca="1" si="4118"/>
        <v>#N/A</v>
      </c>
      <c r="AB494" s="142" t="e">
        <f t="shared" ca="1" si="4118"/>
        <v>#N/A</v>
      </c>
      <c r="AC494" s="142" t="e">
        <f t="shared" ca="1" si="4118"/>
        <v>#N/A</v>
      </c>
      <c r="AD494" s="142" t="e">
        <f t="shared" ca="1" si="4118"/>
        <v>#N/A</v>
      </c>
      <c r="AE494" s="142" t="e">
        <f t="shared" ca="1" si="4118"/>
        <v>#N/A</v>
      </c>
      <c r="AF494" s="142" t="e">
        <f t="shared" ca="1" si="4118"/>
        <v>#N/A</v>
      </c>
      <c r="AG494" s="142" t="e">
        <f t="shared" ca="1" si="4118"/>
        <v>#N/A</v>
      </c>
      <c r="AH494" s="142" t="e">
        <f t="shared" ca="1" si="4118"/>
        <v>#N/A</v>
      </c>
      <c r="AI494" s="142" t="e">
        <f t="shared" ca="1" si="4129"/>
        <v>#N/A</v>
      </c>
      <c r="AJ494" s="142" t="e">
        <f t="shared" ca="1" si="4129"/>
        <v>#N/A</v>
      </c>
      <c r="AK494" s="142" t="e">
        <f t="shared" ca="1" si="4129"/>
        <v>#N/A</v>
      </c>
      <c r="AL494" s="142" t="e">
        <f t="shared" ca="1" si="4129"/>
        <v>#N/A</v>
      </c>
      <c r="AM494" s="142" t="e">
        <f t="shared" ca="1" si="4129"/>
        <v>#N/A</v>
      </c>
      <c r="AN494" s="142" t="e">
        <f t="shared" ca="1" si="4129"/>
        <v>#N/A</v>
      </c>
      <c r="AO494" s="142" t="e">
        <f t="shared" ca="1" si="4129"/>
        <v>#N/A</v>
      </c>
      <c r="AP494" s="142" t="e">
        <f t="shared" ca="1" si="4129"/>
        <v>#N/A</v>
      </c>
      <c r="AQ494" s="142" t="e">
        <f t="shared" ca="1" si="4129"/>
        <v>#N/A</v>
      </c>
      <c r="AR494" s="142" t="e">
        <f t="shared" ca="1" si="4129"/>
        <v>#N/A</v>
      </c>
      <c r="AS494" s="142" t="e">
        <f t="shared" ca="1" si="4129"/>
        <v>#N/A</v>
      </c>
      <c r="AT494" s="142" t="e">
        <f t="shared" ca="1" si="4129"/>
        <v>#N/A</v>
      </c>
      <c r="AU494" s="142" t="e">
        <f t="shared" ca="1" si="4129"/>
        <v>#N/A</v>
      </c>
      <c r="AV494" s="142" t="e">
        <f t="shared" ca="1" si="4129"/>
        <v>#N/A</v>
      </c>
      <c r="AW494" s="142" t="e">
        <f t="shared" ca="1" si="4129"/>
        <v>#N/A</v>
      </c>
      <c r="AX494" s="142" t="e">
        <f t="shared" ca="1" si="4129"/>
        <v>#N/A</v>
      </c>
      <c r="AY494" s="142" t="e">
        <f t="shared" ca="1" si="4119"/>
        <v>#N/A</v>
      </c>
      <c r="AZ494" s="142" t="e">
        <f t="shared" ca="1" si="4119"/>
        <v>#N/A</v>
      </c>
      <c r="BA494" s="142" t="e">
        <f t="shared" ca="1" si="4119"/>
        <v>#N/A</v>
      </c>
      <c r="BB494" s="142" t="str">
        <f t="shared" ca="1" si="3847"/>
        <v/>
      </c>
      <c r="BC494" s="142" t="str">
        <f t="shared" ref="BC494" ca="1" si="4226">IFERROR(VALUE(G494)*IF(RTF_unit="K",1,IF(RTF_unit="lb",1/1000,IF(RTF_unit="T",2,1))),"")</f>
        <v/>
      </c>
      <c r="BD494" s="142" t="str">
        <f t="shared" ref="BD494" ca="1" si="4227">IFERROR(VALUE(H494)*IF(RTF_unit="K",1,IF(RTF_unit="lb",1/1000,IF(RTF_unit="T",2,1))),"")</f>
        <v/>
      </c>
      <c r="BE494" s="142" t="str">
        <f t="shared" ref="BE494" ca="1" si="4228">IFERROR(VALUE(I494)*IF(RTF_unit="K",1,IF(RTF_unit="lb",1/1000,IF(RTF_unit="T",2,1))),"")</f>
        <v/>
      </c>
      <c r="BF494" s="20" t="str">
        <f t="shared" ca="1" si="3851"/>
        <v/>
      </c>
      <c r="BG494" s="142" t="str">
        <f t="shared" ca="1" si="3893"/>
        <v/>
      </c>
      <c r="BH494" s="20"/>
      <c r="BI494" s="158" t="str">
        <f t="shared" ca="1" si="3937"/>
        <v/>
      </c>
      <c r="BJ494" s="142" t="str">
        <f t="shared" ca="1" si="3912"/>
        <v/>
      </c>
      <c r="BK494" s="142" t="str">
        <f t="shared" ca="1" si="3938"/>
        <v/>
      </c>
      <c r="BL494" s="142" t="str">
        <f t="shared" ref="BL494" ca="1" si="4229">IFERROR(INDEX($D$2:$BA$203,$A$41-1+$BI494,$A$27-3)*IF(RTF_unit="K",1,IF(RTF_unit="lb",1/1000,IF(RTF_unit="T",2,1))),"")</f>
        <v/>
      </c>
      <c r="BM494" s="142" t="str">
        <f t="shared" ref="BM494" ca="1" si="4230">IFERROR(INDEX($D$2:$BA$203,$A$41-1+$BI494,$A$27-1)*IF(RTF_unit="K",1,IF(RTF_unit="lb",1/1000,IF(RTF_unit="T",2,1))),"")</f>
        <v/>
      </c>
      <c r="BN494" s="142" t="str">
        <f t="shared" ref="BN494" ca="1" si="4231">IFERROR(INDEX($D$2:$BA$203,$A$41-1+$BI494,$A$27-2)*IF(RTF_unit="K",1,IF(RTF_unit="lb",1/1000,IF(RTF_unit="T",2,1))),"")</f>
        <v/>
      </c>
      <c r="BO494" s="142" t="str">
        <f t="shared" ref="BO494" ca="1" si="4232">IFERROR(INDEX($D$2:$BA$203,$A$41-1+$BI494,$A$27)*IF(RTF_unit_Moment="kip-ft",1,IF(RTF_unit_Moment="kip-in",1/12,IF(RTF_unit_Moment="lb-ft",1/1000,IF(RTF_unit_Moment="lb-in",1/12000,1)))),"")</f>
        <v/>
      </c>
      <c r="BP494" s="142" t="str">
        <f t="shared" ref="BP494" ca="1" si="4233">IFERROR(INDEX($D$2:$BA$203,$A$41-1+$BI494,$A$30)*IF(RTF_unit_Moment="kip-ft",1,IF(RTF_unit_Moment="kip-in",1/12,IF(RTF_unit_Moment="lb-ft",1/1000,IF(RTF_unit_Moment="lb-in",1/12000,1)))),"")</f>
        <v/>
      </c>
      <c r="BQ494" s="142" t="str">
        <f t="shared" ca="1" si="3944"/>
        <v/>
      </c>
      <c r="BR494" s="142" t="str">
        <f t="shared" ca="1" si="3945"/>
        <v/>
      </c>
      <c r="BT494" s="142" t="str">
        <f t="array" aca="1" ref="BT494" ca="1">IFERROR(INDEX($BB$1:$BB$502,SMALL(IF($BB$1:$BB$502&lt;&gt;"",ROW($BB$1:$BB$502)),ROW(487:487))),"")</f>
        <v/>
      </c>
      <c r="BU494" s="156" t="str">
        <f t="shared" ca="1" si="3907"/>
        <v/>
      </c>
      <c r="BV494" s="142" t="str">
        <f t="shared" ca="1" si="3918"/>
        <v/>
      </c>
      <c r="BW494" s="142" t="str">
        <f t="shared" ca="1" si="3918"/>
        <v/>
      </c>
      <c r="BX494" s="142" t="str">
        <f t="shared" ca="1" si="3918"/>
        <v/>
      </c>
      <c r="BY494" s="142" t="str">
        <f t="shared" ca="1" si="3919"/>
        <v/>
      </c>
      <c r="BZ494" s="142" t="str">
        <f t="shared" ca="1" si="3908"/>
        <v/>
      </c>
      <c r="CA494" s="142" t="str">
        <f t="shared" ca="1" si="3920"/>
        <v/>
      </c>
      <c r="CB494" s="142" t="str">
        <f t="shared" ca="1" si="3921"/>
        <v/>
      </c>
      <c r="CC494" s="142" t="str">
        <f t="shared" ca="1" si="3922"/>
        <v/>
      </c>
      <c r="CD494" s="142" t="str">
        <f t="shared" ca="1" si="3923"/>
        <v/>
      </c>
      <c r="CE494" s="142" t="str">
        <f t="shared" ca="1" si="3924"/>
        <v/>
      </c>
      <c r="CF494" s="142" t="str">
        <f t="shared" ca="1" si="3925"/>
        <v/>
      </c>
      <c r="CG494" s="142" t="str">
        <f t="shared" ca="1" si="3926"/>
        <v/>
      </c>
      <c r="CH494" s="142" t="str">
        <f ca="1">IFERROR(TRIM(IFERROR(IF(ISNUMBER(MATCH(IF($CF493="Radius",LEFT($CF494,FIND(" (",$CF494,1)),IF(LEFT($CF494,FIND(" (",$CF494,1))=LEFT($CF493,FIND(" (",$CF493,1)),"",LEFT($CF494,FIND(" (",$CF494,1)))),$CH$8:$CH493,0))=FALSE,IF($CF493="Radius",LEFT($CF494,FIND(" (",$CF494,1)),IF(LEFT($CF494,FIND(" (",$CF494,1))=LEFT($CF493,FIND(" (",$CF493,1)),"",LEFT($CF494,FIND(" (",$CF494,1)))),""),"")),"")</f>
        <v/>
      </c>
      <c r="CI494" s="142" t="str">
        <f t="array" aca="1" ref="CI494" ca="1">IFERROR(IF($CH494="","",IF(MAX((Selection_Radius=$CH494)*Selection_Resultant)=0,"",MAX((Selection_Radius=$CH494)*Selection_Resultant))),"")</f>
        <v/>
      </c>
      <c r="CJ494" s="142" t="str">
        <f t="shared" ca="1" si="3927"/>
        <v/>
      </c>
      <c r="CK494" s="142" t="str">
        <f t="array" aca="1" ref="CK494" ca="1">IFERROR(INDEX($CJ$1:$CJ$502,SMALL(IF($CJ$1:$CJ$502&lt;&gt;"",ROW($CJ$1:$CJ$502)),ROW(487:487))),"")</f>
        <v/>
      </c>
      <c r="CL494" s="142" t="str">
        <f t="shared" ca="1" si="3928"/>
        <v/>
      </c>
      <c r="CM494" s="142" t="str">
        <f t="shared" ca="1" si="3929"/>
        <v/>
      </c>
      <c r="CN494" s="142" t="str" cm="1">
        <f t="array" aca="1" ref="CN494" ca="1">IF(CM494="","",INDEX(INDIRECT("$CM$9:$CM$" &amp; ROW(GuyAnchorReactionCount) + GuyAnchorReactionCount),ROWS($CM494:INDIRECT("$CM$" &amp; ROW(GuyAnchorReactionCount) + GuyAnchorReactionCount))))</f>
        <v/>
      </c>
      <c r="CP494" s="145" t="str">
        <f t="shared" ca="1" si="3930"/>
        <v/>
      </c>
      <c r="CQ494" s="145" t="str">
        <f t="shared" ca="1" si="3931"/>
        <v/>
      </c>
      <c r="CR494" s="145" t="str">
        <f t="shared" ca="1" si="3932"/>
        <v/>
      </c>
      <c r="CS494" s="145" t="str">
        <f t="shared" ca="1" si="3933"/>
        <v/>
      </c>
    </row>
    <row r="495" spans="3:97" x14ac:dyDescent="0.2">
      <c r="C495" s="142">
        <f t="shared" si="3857"/>
        <v>493</v>
      </c>
      <c r="D495" s="142" t="e">
        <f t="shared" ca="1" si="4128"/>
        <v>#N/A</v>
      </c>
      <c r="E495" s="142" t="e">
        <f t="shared" ca="1" si="4128"/>
        <v>#N/A</v>
      </c>
      <c r="F495" s="142" t="e">
        <f t="shared" ca="1" si="4128"/>
        <v>#N/A</v>
      </c>
      <c r="G495" s="142" t="e">
        <f t="shared" ca="1" si="4128"/>
        <v>#N/A</v>
      </c>
      <c r="H495" s="142" t="e">
        <f t="shared" ca="1" si="4128"/>
        <v>#N/A</v>
      </c>
      <c r="I495" s="142" t="e">
        <f t="shared" ca="1" si="4128"/>
        <v>#N/A</v>
      </c>
      <c r="J495" s="142" t="e">
        <f t="shared" ca="1" si="4128"/>
        <v>#N/A</v>
      </c>
      <c r="K495" s="142" t="e">
        <f t="shared" ca="1" si="4128"/>
        <v>#N/A</v>
      </c>
      <c r="L495" s="142" t="e">
        <f t="shared" ca="1" si="4128"/>
        <v>#N/A</v>
      </c>
      <c r="M495" s="142" t="e">
        <f t="shared" ca="1" si="4128"/>
        <v>#N/A</v>
      </c>
      <c r="N495" s="142" t="e">
        <f t="shared" ca="1" si="4128"/>
        <v>#N/A</v>
      </c>
      <c r="O495" s="142" t="e">
        <f t="shared" ca="1" si="4128"/>
        <v>#N/A</v>
      </c>
      <c r="P495" s="142" t="e">
        <f t="shared" ca="1" si="4128"/>
        <v>#N/A</v>
      </c>
      <c r="Q495" s="142" t="e">
        <f t="shared" ca="1" si="4128"/>
        <v>#N/A</v>
      </c>
      <c r="R495" s="142" t="e">
        <f t="shared" ca="1" si="4128"/>
        <v>#N/A</v>
      </c>
      <c r="S495" s="142" t="e">
        <f t="shared" ca="1" si="4128"/>
        <v>#N/A</v>
      </c>
      <c r="T495" s="142" t="e">
        <f t="shared" ca="1" si="4118"/>
        <v>#N/A</v>
      </c>
      <c r="U495" s="142" t="e">
        <f t="shared" ca="1" si="4118"/>
        <v>#N/A</v>
      </c>
      <c r="V495" s="142" t="e">
        <f t="shared" ca="1" si="4118"/>
        <v>#N/A</v>
      </c>
      <c r="W495" s="142" t="e">
        <f t="shared" ca="1" si="4118"/>
        <v>#N/A</v>
      </c>
      <c r="X495" s="142" t="e">
        <f t="shared" ca="1" si="4118"/>
        <v>#N/A</v>
      </c>
      <c r="Y495" s="142" t="e">
        <f t="shared" ca="1" si="4118"/>
        <v>#N/A</v>
      </c>
      <c r="Z495" s="142" t="e">
        <f t="shared" ca="1" si="4118"/>
        <v>#N/A</v>
      </c>
      <c r="AA495" s="142" t="e">
        <f t="shared" ca="1" si="4118"/>
        <v>#N/A</v>
      </c>
      <c r="AB495" s="142" t="e">
        <f t="shared" ca="1" si="4118"/>
        <v>#N/A</v>
      </c>
      <c r="AC495" s="142" t="e">
        <f t="shared" ca="1" si="4118"/>
        <v>#N/A</v>
      </c>
      <c r="AD495" s="142" t="e">
        <f t="shared" ca="1" si="4118"/>
        <v>#N/A</v>
      </c>
      <c r="AE495" s="142" t="e">
        <f t="shared" ca="1" si="4118"/>
        <v>#N/A</v>
      </c>
      <c r="AF495" s="142" t="e">
        <f t="shared" ca="1" si="4118"/>
        <v>#N/A</v>
      </c>
      <c r="AG495" s="142" t="e">
        <f t="shared" ca="1" si="4118"/>
        <v>#N/A</v>
      </c>
      <c r="AH495" s="142" t="e">
        <f t="shared" ca="1" si="4118"/>
        <v>#N/A</v>
      </c>
      <c r="AI495" s="142" t="e">
        <f t="shared" ca="1" si="4129"/>
        <v>#N/A</v>
      </c>
      <c r="AJ495" s="142" t="e">
        <f t="shared" ca="1" si="4129"/>
        <v>#N/A</v>
      </c>
      <c r="AK495" s="142" t="e">
        <f t="shared" ca="1" si="4129"/>
        <v>#N/A</v>
      </c>
      <c r="AL495" s="142" t="e">
        <f t="shared" ca="1" si="4129"/>
        <v>#N/A</v>
      </c>
      <c r="AM495" s="142" t="e">
        <f t="shared" ca="1" si="4129"/>
        <v>#N/A</v>
      </c>
      <c r="AN495" s="142" t="e">
        <f t="shared" ca="1" si="4129"/>
        <v>#N/A</v>
      </c>
      <c r="AO495" s="142" t="e">
        <f t="shared" ca="1" si="4129"/>
        <v>#N/A</v>
      </c>
      <c r="AP495" s="142" t="e">
        <f t="shared" ca="1" si="4129"/>
        <v>#N/A</v>
      </c>
      <c r="AQ495" s="142" t="e">
        <f t="shared" ca="1" si="4129"/>
        <v>#N/A</v>
      </c>
      <c r="AR495" s="142" t="e">
        <f t="shared" ca="1" si="4129"/>
        <v>#N/A</v>
      </c>
      <c r="AS495" s="142" t="e">
        <f t="shared" ca="1" si="4129"/>
        <v>#N/A</v>
      </c>
      <c r="AT495" s="142" t="e">
        <f t="shared" ca="1" si="4129"/>
        <v>#N/A</v>
      </c>
      <c r="AU495" s="142" t="e">
        <f t="shared" ca="1" si="4129"/>
        <v>#N/A</v>
      </c>
      <c r="AV495" s="142" t="e">
        <f t="shared" ca="1" si="4129"/>
        <v>#N/A</v>
      </c>
      <c r="AW495" s="142" t="e">
        <f t="shared" ca="1" si="4129"/>
        <v>#N/A</v>
      </c>
      <c r="AX495" s="142" t="e">
        <f t="shared" ca="1" si="4129"/>
        <v>#N/A</v>
      </c>
      <c r="AY495" s="142" t="e">
        <f t="shared" ca="1" si="4119"/>
        <v>#N/A</v>
      </c>
      <c r="AZ495" s="142" t="e">
        <f t="shared" ca="1" si="4119"/>
        <v>#N/A</v>
      </c>
      <c r="BA495" s="142" t="e">
        <f t="shared" ca="1" si="4119"/>
        <v>#N/A</v>
      </c>
      <c r="BB495" s="142" t="str">
        <f t="shared" ca="1" si="3847"/>
        <v/>
      </c>
      <c r="BC495" s="142" t="str">
        <f t="shared" ref="BC495" ca="1" si="4234">IFERROR(VALUE(G495)*IF(RTF_unit="K",1,IF(RTF_unit="lb",1/1000,IF(RTF_unit="T",2,1))),"")</f>
        <v/>
      </c>
      <c r="BD495" s="142" t="str">
        <f t="shared" ref="BD495" ca="1" si="4235">IFERROR(VALUE(H495)*IF(RTF_unit="K",1,IF(RTF_unit="lb",1/1000,IF(RTF_unit="T",2,1))),"")</f>
        <v/>
      </c>
      <c r="BE495" s="142" t="str">
        <f t="shared" ref="BE495" ca="1" si="4236">IFERROR(VALUE(I495)*IF(RTF_unit="K",1,IF(RTF_unit="lb",1/1000,IF(RTF_unit="T",2,1))),"")</f>
        <v/>
      </c>
      <c r="BF495" s="20" t="str">
        <f t="shared" ca="1" si="3851"/>
        <v/>
      </c>
      <c r="BG495" s="142" t="str">
        <f t="shared" ca="1" si="3893"/>
        <v/>
      </c>
      <c r="BH495" s="20"/>
      <c r="BI495" s="158" t="str">
        <f t="shared" ca="1" si="3937"/>
        <v/>
      </c>
      <c r="BJ495" s="142" t="str">
        <f t="shared" ca="1" si="3912"/>
        <v/>
      </c>
      <c r="BK495" s="142" t="str">
        <f t="shared" ca="1" si="3938"/>
        <v/>
      </c>
      <c r="BL495" s="142" t="str">
        <f t="shared" ref="BL495" ca="1" si="4237">IFERROR(INDEX($D$2:$BA$203,$A$41-1+$BI495,$A$27-3)*IF(RTF_unit="K",1,IF(RTF_unit="lb",1/1000,IF(RTF_unit="T",2,1))),"")</f>
        <v/>
      </c>
      <c r="BM495" s="142" t="str">
        <f t="shared" ref="BM495" ca="1" si="4238">IFERROR(INDEX($D$2:$BA$203,$A$41-1+$BI495,$A$27-1)*IF(RTF_unit="K",1,IF(RTF_unit="lb",1/1000,IF(RTF_unit="T",2,1))),"")</f>
        <v/>
      </c>
      <c r="BN495" s="142" t="str">
        <f t="shared" ref="BN495" ca="1" si="4239">IFERROR(INDEX($D$2:$BA$203,$A$41-1+$BI495,$A$27-2)*IF(RTF_unit="K",1,IF(RTF_unit="lb",1/1000,IF(RTF_unit="T",2,1))),"")</f>
        <v/>
      </c>
      <c r="BO495" s="142" t="str">
        <f t="shared" ref="BO495" ca="1" si="4240">IFERROR(INDEX($D$2:$BA$203,$A$41-1+$BI495,$A$27)*IF(RTF_unit_Moment="kip-ft",1,IF(RTF_unit_Moment="kip-in",1/12,IF(RTF_unit_Moment="lb-ft",1/1000,IF(RTF_unit_Moment="lb-in",1/12000,1)))),"")</f>
        <v/>
      </c>
      <c r="BP495" s="142" t="str">
        <f t="shared" ref="BP495" ca="1" si="4241">IFERROR(INDEX($D$2:$BA$203,$A$41-1+$BI495,$A$30)*IF(RTF_unit_Moment="kip-ft",1,IF(RTF_unit_Moment="kip-in",1/12,IF(RTF_unit_Moment="lb-ft",1/1000,IF(RTF_unit_Moment="lb-in",1/12000,1)))),"")</f>
        <v/>
      </c>
      <c r="BQ495" s="142" t="str">
        <f t="shared" ca="1" si="3944"/>
        <v/>
      </c>
      <c r="BR495" s="142" t="str">
        <f t="shared" ca="1" si="3945"/>
        <v/>
      </c>
      <c r="BT495" s="142" t="str">
        <f t="array" aca="1" ref="BT495" ca="1">IFERROR(INDEX($BB$1:$BB$502,SMALL(IF($BB$1:$BB$502&lt;&gt;"",ROW($BB$1:$BB$502)),ROW(488:488))),"")</f>
        <v/>
      </c>
      <c r="BU495" s="156" t="str">
        <f t="shared" ca="1" si="3907"/>
        <v/>
      </c>
      <c r="BV495" s="142" t="str">
        <f t="shared" ca="1" si="3918"/>
        <v/>
      </c>
      <c r="BW495" s="142" t="str">
        <f t="shared" ca="1" si="3918"/>
        <v/>
      </c>
      <c r="BX495" s="142" t="str">
        <f t="shared" ca="1" si="3918"/>
        <v/>
      </c>
      <c r="BY495" s="142" t="str">
        <f t="shared" ca="1" si="3919"/>
        <v/>
      </c>
      <c r="BZ495" s="142" t="str">
        <f t="shared" ca="1" si="3908"/>
        <v/>
      </c>
      <c r="CA495" s="142" t="str">
        <f t="shared" ca="1" si="3920"/>
        <v/>
      </c>
      <c r="CB495" s="142" t="str">
        <f t="shared" ca="1" si="3921"/>
        <v/>
      </c>
      <c r="CC495" s="142" t="str">
        <f t="shared" ca="1" si="3922"/>
        <v/>
      </c>
      <c r="CD495" s="142" t="str">
        <f t="shared" ca="1" si="3923"/>
        <v/>
      </c>
      <c r="CE495" s="142" t="str">
        <f t="shared" ca="1" si="3924"/>
        <v/>
      </c>
      <c r="CF495" s="142" t="str">
        <f t="shared" ca="1" si="3925"/>
        <v/>
      </c>
      <c r="CG495" s="142" t="str">
        <f t="shared" ca="1" si="3926"/>
        <v/>
      </c>
      <c r="CH495" s="142" t="str">
        <f ca="1">IFERROR(TRIM(IFERROR(IF(ISNUMBER(MATCH(IF($CF494="Radius",LEFT($CF495,FIND(" (",$CF495,1)),IF(LEFT($CF495,FIND(" (",$CF495,1))=LEFT($CF494,FIND(" (",$CF494,1)),"",LEFT($CF495,FIND(" (",$CF495,1)))),$CH$8:$CH494,0))=FALSE,IF($CF494="Radius",LEFT($CF495,FIND(" (",$CF495,1)),IF(LEFT($CF495,FIND(" (",$CF495,1))=LEFT($CF494,FIND(" (",$CF494,1)),"",LEFT($CF495,FIND(" (",$CF495,1)))),""),"")),"")</f>
        <v/>
      </c>
      <c r="CI495" s="142" t="str">
        <f t="array" aca="1" ref="CI495" ca="1">IFERROR(IF($CH495="","",IF(MAX((Selection_Radius=$CH495)*Selection_Resultant)=0,"",MAX((Selection_Radius=$CH495)*Selection_Resultant))),"")</f>
        <v/>
      </c>
      <c r="CJ495" s="142" t="str">
        <f t="shared" ca="1" si="3927"/>
        <v/>
      </c>
      <c r="CK495" s="142" t="str">
        <f t="array" aca="1" ref="CK495" ca="1">IFERROR(INDEX($CJ$1:$CJ$502,SMALL(IF($CJ$1:$CJ$502&lt;&gt;"",ROW($CJ$1:$CJ$502)),ROW(488:488))),"")</f>
        <v/>
      </c>
      <c r="CL495" s="142" t="str">
        <f t="shared" ca="1" si="3928"/>
        <v/>
      </c>
      <c r="CM495" s="142" t="str">
        <f t="shared" ca="1" si="3929"/>
        <v/>
      </c>
      <c r="CN495" s="142" t="str" cm="1">
        <f t="array" aca="1" ref="CN495" ca="1">IF(CM495="","",INDEX(INDIRECT("$CM$9:$CM$" &amp; ROW(GuyAnchorReactionCount) + GuyAnchorReactionCount),ROWS($CM495:INDIRECT("$CM$" &amp; ROW(GuyAnchorReactionCount) + GuyAnchorReactionCount))))</f>
        <v/>
      </c>
      <c r="CP495" s="145" t="str">
        <f t="shared" ca="1" si="3930"/>
        <v/>
      </c>
      <c r="CQ495" s="145" t="str">
        <f t="shared" ca="1" si="3931"/>
        <v/>
      </c>
      <c r="CR495" s="145" t="str">
        <f t="shared" ca="1" si="3932"/>
        <v/>
      </c>
      <c r="CS495" s="145" t="str">
        <f t="shared" ca="1" si="3933"/>
        <v/>
      </c>
    </row>
    <row r="496" spans="3:97" x14ac:dyDescent="0.2">
      <c r="C496" s="142">
        <f t="shared" si="3857"/>
        <v>494</v>
      </c>
      <c r="D496" s="142" t="e">
        <f t="shared" ca="1" si="4128"/>
        <v>#N/A</v>
      </c>
      <c r="E496" s="142" t="e">
        <f t="shared" ca="1" si="4128"/>
        <v>#N/A</v>
      </c>
      <c r="F496" s="142" t="e">
        <f t="shared" ca="1" si="4128"/>
        <v>#N/A</v>
      </c>
      <c r="G496" s="142" t="e">
        <f t="shared" ca="1" si="4128"/>
        <v>#N/A</v>
      </c>
      <c r="H496" s="142" t="e">
        <f t="shared" ca="1" si="4128"/>
        <v>#N/A</v>
      </c>
      <c r="I496" s="142" t="e">
        <f t="shared" ca="1" si="4128"/>
        <v>#N/A</v>
      </c>
      <c r="J496" s="142" t="e">
        <f t="shared" ca="1" si="4128"/>
        <v>#N/A</v>
      </c>
      <c r="K496" s="142" t="e">
        <f t="shared" ca="1" si="4128"/>
        <v>#N/A</v>
      </c>
      <c r="L496" s="142" t="e">
        <f t="shared" ca="1" si="4128"/>
        <v>#N/A</v>
      </c>
      <c r="M496" s="142" t="e">
        <f t="shared" ca="1" si="4128"/>
        <v>#N/A</v>
      </c>
      <c r="N496" s="142" t="e">
        <f t="shared" ca="1" si="4128"/>
        <v>#N/A</v>
      </c>
      <c r="O496" s="142" t="e">
        <f t="shared" ca="1" si="4128"/>
        <v>#N/A</v>
      </c>
      <c r="P496" s="142" t="e">
        <f t="shared" ca="1" si="4128"/>
        <v>#N/A</v>
      </c>
      <c r="Q496" s="142" t="e">
        <f t="shared" ca="1" si="4128"/>
        <v>#N/A</v>
      </c>
      <c r="R496" s="142" t="e">
        <f t="shared" ca="1" si="4128"/>
        <v>#N/A</v>
      </c>
      <c r="S496" s="142" t="e">
        <f t="shared" ca="1" si="4128"/>
        <v>#N/A</v>
      </c>
      <c r="T496" s="142" t="e">
        <f t="shared" ca="1" si="4118"/>
        <v>#N/A</v>
      </c>
      <c r="U496" s="142" t="e">
        <f t="shared" ca="1" si="4118"/>
        <v>#N/A</v>
      </c>
      <c r="V496" s="142" t="e">
        <f t="shared" ca="1" si="4118"/>
        <v>#N/A</v>
      </c>
      <c r="W496" s="142" t="e">
        <f t="shared" ca="1" si="4118"/>
        <v>#N/A</v>
      </c>
      <c r="X496" s="142" t="e">
        <f t="shared" ca="1" si="4118"/>
        <v>#N/A</v>
      </c>
      <c r="Y496" s="142" t="e">
        <f t="shared" ca="1" si="4118"/>
        <v>#N/A</v>
      </c>
      <c r="Z496" s="142" t="e">
        <f t="shared" ca="1" si="4118"/>
        <v>#N/A</v>
      </c>
      <c r="AA496" s="142" t="e">
        <f t="shared" ca="1" si="4118"/>
        <v>#N/A</v>
      </c>
      <c r="AB496" s="142" t="e">
        <f t="shared" ca="1" si="4118"/>
        <v>#N/A</v>
      </c>
      <c r="AC496" s="142" t="e">
        <f t="shared" ca="1" si="4118"/>
        <v>#N/A</v>
      </c>
      <c r="AD496" s="142" t="e">
        <f t="shared" ca="1" si="4118"/>
        <v>#N/A</v>
      </c>
      <c r="AE496" s="142" t="e">
        <f t="shared" ca="1" si="4118"/>
        <v>#N/A</v>
      </c>
      <c r="AF496" s="142" t="e">
        <f t="shared" ca="1" si="4118"/>
        <v>#N/A</v>
      </c>
      <c r="AG496" s="142" t="e">
        <f t="shared" ca="1" si="4118"/>
        <v>#N/A</v>
      </c>
      <c r="AH496" s="142" t="e">
        <f t="shared" ca="1" si="4118"/>
        <v>#N/A</v>
      </c>
      <c r="AI496" s="142" t="e">
        <f t="shared" ca="1" si="4129"/>
        <v>#N/A</v>
      </c>
      <c r="AJ496" s="142" t="e">
        <f t="shared" ca="1" si="4129"/>
        <v>#N/A</v>
      </c>
      <c r="AK496" s="142" t="e">
        <f t="shared" ca="1" si="4129"/>
        <v>#N/A</v>
      </c>
      <c r="AL496" s="142" t="e">
        <f t="shared" ca="1" si="4129"/>
        <v>#N/A</v>
      </c>
      <c r="AM496" s="142" t="e">
        <f t="shared" ca="1" si="4129"/>
        <v>#N/A</v>
      </c>
      <c r="AN496" s="142" t="e">
        <f t="shared" ca="1" si="4129"/>
        <v>#N/A</v>
      </c>
      <c r="AO496" s="142" t="e">
        <f t="shared" ca="1" si="4129"/>
        <v>#N/A</v>
      </c>
      <c r="AP496" s="142" t="e">
        <f t="shared" ca="1" si="4129"/>
        <v>#N/A</v>
      </c>
      <c r="AQ496" s="142" t="e">
        <f t="shared" ca="1" si="4129"/>
        <v>#N/A</v>
      </c>
      <c r="AR496" s="142" t="e">
        <f t="shared" ca="1" si="4129"/>
        <v>#N/A</v>
      </c>
      <c r="AS496" s="142" t="e">
        <f t="shared" ca="1" si="4129"/>
        <v>#N/A</v>
      </c>
      <c r="AT496" s="142" t="e">
        <f t="shared" ca="1" si="4129"/>
        <v>#N/A</v>
      </c>
      <c r="AU496" s="142" t="e">
        <f t="shared" ca="1" si="4129"/>
        <v>#N/A</v>
      </c>
      <c r="AV496" s="142" t="e">
        <f t="shared" ca="1" si="4129"/>
        <v>#N/A</v>
      </c>
      <c r="AW496" s="142" t="e">
        <f t="shared" ca="1" si="4129"/>
        <v>#N/A</v>
      </c>
      <c r="AX496" s="142" t="e">
        <f t="shared" ca="1" si="4129"/>
        <v>#N/A</v>
      </c>
      <c r="AY496" s="142" t="e">
        <f t="shared" ca="1" si="4119"/>
        <v>#N/A</v>
      </c>
      <c r="AZ496" s="142" t="e">
        <f t="shared" ca="1" si="4119"/>
        <v>#N/A</v>
      </c>
      <c r="BA496" s="142" t="e">
        <f t="shared" ca="1" si="4119"/>
        <v>#N/A</v>
      </c>
      <c r="BB496" s="142" t="str">
        <f t="shared" ca="1" si="3847"/>
        <v/>
      </c>
      <c r="BC496" s="142" t="str">
        <f t="shared" ref="BC496" ca="1" si="4242">IFERROR(VALUE(G496)*IF(RTF_unit="K",1,IF(RTF_unit="lb",1/1000,IF(RTF_unit="T",2,1))),"")</f>
        <v/>
      </c>
      <c r="BD496" s="142" t="str">
        <f t="shared" ref="BD496" ca="1" si="4243">IFERROR(VALUE(H496)*IF(RTF_unit="K",1,IF(RTF_unit="lb",1/1000,IF(RTF_unit="T",2,1))),"")</f>
        <v/>
      </c>
      <c r="BE496" s="142" t="str">
        <f t="shared" ref="BE496" ca="1" si="4244">IFERROR(VALUE(I496)*IF(RTF_unit="K",1,IF(RTF_unit="lb",1/1000,IF(RTF_unit="T",2,1))),"")</f>
        <v/>
      </c>
      <c r="BF496" s="20" t="str">
        <f t="shared" ca="1" si="3851"/>
        <v/>
      </c>
      <c r="BG496" s="142" t="str">
        <f t="shared" ca="1" si="3893"/>
        <v/>
      </c>
      <c r="BH496" s="20"/>
      <c r="BI496" s="158" t="str">
        <f t="shared" ca="1" si="3937"/>
        <v/>
      </c>
      <c r="BJ496" s="142" t="str">
        <f t="shared" ca="1" si="3912"/>
        <v/>
      </c>
      <c r="BK496" s="142" t="str">
        <f t="shared" ca="1" si="3938"/>
        <v/>
      </c>
      <c r="BL496" s="142" t="str">
        <f t="shared" ref="BL496" ca="1" si="4245">IFERROR(INDEX($D$2:$BA$203,$A$41-1+$BI496,$A$27-3)*IF(RTF_unit="K",1,IF(RTF_unit="lb",1/1000,IF(RTF_unit="T",2,1))),"")</f>
        <v/>
      </c>
      <c r="BM496" s="142" t="str">
        <f t="shared" ref="BM496" ca="1" si="4246">IFERROR(INDEX($D$2:$BA$203,$A$41-1+$BI496,$A$27-1)*IF(RTF_unit="K",1,IF(RTF_unit="lb",1/1000,IF(RTF_unit="T",2,1))),"")</f>
        <v/>
      </c>
      <c r="BN496" s="142" t="str">
        <f t="shared" ref="BN496" ca="1" si="4247">IFERROR(INDEX($D$2:$BA$203,$A$41-1+$BI496,$A$27-2)*IF(RTF_unit="K",1,IF(RTF_unit="lb",1/1000,IF(RTF_unit="T",2,1))),"")</f>
        <v/>
      </c>
      <c r="BO496" s="142" t="str">
        <f t="shared" ref="BO496" ca="1" si="4248">IFERROR(INDEX($D$2:$BA$203,$A$41-1+$BI496,$A$27)*IF(RTF_unit_Moment="kip-ft",1,IF(RTF_unit_Moment="kip-in",1/12,IF(RTF_unit_Moment="lb-ft",1/1000,IF(RTF_unit_Moment="lb-in",1/12000,1)))),"")</f>
        <v/>
      </c>
      <c r="BP496" s="142" t="str">
        <f t="shared" ref="BP496" ca="1" si="4249">IFERROR(INDEX($D$2:$BA$203,$A$41-1+$BI496,$A$30)*IF(RTF_unit_Moment="kip-ft",1,IF(RTF_unit_Moment="kip-in",1/12,IF(RTF_unit_Moment="lb-ft",1/1000,IF(RTF_unit_Moment="lb-in",1/12000,1)))),"")</f>
        <v/>
      </c>
      <c r="BQ496" s="142" t="str">
        <f t="shared" ca="1" si="3944"/>
        <v/>
      </c>
      <c r="BR496" s="142" t="str">
        <f t="shared" ca="1" si="3945"/>
        <v/>
      </c>
      <c r="BT496" s="142" t="str">
        <f t="array" aca="1" ref="BT496" ca="1">IFERROR(INDEX($BB$1:$BB$502,SMALL(IF($BB$1:$BB$502&lt;&gt;"",ROW($BB$1:$BB$502)),ROW(489:489))),"")</f>
        <v/>
      </c>
      <c r="BU496" s="156" t="str">
        <f t="shared" ca="1" si="3907"/>
        <v/>
      </c>
      <c r="BV496" s="142" t="str">
        <f t="shared" ca="1" si="3918"/>
        <v/>
      </c>
      <c r="BW496" s="142" t="str">
        <f t="shared" ca="1" si="3918"/>
        <v/>
      </c>
      <c r="BX496" s="142" t="str">
        <f t="shared" ca="1" si="3918"/>
        <v/>
      </c>
      <c r="BY496" s="142" t="str">
        <f t="shared" ca="1" si="3919"/>
        <v/>
      </c>
      <c r="BZ496" s="142" t="str">
        <f t="shared" ca="1" si="3908"/>
        <v/>
      </c>
      <c r="CA496" s="142" t="str">
        <f t="shared" ca="1" si="3920"/>
        <v/>
      </c>
      <c r="CB496" s="142" t="str">
        <f t="shared" ca="1" si="3921"/>
        <v/>
      </c>
      <c r="CC496" s="142" t="str">
        <f t="shared" ca="1" si="3922"/>
        <v/>
      </c>
      <c r="CD496" s="142" t="str">
        <f t="shared" ca="1" si="3923"/>
        <v/>
      </c>
      <c r="CE496" s="142" t="str">
        <f t="shared" ca="1" si="3924"/>
        <v/>
      </c>
      <c r="CF496" s="142" t="str">
        <f t="shared" ca="1" si="3925"/>
        <v/>
      </c>
      <c r="CG496" s="142" t="str">
        <f t="shared" ca="1" si="3926"/>
        <v/>
      </c>
      <c r="CH496" s="142" t="str">
        <f ca="1">IFERROR(TRIM(IFERROR(IF(ISNUMBER(MATCH(IF($CF495="Radius",LEFT($CF496,FIND(" (",$CF496,1)),IF(LEFT($CF496,FIND(" (",$CF496,1))=LEFT($CF495,FIND(" (",$CF495,1)),"",LEFT($CF496,FIND(" (",$CF496,1)))),$CH$8:$CH495,0))=FALSE,IF($CF495="Radius",LEFT($CF496,FIND(" (",$CF496,1)),IF(LEFT($CF496,FIND(" (",$CF496,1))=LEFT($CF495,FIND(" (",$CF495,1)),"",LEFT($CF496,FIND(" (",$CF496,1)))),""),"")),"")</f>
        <v/>
      </c>
      <c r="CI496" s="142" t="str">
        <f t="array" aca="1" ref="CI496" ca="1">IFERROR(IF($CH496="","",IF(MAX((Selection_Radius=$CH496)*Selection_Resultant)=0,"",MAX((Selection_Radius=$CH496)*Selection_Resultant))),"")</f>
        <v/>
      </c>
      <c r="CJ496" s="142" t="str">
        <f t="shared" ca="1" si="3927"/>
        <v/>
      </c>
      <c r="CK496" s="142" t="str">
        <f t="array" aca="1" ref="CK496" ca="1">IFERROR(INDEX($CJ$1:$CJ$502,SMALL(IF($CJ$1:$CJ$502&lt;&gt;"",ROW($CJ$1:$CJ$502)),ROW(489:489))),"")</f>
        <v/>
      </c>
      <c r="CL496" s="142" t="str">
        <f t="shared" ca="1" si="3928"/>
        <v/>
      </c>
      <c r="CM496" s="142" t="str">
        <f t="shared" ca="1" si="3929"/>
        <v/>
      </c>
      <c r="CN496" s="142" t="str" cm="1">
        <f t="array" aca="1" ref="CN496" ca="1">IF(CM496="","",INDEX(INDIRECT("$CM$9:$CM$" &amp; ROW(GuyAnchorReactionCount) + GuyAnchorReactionCount),ROWS($CM496:INDIRECT("$CM$" &amp; ROW(GuyAnchorReactionCount) + GuyAnchorReactionCount))))</f>
        <v/>
      </c>
      <c r="CP496" s="145" t="str">
        <f t="shared" ca="1" si="3930"/>
        <v/>
      </c>
      <c r="CQ496" s="145" t="str">
        <f t="shared" ca="1" si="3931"/>
        <v/>
      </c>
      <c r="CR496" s="145" t="str">
        <f t="shared" ca="1" si="3932"/>
        <v/>
      </c>
      <c r="CS496" s="145" t="str">
        <f t="shared" ca="1" si="3933"/>
        <v/>
      </c>
    </row>
    <row r="497" spans="3:97" x14ac:dyDescent="0.2">
      <c r="C497" s="142">
        <f t="shared" si="3857"/>
        <v>495</v>
      </c>
      <c r="D497" s="142" t="e">
        <f t="shared" ca="1" si="4128"/>
        <v>#N/A</v>
      </c>
      <c r="E497" s="142" t="e">
        <f t="shared" ca="1" si="4128"/>
        <v>#N/A</v>
      </c>
      <c r="F497" s="142" t="e">
        <f t="shared" ca="1" si="4128"/>
        <v>#N/A</v>
      </c>
      <c r="G497" s="142" t="e">
        <f t="shared" ca="1" si="4128"/>
        <v>#N/A</v>
      </c>
      <c r="H497" s="142" t="e">
        <f t="shared" ca="1" si="4128"/>
        <v>#N/A</v>
      </c>
      <c r="I497" s="142" t="e">
        <f t="shared" ca="1" si="4128"/>
        <v>#N/A</v>
      </c>
      <c r="J497" s="142" t="e">
        <f t="shared" ca="1" si="4128"/>
        <v>#N/A</v>
      </c>
      <c r="K497" s="142" t="e">
        <f t="shared" ca="1" si="4128"/>
        <v>#N/A</v>
      </c>
      <c r="L497" s="142" t="e">
        <f t="shared" ca="1" si="4128"/>
        <v>#N/A</v>
      </c>
      <c r="M497" s="142" t="e">
        <f t="shared" ca="1" si="4128"/>
        <v>#N/A</v>
      </c>
      <c r="N497" s="142" t="e">
        <f t="shared" ca="1" si="4128"/>
        <v>#N/A</v>
      </c>
      <c r="O497" s="142" t="e">
        <f t="shared" ca="1" si="4128"/>
        <v>#N/A</v>
      </c>
      <c r="P497" s="142" t="e">
        <f t="shared" ca="1" si="4128"/>
        <v>#N/A</v>
      </c>
      <c r="Q497" s="142" t="e">
        <f t="shared" ca="1" si="4128"/>
        <v>#N/A</v>
      </c>
      <c r="R497" s="142" t="e">
        <f t="shared" ca="1" si="4128"/>
        <v>#N/A</v>
      </c>
      <c r="S497" s="142" t="e">
        <f t="shared" ref="S497:AH502" ca="1" si="4250">TRIM(INDIRECT("'" &amp; "TNX Report" &amp; "'!" &amp; ADDRESS($A$9+$C497,S$1)))</f>
        <v>#N/A</v>
      </c>
      <c r="T497" s="142" t="e">
        <f t="shared" ca="1" si="4250"/>
        <v>#N/A</v>
      </c>
      <c r="U497" s="142" t="e">
        <f t="shared" ca="1" si="4250"/>
        <v>#N/A</v>
      </c>
      <c r="V497" s="142" t="e">
        <f t="shared" ca="1" si="4250"/>
        <v>#N/A</v>
      </c>
      <c r="W497" s="142" t="e">
        <f t="shared" ca="1" si="4250"/>
        <v>#N/A</v>
      </c>
      <c r="X497" s="142" t="e">
        <f t="shared" ca="1" si="4250"/>
        <v>#N/A</v>
      </c>
      <c r="Y497" s="142" t="e">
        <f t="shared" ca="1" si="4250"/>
        <v>#N/A</v>
      </c>
      <c r="Z497" s="142" t="e">
        <f t="shared" ca="1" si="4250"/>
        <v>#N/A</v>
      </c>
      <c r="AA497" s="142" t="e">
        <f t="shared" ca="1" si="4250"/>
        <v>#N/A</v>
      </c>
      <c r="AB497" s="142" t="e">
        <f t="shared" ca="1" si="4250"/>
        <v>#N/A</v>
      </c>
      <c r="AC497" s="142" t="e">
        <f t="shared" ca="1" si="4250"/>
        <v>#N/A</v>
      </c>
      <c r="AD497" s="142" t="e">
        <f t="shared" ca="1" si="4250"/>
        <v>#N/A</v>
      </c>
      <c r="AE497" s="142" t="e">
        <f t="shared" ca="1" si="4250"/>
        <v>#N/A</v>
      </c>
      <c r="AF497" s="142" t="e">
        <f t="shared" ca="1" si="4250"/>
        <v>#N/A</v>
      </c>
      <c r="AG497" s="142" t="e">
        <f t="shared" ca="1" si="4250"/>
        <v>#N/A</v>
      </c>
      <c r="AH497" s="142" t="e">
        <f t="shared" ca="1" si="4250"/>
        <v>#N/A</v>
      </c>
      <c r="AI497" s="142" t="e">
        <f t="shared" ca="1" si="4129"/>
        <v>#N/A</v>
      </c>
      <c r="AJ497" s="142" t="e">
        <f t="shared" ca="1" si="4129"/>
        <v>#N/A</v>
      </c>
      <c r="AK497" s="142" t="e">
        <f t="shared" ca="1" si="4129"/>
        <v>#N/A</v>
      </c>
      <c r="AL497" s="142" t="e">
        <f t="shared" ca="1" si="4129"/>
        <v>#N/A</v>
      </c>
      <c r="AM497" s="142" t="e">
        <f t="shared" ca="1" si="4129"/>
        <v>#N/A</v>
      </c>
      <c r="AN497" s="142" t="e">
        <f t="shared" ca="1" si="4129"/>
        <v>#N/A</v>
      </c>
      <c r="AO497" s="142" t="e">
        <f t="shared" ca="1" si="4129"/>
        <v>#N/A</v>
      </c>
      <c r="AP497" s="142" t="e">
        <f t="shared" ca="1" si="4129"/>
        <v>#N/A</v>
      </c>
      <c r="AQ497" s="142" t="e">
        <f t="shared" ca="1" si="4129"/>
        <v>#N/A</v>
      </c>
      <c r="AR497" s="142" t="e">
        <f t="shared" ca="1" si="4129"/>
        <v>#N/A</v>
      </c>
      <c r="AS497" s="142" t="e">
        <f t="shared" ca="1" si="4129"/>
        <v>#N/A</v>
      </c>
      <c r="AT497" s="142" t="e">
        <f t="shared" ca="1" si="4129"/>
        <v>#N/A</v>
      </c>
      <c r="AU497" s="142" t="e">
        <f t="shared" ca="1" si="4129"/>
        <v>#N/A</v>
      </c>
      <c r="AV497" s="142" t="e">
        <f t="shared" ca="1" si="4129"/>
        <v>#N/A</v>
      </c>
      <c r="AW497" s="142" t="e">
        <f t="shared" ca="1" si="4129"/>
        <v>#N/A</v>
      </c>
      <c r="AX497" s="142" t="e">
        <f t="shared" ref="AX497:BA502" ca="1" si="4251">TRIM(INDIRECT("'" &amp; "TNX Report" &amp; "'!" &amp; ADDRESS($A$9+$C497,AX$1)))</f>
        <v>#N/A</v>
      </c>
      <c r="AY497" s="142" t="e">
        <f t="shared" ca="1" si="4251"/>
        <v>#N/A</v>
      </c>
      <c r="AZ497" s="142" t="e">
        <f t="shared" ca="1" si="4251"/>
        <v>#N/A</v>
      </c>
      <c r="BA497" s="142" t="e">
        <f t="shared" ca="1" si="4251"/>
        <v>#N/A</v>
      </c>
      <c r="BB497" s="142" t="str">
        <f t="shared" ca="1" si="3847"/>
        <v/>
      </c>
      <c r="BC497" s="142" t="str">
        <f t="shared" ref="BC497" ca="1" si="4252">IFERROR(VALUE(G497)*IF(RTF_unit="K",1,IF(RTF_unit="lb",1/1000,IF(RTF_unit="T",2,1))),"")</f>
        <v/>
      </c>
      <c r="BD497" s="142" t="str">
        <f t="shared" ref="BD497" ca="1" si="4253">IFERROR(VALUE(H497)*IF(RTF_unit="K",1,IF(RTF_unit="lb",1/1000,IF(RTF_unit="T",2,1))),"")</f>
        <v/>
      </c>
      <c r="BE497" s="142" t="str">
        <f t="shared" ref="BE497" ca="1" si="4254">IFERROR(VALUE(I497)*IF(RTF_unit="K",1,IF(RTF_unit="lb",1/1000,IF(RTF_unit="T",2,1))),"")</f>
        <v/>
      </c>
      <c r="BF497" s="20" t="str">
        <f t="shared" ca="1" si="3851"/>
        <v/>
      </c>
      <c r="BG497" s="142" t="str">
        <f t="shared" ca="1" si="3893"/>
        <v/>
      </c>
      <c r="BH497" s="20"/>
      <c r="BI497" s="158" t="str">
        <f t="shared" ca="1" si="3937"/>
        <v/>
      </c>
      <c r="BJ497" s="142" t="str">
        <f t="shared" ca="1" si="3912"/>
        <v/>
      </c>
      <c r="BK497" s="142" t="str">
        <f t="shared" ca="1" si="3938"/>
        <v/>
      </c>
      <c r="BL497" s="142" t="str">
        <f t="shared" ref="BL497" ca="1" si="4255">IFERROR(INDEX($D$2:$BA$203,$A$41-1+$BI497,$A$27-3)*IF(RTF_unit="K",1,IF(RTF_unit="lb",1/1000,IF(RTF_unit="T",2,1))),"")</f>
        <v/>
      </c>
      <c r="BM497" s="142" t="str">
        <f t="shared" ref="BM497" ca="1" si="4256">IFERROR(INDEX($D$2:$BA$203,$A$41-1+$BI497,$A$27-1)*IF(RTF_unit="K",1,IF(RTF_unit="lb",1/1000,IF(RTF_unit="T",2,1))),"")</f>
        <v/>
      </c>
      <c r="BN497" s="142" t="str">
        <f t="shared" ref="BN497" ca="1" si="4257">IFERROR(INDEX($D$2:$BA$203,$A$41-1+$BI497,$A$27-2)*IF(RTF_unit="K",1,IF(RTF_unit="lb",1/1000,IF(RTF_unit="T",2,1))),"")</f>
        <v/>
      </c>
      <c r="BO497" s="142" t="str">
        <f t="shared" ref="BO497" ca="1" si="4258">IFERROR(INDEX($D$2:$BA$203,$A$41-1+$BI497,$A$27)*IF(RTF_unit_Moment="kip-ft",1,IF(RTF_unit_Moment="kip-in",1/12,IF(RTF_unit_Moment="lb-ft",1/1000,IF(RTF_unit_Moment="lb-in",1/12000,1)))),"")</f>
        <v/>
      </c>
      <c r="BP497" s="142" t="str">
        <f t="shared" ref="BP497" ca="1" si="4259">IFERROR(INDEX($D$2:$BA$203,$A$41-1+$BI497,$A$30)*IF(RTF_unit_Moment="kip-ft",1,IF(RTF_unit_Moment="kip-in",1/12,IF(RTF_unit_Moment="lb-ft",1/1000,IF(RTF_unit_Moment="lb-in",1/12000,1)))),"")</f>
        <v/>
      </c>
      <c r="BQ497" s="142" t="str">
        <f t="shared" ca="1" si="3944"/>
        <v/>
      </c>
      <c r="BR497" s="142" t="str">
        <f t="shared" ca="1" si="3945"/>
        <v/>
      </c>
      <c r="BT497" s="142" t="str">
        <f t="array" aca="1" ref="BT497" ca="1">IFERROR(INDEX($BB$1:$BB$502,SMALL(IF($BB$1:$BB$502&lt;&gt;"",ROW($BB$1:$BB$502)),ROW(490:490))),"")</f>
        <v/>
      </c>
      <c r="BU497" s="156" t="str">
        <f t="shared" ca="1" si="3907"/>
        <v/>
      </c>
      <c r="BV497" s="142" t="str">
        <f t="shared" ca="1" si="3918"/>
        <v/>
      </c>
      <c r="BW497" s="142" t="str">
        <f t="shared" ca="1" si="3918"/>
        <v/>
      </c>
      <c r="BX497" s="142" t="str">
        <f t="shared" ca="1" si="3918"/>
        <v/>
      </c>
      <c r="BY497" s="142" t="str">
        <f t="shared" ca="1" si="3919"/>
        <v/>
      </c>
      <c r="BZ497" s="142" t="str">
        <f t="shared" ca="1" si="3908"/>
        <v/>
      </c>
      <c r="CA497" s="142" t="str">
        <f t="shared" ca="1" si="3920"/>
        <v/>
      </c>
      <c r="CB497" s="142" t="str">
        <f t="shared" ca="1" si="3921"/>
        <v/>
      </c>
      <c r="CC497" s="142" t="str">
        <f t="shared" ca="1" si="3922"/>
        <v/>
      </c>
      <c r="CD497" s="142" t="str">
        <f t="shared" ca="1" si="3923"/>
        <v/>
      </c>
      <c r="CE497" s="142" t="str">
        <f t="shared" ca="1" si="3924"/>
        <v/>
      </c>
      <c r="CF497" s="142" t="str">
        <f t="shared" ca="1" si="3925"/>
        <v/>
      </c>
      <c r="CG497" s="142" t="str">
        <f t="shared" ca="1" si="3926"/>
        <v/>
      </c>
      <c r="CH497" s="142" t="str">
        <f ca="1">IFERROR(TRIM(IFERROR(IF(ISNUMBER(MATCH(IF($CF496="Radius",LEFT($CF497,FIND(" (",$CF497,1)),IF(LEFT($CF497,FIND(" (",$CF497,1))=LEFT($CF496,FIND(" (",$CF496,1)),"",LEFT($CF497,FIND(" (",$CF497,1)))),$CH$8:$CH496,0))=FALSE,IF($CF496="Radius",LEFT($CF497,FIND(" (",$CF497,1)),IF(LEFT($CF497,FIND(" (",$CF497,1))=LEFT($CF496,FIND(" (",$CF496,1)),"",LEFT($CF497,FIND(" (",$CF497,1)))),""),"")),"")</f>
        <v/>
      </c>
      <c r="CI497" s="142" t="str">
        <f t="array" aca="1" ref="CI497" ca="1">IFERROR(IF($CH497="","",IF(MAX((Selection_Radius=$CH497)*Selection_Resultant)=0,"",MAX((Selection_Radius=$CH497)*Selection_Resultant))),"")</f>
        <v/>
      </c>
      <c r="CJ497" s="142" t="str">
        <f t="shared" ca="1" si="3927"/>
        <v/>
      </c>
      <c r="CK497" s="142" t="str">
        <f t="array" aca="1" ref="CK497" ca="1">IFERROR(INDEX($CJ$1:$CJ$502,SMALL(IF($CJ$1:$CJ$502&lt;&gt;"",ROW($CJ$1:$CJ$502)),ROW(490:490))),"")</f>
        <v/>
      </c>
      <c r="CL497" s="142" t="str">
        <f t="shared" ca="1" si="3928"/>
        <v/>
      </c>
      <c r="CM497" s="142" t="str">
        <f t="shared" ca="1" si="3929"/>
        <v/>
      </c>
      <c r="CN497" s="142" t="str" cm="1">
        <f t="array" aca="1" ref="CN497" ca="1">IF(CM497="","",INDEX(INDIRECT("$CM$9:$CM$" &amp; ROW(GuyAnchorReactionCount) + GuyAnchorReactionCount),ROWS($CM497:INDIRECT("$CM$" &amp; ROW(GuyAnchorReactionCount) + GuyAnchorReactionCount))))</f>
        <v/>
      </c>
      <c r="CP497" s="145" t="str">
        <f t="shared" ca="1" si="3930"/>
        <v/>
      </c>
      <c r="CQ497" s="145" t="str">
        <f t="shared" ca="1" si="3931"/>
        <v/>
      </c>
      <c r="CR497" s="145" t="str">
        <f t="shared" ca="1" si="3932"/>
        <v/>
      </c>
      <c r="CS497" s="145" t="str">
        <f t="shared" ca="1" si="3933"/>
        <v/>
      </c>
    </row>
    <row r="498" spans="3:97" x14ac:dyDescent="0.2">
      <c r="C498" s="142">
        <f t="shared" si="3857"/>
        <v>496</v>
      </c>
      <c r="D498" s="142" t="e">
        <f t="shared" ref="D498:S502" ca="1" si="4260">TRIM(INDIRECT("'" &amp; "TNX Report" &amp; "'!" &amp; ADDRESS($A$9+$C498,D$1)))</f>
        <v>#N/A</v>
      </c>
      <c r="E498" s="142" t="e">
        <f t="shared" ca="1" si="4260"/>
        <v>#N/A</v>
      </c>
      <c r="F498" s="142" t="e">
        <f t="shared" ca="1" si="4260"/>
        <v>#N/A</v>
      </c>
      <c r="G498" s="142" t="e">
        <f t="shared" ca="1" si="4260"/>
        <v>#N/A</v>
      </c>
      <c r="H498" s="142" t="e">
        <f t="shared" ca="1" si="4260"/>
        <v>#N/A</v>
      </c>
      <c r="I498" s="142" t="e">
        <f t="shared" ca="1" si="4260"/>
        <v>#N/A</v>
      </c>
      <c r="J498" s="142" t="e">
        <f t="shared" ca="1" si="4260"/>
        <v>#N/A</v>
      </c>
      <c r="K498" s="142" t="e">
        <f t="shared" ca="1" si="4260"/>
        <v>#N/A</v>
      </c>
      <c r="L498" s="142" t="e">
        <f t="shared" ca="1" si="4260"/>
        <v>#N/A</v>
      </c>
      <c r="M498" s="142" t="e">
        <f t="shared" ca="1" si="4260"/>
        <v>#N/A</v>
      </c>
      <c r="N498" s="142" t="e">
        <f t="shared" ca="1" si="4260"/>
        <v>#N/A</v>
      </c>
      <c r="O498" s="142" t="e">
        <f t="shared" ca="1" si="4260"/>
        <v>#N/A</v>
      </c>
      <c r="P498" s="142" t="e">
        <f t="shared" ca="1" si="4260"/>
        <v>#N/A</v>
      </c>
      <c r="Q498" s="142" t="e">
        <f t="shared" ca="1" si="4260"/>
        <v>#N/A</v>
      </c>
      <c r="R498" s="142" t="e">
        <f t="shared" ca="1" si="4260"/>
        <v>#N/A</v>
      </c>
      <c r="S498" s="142" t="e">
        <f t="shared" ca="1" si="4260"/>
        <v>#N/A</v>
      </c>
      <c r="T498" s="142" t="e">
        <f t="shared" ca="1" si="4250"/>
        <v>#N/A</v>
      </c>
      <c r="U498" s="142" t="e">
        <f t="shared" ca="1" si="4250"/>
        <v>#N/A</v>
      </c>
      <c r="V498" s="142" t="e">
        <f t="shared" ca="1" si="4250"/>
        <v>#N/A</v>
      </c>
      <c r="W498" s="142" t="e">
        <f t="shared" ca="1" si="4250"/>
        <v>#N/A</v>
      </c>
      <c r="X498" s="142" t="e">
        <f t="shared" ca="1" si="4250"/>
        <v>#N/A</v>
      </c>
      <c r="Y498" s="142" t="e">
        <f t="shared" ca="1" si="4250"/>
        <v>#N/A</v>
      </c>
      <c r="Z498" s="142" t="e">
        <f t="shared" ca="1" si="4250"/>
        <v>#N/A</v>
      </c>
      <c r="AA498" s="142" t="e">
        <f t="shared" ca="1" si="4250"/>
        <v>#N/A</v>
      </c>
      <c r="AB498" s="142" t="e">
        <f t="shared" ca="1" si="4250"/>
        <v>#N/A</v>
      </c>
      <c r="AC498" s="142" t="e">
        <f t="shared" ca="1" si="4250"/>
        <v>#N/A</v>
      </c>
      <c r="AD498" s="142" t="e">
        <f t="shared" ca="1" si="4250"/>
        <v>#N/A</v>
      </c>
      <c r="AE498" s="142" t="e">
        <f t="shared" ca="1" si="4250"/>
        <v>#N/A</v>
      </c>
      <c r="AF498" s="142" t="e">
        <f t="shared" ca="1" si="4250"/>
        <v>#N/A</v>
      </c>
      <c r="AG498" s="142" t="e">
        <f t="shared" ca="1" si="4250"/>
        <v>#N/A</v>
      </c>
      <c r="AH498" s="142" t="e">
        <f t="shared" ca="1" si="4250"/>
        <v>#N/A</v>
      </c>
      <c r="AI498" s="142" t="e">
        <f t="shared" ref="AI498:AX502" ca="1" si="4261">TRIM(INDIRECT("'" &amp; "TNX Report" &amp; "'!" &amp; ADDRESS($A$9+$C498,AI$1)))</f>
        <v>#N/A</v>
      </c>
      <c r="AJ498" s="142" t="e">
        <f t="shared" ca="1" si="4261"/>
        <v>#N/A</v>
      </c>
      <c r="AK498" s="142" t="e">
        <f t="shared" ca="1" si="4261"/>
        <v>#N/A</v>
      </c>
      <c r="AL498" s="142" t="e">
        <f t="shared" ca="1" si="4261"/>
        <v>#N/A</v>
      </c>
      <c r="AM498" s="142" t="e">
        <f t="shared" ca="1" si="4261"/>
        <v>#N/A</v>
      </c>
      <c r="AN498" s="142" t="e">
        <f t="shared" ca="1" si="4261"/>
        <v>#N/A</v>
      </c>
      <c r="AO498" s="142" t="e">
        <f t="shared" ca="1" si="4261"/>
        <v>#N/A</v>
      </c>
      <c r="AP498" s="142" t="e">
        <f t="shared" ca="1" si="4261"/>
        <v>#N/A</v>
      </c>
      <c r="AQ498" s="142" t="e">
        <f t="shared" ca="1" si="4261"/>
        <v>#N/A</v>
      </c>
      <c r="AR498" s="142" t="e">
        <f t="shared" ca="1" si="4261"/>
        <v>#N/A</v>
      </c>
      <c r="AS498" s="142" t="e">
        <f t="shared" ca="1" si="4261"/>
        <v>#N/A</v>
      </c>
      <c r="AT498" s="142" t="e">
        <f t="shared" ca="1" si="4261"/>
        <v>#N/A</v>
      </c>
      <c r="AU498" s="142" t="e">
        <f t="shared" ca="1" si="4261"/>
        <v>#N/A</v>
      </c>
      <c r="AV498" s="142" t="e">
        <f t="shared" ca="1" si="4261"/>
        <v>#N/A</v>
      </c>
      <c r="AW498" s="142" t="e">
        <f t="shared" ca="1" si="4261"/>
        <v>#N/A</v>
      </c>
      <c r="AX498" s="142" t="e">
        <f t="shared" ca="1" si="4261"/>
        <v>#N/A</v>
      </c>
      <c r="AY498" s="142" t="e">
        <f t="shared" ca="1" si="4251"/>
        <v>#N/A</v>
      </c>
      <c r="AZ498" s="142" t="e">
        <f t="shared" ca="1" si="4251"/>
        <v>#N/A</v>
      </c>
      <c r="BA498" s="142" t="e">
        <f t="shared" ca="1" si="4251"/>
        <v>#N/A</v>
      </c>
      <c r="BB498" s="142" t="str">
        <f t="shared" ca="1" si="3847"/>
        <v/>
      </c>
      <c r="BC498" s="142" t="str">
        <f t="shared" ref="BC498" ca="1" si="4262">IFERROR(VALUE(G498)*IF(RTF_unit="K",1,IF(RTF_unit="lb",1/1000,IF(RTF_unit="T",2,1))),"")</f>
        <v/>
      </c>
      <c r="BD498" s="142" t="str">
        <f t="shared" ref="BD498" ca="1" si="4263">IFERROR(VALUE(H498)*IF(RTF_unit="K",1,IF(RTF_unit="lb",1/1000,IF(RTF_unit="T",2,1))),"")</f>
        <v/>
      </c>
      <c r="BE498" s="142" t="str">
        <f t="shared" ref="BE498" ca="1" si="4264">IFERROR(VALUE(I498)*IF(RTF_unit="K",1,IF(RTF_unit="lb",1/1000,IF(RTF_unit="T",2,1))),"")</f>
        <v/>
      </c>
      <c r="BF498" s="20" t="str">
        <f t="shared" ca="1" si="3851"/>
        <v/>
      </c>
      <c r="BG498" s="142" t="str">
        <f t="shared" ca="1" si="3893"/>
        <v/>
      </c>
      <c r="BH498" s="20"/>
      <c r="BI498" s="158" t="str">
        <f t="shared" ca="1" si="3937"/>
        <v/>
      </c>
      <c r="BJ498" s="142" t="str">
        <f t="shared" ca="1" si="3912"/>
        <v/>
      </c>
      <c r="BK498" s="142" t="str">
        <f t="shared" ca="1" si="3938"/>
        <v/>
      </c>
      <c r="BL498" s="142" t="str">
        <f t="shared" ref="BL498" ca="1" si="4265">IFERROR(INDEX($D$2:$BA$203,$A$41-1+$BI498,$A$27-3)*IF(RTF_unit="K",1,IF(RTF_unit="lb",1/1000,IF(RTF_unit="T",2,1))),"")</f>
        <v/>
      </c>
      <c r="BM498" s="142" t="str">
        <f t="shared" ref="BM498" ca="1" si="4266">IFERROR(INDEX($D$2:$BA$203,$A$41-1+$BI498,$A$27-1)*IF(RTF_unit="K",1,IF(RTF_unit="lb",1/1000,IF(RTF_unit="T",2,1))),"")</f>
        <v/>
      </c>
      <c r="BN498" s="142" t="str">
        <f t="shared" ref="BN498" ca="1" si="4267">IFERROR(INDEX($D$2:$BA$203,$A$41-1+$BI498,$A$27-2)*IF(RTF_unit="K",1,IF(RTF_unit="lb",1/1000,IF(RTF_unit="T",2,1))),"")</f>
        <v/>
      </c>
      <c r="BO498" s="142" t="str">
        <f t="shared" ref="BO498" ca="1" si="4268">IFERROR(INDEX($D$2:$BA$203,$A$41-1+$BI498,$A$27)*IF(RTF_unit_Moment="kip-ft",1,IF(RTF_unit_Moment="kip-in",1/12,IF(RTF_unit_Moment="lb-ft",1/1000,IF(RTF_unit_Moment="lb-in",1/12000,1)))),"")</f>
        <v/>
      </c>
      <c r="BP498" s="142" t="str">
        <f t="shared" ref="BP498" ca="1" si="4269">IFERROR(INDEX($D$2:$BA$203,$A$41-1+$BI498,$A$30)*IF(RTF_unit_Moment="kip-ft",1,IF(RTF_unit_Moment="kip-in",1/12,IF(RTF_unit_Moment="lb-ft",1/1000,IF(RTF_unit_Moment="lb-in",1/12000,1)))),"")</f>
        <v/>
      </c>
      <c r="BQ498" s="142" t="str">
        <f t="shared" ca="1" si="3944"/>
        <v/>
      </c>
      <c r="BR498" s="142" t="str">
        <f t="shared" ca="1" si="3945"/>
        <v/>
      </c>
      <c r="BT498" s="142" t="str">
        <f t="array" aca="1" ref="BT498" ca="1">IFERROR(INDEX($BB$1:$BB$502,SMALL(IF($BB$1:$BB$502&lt;&gt;"",ROW($BB$1:$BB$502)),ROW(491:491))),"")</f>
        <v/>
      </c>
      <c r="BU498" s="156" t="str">
        <f t="shared" ca="1" si="3907"/>
        <v/>
      </c>
      <c r="BV498" s="142" t="str">
        <f t="shared" ca="1" si="3918"/>
        <v/>
      </c>
      <c r="BW498" s="142" t="str">
        <f t="shared" ca="1" si="3918"/>
        <v/>
      </c>
      <c r="BX498" s="142" t="str">
        <f t="shared" ca="1" si="3918"/>
        <v/>
      </c>
      <c r="BY498" s="142" t="str">
        <f t="shared" ca="1" si="3919"/>
        <v/>
      </c>
      <c r="BZ498" s="142" t="str">
        <f t="shared" ca="1" si="3908"/>
        <v/>
      </c>
      <c r="CA498" s="142" t="str">
        <f t="shared" ca="1" si="3920"/>
        <v/>
      </c>
      <c r="CB498" s="142" t="str">
        <f t="shared" ca="1" si="3921"/>
        <v/>
      </c>
      <c r="CC498" s="142" t="str">
        <f t="shared" ca="1" si="3922"/>
        <v/>
      </c>
      <c r="CD498" s="142" t="str">
        <f t="shared" ca="1" si="3923"/>
        <v/>
      </c>
      <c r="CE498" s="142" t="str">
        <f t="shared" ca="1" si="3924"/>
        <v/>
      </c>
      <c r="CF498" s="142" t="str">
        <f t="shared" ca="1" si="3925"/>
        <v/>
      </c>
      <c r="CG498" s="142" t="str">
        <f t="shared" ca="1" si="3926"/>
        <v/>
      </c>
      <c r="CH498" s="142" t="str">
        <f ca="1">IFERROR(TRIM(IFERROR(IF(ISNUMBER(MATCH(IF($CF497="Radius",LEFT($CF498,FIND(" (",$CF498,1)),IF(LEFT($CF498,FIND(" (",$CF498,1))=LEFT($CF497,FIND(" (",$CF497,1)),"",LEFT($CF498,FIND(" (",$CF498,1)))),$CH$8:$CH497,0))=FALSE,IF($CF497="Radius",LEFT($CF498,FIND(" (",$CF498,1)),IF(LEFT($CF498,FIND(" (",$CF498,1))=LEFT($CF497,FIND(" (",$CF497,1)),"",LEFT($CF498,FIND(" (",$CF498,1)))),""),"")),"")</f>
        <v/>
      </c>
      <c r="CI498" s="142" t="str">
        <f t="array" aca="1" ref="CI498" ca="1">IFERROR(IF($CH498="","",IF(MAX((Selection_Radius=$CH498)*Selection_Resultant)=0,"",MAX((Selection_Radius=$CH498)*Selection_Resultant))),"")</f>
        <v/>
      </c>
      <c r="CJ498" s="142" t="str">
        <f t="shared" ca="1" si="3927"/>
        <v/>
      </c>
      <c r="CK498" s="142" t="str">
        <f t="array" aca="1" ref="CK498" ca="1">IFERROR(INDEX($CJ$1:$CJ$502,SMALL(IF($CJ$1:$CJ$502&lt;&gt;"",ROW($CJ$1:$CJ$502)),ROW(491:491))),"")</f>
        <v/>
      </c>
      <c r="CL498" s="142" t="str">
        <f t="shared" ca="1" si="3928"/>
        <v/>
      </c>
      <c r="CM498" s="142" t="str">
        <f t="shared" ca="1" si="3929"/>
        <v/>
      </c>
      <c r="CN498" s="142" t="str" cm="1">
        <f t="array" aca="1" ref="CN498" ca="1">IF(CM498="","",INDEX(INDIRECT("$CM$9:$CM$" &amp; ROW(GuyAnchorReactionCount) + GuyAnchorReactionCount),ROWS($CM498:INDIRECT("$CM$" &amp; ROW(GuyAnchorReactionCount) + GuyAnchorReactionCount))))</f>
        <v/>
      </c>
      <c r="CP498" s="145" t="str">
        <f t="shared" ca="1" si="3930"/>
        <v/>
      </c>
      <c r="CQ498" s="145" t="str">
        <f t="shared" ca="1" si="3931"/>
        <v/>
      </c>
      <c r="CR498" s="145" t="str">
        <f t="shared" ca="1" si="3932"/>
        <v/>
      </c>
      <c r="CS498" s="145" t="str">
        <f t="shared" ca="1" si="3933"/>
        <v/>
      </c>
    </row>
    <row r="499" spans="3:97" x14ac:dyDescent="0.2">
      <c r="C499" s="142">
        <f t="shared" si="3857"/>
        <v>497</v>
      </c>
      <c r="D499" s="142" t="e">
        <f t="shared" ca="1" si="4260"/>
        <v>#N/A</v>
      </c>
      <c r="E499" s="142" t="e">
        <f t="shared" ca="1" si="4260"/>
        <v>#N/A</v>
      </c>
      <c r="F499" s="142" t="e">
        <f t="shared" ca="1" si="4260"/>
        <v>#N/A</v>
      </c>
      <c r="G499" s="142" t="e">
        <f t="shared" ca="1" si="4260"/>
        <v>#N/A</v>
      </c>
      <c r="H499" s="142" t="e">
        <f t="shared" ca="1" si="4260"/>
        <v>#N/A</v>
      </c>
      <c r="I499" s="142" t="e">
        <f t="shared" ca="1" si="4260"/>
        <v>#N/A</v>
      </c>
      <c r="J499" s="142" t="e">
        <f t="shared" ca="1" si="4260"/>
        <v>#N/A</v>
      </c>
      <c r="K499" s="142" t="e">
        <f t="shared" ca="1" si="4260"/>
        <v>#N/A</v>
      </c>
      <c r="L499" s="142" t="e">
        <f t="shared" ca="1" si="4260"/>
        <v>#N/A</v>
      </c>
      <c r="M499" s="142" t="e">
        <f t="shared" ca="1" si="4260"/>
        <v>#N/A</v>
      </c>
      <c r="N499" s="142" t="e">
        <f t="shared" ca="1" si="4260"/>
        <v>#N/A</v>
      </c>
      <c r="O499" s="142" t="e">
        <f t="shared" ca="1" si="4260"/>
        <v>#N/A</v>
      </c>
      <c r="P499" s="142" t="e">
        <f t="shared" ca="1" si="4260"/>
        <v>#N/A</v>
      </c>
      <c r="Q499" s="142" t="e">
        <f t="shared" ca="1" si="4260"/>
        <v>#N/A</v>
      </c>
      <c r="R499" s="142" t="e">
        <f t="shared" ca="1" si="4260"/>
        <v>#N/A</v>
      </c>
      <c r="S499" s="142" t="e">
        <f t="shared" ca="1" si="4260"/>
        <v>#N/A</v>
      </c>
      <c r="T499" s="142" t="e">
        <f t="shared" ca="1" si="4250"/>
        <v>#N/A</v>
      </c>
      <c r="U499" s="142" t="e">
        <f t="shared" ca="1" si="4250"/>
        <v>#N/A</v>
      </c>
      <c r="V499" s="142" t="e">
        <f t="shared" ca="1" si="4250"/>
        <v>#N/A</v>
      </c>
      <c r="W499" s="142" t="e">
        <f t="shared" ca="1" si="4250"/>
        <v>#N/A</v>
      </c>
      <c r="X499" s="142" t="e">
        <f t="shared" ca="1" si="4250"/>
        <v>#N/A</v>
      </c>
      <c r="Y499" s="142" t="e">
        <f t="shared" ca="1" si="4250"/>
        <v>#N/A</v>
      </c>
      <c r="Z499" s="142" t="e">
        <f t="shared" ca="1" si="4250"/>
        <v>#N/A</v>
      </c>
      <c r="AA499" s="142" t="e">
        <f t="shared" ca="1" si="4250"/>
        <v>#N/A</v>
      </c>
      <c r="AB499" s="142" t="e">
        <f t="shared" ca="1" si="4250"/>
        <v>#N/A</v>
      </c>
      <c r="AC499" s="142" t="e">
        <f t="shared" ca="1" si="4250"/>
        <v>#N/A</v>
      </c>
      <c r="AD499" s="142" t="e">
        <f t="shared" ca="1" si="4250"/>
        <v>#N/A</v>
      </c>
      <c r="AE499" s="142" t="e">
        <f t="shared" ca="1" si="4250"/>
        <v>#N/A</v>
      </c>
      <c r="AF499" s="142" t="e">
        <f t="shared" ca="1" si="4250"/>
        <v>#N/A</v>
      </c>
      <c r="AG499" s="142" t="e">
        <f t="shared" ca="1" si="4250"/>
        <v>#N/A</v>
      </c>
      <c r="AH499" s="142" t="e">
        <f t="shared" ca="1" si="4250"/>
        <v>#N/A</v>
      </c>
      <c r="AI499" s="142" t="e">
        <f t="shared" ca="1" si="4261"/>
        <v>#N/A</v>
      </c>
      <c r="AJ499" s="142" t="e">
        <f t="shared" ca="1" si="4261"/>
        <v>#N/A</v>
      </c>
      <c r="AK499" s="142" t="e">
        <f t="shared" ca="1" si="4261"/>
        <v>#N/A</v>
      </c>
      <c r="AL499" s="142" t="e">
        <f t="shared" ca="1" si="4261"/>
        <v>#N/A</v>
      </c>
      <c r="AM499" s="142" t="e">
        <f t="shared" ca="1" si="4261"/>
        <v>#N/A</v>
      </c>
      <c r="AN499" s="142" t="e">
        <f t="shared" ca="1" si="4261"/>
        <v>#N/A</v>
      </c>
      <c r="AO499" s="142" t="e">
        <f t="shared" ca="1" si="4261"/>
        <v>#N/A</v>
      </c>
      <c r="AP499" s="142" t="e">
        <f t="shared" ca="1" si="4261"/>
        <v>#N/A</v>
      </c>
      <c r="AQ499" s="142" t="e">
        <f t="shared" ca="1" si="4261"/>
        <v>#N/A</v>
      </c>
      <c r="AR499" s="142" t="e">
        <f t="shared" ca="1" si="4261"/>
        <v>#N/A</v>
      </c>
      <c r="AS499" s="142" t="e">
        <f t="shared" ca="1" si="4261"/>
        <v>#N/A</v>
      </c>
      <c r="AT499" s="142" t="e">
        <f t="shared" ca="1" si="4261"/>
        <v>#N/A</v>
      </c>
      <c r="AU499" s="142" t="e">
        <f t="shared" ca="1" si="4261"/>
        <v>#N/A</v>
      </c>
      <c r="AV499" s="142" t="e">
        <f t="shared" ca="1" si="4261"/>
        <v>#N/A</v>
      </c>
      <c r="AW499" s="142" t="e">
        <f t="shared" ca="1" si="4261"/>
        <v>#N/A</v>
      </c>
      <c r="AX499" s="142" t="e">
        <f t="shared" ca="1" si="4261"/>
        <v>#N/A</v>
      </c>
      <c r="AY499" s="142" t="e">
        <f t="shared" ca="1" si="4251"/>
        <v>#N/A</v>
      </c>
      <c r="AZ499" s="142" t="e">
        <f t="shared" ca="1" si="4251"/>
        <v>#N/A</v>
      </c>
      <c r="BA499" s="142" t="e">
        <f t="shared" ca="1" si="4251"/>
        <v>#N/A</v>
      </c>
      <c r="BB499" s="142" t="str">
        <f t="shared" ca="1" si="3847"/>
        <v/>
      </c>
      <c r="BC499" s="142" t="str">
        <f t="shared" ref="BC499" ca="1" si="4270">IFERROR(VALUE(G499)*IF(RTF_unit="K",1,IF(RTF_unit="lb",1/1000,IF(RTF_unit="T",2,1))),"")</f>
        <v/>
      </c>
      <c r="BD499" s="142" t="str">
        <f t="shared" ref="BD499" ca="1" si="4271">IFERROR(VALUE(H499)*IF(RTF_unit="K",1,IF(RTF_unit="lb",1/1000,IF(RTF_unit="T",2,1))),"")</f>
        <v/>
      </c>
      <c r="BE499" s="142" t="str">
        <f t="shared" ref="BE499" ca="1" si="4272">IFERROR(VALUE(I499)*IF(RTF_unit="K",1,IF(RTF_unit="lb",1/1000,IF(RTF_unit="T",2,1))),"")</f>
        <v/>
      </c>
      <c r="BF499" s="20" t="str">
        <f t="shared" ca="1" si="3851"/>
        <v/>
      </c>
      <c r="BG499" s="142" t="str">
        <f t="shared" ca="1" si="3893"/>
        <v/>
      </c>
      <c r="BH499" s="20"/>
      <c r="BI499" s="158" t="str">
        <f t="shared" ca="1" si="3937"/>
        <v/>
      </c>
      <c r="BJ499" s="142" t="str">
        <f t="shared" ca="1" si="3912"/>
        <v/>
      </c>
      <c r="BK499" s="142" t="str">
        <f t="shared" ca="1" si="3938"/>
        <v/>
      </c>
      <c r="BL499" s="142" t="str">
        <f t="shared" ref="BL499" ca="1" si="4273">IFERROR(INDEX($D$2:$BA$203,$A$41-1+$BI499,$A$27-3)*IF(RTF_unit="K",1,IF(RTF_unit="lb",1/1000,IF(RTF_unit="T",2,1))),"")</f>
        <v/>
      </c>
      <c r="BM499" s="142" t="str">
        <f t="shared" ref="BM499" ca="1" si="4274">IFERROR(INDEX($D$2:$BA$203,$A$41-1+$BI499,$A$27-1)*IF(RTF_unit="K",1,IF(RTF_unit="lb",1/1000,IF(RTF_unit="T",2,1))),"")</f>
        <v/>
      </c>
      <c r="BN499" s="142" t="str">
        <f t="shared" ref="BN499" ca="1" si="4275">IFERROR(INDEX($D$2:$BA$203,$A$41-1+$BI499,$A$27-2)*IF(RTF_unit="K",1,IF(RTF_unit="lb",1/1000,IF(RTF_unit="T",2,1))),"")</f>
        <v/>
      </c>
      <c r="BO499" s="142" t="str">
        <f t="shared" ref="BO499" ca="1" si="4276">IFERROR(INDEX($D$2:$BA$203,$A$41-1+$BI499,$A$27)*IF(RTF_unit_Moment="kip-ft",1,IF(RTF_unit_Moment="kip-in",1/12,IF(RTF_unit_Moment="lb-ft",1/1000,IF(RTF_unit_Moment="lb-in",1/12000,1)))),"")</f>
        <v/>
      </c>
      <c r="BP499" s="142" t="str">
        <f t="shared" ref="BP499" ca="1" si="4277">IFERROR(INDEX($D$2:$BA$203,$A$41-1+$BI499,$A$30)*IF(RTF_unit_Moment="kip-ft",1,IF(RTF_unit_Moment="kip-in",1/12,IF(RTF_unit_Moment="lb-ft",1/1000,IF(RTF_unit_Moment="lb-in",1/12000,1)))),"")</f>
        <v/>
      </c>
      <c r="BQ499" s="142" t="str">
        <f t="shared" ca="1" si="3944"/>
        <v/>
      </c>
      <c r="BR499" s="142" t="str">
        <f t="shared" ca="1" si="3945"/>
        <v/>
      </c>
      <c r="BT499" s="142" t="str">
        <f t="array" aca="1" ref="BT499" ca="1">IFERROR(INDEX($BB$1:$BB$502,SMALL(IF($BB$1:$BB$502&lt;&gt;"",ROW($BB$1:$BB$502)),ROW(492:492))),"")</f>
        <v/>
      </c>
      <c r="BU499" s="156" t="str">
        <f t="shared" ca="1" si="3907"/>
        <v/>
      </c>
      <c r="BV499" s="142" t="str">
        <f t="shared" ca="1" si="3918"/>
        <v/>
      </c>
      <c r="BW499" s="142" t="str">
        <f t="shared" ca="1" si="3918"/>
        <v/>
      </c>
      <c r="BX499" s="142" t="str">
        <f t="shared" ca="1" si="3918"/>
        <v/>
      </c>
      <c r="BY499" s="142" t="str">
        <f t="shared" ca="1" si="3919"/>
        <v/>
      </c>
      <c r="BZ499" s="142" t="str">
        <f t="shared" ca="1" si="3908"/>
        <v/>
      </c>
      <c r="CA499" s="142" t="str">
        <f t="shared" ca="1" si="3920"/>
        <v/>
      </c>
      <c r="CB499" s="142" t="str">
        <f t="shared" ca="1" si="3921"/>
        <v/>
      </c>
      <c r="CC499" s="142" t="str">
        <f t="shared" ca="1" si="3922"/>
        <v/>
      </c>
      <c r="CD499" s="142" t="str">
        <f t="shared" ca="1" si="3923"/>
        <v/>
      </c>
      <c r="CE499" s="142" t="str">
        <f t="shared" ca="1" si="3924"/>
        <v/>
      </c>
      <c r="CF499" s="142" t="str">
        <f t="shared" ca="1" si="3925"/>
        <v/>
      </c>
      <c r="CG499" s="142" t="str">
        <f t="shared" ca="1" si="3926"/>
        <v/>
      </c>
      <c r="CH499" s="142" t="str">
        <f ca="1">IFERROR(TRIM(IFERROR(IF(ISNUMBER(MATCH(IF($CF498="Radius",LEFT($CF499,FIND(" (",$CF499,1)),IF(LEFT($CF499,FIND(" (",$CF499,1))=LEFT($CF498,FIND(" (",$CF498,1)),"",LEFT($CF499,FIND(" (",$CF499,1)))),$CH$8:$CH498,0))=FALSE,IF($CF498="Radius",LEFT($CF499,FIND(" (",$CF499,1)),IF(LEFT($CF499,FIND(" (",$CF499,1))=LEFT($CF498,FIND(" (",$CF498,1)),"",LEFT($CF499,FIND(" (",$CF499,1)))),""),"")),"")</f>
        <v/>
      </c>
      <c r="CI499" s="142" t="str">
        <f t="array" aca="1" ref="CI499" ca="1">IFERROR(IF($CH499="","",IF(MAX((Selection_Radius=$CH499)*Selection_Resultant)=0,"",MAX((Selection_Radius=$CH499)*Selection_Resultant))),"")</f>
        <v/>
      </c>
      <c r="CJ499" s="142" t="str">
        <f t="shared" ca="1" si="3927"/>
        <v/>
      </c>
      <c r="CK499" s="142" t="str">
        <f t="array" aca="1" ref="CK499" ca="1">IFERROR(INDEX($CJ$1:$CJ$502,SMALL(IF($CJ$1:$CJ$502&lt;&gt;"",ROW($CJ$1:$CJ$502)),ROW(492:492))),"")</f>
        <v/>
      </c>
      <c r="CL499" s="142" t="str">
        <f t="shared" ca="1" si="3928"/>
        <v/>
      </c>
      <c r="CM499" s="142" t="str">
        <f t="shared" ca="1" si="3929"/>
        <v/>
      </c>
      <c r="CN499" s="142" t="str" cm="1">
        <f t="array" aca="1" ref="CN499" ca="1">IF(CM499="","",INDEX(INDIRECT("$CM$9:$CM$" &amp; ROW(GuyAnchorReactionCount) + GuyAnchorReactionCount),ROWS($CM499:INDIRECT("$CM$" &amp; ROW(GuyAnchorReactionCount) + GuyAnchorReactionCount))))</f>
        <v/>
      </c>
      <c r="CP499" s="145" t="str">
        <f t="shared" ca="1" si="3930"/>
        <v/>
      </c>
      <c r="CQ499" s="145" t="str">
        <f t="shared" ca="1" si="3931"/>
        <v/>
      </c>
      <c r="CR499" s="145" t="str">
        <f t="shared" ca="1" si="3932"/>
        <v/>
      </c>
      <c r="CS499" s="145" t="str">
        <f t="shared" ca="1" si="3933"/>
        <v/>
      </c>
    </row>
    <row r="500" spans="3:97" x14ac:dyDescent="0.2">
      <c r="C500" s="142">
        <f t="shared" si="3857"/>
        <v>498</v>
      </c>
      <c r="D500" s="142" t="e">
        <f t="shared" ca="1" si="4260"/>
        <v>#N/A</v>
      </c>
      <c r="E500" s="142" t="e">
        <f t="shared" ca="1" si="4260"/>
        <v>#N/A</v>
      </c>
      <c r="F500" s="142" t="e">
        <f t="shared" ca="1" si="4260"/>
        <v>#N/A</v>
      </c>
      <c r="G500" s="142" t="e">
        <f t="shared" ca="1" si="4260"/>
        <v>#N/A</v>
      </c>
      <c r="H500" s="142" t="e">
        <f t="shared" ca="1" si="4260"/>
        <v>#N/A</v>
      </c>
      <c r="I500" s="142" t="e">
        <f t="shared" ca="1" si="4260"/>
        <v>#N/A</v>
      </c>
      <c r="J500" s="142" t="e">
        <f t="shared" ca="1" si="4260"/>
        <v>#N/A</v>
      </c>
      <c r="K500" s="142" t="e">
        <f t="shared" ca="1" si="4260"/>
        <v>#N/A</v>
      </c>
      <c r="L500" s="142" t="e">
        <f t="shared" ca="1" si="4260"/>
        <v>#N/A</v>
      </c>
      <c r="M500" s="142" t="e">
        <f t="shared" ca="1" si="4260"/>
        <v>#N/A</v>
      </c>
      <c r="N500" s="142" t="e">
        <f t="shared" ca="1" si="4260"/>
        <v>#N/A</v>
      </c>
      <c r="O500" s="142" t="e">
        <f t="shared" ca="1" si="4260"/>
        <v>#N/A</v>
      </c>
      <c r="P500" s="142" t="e">
        <f t="shared" ca="1" si="4260"/>
        <v>#N/A</v>
      </c>
      <c r="Q500" s="142" t="e">
        <f t="shared" ca="1" si="4260"/>
        <v>#N/A</v>
      </c>
      <c r="R500" s="142" t="e">
        <f t="shared" ca="1" si="4260"/>
        <v>#N/A</v>
      </c>
      <c r="S500" s="142" t="e">
        <f t="shared" ca="1" si="4260"/>
        <v>#N/A</v>
      </c>
      <c r="T500" s="142" t="e">
        <f t="shared" ca="1" si="4250"/>
        <v>#N/A</v>
      </c>
      <c r="U500" s="142" t="e">
        <f t="shared" ca="1" si="4250"/>
        <v>#N/A</v>
      </c>
      <c r="V500" s="142" t="e">
        <f t="shared" ca="1" si="4250"/>
        <v>#N/A</v>
      </c>
      <c r="W500" s="142" t="e">
        <f t="shared" ca="1" si="4250"/>
        <v>#N/A</v>
      </c>
      <c r="X500" s="142" t="e">
        <f t="shared" ca="1" si="4250"/>
        <v>#N/A</v>
      </c>
      <c r="Y500" s="142" t="e">
        <f t="shared" ca="1" si="4250"/>
        <v>#N/A</v>
      </c>
      <c r="Z500" s="142" t="e">
        <f t="shared" ca="1" si="4250"/>
        <v>#N/A</v>
      </c>
      <c r="AA500" s="142" t="e">
        <f t="shared" ca="1" si="4250"/>
        <v>#N/A</v>
      </c>
      <c r="AB500" s="142" t="e">
        <f t="shared" ca="1" si="4250"/>
        <v>#N/A</v>
      </c>
      <c r="AC500" s="142" t="e">
        <f t="shared" ca="1" si="4250"/>
        <v>#N/A</v>
      </c>
      <c r="AD500" s="142" t="e">
        <f t="shared" ca="1" si="4250"/>
        <v>#N/A</v>
      </c>
      <c r="AE500" s="142" t="e">
        <f t="shared" ca="1" si="4250"/>
        <v>#N/A</v>
      </c>
      <c r="AF500" s="142" t="e">
        <f t="shared" ca="1" si="4250"/>
        <v>#N/A</v>
      </c>
      <c r="AG500" s="142" t="e">
        <f t="shared" ca="1" si="4250"/>
        <v>#N/A</v>
      </c>
      <c r="AH500" s="142" t="e">
        <f t="shared" ca="1" si="4250"/>
        <v>#N/A</v>
      </c>
      <c r="AI500" s="142" t="e">
        <f t="shared" ca="1" si="4261"/>
        <v>#N/A</v>
      </c>
      <c r="AJ500" s="142" t="e">
        <f t="shared" ca="1" si="4261"/>
        <v>#N/A</v>
      </c>
      <c r="AK500" s="142" t="e">
        <f t="shared" ca="1" si="4261"/>
        <v>#N/A</v>
      </c>
      <c r="AL500" s="142" t="e">
        <f t="shared" ca="1" si="4261"/>
        <v>#N/A</v>
      </c>
      <c r="AM500" s="142" t="e">
        <f t="shared" ca="1" si="4261"/>
        <v>#N/A</v>
      </c>
      <c r="AN500" s="142" t="e">
        <f t="shared" ca="1" si="4261"/>
        <v>#N/A</v>
      </c>
      <c r="AO500" s="142" t="e">
        <f t="shared" ca="1" si="4261"/>
        <v>#N/A</v>
      </c>
      <c r="AP500" s="142" t="e">
        <f t="shared" ca="1" si="4261"/>
        <v>#N/A</v>
      </c>
      <c r="AQ500" s="142" t="e">
        <f t="shared" ca="1" si="4261"/>
        <v>#N/A</v>
      </c>
      <c r="AR500" s="142" t="e">
        <f t="shared" ca="1" si="4261"/>
        <v>#N/A</v>
      </c>
      <c r="AS500" s="142" t="e">
        <f t="shared" ca="1" si="4261"/>
        <v>#N/A</v>
      </c>
      <c r="AT500" s="142" t="e">
        <f t="shared" ca="1" si="4261"/>
        <v>#N/A</v>
      </c>
      <c r="AU500" s="142" t="e">
        <f t="shared" ca="1" si="4261"/>
        <v>#N/A</v>
      </c>
      <c r="AV500" s="142" t="e">
        <f t="shared" ca="1" si="4261"/>
        <v>#N/A</v>
      </c>
      <c r="AW500" s="142" t="e">
        <f t="shared" ca="1" si="4261"/>
        <v>#N/A</v>
      </c>
      <c r="AX500" s="142" t="e">
        <f t="shared" ca="1" si="4261"/>
        <v>#N/A</v>
      </c>
      <c r="AY500" s="142" t="e">
        <f t="shared" ca="1" si="4251"/>
        <v>#N/A</v>
      </c>
      <c r="AZ500" s="142" t="e">
        <f t="shared" ca="1" si="4251"/>
        <v>#N/A</v>
      </c>
      <c r="BA500" s="142" t="e">
        <f t="shared" ca="1" si="4251"/>
        <v>#N/A</v>
      </c>
      <c r="BB500" s="142" t="str">
        <f t="shared" ca="1" si="3847"/>
        <v/>
      </c>
      <c r="BC500" s="142" t="str">
        <f t="shared" ref="BC500" ca="1" si="4278">IFERROR(VALUE(G500)*IF(RTF_unit="K",1,IF(RTF_unit="lb",1/1000,IF(RTF_unit="T",2,1))),"")</f>
        <v/>
      </c>
      <c r="BD500" s="142" t="str">
        <f t="shared" ref="BD500" ca="1" si="4279">IFERROR(VALUE(H500)*IF(RTF_unit="K",1,IF(RTF_unit="lb",1/1000,IF(RTF_unit="T",2,1))),"")</f>
        <v/>
      </c>
      <c r="BE500" s="142" t="str">
        <f t="shared" ref="BE500" ca="1" si="4280">IFERROR(VALUE(I500)*IF(RTF_unit="K",1,IF(RTF_unit="lb",1/1000,IF(RTF_unit="T",2,1))),"")</f>
        <v/>
      </c>
      <c r="BF500" s="20" t="str">
        <f t="shared" ca="1" si="3851"/>
        <v/>
      </c>
      <c r="BG500" s="142" t="str">
        <f t="shared" ca="1" si="3893"/>
        <v/>
      </c>
      <c r="BH500" s="20"/>
      <c r="BI500" s="158" t="str">
        <f t="shared" ca="1" si="3937"/>
        <v/>
      </c>
      <c r="BJ500" s="142" t="str">
        <f t="shared" ca="1" si="3912"/>
        <v/>
      </c>
      <c r="BK500" s="142" t="str">
        <f t="shared" ca="1" si="3938"/>
        <v/>
      </c>
      <c r="BL500" s="142" t="str">
        <f t="shared" ref="BL500" ca="1" si="4281">IFERROR(INDEX($D$2:$BA$203,$A$41-1+$BI500,$A$27-3)*IF(RTF_unit="K",1,IF(RTF_unit="lb",1/1000,IF(RTF_unit="T",2,1))),"")</f>
        <v/>
      </c>
      <c r="BM500" s="142" t="str">
        <f t="shared" ref="BM500" ca="1" si="4282">IFERROR(INDEX($D$2:$BA$203,$A$41-1+$BI500,$A$27-1)*IF(RTF_unit="K",1,IF(RTF_unit="lb",1/1000,IF(RTF_unit="T",2,1))),"")</f>
        <v/>
      </c>
      <c r="BN500" s="142" t="str">
        <f t="shared" ref="BN500" ca="1" si="4283">IFERROR(INDEX($D$2:$BA$203,$A$41-1+$BI500,$A$27-2)*IF(RTF_unit="K",1,IF(RTF_unit="lb",1/1000,IF(RTF_unit="T",2,1))),"")</f>
        <v/>
      </c>
      <c r="BO500" s="142" t="str">
        <f t="shared" ref="BO500" ca="1" si="4284">IFERROR(INDEX($D$2:$BA$203,$A$41-1+$BI500,$A$27)*IF(RTF_unit_Moment="kip-ft",1,IF(RTF_unit_Moment="kip-in",1/12,IF(RTF_unit_Moment="lb-ft",1/1000,IF(RTF_unit_Moment="lb-in",1/12000,1)))),"")</f>
        <v/>
      </c>
      <c r="BP500" s="142" t="str">
        <f t="shared" ref="BP500" ca="1" si="4285">IFERROR(INDEX($D$2:$BA$203,$A$41-1+$BI500,$A$30)*IF(RTF_unit_Moment="kip-ft",1,IF(RTF_unit_Moment="kip-in",1/12,IF(RTF_unit_Moment="lb-ft",1/1000,IF(RTF_unit_Moment="lb-in",1/12000,1)))),"")</f>
        <v/>
      </c>
      <c r="BQ500" s="142" t="str">
        <f t="shared" ca="1" si="3944"/>
        <v/>
      </c>
      <c r="BR500" s="142" t="str">
        <f t="shared" ca="1" si="3945"/>
        <v/>
      </c>
      <c r="BT500" s="142" t="str">
        <f t="array" aca="1" ref="BT500" ca="1">IFERROR(INDEX($BB$1:$BB$502,SMALL(IF($BB$1:$BB$502&lt;&gt;"",ROW($BB$1:$BB$502)),ROW(493:493))),"")</f>
        <v/>
      </c>
      <c r="BU500" s="156" t="str">
        <f t="shared" ca="1" si="3907"/>
        <v/>
      </c>
      <c r="BV500" s="142" t="str">
        <f t="shared" ca="1" si="3918"/>
        <v/>
      </c>
      <c r="BW500" s="142" t="str">
        <f t="shared" ca="1" si="3918"/>
        <v/>
      </c>
      <c r="BX500" s="142" t="str">
        <f t="shared" ca="1" si="3918"/>
        <v/>
      </c>
      <c r="BY500" s="142" t="str">
        <f t="shared" ca="1" si="3919"/>
        <v/>
      </c>
      <c r="BZ500" s="142" t="str">
        <f t="shared" ca="1" si="3908"/>
        <v/>
      </c>
      <c r="CA500" s="142" t="str">
        <f t="shared" ca="1" si="3920"/>
        <v/>
      </c>
      <c r="CB500" s="142" t="str">
        <f t="shared" ca="1" si="3921"/>
        <v/>
      </c>
      <c r="CC500" s="142" t="str">
        <f t="shared" ca="1" si="3922"/>
        <v/>
      </c>
      <c r="CD500" s="142" t="str">
        <f t="shared" ca="1" si="3923"/>
        <v/>
      </c>
      <c r="CE500" s="142" t="str">
        <f t="shared" ca="1" si="3924"/>
        <v/>
      </c>
      <c r="CF500" s="142" t="str">
        <f t="shared" ca="1" si="3925"/>
        <v/>
      </c>
      <c r="CG500" s="142" t="str">
        <f t="shared" ca="1" si="3926"/>
        <v/>
      </c>
      <c r="CH500" s="142" t="str">
        <f ca="1">IFERROR(TRIM(IFERROR(IF(ISNUMBER(MATCH(IF($CF499="Radius",LEFT($CF500,FIND(" (",$CF500,1)),IF(LEFT($CF500,FIND(" (",$CF500,1))=LEFT($CF499,FIND(" (",$CF499,1)),"",LEFT($CF500,FIND(" (",$CF500,1)))),$CH$8:$CH499,0))=FALSE,IF($CF499="Radius",LEFT($CF500,FIND(" (",$CF500,1)),IF(LEFT($CF500,FIND(" (",$CF500,1))=LEFT($CF499,FIND(" (",$CF499,1)),"",LEFT($CF500,FIND(" (",$CF500,1)))),""),"")),"")</f>
        <v/>
      </c>
      <c r="CI500" s="142" t="str">
        <f t="array" aca="1" ref="CI500" ca="1">IFERROR(IF($CH500="","",IF(MAX((Selection_Radius=$CH500)*Selection_Resultant)=0,"",MAX((Selection_Radius=$CH500)*Selection_Resultant))),"")</f>
        <v/>
      </c>
      <c r="CJ500" s="142" t="str">
        <f t="shared" ca="1" si="3927"/>
        <v/>
      </c>
      <c r="CK500" s="142" t="str">
        <f t="array" aca="1" ref="CK500" ca="1">IFERROR(INDEX($CJ$1:$CJ$502,SMALL(IF($CJ$1:$CJ$502&lt;&gt;"",ROW($CJ$1:$CJ$502)),ROW(493:493))),"")</f>
        <v/>
      </c>
      <c r="CL500" s="142" t="str">
        <f t="shared" ca="1" si="3928"/>
        <v/>
      </c>
      <c r="CM500" s="142" t="str">
        <f t="shared" ca="1" si="3929"/>
        <v/>
      </c>
      <c r="CN500" s="142" t="str" cm="1">
        <f t="array" aca="1" ref="CN500" ca="1">IF(CM500="","",INDEX(INDIRECT("$CM$9:$CM$" &amp; ROW(GuyAnchorReactionCount) + GuyAnchorReactionCount),ROWS($CM500:INDIRECT("$CM$" &amp; ROW(GuyAnchorReactionCount) + GuyAnchorReactionCount))))</f>
        <v/>
      </c>
      <c r="CP500" s="145" t="str">
        <f t="shared" ca="1" si="3930"/>
        <v/>
      </c>
      <c r="CQ500" s="145" t="str">
        <f t="shared" ca="1" si="3931"/>
        <v/>
      </c>
      <c r="CR500" s="145" t="str">
        <f t="shared" ca="1" si="3932"/>
        <v/>
      </c>
      <c r="CS500" s="145" t="str">
        <f t="shared" ca="1" si="3933"/>
        <v/>
      </c>
    </row>
    <row r="501" spans="3:97" x14ac:dyDescent="0.2">
      <c r="C501" s="142">
        <f t="shared" si="3857"/>
        <v>499</v>
      </c>
      <c r="D501" s="142" t="e">
        <f t="shared" ca="1" si="4260"/>
        <v>#N/A</v>
      </c>
      <c r="E501" s="142" t="e">
        <f t="shared" ca="1" si="4260"/>
        <v>#N/A</v>
      </c>
      <c r="F501" s="142" t="e">
        <f t="shared" ca="1" si="4260"/>
        <v>#N/A</v>
      </c>
      <c r="G501" s="142" t="e">
        <f t="shared" ca="1" si="4260"/>
        <v>#N/A</v>
      </c>
      <c r="H501" s="142" t="e">
        <f t="shared" ca="1" si="4260"/>
        <v>#N/A</v>
      </c>
      <c r="I501" s="142" t="e">
        <f t="shared" ca="1" si="4260"/>
        <v>#N/A</v>
      </c>
      <c r="J501" s="142" t="e">
        <f t="shared" ca="1" si="4260"/>
        <v>#N/A</v>
      </c>
      <c r="K501" s="142" t="e">
        <f t="shared" ca="1" si="4260"/>
        <v>#N/A</v>
      </c>
      <c r="L501" s="142" t="e">
        <f t="shared" ca="1" si="4260"/>
        <v>#N/A</v>
      </c>
      <c r="M501" s="142" t="e">
        <f t="shared" ca="1" si="4260"/>
        <v>#N/A</v>
      </c>
      <c r="N501" s="142" t="e">
        <f t="shared" ca="1" si="4260"/>
        <v>#N/A</v>
      </c>
      <c r="O501" s="142" t="e">
        <f t="shared" ca="1" si="4260"/>
        <v>#N/A</v>
      </c>
      <c r="P501" s="142" t="e">
        <f t="shared" ca="1" si="4260"/>
        <v>#N/A</v>
      </c>
      <c r="Q501" s="142" t="e">
        <f t="shared" ca="1" si="4260"/>
        <v>#N/A</v>
      </c>
      <c r="R501" s="142" t="e">
        <f t="shared" ca="1" si="4260"/>
        <v>#N/A</v>
      </c>
      <c r="S501" s="142" t="e">
        <f t="shared" ca="1" si="4260"/>
        <v>#N/A</v>
      </c>
      <c r="T501" s="142" t="e">
        <f t="shared" ca="1" si="4250"/>
        <v>#N/A</v>
      </c>
      <c r="U501" s="142" t="e">
        <f t="shared" ca="1" si="4250"/>
        <v>#N/A</v>
      </c>
      <c r="V501" s="142" t="e">
        <f t="shared" ca="1" si="4250"/>
        <v>#N/A</v>
      </c>
      <c r="W501" s="142" t="e">
        <f t="shared" ca="1" si="4250"/>
        <v>#N/A</v>
      </c>
      <c r="X501" s="142" t="e">
        <f t="shared" ca="1" si="4250"/>
        <v>#N/A</v>
      </c>
      <c r="Y501" s="142" t="e">
        <f t="shared" ca="1" si="4250"/>
        <v>#N/A</v>
      </c>
      <c r="Z501" s="142" t="e">
        <f t="shared" ca="1" si="4250"/>
        <v>#N/A</v>
      </c>
      <c r="AA501" s="142" t="e">
        <f t="shared" ca="1" si="4250"/>
        <v>#N/A</v>
      </c>
      <c r="AB501" s="142" t="e">
        <f t="shared" ca="1" si="4250"/>
        <v>#N/A</v>
      </c>
      <c r="AC501" s="142" t="e">
        <f t="shared" ca="1" si="4250"/>
        <v>#N/A</v>
      </c>
      <c r="AD501" s="142" t="e">
        <f t="shared" ca="1" si="4250"/>
        <v>#N/A</v>
      </c>
      <c r="AE501" s="142" t="e">
        <f t="shared" ca="1" si="4250"/>
        <v>#N/A</v>
      </c>
      <c r="AF501" s="142" t="e">
        <f t="shared" ca="1" si="4250"/>
        <v>#N/A</v>
      </c>
      <c r="AG501" s="142" t="e">
        <f t="shared" ca="1" si="4250"/>
        <v>#N/A</v>
      </c>
      <c r="AH501" s="142" t="e">
        <f t="shared" ca="1" si="4250"/>
        <v>#N/A</v>
      </c>
      <c r="AI501" s="142" t="e">
        <f t="shared" ca="1" si="4261"/>
        <v>#N/A</v>
      </c>
      <c r="AJ501" s="142" t="e">
        <f t="shared" ca="1" si="4261"/>
        <v>#N/A</v>
      </c>
      <c r="AK501" s="142" t="e">
        <f t="shared" ca="1" si="4261"/>
        <v>#N/A</v>
      </c>
      <c r="AL501" s="142" t="e">
        <f t="shared" ca="1" si="4261"/>
        <v>#N/A</v>
      </c>
      <c r="AM501" s="142" t="e">
        <f t="shared" ca="1" si="4261"/>
        <v>#N/A</v>
      </c>
      <c r="AN501" s="142" t="e">
        <f t="shared" ca="1" si="4261"/>
        <v>#N/A</v>
      </c>
      <c r="AO501" s="142" t="e">
        <f t="shared" ca="1" si="4261"/>
        <v>#N/A</v>
      </c>
      <c r="AP501" s="142" t="e">
        <f t="shared" ca="1" si="4261"/>
        <v>#N/A</v>
      </c>
      <c r="AQ501" s="142" t="e">
        <f t="shared" ca="1" si="4261"/>
        <v>#N/A</v>
      </c>
      <c r="AR501" s="142" t="e">
        <f t="shared" ca="1" si="4261"/>
        <v>#N/A</v>
      </c>
      <c r="AS501" s="142" t="e">
        <f t="shared" ca="1" si="4261"/>
        <v>#N/A</v>
      </c>
      <c r="AT501" s="142" t="e">
        <f t="shared" ca="1" si="4261"/>
        <v>#N/A</v>
      </c>
      <c r="AU501" s="142" t="e">
        <f t="shared" ca="1" si="4261"/>
        <v>#N/A</v>
      </c>
      <c r="AV501" s="142" t="e">
        <f t="shared" ca="1" si="4261"/>
        <v>#N/A</v>
      </c>
      <c r="AW501" s="142" t="e">
        <f t="shared" ca="1" si="4261"/>
        <v>#N/A</v>
      </c>
      <c r="AX501" s="142" t="e">
        <f t="shared" ca="1" si="4261"/>
        <v>#N/A</v>
      </c>
      <c r="AY501" s="142" t="e">
        <f t="shared" ca="1" si="4251"/>
        <v>#N/A</v>
      </c>
      <c r="AZ501" s="142" t="e">
        <f t="shared" ca="1" si="4251"/>
        <v>#N/A</v>
      </c>
      <c r="BA501" s="142" t="e">
        <f t="shared" ca="1" si="4251"/>
        <v>#N/A</v>
      </c>
      <c r="BB501" s="142" t="str">
        <f t="shared" ca="1" si="3847"/>
        <v/>
      </c>
      <c r="BC501" s="142" t="str">
        <f t="shared" ref="BC501" ca="1" si="4286">IFERROR(VALUE(G501)*IF(RTF_unit="K",1,IF(RTF_unit="lb",1/1000,IF(RTF_unit="T",2,1))),"")</f>
        <v/>
      </c>
      <c r="BD501" s="142" t="str">
        <f t="shared" ref="BD501" ca="1" si="4287">IFERROR(VALUE(H501)*IF(RTF_unit="K",1,IF(RTF_unit="lb",1/1000,IF(RTF_unit="T",2,1))),"")</f>
        <v/>
      </c>
      <c r="BE501" s="142" t="str">
        <f t="shared" ref="BE501" ca="1" si="4288">IFERROR(VALUE(I501)*IF(RTF_unit="K",1,IF(RTF_unit="lb",1/1000,IF(RTF_unit="T",2,1))),"")</f>
        <v/>
      </c>
      <c r="BF501" s="20" t="str">
        <f t="shared" ca="1" si="3851"/>
        <v/>
      </c>
      <c r="BG501" s="142" t="str">
        <f t="shared" ca="1" si="3893"/>
        <v/>
      </c>
      <c r="BH501" s="20"/>
      <c r="BI501" s="158" t="str">
        <f t="shared" ca="1" si="3937"/>
        <v/>
      </c>
      <c r="BJ501" s="142" t="str">
        <f t="shared" ca="1" si="3912"/>
        <v/>
      </c>
      <c r="BK501" s="142" t="str">
        <f t="shared" ca="1" si="3938"/>
        <v/>
      </c>
      <c r="BL501" s="142" t="str">
        <f t="shared" ref="BL501" ca="1" si="4289">IFERROR(INDEX($D$2:$BA$203,$A$41-1+$BI501,$A$27-3)*IF(RTF_unit="K",1,IF(RTF_unit="lb",1/1000,IF(RTF_unit="T",2,1))),"")</f>
        <v/>
      </c>
      <c r="BM501" s="142" t="str">
        <f t="shared" ref="BM501" ca="1" si="4290">IFERROR(INDEX($D$2:$BA$203,$A$41-1+$BI501,$A$27-1)*IF(RTF_unit="K",1,IF(RTF_unit="lb",1/1000,IF(RTF_unit="T",2,1))),"")</f>
        <v/>
      </c>
      <c r="BN501" s="142" t="str">
        <f t="shared" ref="BN501" ca="1" si="4291">IFERROR(INDEX($D$2:$BA$203,$A$41-1+$BI501,$A$27-2)*IF(RTF_unit="K",1,IF(RTF_unit="lb",1/1000,IF(RTF_unit="T",2,1))),"")</f>
        <v/>
      </c>
      <c r="BO501" s="142" t="str">
        <f t="shared" ref="BO501" ca="1" si="4292">IFERROR(INDEX($D$2:$BA$203,$A$41-1+$BI501,$A$27)*IF(RTF_unit_Moment="kip-ft",1,IF(RTF_unit_Moment="kip-in",1/12,IF(RTF_unit_Moment="lb-ft",1/1000,IF(RTF_unit_Moment="lb-in",1/12000,1)))),"")</f>
        <v/>
      </c>
      <c r="BP501" s="142" t="str">
        <f t="shared" ref="BP501" ca="1" si="4293">IFERROR(INDEX($D$2:$BA$203,$A$41-1+$BI501,$A$30)*IF(RTF_unit_Moment="kip-ft",1,IF(RTF_unit_Moment="kip-in",1/12,IF(RTF_unit_Moment="lb-ft",1/1000,IF(RTF_unit_Moment="lb-in",1/12000,1)))),"")</f>
        <v/>
      </c>
      <c r="BQ501" s="142" t="str">
        <f t="shared" ca="1" si="3944"/>
        <v/>
      </c>
      <c r="BR501" s="142" t="str">
        <f t="shared" ca="1" si="3945"/>
        <v/>
      </c>
      <c r="BT501" s="142" t="str">
        <f t="array" aca="1" ref="BT501" ca="1">IFERROR(INDEX($BB$1:$BB$502,SMALL(IF($BB$1:$BB$502&lt;&gt;"",ROW($BB$1:$BB$502)),ROW(494:494))),"")</f>
        <v/>
      </c>
      <c r="BU501" s="156" t="str">
        <f t="shared" ca="1" si="3907"/>
        <v/>
      </c>
      <c r="BV501" s="142" t="str">
        <f t="shared" ca="1" si="3918"/>
        <v/>
      </c>
      <c r="BW501" s="142" t="str">
        <f t="shared" ca="1" si="3918"/>
        <v/>
      </c>
      <c r="BX501" s="142" t="str">
        <f t="shared" ca="1" si="3918"/>
        <v/>
      </c>
      <c r="BY501" s="142" t="str">
        <f t="shared" ca="1" si="3919"/>
        <v/>
      </c>
      <c r="BZ501" s="142" t="str">
        <f t="shared" ca="1" si="3908"/>
        <v/>
      </c>
      <c r="CA501" s="142" t="str">
        <f t="shared" ca="1" si="3920"/>
        <v/>
      </c>
      <c r="CB501" s="142" t="str">
        <f t="shared" ca="1" si="3921"/>
        <v/>
      </c>
      <c r="CC501" s="142" t="str">
        <f t="shared" ca="1" si="3922"/>
        <v/>
      </c>
      <c r="CD501" s="142" t="str">
        <f t="shared" ca="1" si="3923"/>
        <v/>
      </c>
      <c r="CE501" s="142" t="str">
        <f t="shared" ca="1" si="3924"/>
        <v/>
      </c>
      <c r="CF501" s="142" t="str">
        <f t="shared" ca="1" si="3925"/>
        <v/>
      </c>
      <c r="CG501" s="142" t="str">
        <f t="shared" ca="1" si="3926"/>
        <v/>
      </c>
      <c r="CH501" s="142" t="str">
        <f ca="1">IFERROR(TRIM(IFERROR(IF(ISNUMBER(MATCH(IF($CF500="Radius",LEFT($CF501,FIND(" (",$CF501,1)),IF(LEFT($CF501,FIND(" (",$CF501,1))=LEFT($CF500,FIND(" (",$CF500,1)),"",LEFT($CF501,FIND(" (",$CF501,1)))),$CH$8:$CH500,0))=FALSE,IF($CF500="Radius",LEFT($CF501,FIND(" (",$CF501,1)),IF(LEFT($CF501,FIND(" (",$CF501,1))=LEFT($CF500,FIND(" (",$CF500,1)),"",LEFT($CF501,FIND(" (",$CF501,1)))),""),"")),"")</f>
        <v/>
      </c>
      <c r="CI501" s="142" t="str">
        <f t="array" aca="1" ref="CI501" ca="1">IFERROR(IF($CH501="","",IF(MAX((Selection_Radius=$CH501)*Selection_Resultant)=0,"",MAX((Selection_Radius=$CH501)*Selection_Resultant))),"")</f>
        <v/>
      </c>
      <c r="CJ501" s="142" t="str">
        <f t="shared" ca="1" si="3927"/>
        <v/>
      </c>
      <c r="CK501" s="142" t="str">
        <f t="array" aca="1" ref="CK501" ca="1">IFERROR(INDEX($CJ$1:$CJ$502,SMALL(IF($CJ$1:$CJ$502&lt;&gt;"",ROW($CJ$1:$CJ$502)),ROW(494:494))),"")</f>
        <v/>
      </c>
      <c r="CL501" s="142" t="str">
        <f t="shared" ca="1" si="3928"/>
        <v/>
      </c>
      <c r="CM501" s="142" t="str">
        <f t="shared" ca="1" si="3929"/>
        <v/>
      </c>
      <c r="CN501" s="142" t="str" cm="1">
        <f t="array" aca="1" ref="CN501" ca="1">IF(CM501="","",INDEX(INDIRECT("$CM$9:$CM$" &amp; ROW(GuyAnchorReactionCount) + GuyAnchorReactionCount),ROWS($CM501:INDIRECT("$CM$" &amp; ROW(GuyAnchorReactionCount) + GuyAnchorReactionCount))))</f>
        <v/>
      </c>
      <c r="CP501" s="145" t="str">
        <f t="shared" ca="1" si="3930"/>
        <v/>
      </c>
      <c r="CQ501" s="145" t="str">
        <f t="shared" ca="1" si="3931"/>
        <v/>
      </c>
      <c r="CR501" s="145" t="str">
        <f t="shared" ca="1" si="3932"/>
        <v/>
      </c>
      <c r="CS501" s="145" t="str">
        <f t="shared" ca="1" si="3933"/>
        <v/>
      </c>
    </row>
    <row r="502" spans="3:97" x14ac:dyDescent="0.2">
      <c r="C502" s="142">
        <f t="shared" si="3857"/>
        <v>500</v>
      </c>
      <c r="D502" s="142" t="e">
        <f t="shared" ca="1" si="4260"/>
        <v>#N/A</v>
      </c>
      <c r="E502" s="142" t="e">
        <f t="shared" ca="1" si="4260"/>
        <v>#N/A</v>
      </c>
      <c r="F502" s="142" t="e">
        <f t="shared" ca="1" si="4260"/>
        <v>#N/A</v>
      </c>
      <c r="G502" s="142" t="e">
        <f t="shared" ca="1" si="4260"/>
        <v>#N/A</v>
      </c>
      <c r="H502" s="142" t="e">
        <f t="shared" ca="1" si="4260"/>
        <v>#N/A</v>
      </c>
      <c r="I502" s="142" t="e">
        <f t="shared" ca="1" si="4260"/>
        <v>#N/A</v>
      </c>
      <c r="J502" s="142" t="e">
        <f t="shared" ca="1" si="4260"/>
        <v>#N/A</v>
      </c>
      <c r="K502" s="142" t="e">
        <f t="shared" ca="1" si="4260"/>
        <v>#N/A</v>
      </c>
      <c r="L502" s="142" t="e">
        <f t="shared" ca="1" si="4260"/>
        <v>#N/A</v>
      </c>
      <c r="M502" s="142" t="e">
        <f t="shared" ca="1" si="4260"/>
        <v>#N/A</v>
      </c>
      <c r="N502" s="142" t="e">
        <f t="shared" ca="1" si="4260"/>
        <v>#N/A</v>
      </c>
      <c r="O502" s="142" t="e">
        <f t="shared" ca="1" si="4260"/>
        <v>#N/A</v>
      </c>
      <c r="P502" s="142" t="e">
        <f t="shared" ca="1" si="4260"/>
        <v>#N/A</v>
      </c>
      <c r="Q502" s="142" t="e">
        <f t="shared" ca="1" si="4260"/>
        <v>#N/A</v>
      </c>
      <c r="R502" s="142" t="e">
        <f t="shared" ca="1" si="4260"/>
        <v>#N/A</v>
      </c>
      <c r="S502" s="142" t="e">
        <f t="shared" ca="1" si="4260"/>
        <v>#N/A</v>
      </c>
      <c r="T502" s="142" t="e">
        <f t="shared" ca="1" si="4250"/>
        <v>#N/A</v>
      </c>
      <c r="U502" s="142" t="e">
        <f t="shared" ca="1" si="4250"/>
        <v>#N/A</v>
      </c>
      <c r="V502" s="142" t="e">
        <f t="shared" ca="1" si="4250"/>
        <v>#N/A</v>
      </c>
      <c r="W502" s="142" t="e">
        <f t="shared" ca="1" si="4250"/>
        <v>#N/A</v>
      </c>
      <c r="X502" s="142" t="e">
        <f t="shared" ca="1" si="4250"/>
        <v>#N/A</v>
      </c>
      <c r="Y502" s="142" t="e">
        <f t="shared" ca="1" si="4250"/>
        <v>#N/A</v>
      </c>
      <c r="Z502" s="142" t="e">
        <f t="shared" ca="1" si="4250"/>
        <v>#N/A</v>
      </c>
      <c r="AA502" s="142" t="e">
        <f t="shared" ca="1" si="4250"/>
        <v>#N/A</v>
      </c>
      <c r="AB502" s="142" t="e">
        <f t="shared" ca="1" si="4250"/>
        <v>#N/A</v>
      </c>
      <c r="AC502" s="142" t="e">
        <f t="shared" ca="1" si="4250"/>
        <v>#N/A</v>
      </c>
      <c r="AD502" s="142" t="e">
        <f t="shared" ca="1" si="4250"/>
        <v>#N/A</v>
      </c>
      <c r="AE502" s="142" t="e">
        <f t="shared" ca="1" si="4250"/>
        <v>#N/A</v>
      </c>
      <c r="AF502" s="142" t="e">
        <f t="shared" ca="1" si="4250"/>
        <v>#N/A</v>
      </c>
      <c r="AG502" s="142" t="e">
        <f t="shared" ca="1" si="4250"/>
        <v>#N/A</v>
      </c>
      <c r="AH502" s="142" t="e">
        <f t="shared" ca="1" si="4250"/>
        <v>#N/A</v>
      </c>
      <c r="AI502" s="142" t="e">
        <f t="shared" ca="1" si="4261"/>
        <v>#N/A</v>
      </c>
      <c r="AJ502" s="142" t="e">
        <f t="shared" ca="1" si="4261"/>
        <v>#N/A</v>
      </c>
      <c r="AK502" s="142" t="e">
        <f t="shared" ca="1" si="4261"/>
        <v>#N/A</v>
      </c>
      <c r="AL502" s="142" t="e">
        <f t="shared" ca="1" si="4261"/>
        <v>#N/A</v>
      </c>
      <c r="AM502" s="142" t="e">
        <f t="shared" ca="1" si="4261"/>
        <v>#N/A</v>
      </c>
      <c r="AN502" s="142" t="e">
        <f t="shared" ca="1" si="4261"/>
        <v>#N/A</v>
      </c>
      <c r="AO502" s="142" t="e">
        <f t="shared" ca="1" si="4261"/>
        <v>#N/A</v>
      </c>
      <c r="AP502" s="142" t="e">
        <f t="shared" ca="1" si="4261"/>
        <v>#N/A</v>
      </c>
      <c r="AQ502" s="142" t="e">
        <f t="shared" ca="1" si="4261"/>
        <v>#N/A</v>
      </c>
      <c r="AR502" s="142" t="e">
        <f t="shared" ca="1" si="4261"/>
        <v>#N/A</v>
      </c>
      <c r="AS502" s="142" t="e">
        <f t="shared" ca="1" si="4261"/>
        <v>#N/A</v>
      </c>
      <c r="AT502" s="142" t="e">
        <f t="shared" ca="1" si="4261"/>
        <v>#N/A</v>
      </c>
      <c r="AU502" s="142" t="e">
        <f t="shared" ca="1" si="4261"/>
        <v>#N/A</v>
      </c>
      <c r="AV502" s="142" t="e">
        <f t="shared" ca="1" si="4261"/>
        <v>#N/A</v>
      </c>
      <c r="AW502" s="142" t="e">
        <f t="shared" ca="1" si="4261"/>
        <v>#N/A</v>
      </c>
      <c r="AX502" s="142" t="e">
        <f t="shared" ca="1" si="4261"/>
        <v>#N/A</v>
      </c>
      <c r="AY502" s="142" t="e">
        <f t="shared" ca="1" si="4251"/>
        <v>#N/A</v>
      </c>
      <c r="AZ502" s="142" t="e">
        <f t="shared" ca="1" si="4251"/>
        <v>#N/A</v>
      </c>
      <c r="BA502" s="142" t="e">
        <f t="shared" ca="1" si="4251"/>
        <v>#N/A</v>
      </c>
      <c r="BB502" s="142" t="str">
        <f t="shared" ca="1" si="3847"/>
        <v/>
      </c>
      <c r="BC502" s="142" t="str">
        <f t="shared" ref="BC502" ca="1" si="4294">IFERROR(VALUE(G502)*IF(RTF_unit="K",1,IF(RTF_unit="lb",1/1000,IF(RTF_unit="T",2,1))),"")</f>
        <v/>
      </c>
      <c r="BD502" s="142" t="str">
        <f t="shared" ref="BD502" ca="1" si="4295">IFERROR(VALUE(H502)*IF(RTF_unit="K",1,IF(RTF_unit="lb",1/1000,IF(RTF_unit="T",2,1))),"")</f>
        <v/>
      </c>
      <c r="BE502" s="142" t="str">
        <f t="shared" ref="BE502" ca="1" si="4296">IFERROR(VALUE(I502)*IF(RTF_unit="K",1,IF(RTF_unit="lb",1/1000,IF(RTF_unit="T",2,1))),"")</f>
        <v/>
      </c>
      <c r="BF502" s="20" t="str">
        <f t="shared" ca="1" si="3851"/>
        <v/>
      </c>
      <c r="BG502" s="142" t="str">
        <f t="shared" ca="1" si="3893"/>
        <v/>
      </c>
      <c r="BH502" s="20"/>
      <c r="BI502" s="158" t="str">
        <f t="shared" ca="1" si="3937"/>
        <v/>
      </c>
      <c r="BJ502" s="142" t="str">
        <f t="shared" ca="1" si="3912"/>
        <v/>
      </c>
      <c r="BK502" s="142" t="str">
        <f t="shared" ca="1" si="3938"/>
        <v/>
      </c>
      <c r="BL502" s="142" t="str">
        <f t="shared" ref="BL502" ca="1" si="4297">IFERROR(INDEX($D$2:$BA$203,$A$41-1+$BI502,$A$27-3)*IF(RTF_unit="K",1,IF(RTF_unit="lb",1/1000,IF(RTF_unit="T",2,1))),"")</f>
        <v/>
      </c>
      <c r="BM502" s="142" t="str">
        <f t="shared" ref="BM502" ca="1" si="4298">IFERROR(INDEX($D$2:$BA$203,$A$41-1+$BI502,$A$27-1)*IF(RTF_unit="K",1,IF(RTF_unit="lb",1/1000,IF(RTF_unit="T",2,1))),"")</f>
        <v/>
      </c>
      <c r="BN502" s="142" t="str">
        <f t="shared" ref="BN502" ca="1" si="4299">IFERROR(INDEX($D$2:$BA$203,$A$41-1+$BI502,$A$27-2)*IF(RTF_unit="K",1,IF(RTF_unit="lb",1/1000,IF(RTF_unit="T",2,1))),"")</f>
        <v/>
      </c>
      <c r="BO502" s="142" t="str">
        <f t="shared" ref="BO502" ca="1" si="4300">IFERROR(INDEX($D$2:$BA$203,$A$41-1+$BI502,$A$27)*IF(RTF_unit_Moment="kip-ft",1,IF(RTF_unit_Moment="kip-in",1/12,IF(RTF_unit_Moment="lb-ft",1/1000,IF(RTF_unit_Moment="lb-in",1/12000,1)))),"")</f>
        <v/>
      </c>
      <c r="BP502" s="142" t="str">
        <f t="shared" ref="BP502" ca="1" si="4301">IFERROR(INDEX($D$2:$BA$203,$A$41-1+$BI502,$A$30)*IF(RTF_unit_Moment="kip-ft",1,IF(RTF_unit_Moment="kip-in",1/12,IF(RTF_unit_Moment="lb-ft",1/1000,IF(RTF_unit_Moment="lb-in",1/12000,1)))),"")</f>
        <v/>
      </c>
      <c r="BQ502" s="142" t="str">
        <f t="shared" ca="1" si="3944"/>
        <v/>
      </c>
      <c r="BR502" s="142" t="str">
        <f t="shared" ca="1" si="3945"/>
        <v/>
      </c>
      <c r="BT502" s="142" t="str">
        <f t="array" aca="1" ref="BT502" ca="1">IFERROR(INDEX($BB$1:$BB$502,SMALL(IF($BB$1:$BB$502&lt;&gt;"",ROW($BB$1:$BB$502)),ROW(495:495))),"")</f>
        <v/>
      </c>
      <c r="BU502" s="156" t="str">
        <f t="shared" ca="1" si="3907"/>
        <v/>
      </c>
      <c r="BV502" s="142" t="str">
        <f t="shared" ca="1" si="3918"/>
        <v/>
      </c>
      <c r="BW502" s="142" t="str">
        <f t="shared" ca="1" si="3918"/>
        <v/>
      </c>
      <c r="BX502" s="142" t="str">
        <f t="shared" ca="1" si="3918"/>
        <v/>
      </c>
      <c r="BY502" s="142" t="str">
        <f t="shared" ca="1" si="3919"/>
        <v/>
      </c>
      <c r="BZ502" s="142" t="str">
        <f t="shared" ca="1" si="3908"/>
        <v/>
      </c>
      <c r="CA502" s="142" t="str">
        <f t="shared" ca="1" si="3920"/>
        <v/>
      </c>
      <c r="CB502" s="142" t="str">
        <f t="shared" ca="1" si="3921"/>
        <v/>
      </c>
      <c r="CC502" s="142" t="str">
        <f t="shared" ca="1" si="3922"/>
        <v/>
      </c>
      <c r="CD502" s="142" t="str">
        <f t="shared" ca="1" si="3923"/>
        <v/>
      </c>
      <c r="CE502" s="142" t="str">
        <f t="shared" ca="1" si="3924"/>
        <v/>
      </c>
      <c r="CF502" s="142" t="str">
        <f t="shared" ca="1" si="3925"/>
        <v/>
      </c>
      <c r="CG502" s="142" t="str">
        <f t="shared" ca="1" si="3926"/>
        <v/>
      </c>
      <c r="CH502" s="142" t="str">
        <f ca="1">IFERROR(TRIM(IFERROR(IF(ISNUMBER(MATCH(IF($CF501="Radius",LEFT($CF502,FIND(" (",$CF502,1)),IF(LEFT($CF502,FIND(" (",$CF502,1))=LEFT($CF501,FIND(" (",$CF501,1)),"",LEFT($CF502,FIND(" (",$CF502,1)))),$CH$8:$CH501,0))=FALSE,IF($CF501="Radius",LEFT($CF502,FIND(" (",$CF502,1)),IF(LEFT($CF502,FIND(" (",$CF502,1))=LEFT($CF501,FIND(" (",$CF501,1)),"",LEFT($CF502,FIND(" (",$CF502,1)))),""),"")),"")</f>
        <v/>
      </c>
      <c r="CI502" s="142" t="str">
        <f t="array" aca="1" ref="CI502" ca="1">IFERROR(IF($CH502="","",IF(MAX((Selection_Radius=$CH502)*Selection_Resultant)=0,"",MAX((Selection_Radius=$CH502)*Selection_Resultant))),"")</f>
        <v/>
      </c>
      <c r="CJ502" s="142" t="str">
        <f t="shared" ca="1" si="3927"/>
        <v/>
      </c>
      <c r="CK502" s="142" t="str">
        <f t="array" aca="1" ref="CK502" ca="1">IFERROR(INDEX($CJ$1:$CJ$502,SMALL(IF($CJ$1:$CJ$502&lt;&gt;"",ROW($CJ$1:$CJ$502)),ROW(495:495))),"")</f>
        <v/>
      </c>
      <c r="CL502" s="142" t="str">
        <f t="shared" ca="1" si="3928"/>
        <v/>
      </c>
      <c r="CM502" s="142" t="str">
        <f t="shared" ca="1" si="3929"/>
        <v/>
      </c>
      <c r="CN502" s="142" t="str" cm="1">
        <f t="array" aca="1" ref="CN502" ca="1">IF(CM502="","",INDEX(INDIRECT("$CM$9:$CM$" &amp; ROW(GuyAnchorReactionCount) + GuyAnchorReactionCount),ROWS($CM502:INDIRECT("$CM$" &amp; ROW(GuyAnchorReactionCount) + GuyAnchorReactionCount))))</f>
        <v/>
      </c>
      <c r="CP502" s="145" t="str">
        <f t="shared" ca="1" si="3930"/>
        <v/>
      </c>
      <c r="CQ502" s="145" t="str">
        <f t="shared" ca="1" si="3931"/>
        <v/>
      </c>
      <c r="CR502" s="145" t="str">
        <f t="shared" ca="1" si="3932"/>
        <v/>
      </c>
      <c r="CS502" s="145" t="str">
        <f t="shared" ca="1" si="3933"/>
        <v/>
      </c>
    </row>
    <row r="503" spans="3:97" x14ac:dyDescent="0.2">
      <c r="CN503" s="142"/>
      <c r="CP503" s="145" t="str">
        <f t="shared" si="3930"/>
        <v/>
      </c>
      <c r="CQ503" s="145" t="str">
        <f t="shared" si="3931"/>
        <v/>
      </c>
      <c r="CR503" s="145" t="str">
        <f t="shared" si="3932"/>
        <v/>
      </c>
      <c r="CS503" s="145" t="str">
        <f t="shared" si="3933"/>
        <v/>
      </c>
    </row>
    <row r="504" spans="3:97" x14ac:dyDescent="0.2">
      <c r="CN504" s="142"/>
      <c r="CP504" s="145" t="str">
        <f t="shared" si="3930"/>
        <v/>
      </c>
      <c r="CQ504" s="145" t="str">
        <f t="shared" si="3931"/>
        <v/>
      </c>
      <c r="CR504" s="145" t="str">
        <f t="shared" si="3932"/>
        <v/>
      </c>
      <c r="CS504" s="145" t="str">
        <f t="shared" si="3933"/>
        <v/>
      </c>
    </row>
    <row r="505" spans="3:97" x14ac:dyDescent="0.2">
      <c r="CN505" s="142"/>
      <c r="CP505" s="145" t="str">
        <f t="shared" si="3930"/>
        <v/>
      </c>
      <c r="CQ505" s="145" t="str">
        <f t="shared" si="3931"/>
        <v/>
      </c>
      <c r="CR505" s="145" t="str">
        <f t="shared" si="3932"/>
        <v/>
      </c>
      <c r="CS505" s="145" t="str">
        <f t="shared" si="3933"/>
        <v/>
      </c>
    </row>
    <row r="506" spans="3:97" x14ac:dyDescent="0.2">
      <c r="CN506" s="142"/>
      <c r="CP506" s="145" t="str">
        <f t="shared" si="3930"/>
        <v/>
      </c>
      <c r="CQ506" s="145" t="str">
        <f t="shared" si="3931"/>
        <v/>
      </c>
      <c r="CR506" s="145" t="str">
        <f t="shared" si="3932"/>
        <v/>
      </c>
      <c r="CS506" s="145" t="str">
        <f t="shared" si="3933"/>
        <v/>
      </c>
    </row>
    <row r="507" spans="3:97" x14ac:dyDescent="0.2">
      <c r="CN507" s="142"/>
      <c r="CP507" s="145" t="str">
        <f t="shared" si="3930"/>
        <v/>
      </c>
      <c r="CQ507" s="145" t="str">
        <f t="shared" si="3931"/>
        <v/>
      </c>
      <c r="CR507" s="145" t="str">
        <f t="shared" si="3932"/>
        <v/>
      </c>
      <c r="CS507" s="145" t="str">
        <f t="shared" si="3933"/>
        <v/>
      </c>
    </row>
    <row r="508" spans="3:97" x14ac:dyDescent="0.2">
      <c r="CN508" s="142"/>
      <c r="CP508" s="145" t="str">
        <f t="shared" si="3930"/>
        <v/>
      </c>
      <c r="CQ508" s="145" t="str">
        <f t="shared" si="3931"/>
        <v/>
      </c>
      <c r="CR508" s="145" t="str">
        <f t="shared" si="3932"/>
        <v/>
      </c>
      <c r="CS508" s="145" t="str">
        <f t="shared" si="3933"/>
        <v/>
      </c>
    </row>
    <row r="509" spans="3:97" x14ac:dyDescent="0.2">
      <c r="CN509" s="142"/>
      <c r="CP509" s="145" t="str">
        <f t="shared" si="3930"/>
        <v/>
      </c>
      <c r="CQ509" s="145" t="str">
        <f t="shared" si="3931"/>
        <v/>
      </c>
      <c r="CR509" s="145" t="str">
        <f t="shared" si="3932"/>
        <v/>
      </c>
      <c r="CS509" s="145" t="str">
        <f t="shared" si="3933"/>
        <v/>
      </c>
    </row>
    <row r="510" spans="3:97" x14ac:dyDescent="0.2">
      <c r="CN510" s="142"/>
      <c r="CP510" s="145" t="str">
        <f t="shared" si="3930"/>
        <v/>
      </c>
      <c r="CQ510" s="145" t="str">
        <f t="shared" si="3931"/>
        <v/>
      </c>
      <c r="CR510" s="145" t="str">
        <f t="shared" si="3932"/>
        <v/>
      </c>
      <c r="CS510" s="145" t="str">
        <f t="shared" si="3933"/>
        <v/>
      </c>
    </row>
    <row r="511" spans="3:97" x14ac:dyDescent="0.2">
      <c r="CN511" s="142"/>
      <c r="CP511" s="145" t="str">
        <f t="shared" si="3930"/>
        <v/>
      </c>
      <c r="CQ511" s="145" t="str">
        <f t="shared" si="3931"/>
        <v/>
      </c>
      <c r="CR511" s="145" t="str">
        <f t="shared" si="3932"/>
        <v/>
      </c>
      <c r="CS511" s="145" t="str">
        <f t="shared" si="3933"/>
        <v/>
      </c>
    </row>
    <row r="512" spans="3:97" x14ac:dyDescent="0.2">
      <c r="CN512" s="142"/>
      <c r="CP512" s="145" t="str">
        <f t="shared" si="3930"/>
        <v/>
      </c>
      <c r="CQ512" s="145" t="str">
        <f t="shared" si="3931"/>
        <v/>
      </c>
      <c r="CR512" s="145" t="str">
        <f t="shared" si="3932"/>
        <v/>
      </c>
      <c r="CS512" s="145" t="str">
        <f t="shared" si="3933"/>
        <v/>
      </c>
    </row>
    <row r="513" spans="92:97" x14ac:dyDescent="0.2">
      <c r="CN513" s="142"/>
      <c r="CP513" s="145" t="str">
        <f t="shared" si="3930"/>
        <v/>
      </c>
      <c r="CQ513" s="145" t="str">
        <f t="shared" si="3931"/>
        <v/>
      </c>
      <c r="CR513" s="145" t="str">
        <f t="shared" si="3932"/>
        <v/>
      </c>
      <c r="CS513" s="145" t="str">
        <f t="shared" si="3933"/>
        <v/>
      </c>
    </row>
    <row r="514" spans="92:97" x14ac:dyDescent="0.2">
      <c r="CN514" s="142"/>
      <c r="CP514" s="145" t="str">
        <f t="shared" si="3930"/>
        <v/>
      </c>
      <c r="CQ514" s="145" t="str">
        <f t="shared" si="3931"/>
        <v/>
      </c>
      <c r="CR514" s="145" t="str">
        <f t="shared" si="3932"/>
        <v/>
      </c>
      <c r="CS514" s="145" t="str">
        <f t="shared" si="3933"/>
        <v/>
      </c>
    </row>
    <row r="515" spans="92:97" x14ac:dyDescent="0.2">
      <c r="CN515" s="142"/>
      <c r="CP515" s="145" t="str">
        <f t="shared" si="3930"/>
        <v/>
      </c>
      <c r="CQ515" s="145" t="str">
        <f t="shared" si="3931"/>
        <v/>
      </c>
      <c r="CR515" s="145" t="str">
        <f t="shared" si="3932"/>
        <v/>
      </c>
      <c r="CS515" s="145" t="str">
        <f t="shared" si="3933"/>
        <v/>
      </c>
    </row>
    <row r="516" spans="92:97" x14ac:dyDescent="0.2">
      <c r="CN516" s="142"/>
      <c r="CP516" s="145" t="str">
        <f t="shared" si="3930"/>
        <v/>
      </c>
      <c r="CQ516" s="145" t="str">
        <f t="shared" si="3931"/>
        <v/>
      </c>
      <c r="CR516" s="145" t="str">
        <f t="shared" si="3932"/>
        <v/>
      </c>
      <c r="CS516" s="145" t="str">
        <f t="shared" si="3933"/>
        <v/>
      </c>
    </row>
    <row r="517" spans="92:97" x14ac:dyDescent="0.2">
      <c r="CN517" s="142"/>
      <c r="CP517" s="145" t="str">
        <f t="shared" si="3930"/>
        <v/>
      </c>
      <c r="CQ517" s="145" t="str">
        <f t="shared" si="3931"/>
        <v/>
      </c>
      <c r="CR517" s="145" t="str">
        <f t="shared" si="3932"/>
        <v/>
      </c>
      <c r="CS517" s="145" t="str">
        <f t="shared" si="3933"/>
        <v/>
      </c>
    </row>
    <row r="518" spans="92:97" x14ac:dyDescent="0.2">
      <c r="CN518" s="142"/>
      <c r="CP518" s="145" t="str">
        <f t="shared" si="3930"/>
        <v/>
      </c>
      <c r="CQ518" s="145" t="str">
        <f t="shared" si="3931"/>
        <v/>
      </c>
      <c r="CR518" s="145" t="str">
        <f t="shared" si="3932"/>
        <v/>
      </c>
      <c r="CS518" s="145" t="str">
        <f t="shared" si="3933"/>
        <v/>
      </c>
    </row>
    <row r="519" spans="92:97" x14ac:dyDescent="0.2">
      <c r="CN519" s="142"/>
      <c r="CP519" s="145" t="str">
        <f t="shared" si="3930"/>
        <v/>
      </c>
      <c r="CQ519" s="145" t="str">
        <f t="shared" si="3931"/>
        <v/>
      </c>
      <c r="CR519" s="145" t="str">
        <f t="shared" si="3932"/>
        <v/>
      </c>
      <c r="CS519" s="145" t="str">
        <f t="shared" si="3933"/>
        <v/>
      </c>
    </row>
    <row r="520" spans="92:97" x14ac:dyDescent="0.2">
      <c r="CN520" s="142"/>
      <c r="CP520" s="145" t="str">
        <f t="shared" si="3930"/>
        <v/>
      </c>
      <c r="CQ520" s="145" t="str">
        <f t="shared" si="3931"/>
        <v/>
      </c>
      <c r="CR520" s="145" t="str">
        <f t="shared" si="3932"/>
        <v/>
      </c>
      <c r="CS520" s="145" t="str">
        <f t="shared" si="3933"/>
        <v/>
      </c>
    </row>
    <row r="521" spans="92:97" x14ac:dyDescent="0.2">
      <c r="CN521" s="142"/>
      <c r="CP521" s="145" t="str">
        <f t="shared" si="3930"/>
        <v/>
      </c>
      <c r="CQ521" s="145" t="str">
        <f t="shared" si="3931"/>
        <v/>
      </c>
      <c r="CR521" s="145" t="str">
        <f t="shared" si="3932"/>
        <v/>
      </c>
      <c r="CS521" s="145" t="str">
        <f t="shared" si="3933"/>
        <v/>
      </c>
    </row>
    <row r="522" spans="92:97" x14ac:dyDescent="0.2">
      <c r="CN522" s="142"/>
      <c r="CP522" s="145" t="str">
        <f t="shared" ref="CP522:CP585" si="4302">IF($CN522="","",$CN522)</f>
        <v/>
      </c>
      <c r="CQ522" s="145" t="str">
        <f t="shared" ref="CQ522:CQ585" si="4303">IF($CP522="","",ABS(VLOOKUP(IF(LEFT($CP522,3)="Guy",$CP522,INDEX($CK$9:$CK$502,MATCH($CP522,$CL$9:$CL$502,0)))&amp;"*",$BT$9:$CD$502,11,0)))</f>
        <v/>
      </c>
      <c r="CR522" s="145" t="str">
        <f t="shared" ref="CR522:CR585" si="4304">IF($CP522="","",ABS(VLOOKUP(IF(LEFT($CP522,3)="Guy",$CP522,INDEX($CK$9:$CK$502,MATCH($CP522,$CL$9:$CL$502,0)))&amp;"*",$BT$9:$CD$502,3,0)))</f>
        <v/>
      </c>
      <c r="CS522" s="145" t="str">
        <f t="shared" ref="CS522:CS585" si="4305">IF($CP522="","",ABS(VLOOKUP(IF(LEFT($CP522,3)="Guy",$CP522,INDEX($CK$9:$CK$502,MATCH($CP522,$CL$9:$CL$502,0)))&amp;"*",$BT$9:$CD$502,6,0)))</f>
        <v/>
      </c>
    </row>
    <row r="523" spans="92:97" x14ac:dyDescent="0.2">
      <c r="CN523" s="142"/>
      <c r="CP523" s="145" t="str">
        <f t="shared" si="4302"/>
        <v/>
      </c>
      <c r="CQ523" s="145" t="str">
        <f t="shared" si="4303"/>
        <v/>
      </c>
      <c r="CR523" s="145" t="str">
        <f t="shared" si="4304"/>
        <v/>
      </c>
      <c r="CS523" s="145" t="str">
        <f t="shared" si="4305"/>
        <v/>
      </c>
    </row>
    <row r="524" spans="92:97" x14ac:dyDescent="0.2">
      <c r="CN524" s="142"/>
      <c r="CP524" s="145" t="str">
        <f t="shared" si="4302"/>
        <v/>
      </c>
      <c r="CQ524" s="145" t="str">
        <f t="shared" si="4303"/>
        <v/>
      </c>
      <c r="CR524" s="145" t="str">
        <f t="shared" si="4304"/>
        <v/>
      </c>
      <c r="CS524" s="145" t="str">
        <f t="shared" si="4305"/>
        <v/>
      </c>
    </row>
    <row r="525" spans="92:97" x14ac:dyDescent="0.2">
      <c r="CN525" s="142"/>
      <c r="CP525" s="145" t="str">
        <f t="shared" si="4302"/>
        <v/>
      </c>
      <c r="CQ525" s="145" t="str">
        <f t="shared" si="4303"/>
        <v/>
      </c>
      <c r="CR525" s="145" t="str">
        <f t="shared" si="4304"/>
        <v/>
      </c>
      <c r="CS525" s="145" t="str">
        <f t="shared" si="4305"/>
        <v/>
      </c>
    </row>
    <row r="526" spans="92:97" x14ac:dyDescent="0.2">
      <c r="CN526" s="142"/>
      <c r="CP526" s="145" t="str">
        <f t="shared" si="4302"/>
        <v/>
      </c>
      <c r="CQ526" s="145" t="str">
        <f t="shared" si="4303"/>
        <v/>
      </c>
      <c r="CR526" s="145" t="str">
        <f t="shared" si="4304"/>
        <v/>
      </c>
      <c r="CS526" s="145" t="str">
        <f t="shared" si="4305"/>
        <v/>
      </c>
    </row>
    <row r="527" spans="92:97" x14ac:dyDescent="0.2">
      <c r="CN527" s="142"/>
      <c r="CP527" s="145" t="str">
        <f t="shared" si="4302"/>
        <v/>
      </c>
      <c r="CQ527" s="145" t="str">
        <f t="shared" si="4303"/>
        <v/>
      </c>
      <c r="CR527" s="145" t="str">
        <f t="shared" si="4304"/>
        <v/>
      </c>
      <c r="CS527" s="145" t="str">
        <f t="shared" si="4305"/>
        <v/>
      </c>
    </row>
    <row r="528" spans="92:97" x14ac:dyDescent="0.2">
      <c r="CN528" s="142"/>
      <c r="CP528" s="145" t="str">
        <f t="shared" si="4302"/>
        <v/>
      </c>
      <c r="CQ528" s="145" t="str">
        <f t="shared" si="4303"/>
        <v/>
      </c>
      <c r="CR528" s="145" t="str">
        <f t="shared" si="4304"/>
        <v/>
      </c>
      <c r="CS528" s="145" t="str">
        <f t="shared" si="4305"/>
        <v/>
      </c>
    </row>
    <row r="529" spans="92:97" x14ac:dyDescent="0.2">
      <c r="CN529" s="142"/>
      <c r="CP529" s="145" t="str">
        <f t="shared" si="4302"/>
        <v/>
      </c>
      <c r="CQ529" s="145" t="str">
        <f t="shared" si="4303"/>
        <v/>
      </c>
      <c r="CR529" s="145" t="str">
        <f t="shared" si="4304"/>
        <v/>
      </c>
      <c r="CS529" s="145" t="str">
        <f t="shared" si="4305"/>
        <v/>
      </c>
    </row>
    <row r="530" spans="92:97" x14ac:dyDescent="0.2">
      <c r="CN530" s="142"/>
      <c r="CP530" s="145" t="str">
        <f t="shared" si="4302"/>
        <v/>
      </c>
      <c r="CQ530" s="145" t="str">
        <f t="shared" si="4303"/>
        <v/>
      </c>
      <c r="CR530" s="145" t="str">
        <f t="shared" si="4304"/>
        <v/>
      </c>
      <c r="CS530" s="145" t="str">
        <f t="shared" si="4305"/>
        <v/>
      </c>
    </row>
    <row r="531" spans="92:97" x14ac:dyDescent="0.2">
      <c r="CN531" s="142"/>
      <c r="CP531" s="145" t="str">
        <f t="shared" si="4302"/>
        <v/>
      </c>
      <c r="CQ531" s="145" t="str">
        <f t="shared" si="4303"/>
        <v/>
      </c>
      <c r="CR531" s="145" t="str">
        <f t="shared" si="4304"/>
        <v/>
      </c>
      <c r="CS531" s="145" t="str">
        <f t="shared" si="4305"/>
        <v/>
      </c>
    </row>
    <row r="532" spans="92:97" x14ac:dyDescent="0.2">
      <c r="CN532" s="142"/>
      <c r="CP532" s="145" t="str">
        <f t="shared" si="4302"/>
        <v/>
      </c>
      <c r="CQ532" s="145" t="str">
        <f t="shared" si="4303"/>
        <v/>
      </c>
      <c r="CR532" s="145" t="str">
        <f t="shared" si="4304"/>
        <v/>
      </c>
      <c r="CS532" s="145" t="str">
        <f t="shared" si="4305"/>
        <v/>
      </c>
    </row>
    <row r="533" spans="92:97" x14ac:dyDescent="0.2">
      <c r="CN533" s="142"/>
      <c r="CP533" s="145" t="str">
        <f t="shared" si="4302"/>
        <v/>
      </c>
      <c r="CQ533" s="145" t="str">
        <f t="shared" si="4303"/>
        <v/>
      </c>
      <c r="CR533" s="145" t="str">
        <f t="shared" si="4304"/>
        <v/>
      </c>
      <c r="CS533" s="145" t="str">
        <f t="shared" si="4305"/>
        <v/>
      </c>
    </row>
    <row r="534" spans="92:97" x14ac:dyDescent="0.2">
      <c r="CN534" s="142"/>
      <c r="CP534" s="145" t="str">
        <f t="shared" si="4302"/>
        <v/>
      </c>
      <c r="CQ534" s="145" t="str">
        <f t="shared" si="4303"/>
        <v/>
      </c>
      <c r="CR534" s="145" t="str">
        <f t="shared" si="4304"/>
        <v/>
      </c>
      <c r="CS534" s="145" t="str">
        <f t="shared" si="4305"/>
        <v/>
      </c>
    </row>
    <row r="535" spans="92:97" x14ac:dyDescent="0.2">
      <c r="CN535" s="142"/>
      <c r="CP535" s="145" t="str">
        <f t="shared" si="4302"/>
        <v/>
      </c>
      <c r="CQ535" s="145" t="str">
        <f t="shared" si="4303"/>
        <v/>
      </c>
      <c r="CR535" s="145" t="str">
        <f t="shared" si="4304"/>
        <v/>
      </c>
      <c r="CS535" s="145" t="str">
        <f t="shared" si="4305"/>
        <v/>
      </c>
    </row>
    <row r="536" spans="92:97" x14ac:dyDescent="0.2">
      <c r="CN536" s="142"/>
      <c r="CP536" s="145" t="str">
        <f t="shared" si="4302"/>
        <v/>
      </c>
      <c r="CQ536" s="145" t="str">
        <f t="shared" si="4303"/>
        <v/>
      </c>
      <c r="CR536" s="145" t="str">
        <f t="shared" si="4304"/>
        <v/>
      </c>
      <c r="CS536" s="145" t="str">
        <f t="shared" si="4305"/>
        <v/>
      </c>
    </row>
    <row r="537" spans="92:97" x14ac:dyDescent="0.2">
      <c r="CN537" s="142"/>
      <c r="CP537" s="145" t="str">
        <f t="shared" si="4302"/>
        <v/>
      </c>
      <c r="CQ537" s="145" t="str">
        <f t="shared" si="4303"/>
        <v/>
      </c>
      <c r="CR537" s="145" t="str">
        <f t="shared" si="4304"/>
        <v/>
      </c>
      <c r="CS537" s="145" t="str">
        <f t="shared" si="4305"/>
        <v/>
      </c>
    </row>
    <row r="538" spans="92:97" x14ac:dyDescent="0.2">
      <c r="CN538" s="142"/>
      <c r="CP538" s="145" t="str">
        <f t="shared" si="4302"/>
        <v/>
      </c>
      <c r="CQ538" s="145" t="str">
        <f t="shared" si="4303"/>
        <v/>
      </c>
      <c r="CR538" s="145" t="str">
        <f t="shared" si="4304"/>
        <v/>
      </c>
      <c r="CS538" s="145" t="str">
        <f t="shared" si="4305"/>
        <v/>
      </c>
    </row>
    <row r="539" spans="92:97" x14ac:dyDescent="0.2">
      <c r="CN539" s="142"/>
      <c r="CP539" s="145" t="str">
        <f t="shared" si="4302"/>
        <v/>
      </c>
      <c r="CQ539" s="145" t="str">
        <f t="shared" si="4303"/>
        <v/>
      </c>
      <c r="CR539" s="145" t="str">
        <f t="shared" si="4304"/>
        <v/>
      </c>
      <c r="CS539" s="145" t="str">
        <f t="shared" si="4305"/>
        <v/>
      </c>
    </row>
    <row r="540" spans="92:97" x14ac:dyDescent="0.2">
      <c r="CN540" s="142"/>
      <c r="CP540" s="145" t="str">
        <f t="shared" si="4302"/>
        <v/>
      </c>
      <c r="CQ540" s="145" t="str">
        <f t="shared" si="4303"/>
        <v/>
      </c>
      <c r="CR540" s="145" t="str">
        <f t="shared" si="4304"/>
        <v/>
      </c>
      <c r="CS540" s="145" t="str">
        <f t="shared" si="4305"/>
        <v/>
      </c>
    </row>
    <row r="541" spans="92:97" x14ac:dyDescent="0.2">
      <c r="CN541" s="142"/>
      <c r="CP541" s="145" t="str">
        <f t="shared" si="4302"/>
        <v/>
      </c>
      <c r="CQ541" s="145" t="str">
        <f t="shared" si="4303"/>
        <v/>
      </c>
      <c r="CR541" s="145" t="str">
        <f t="shared" si="4304"/>
        <v/>
      </c>
      <c r="CS541" s="145" t="str">
        <f t="shared" si="4305"/>
        <v/>
      </c>
    </row>
    <row r="542" spans="92:97" x14ac:dyDescent="0.2">
      <c r="CN542" s="142"/>
      <c r="CP542" s="145" t="str">
        <f t="shared" si="4302"/>
        <v/>
      </c>
      <c r="CQ542" s="145" t="str">
        <f t="shared" si="4303"/>
        <v/>
      </c>
      <c r="CR542" s="145" t="str">
        <f t="shared" si="4304"/>
        <v/>
      </c>
      <c r="CS542" s="145" t="str">
        <f t="shared" si="4305"/>
        <v/>
      </c>
    </row>
    <row r="543" spans="92:97" x14ac:dyDescent="0.2">
      <c r="CN543" s="142"/>
      <c r="CP543" s="145" t="str">
        <f t="shared" si="4302"/>
        <v/>
      </c>
      <c r="CQ543" s="145" t="str">
        <f t="shared" si="4303"/>
        <v/>
      </c>
      <c r="CR543" s="145" t="str">
        <f t="shared" si="4304"/>
        <v/>
      </c>
      <c r="CS543" s="145" t="str">
        <f t="shared" si="4305"/>
        <v/>
      </c>
    </row>
    <row r="544" spans="92:97" x14ac:dyDescent="0.2">
      <c r="CN544" s="142"/>
      <c r="CP544" s="145" t="str">
        <f t="shared" si="4302"/>
        <v/>
      </c>
      <c r="CQ544" s="145" t="str">
        <f t="shared" si="4303"/>
        <v/>
      </c>
      <c r="CR544" s="145" t="str">
        <f t="shared" si="4304"/>
        <v/>
      </c>
      <c r="CS544" s="145" t="str">
        <f t="shared" si="4305"/>
        <v/>
      </c>
    </row>
    <row r="545" spans="92:97" x14ac:dyDescent="0.2">
      <c r="CN545" s="142"/>
      <c r="CP545" s="145" t="str">
        <f t="shared" si="4302"/>
        <v/>
      </c>
      <c r="CQ545" s="145" t="str">
        <f t="shared" si="4303"/>
        <v/>
      </c>
      <c r="CR545" s="145" t="str">
        <f t="shared" si="4304"/>
        <v/>
      </c>
      <c r="CS545" s="145" t="str">
        <f t="shared" si="4305"/>
        <v/>
      </c>
    </row>
    <row r="546" spans="92:97" x14ac:dyDescent="0.2">
      <c r="CN546" s="142"/>
      <c r="CP546" s="145" t="str">
        <f t="shared" si="4302"/>
        <v/>
      </c>
      <c r="CQ546" s="145" t="str">
        <f t="shared" si="4303"/>
        <v/>
      </c>
      <c r="CR546" s="145" t="str">
        <f t="shared" si="4304"/>
        <v/>
      </c>
      <c r="CS546" s="145" t="str">
        <f t="shared" si="4305"/>
        <v/>
      </c>
    </row>
    <row r="547" spans="92:97" x14ac:dyDescent="0.2">
      <c r="CN547" s="142"/>
      <c r="CP547" s="145" t="str">
        <f t="shared" si="4302"/>
        <v/>
      </c>
      <c r="CQ547" s="145" t="str">
        <f t="shared" si="4303"/>
        <v/>
      </c>
      <c r="CR547" s="145" t="str">
        <f t="shared" si="4304"/>
        <v/>
      </c>
      <c r="CS547" s="145" t="str">
        <f t="shared" si="4305"/>
        <v/>
      </c>
    </row>
    <row r="548" spans="92:97" x14ac:dyDescent="0.2">
      <c r="CN548" s="142"/>
      <c r="CP548" s="145" t="str">
        <f t="shared" si="4302"/>
        <v/>
      </c>
      <c r="CQ548" s="145" t="str">
        <f t="shared" si="4303"/>
        <v/>
      </c>
      <c r="CR548" s="145" t="str">
        <f t="shared" si="4304"/>
        <v/>
      </c>
      <c r="CS548" s="145" t="str">
        <f t="shared" si="4305"/>
        <v/>
      </c>
    </row>
    <row r="549" spans="92:97" x14ac:dyDescent="0.2">
      <c r="CN549" s="142"/>
      <c r="CP549" s="145" t="str">
        <f t="shared" si="4302"/>
        <v/>
      </c>
      <c r="CQ549" s="145" t="str">
        <f t="shared" si="4303"/>
        <v/>
      </c>
      <c r="CR549" s="145" t="str">
        <f t="shared" si="4304"/>
        <v/>
      </c>
      <c r="CS549" s="145" t="str">
        <f t="shared" si="4305"/>
        <v/>
      </c>
    </row>
    <row r="550" spans="92:97" x14ac:dyDescent="0.2">
      <c r="CN550" s="142"/>
      <c r="CP550" s="145" t="str">
        <f t="shared" si="4302"/>
        <v/>
      </c>
      <c r="CQ550" s="145" t="str">
        <f t="shared" si="4303"/>
        <v/>
      </c>
      <c r="CR550" s="145" t="str">
        <f t="shared" si="4304"/>
        <v/>
      </c>
      <c r="CS550" s="145" t="str">
        <f t="shared" si="4305"/>
        <v/>
      </c>
    </row>
    <row r="551" spans="92:97" x14ac:dyDescent="0.2">
      <c r="CN551" s="142"/>
      <c r="CP551" s="145" t="str">
        <f t="shared" si="4302"/>
        <v/>
      </c>
      <c r="CQ551" s="145" t="str">
        <f t="shared" si="4303"/>
        <v/>
      </c>
      <c r="CR551" s="145" t="str">
        <f t="shared" si="4304"/>
        <v/>
      </c>
      <c r="CS551" s="145" t="str">
        <f t="shared" si="4305"/>
        <v/>
      </c>
    </row>
    <row r="552" spans="92:97" x14ac:dyDescent="0.2">
      <c r="CN552" s="142"/>
      <c r="CP552" s="145" t="str">
        <f t="shared" si="4302"/>
        <v/>
      </c>
      <c r="CQ552" s="145" t="str">
        <f t="shared" si="4303"/>
        <v/>
      </c>
      <c r="CR552" s="145" t="str">
        <f t="shared" si="4304"/>
        <v/>
      </c>
      <c r="CS552" s="145" t="str">
        <f t="shared" si="4305"/>
        <v/>
      </c>
    </row>
    <row r="553" spans="92:97" x14ac:dyDescent="0.2">
      <c r="CN553" s="142"/>
      <c r="CP553" s="145" t="str">
        <f t="shared" si="4302"/>
        <v/>
      </c>
      <c r="CQ553" s="145" t="str">
        <f t="shared" si="4303"/>
        <v/>
      </c>
      <c r="CR553" s="145" t="str">
        <f t="shared" si="4304"/>
        <v/>
      </c>
      <c r="CS553" s="145" t="str">
        <f t="shared" si="4305"/>
        <v/>
      </c>
    </row>
    <row r="554" spans="92:97" x14ac:dyDescent="0.2">
      <c r="CN554" s="142"/>
      <c r="CP554" s="145" t="str">
        <f t="shared" si="4302"/>
        <v/>
      </c>
      <c r="CQ554" s="145" t="str">
        <f t="shared" si="4303"/>
        <v/>
      </c>
      <c r="CR554" s="145" t="str">
        <f t="shared" si="4304"/>
        <v/>
      </c>
      <c r="CS554" s="145" t="str">
        <f t="shared" si="4305"/>
        <v/>
      </c>
    </row>
    <row r="555" spans="92:97" x14ac:dyDescent="0.2">
      <c r="CN555" s="142"/>
      <c r="CP555" s="145" t="str">
        <f t="shared" si="4302"/>
        <v/>
      </c>
      <c r="CQ555" s="145" t="str">
        <f t="shared" si="4303"/>
        <v/>
      </c>
      <c r="CR555" s="145" t="str">
        <f t="shared" si="4304"/>
        <v/>
      </c>
      <c r="CS555" s="145" t="str">
        <f t="shared" si="4305"/>
        <v/>
      </c>
    </row>
    <row r="556" spans="92:97" x14ac:dyDescent="0.2">
      <c r="CN556" s="142"/>
      <c r="CP556" s="145" t="str">
        <f t="shared" si="4302"/>
        <v/>
      </c>
      <c r="CQ556" s="145" t="str">
        <f t="shared" si="4303"/>
        <v/>
      </c>
      <c r="CR556" s="145" t="str">
        <f t="shared" si="4304"/>
        <v/>
      </c>
      <c r="CS556" s="145" t="str">
        <f t="shared" si="4305"/>
        <v/>
      </c>
    </row>
    <row r="557" spans="92:97" x14ac:dyDescent="0.2">
      <c r="CN557" s="142"/>
      <c r="CP557" s="145" t="str">
        <f t="shared" si="4302"/>
        <v/>
      </c>
      <c r="CQ557" s="145" t="str">
        <f t="shared" si="4303"/>
        <v/>
      </c>
      <c r="CR557" s="145" t="str">
        <f t="shared" si="4304"/>
        <v/>
      </c>
      <c r="CS557" s="145" t="str">
        <f t="shared" si="4305"/>
        <v/>
      </c>
    </row>
    <row r="558" spans="92:97" x14ac:dyDescent="0.2">
      <c r="CN558" s="142"/>
      <c r="CP558" s="145" t="str">
        <f t="shared" si="4302"/>
        <v/>
      </c>
      <c r="CQ558" s="145" t="str">
        <f t="shared" si="4303"/>
        <v/>
      </c>
      <c r="CR558" s="145" t="str">
        <f t="shared" si="4304"/>
        <v/>
      </c>
      <c r="CS558" s="145" t="str">
        <f t="shared" si="4305"/>
        <v/>
      </c>
    </row>
    <row r="559" spans="92:97" x14ac:dyDescent="0.2">
      <c r="CN559" s="142"/>
      <c r="CP559" s="145" t="str">
        <f t="shared" si="4302"/>
        <v/>
      </c>
      <c r="CQ559" s="145" t="str">
        <f t="shared" si="4303"/>
        <v/>
      </c>
      <c r="CR559" s="145" t="str">
        <f t="shared" si="4304"/>
        <v/>
      </c>
      <c r="CS559" s="145" t="str">
        <f t="shared" si="4305"/>
        <v/>
      </c>
    </row>
    <row r="560" spans="92:97" x14ac:dyDescent="0.2">
      <c r="CN560" s="142"/>
      <c r="CP560" s="145" t="str">
        <f t="shared" si="4302"/>
        <v/>
      </c>
      <c r="CQ560" s="145" t="str">
        <f t="shared" si="4303"/>
        <v/>
      </c>
      <c r="CR560" s="145" t="str">
        <f t="shared" si="4304"/>
        <v/>
      </c>
      <c r="CS560" s="145" t="str">
        <f t="shared" si="4305"/>
        <v/>
      </c>
    </row>
    <row r="561" spans="92:97" x14ac:dyDescent="0.2">
      <c r="CN561" s="142"/>
      <c r="CP561" s="145" t="str">
        <f t="shared" si="4302"/>
        <v/>
      </c>
      <c r="CQ561" s="145" t="str">
        <f t="shared" si="4303"/>
        <v/>
      </c>
      <c r="CR561" s="145" t="str">
        <f t="shared" si="4304"/>
        <v/>
      </c>
      <c r="CS561" s="145" t="str">
        <f t="shared" si="4305"/>
        <v/>
      </c>
    </row>
    <row r="562" spans="92:97" x14ac:dyDescent="0.2">
      <c r="CN562" s="142"/>
      <c r="CP562" s="145" t="str">
        <f t="shared" si="4302"/>
        <v/>
      </c>
      <c r="CQ562" s="145" t="str">
        <f t="shared" si="4303"/>
        <v/>
      </c>
      <c r="CR562" s="145" t="str">
        <f t="shared" si="4304"/>
        <v/>
      </c>
      <c r="CS562" s="145" t="str">
        <f t="shared" si="4305"/>
        <v/>
      </c>
    </row>
    <row r="563" spans="92:97" x14ac:dyDescent="0.2">
      <c r="CN563" s="142"/>
      <c r="CP563" s="145" t="str">
        <f t="shared" si="4302"/>
        <v/>
      </c>
      <c r="CQ563" s="145" t="str">
        <f t="shared" si="4303"/>
        <v/>
      </c>
      <c r="CR563" s="145" t="str">
        <f t="shared" si="4304"/>
        <v/>
      </c>
      <c r="CS563" s="145" t="str">
        <f t="shared" si="4305"/>
        <v/>
      </c>
    </row>
    <row r="564" spans="92:97" x14ac:dyDescent="0.2">
      <c r="CN564" s="142"/>
      <c r="CP564" s="145" t="str">
        <f t="shared" si="4302"/>
        <v/>
      </c>
      <c r="CQ564" s="145" t="str">
        <f t="shared" si="4303"/>
        <v/>
      </c>
      <c r="CR564" s="145" t="str">
        <f t="shared" si="4304"/>
        <v/>
      </c>
      <c r="CS564" s="145" t="str">
        <f t="shared" si="4305"/>
        <v/>
      </c>
    </row>
    <row r="565" spans="92:97" x14ac:dyDescent="0.2">
      <c r="CN565" s="142"/>
      <c r="CP565" s="145" t="str">
        <f t="shared" si="4302"/>
        <v/>
      </c>
      <c r="CQ565" s="145" t="str">
        <f t="shared" si="4303"/>
        <v/>
      </c>
      <c r="CR565" s="145" t="str">
        <f t="shared" si="4304"/>
        <v/>
      </c>
      <c r="CS565" s="145" t="str">
        <f t="shared" si="4305"/>
        <v/>
      </c>
    </row>
    <row r="566" spans="92:97" x14ac:dyDescent="0.2">
      <c r="CN566" s="142"/>
      <c r="CP566" s="145" t="str">
        <f t="shared" si="4302"/>
        <v/>
      </c>
      <c r="CQ566" s="145" t="str">
        <f t="shared" si="4303"/>
        <v/>
      </c>
      <c r="CR566" s="145" t="str">
        <f t="shared" si="4304"/>
        <v/>
      </c>
      <c r="CS566" s="145" t="str">
        <f t="shared" si="4305"/>
        <v/>
      </c>
    </row>
    <row r="567" spans="92:97" x14ac:dyDescent="0.2">
      <c r="CN567" s="142"/>
      <c r="CP567" s="145" t="str">
        <f t="shared" si="4302"/>
        <v/>
      </c>
      <c r="CQ567" s="145" t="str">
        <f t="shared" si="4303"/>
        <v/>
      </c>
      <c r="CR567" s="145" t="str">
        <f t="shared" si="4304"/>
        <v/>
      </c>
      <c r="CS567" s="145" t="str">
        <f t="shared" si="4305"/>
        <v/>
      </c>
    </row>
    <row r="568" spans="92:97" x14ac:dyDescent="0.2">
      <c r="CN568" s="142"/>
      <c r="CP568" s="145" t="str">
        <f t="shared" si="4302"/>
        <v/>
      </c>
      <c r="CQ568" s="145" t="str">
        <f t="shared" si="4303"/>
        <v/>
      </c>
      <c r="CR568" s="145" t="str">
        <f t="shared" si="4304"/>
        <v/>
      </c>
      <c r="CS568" s="145" t="str">
        <f t="shared" si="4305"/>
        <v/>
      </c>
    </row>
    <row r="569" spans="92:97" x14ac:dyDescent="0.2">
      <c r="CN569" s="142"/>
      <c r="CP569" s="145" t="str">
        <f t="shared" si="4302"/>
        <v/>
      </c>
      <c r="CQ569" s="145" t="str">
        <f t="shared" si="4303"/>
        <v/>
      </c>
      <c r="CR569" s="145" t="str">
        <f t="shared" si="4304"/>
        <v/>
      </c>
      <c r="CS569" s="145" t="str">
        <f t="shared" si="4305"/>
        <v/>
      </c>
    </row>
    <row r="570" spans="92:97" x14ac:dyDescent="0.2">
      <c r="CN570" s="142"/>
      <c r="CP570" s="145" t="str">
        <f t="shared" si="4302"/>
        <v/>
      </c>
      <c r="CQ570" s="145" t="str">
        <f t="shared" si="4303"/>
        <v/>
      </c>
      <c r="CR570" s="145" t="str">
        <f t="shared" si="4304"/>
        <v/>
      </c>
      <c r="CS570" s="145" t="str">
        <f t="shared" si="4305"/>
        <v/>
      </c>
    </row>
    <row r="571" spans="92:97" x14ac:dyDescent="0.2">
      <c r="CN571" s="142"/>
      <c r="CP571" s="145" t="str">
        <f t="shared" si="4302"/>
        <v/>
      </c>
      <c r="CQ571" s="145" t="str">
        <f t="shared" si="4303"/>
        <v/>
      </c>
      <c r="CR571" s="145" t="str">
        <f t="shared" si="4304"/>
        <v/>
      </c>
      <c r="CS571" s="145" t="str">
        <f t="shared" si="4305"/>
        <v/>
      </c>
    </row>
    <row r="572" spans="92:97" x14ac:dyDescent="0.2">
      <c r="CN572" s="142"/>
      <c r="CP572" s="145" t="str">
        <f t="shared" si="4302"/>
        <v/>
      </c>
      <c r="CQ572" s="145" t="str">
        <f t="shared" si="4303"/>
        <v/>
      </c>
      <c r="CR572" s="145" t="str">
        <f t="shared" si="4304"/>
        <v/>
      </c>
      <c r="CS572" s="145" t="str">
        <f t="shared" si="4305"/>
        <v/>
      </c>
    </row>
    <row r="573" spans="92:97" x14ac:dyDescent="0.2">
      <c r="CN573" s="142"/>
      <c r="CP573" s="145" t="str">
        <f t="shared" si="4302"/>
        <v/>
      </c>
      <c r="CQ573" s="145" t="str">
        <f t="shared" si="4303"/>
        <v/>
      </c>
      <c r="CR573" s="145" t="str">
        <f t="shared" si="4304"/>
        <v/>
      </c>
      <c r="CS573" s="145" t="str">
        <f t="shared" si="4305"/>
        <v/>
      </c>
    </row>
    <row r="574" spans="92:97" x14ac:dyDescent="0.2">
      <c r="CN574" s="142"/>
      <c r="CP574" s="145" t="str">
        <f t="shared" si="4302"/>
        <v/>
      </c>
      <c r="CQ574" s="145" t="str">
        <f t="shared" si="4303"/>
        <v/>
      </c>
      <c r="CR574" s="145" t="str">
        <f t="shared" si="4304"/>
        <v/>
      </c>
      <c r="CS574" s="145" t="str">
        <f t="shared" si="4305"/>
        <v/>
      </c>
    </row>
    <row r="575" spans="92:97" x14ac:dyDescent="0.2">
      <c r="CN575" s="142"/>
      <c r="CP575" s="145" t="str">
        <f t="shared" si="4302"/>
        <v/>
      </c>
      <c r="CQ575" s="145" t="str">
        <f t="shared" si="4303"/>
        <v/>
      </c>
      <c r="CR575" s="145" t="str">
        <f t="shared" si="4304"/>
        <v/>
      </c>
      <c r="CS575" s="145" t="str">
        <f t="shared" si="4305"/>
        <v/>
      </c>
    </row>
    <row r="576" spans="92:97" x14ac:dyDescent="0.2">
      <c r="CN576" s="142"/>
      <c r="CP576" s="145" t="str">
        <f t="shared" si="4302"/>
        <v/>
      </c>
      <c r="CQ576" s="145" t="str">
        <f t="shared" si="4303"/>
        <v/>
      </c>
      <c r="CR576" s="145" t="str">
        <f t="shared" si="4304"/>
        <v/>
      </c>
      <c r="CS576" s="145" t="str">
        <f t="shared" si="4305"/>
        <v/>
      </c>
    </row>
    <row r="577" spans="92:97" x14ac:dyDescent="0.2">
      <c r="CN577" s="142"/>
      <c r="CP577" s="145" t="str">
        <f t="shared" si="4302"/>
        <v/>
      </c>
      <c r="CQ577" s="145" t="str">
        <f t="shared" si="4303"/>
        <v/>
      </c>
      <c r="CR577" s="145" t="str">
        <f t="shared" si="4304"/>
        <v/>
      </c>
      <c r="CS577" s="145" t="str">
        <f t="shared" si="4305"/>
        <v/>
      </c>
    </row>
    <row r="578" spans="92:97" x14ac:dyDescent="0.2">
      <c r="CN578" s="142"/>
      <c r="CP578" s="145" t="str">
        <f t="shared" si="4302"/>
        <v/>
      </c>
      <c r="CQ578" s="145" t="str">
        <f t="shared" si="4303"/>
        <v/>
      </c>
      <c r="CR578" s="145" t="str">
        <f t="shared" si="4304"/>
        <v/>
      </c>
      <c r="CS578" s="145" t="str">
        <f t="shared" si="4305"/>
        <v/>
      </c>
    </row>
    <row r="579" spans="92:97" x14ac:dyDescent="0.2">
      <c r="CN579" s="142"/>
      <c r="CP579" s="145" t="str">
        <f t="shared" si="4302"/>
        <v/>
      </c>
      <c r="CQ579" s="145" t="str">
        <f t="shared" si="4303"/>
        <v/>
      </c>
      <c r="CR579" s="145" t="str">
        <f t="shared" si="4304"/>
        <v/>
      </c>
      <c r="CS579" s="145" t="str">
        <f t="shared" si="4305"/>
        <v/>
      </c>
    </row>
    <row r="580" spans="92:97" x14ac:dyDescent="0.2">
      <c r="CN580" s="142"/>
      <c r="CP580" s="145" t="str">
        <f t="shared" si="4302"/>
        <v/>
      </c>
      <c r="CQ580" s="145" t="str">
        <f t="shared" si="4303"/>
        <v/>
      </c>
      <c r="CR580" s="145" t="str">
        <f t="shared" si="4304"/>
        <v/>
      </c>
      <c r="CS580" s="145" t="str">
        <f t="shared" si="4305"/>
        <v/>
      </c>
    </row>
    <row r="581" spans="92:97" x14ac:dyDescent="0.2">
      <c r="CN581" s="142"/>
      <c r="CP581" s="145" t="str">
        <f t="shared" si="4302"/>
        <v/>
      </c>
      <c r="CQ581" s="145" t="str">
        <f t="shared" si="4303"/>
        <v/>
      </c>
      <c r="CR581" s="145" t="str">
        <f t="shared" si="4304"/>
        <v/>
      </c>
      <c r="CS581" s="145" t="str">
        <f t="shared" si="4305"/>
        <v/>
      </c>
    </row>
    <row r="582" spans="92:97" x14ac:dyDescent="0.2">
      <c r="CN582" s="142"/>
      <c r="CP582" s="145" t="str">
        <f t="shared" si="4302"/>
        <v/>
      </c>
      <c r="CQ582" s="145" t="str">
        <f t="shared" si="4303"/>
        <v/>
      </c>
      <c r="CR582" s="145" t="str">
        <f t="shared" si="4304"/>
        <v/>
      </c>
      <c r="CS582" s="145" t="str">
        <f t="shared" si="4305"/>
        <v/>
      </c>
    </row>
    <row r="583" spans="92:97" x14ac:dyDescent="0.2">
      <c r="CN583" s="142"/>
      <c r="CP583" s="145" t="str">
        <f t="shared" si="4302"/>
        <v/>
      </c>
      <c r="CQ583" s="145" t="str">
        <f t="shared" si="4303"/>
        <v/>
      </c>
      <c r="CR583" s="145" t="str">
        <f t="shared" si="4304"/>
        <v/>
      </c>
      <c r="CS583" s="145" t="str">
        <f t="shared" si="4305"/>
        <v/>
      </c>
    </row>
    <row r="584" spans="92:97" x14ac:dyDescent="0.2">
      <c r="CN584" s="142"/>
      <c r="CP584" s="145" t="str">
        <f t="shared" si="4302"/>
        <v/>
      </c>
      <c r="CQ584" s="145" t="str">
        <f t="shared" si="4303"/>
        <v/>
      </c>
      <c r="CR584" s="145" t="str">
        <f t="shared" si="4304"/>
        <v/>
      </c>
      <c r="CS584" s="145" t="str">
        <f t="shared" si="4305"/>
        <v/>
      </c>
    </row>
    <row r="585" spans="92:97" x14ac:dyDescent="0.2">
      <c r="CN585" s="142"/>
      <c r="CP585" s="145" t="str">
        <f t="shared" si="4302"/>
        <v/>
      </c>
      <c r="CQ585" s="145" t="str">
        <f t="shared" si="4303"/>
        <v/>
      </c>
      <c r="CR585" s="145" t="str">
        <f t="shared" si="4304"/>
        <v/>
      </c>
      <c r="CS585" s="145" t="str">
        <f t="shared" si="4305"/>
        <v/>
      </c>
    </row>
    <row r="586" spans="92:97" x14ac:dyDescent="0.2">
      <c r="CN586" s="142"/>
      <c r="CP586" s="145" t="str">
        <f t="shared" ref="CP586:CP649" si="4306">IF($CN586="","",$CN586)</f>
        <v/>
      </c>
      <c r="CQ586" s="145" t="str">
        <f t="shared" ref="CQ586:CQ649" si="4307">IF($CP586="","",ABS(VLOOKUP(IF(LEFT($CP586,3)="Guy",$CP586,INDEX($CK$9:$CK$502,MATCH($CP586,$CL$9:$CL$502,0)))&amp;"*",$BT$9:$CD$502,11,0)))</f>
        <v/>
      </c>
      <c r="CR586" s="145" t="str">
        <f t="shared" ref="CR586:CR649" si="4308">IF($CP586="","",ABS(VLOOKUP(IF(LEFT($CP586,3)="Guy",$CP586,INDEX($CK$9:$CK$502,MATCH($CP586,$CL$9:$CL$502,0)))&amp;"*",$BT$9:$CD$502,3,0)))</f>
        <v/>
      </c>
      <c r="CS586" s="145" t="str">
        <f t="shared" ref="CS586:CS649" si="4309">IF($CP586="","",ABS(VLOOKUP(IF(LEFT($CP586,3)="Guy",$CP586,INDEX($CK$9:$CK$502,MATCH($CP586,$CL$9:$CL$502,0)))&amp;"*",$BT$9:$CD$502,6,0)))</f>
        <v/>
      </c>
    </row>
    <row r="587" spans="92:97" x14ac:dyDescent="0.2">
      <c r="CN587" s="142"/>
      <c r="CP587" s="145" t="str">
        <f t="shared" si="4306"/>
        <v/>
      </c>
      <c r="CQ587" s="145" t="str">
        <f t="shared" si="4307"/>
        <v/>
      </c>
      <c r="CR587" s="145" t="str">
        <f t="shared" si="4308"/>
        <v/>
      </c>
      <c r="CS587" s="145" t="str">
        <f t="shared" si="4309"/>
        <v/>
      </c>
    </row>
    <row r="588" spans="92:97" x14ac:dyDescent="0.2">
      <c r="CN588" s="142"/>
      <c r="CP588" s="145" t="str">
        <f t="shared" si="4306"/>
        <v/>
      </c>
      <c r="CQ588" s="145" t="str">
        <f t="shared" si="4307"/>
        <v/>
      </c>
      <c r="CR588" s="145" t="str">
        <f t="shared" si="4308"/>
        <v/>
      </c>
      <c r="CS588" s="145" t="str">
        <f t="shared" si="4309"/>
        <v/>
      </c>
    </row>
    <row r="589" spans="92:97" x14ac:dyDescent="0.2">
      <c r="CN589" s="142"/>
      <c r="CP589" s="145" t="str">
        <f t="shared" si="4306"/>
        <v/>
      </c>
      <c r="CQ589" s="145" t="str">
        <f t="shared" si="4307"/>
        <v/>
      </c>
      <c r="CR589" s="145" t="str">
        <f t="shared" si="4308"/>
        <v/>
      </c>
      <c r="CS589" s="145" t="str">
        <f t="shared" si="4309"/>
        <v/>
      </c>
    </row>
    <row r="590" spans="92:97" x14ac:dyDescent="0.2">
      <c r="CN590" s="142"/>
      <c r="CP590" s="145" t="str">
        <f t="shared" si="4306"/>
        <v/>
      </c>
      <c r="CQ590" s="145" t="str">
        <f t="shared" si="4307"/>
        <v/>
      </c>
      <c r="CR590" s="145" t="str">
        <f t="shared" si="4308"/>
        <v/>
      </c>
      <c r="CS590" s="145" t="str">
        <f t="shared" si="4309"/>
        <v/>
      </c>
    </row>
    <row r="591" spans="92:97" x14ac:dyDescent="0.2">
      <c r="CN591" s="142"/>
      <c r="CP591" s="145" t="str">
        <f t="shared" si="4306"/>
        <v/>
      </c>
      <c r="CQ591" s="145" t="str">
        <f t="shared" si="4307"/>
        <v/>
      </c>
      <c r="CR591" s="145" t="str">
        <f t="shared" si="4308"/>
        <v/>
      </c>
      <c r="CS591" s="145" t="str">
        <f t="shared" si="4309"/>
        <v/>
      </c>
    </row>
    <row r="592" spans="92:97" x14ac:dyDescent="0.2">
      <c r="CN592" s="142"/>
      <c r="CP592" s="145" t="str">
        <f t="shared" si="4306"/>
        <v/>
      </c>
      <c r="CQ592" s="145" t="str">
        <f t="shared" si="4307"/>
        <v/>
      </c>
      <c r="CR592" s="145" t="str">
        <f t="shared" si="4308"/>
        <v/>
      </c>
      <c r="CS592" s="145" t="str">
        <f t="shared" si="4309"/>
        <v/>
      </c>
    </row>
    <row r="593" spans="92:97" x14ac:dyDescent="0.2">
      <c r="CN593" s="142"/>
      <c r="CP593" s="145" t="str">
        <f t="shared" si="4306"/>
        <v/>
      </c>
      <c r="CQ593" s="145" t="str">
        <f t="shared" si="4307"/>
        <v/>
      </c>
      <c r="CR593" s="145" t="str">
        <f t="shared" si="4308"/>
        <v/>
      </c>
      <c r="CS593" s="145" t="str">
        <f t="shared" si="4309"/>
        <v/>
      </c>
    </row>
    <row r="594" spans="92:97" x14ac:dyDescent="0.2">
      <c r="CN594" s="142"/>
      <c r="CP594" s="145" t="str">
        <f t="shared" si="4306"/>
        <v/>
      </c>
      <c r="CQ594" s="145" t="str">
        <f t="shared" si="4307"/>
        <v/>
      </c>
      <c r="CR594" s="145" t="str">
        <f t="shared" si="4308"/>
        <v/>
      </c>
      <c r="CS594" s="145" t="str">
        <f t="shared" si="4309"/>
        <v/>
      </c>
    </row>
    <row r="595" spans="92:97" x14ac:dyDescent="0.2">
      <c r="CN595" s="142"/>
      <c r="CP595" s="145" t="str">
        <f t="shared" si="4306"/>
        <v/>
      </c>
      <c r="CQ595" s="145" t="str">
        <f t="shared" si="4307"/>
        <v/>
      </c>
      <c r="CR595" s="145" t="str">
        <f t="shared" si="4308"/>
        <v/>
      </c>
      <c r="CS595" s="145" t="str">
        <f t="shared" si="4309"/>
        <v/>
      </c>
    </row>
    <row r="596" spans="92:97" x14ac:dyDescent="0.2">
      <c r="CN596" s="142"/>
      <c r="CP596" s="145" t="str">
        <f t="shared" si="4306"/>
        <v/>
      </c>
      <c r="CQ596" s="145" t="str">
        <f t="shared" si="4307"/>
        <v/>
      </c>
      <c r="CR596" s="145" t="str">
        <f t="shared" si="4308"/>
        <v/>
      </c>
      <c r="CS596" s="145" t="str">
        <f t="shared" si="4309"/>
        <v/>
      </c>
    </row>
    <row r="597" spans="92:97" x14ac:dyDescent="0.2">
      <c r="CN597" s="142"/>
      <c r="CP597" s="145" t="str">
        <f t="shared" si="4306"/>
        <v/>
      </c>
      <c r="CQ597" s="145" t="str">
        <f t="shared" si="4307"/>
        <v/>
      </c>
      <c r="CR597" s="145" t="str">
        <f t="shared" si="4308"/>
        <v/>
      </c>
      <c r="CS597" s="145" t="str">
        <f t="shared" si="4309"/>
        <v/>
      </c>
    </row>
    <row r="598" spans="92:97" x14ac:dyDescent="0.2">
      <c r="CN598" s="142"/>
      <c r="CP598" s="145" t="str">
        <f t="shared" si="4306"/>
        <v/>
      </c>
      <c r="CQ598" s="145" t="str">
        <f t="shared" si="4307"/>
        <v/>
      </c>
      <c r="CR598" s="145" t="str">
        <f t="shared" si="4308"/>
        <v/>
      </c>
      <c r="CS598" s="145" t="str">
        <f t="shared" si="4309"/>
        <v/>
      </c>
    </row>
    <row r="599" spans="92:97" x14ac:dyDescent="0.2">
      <c r="CN599" s="142"/>
      <c r="CP599" s="145" t="str">
        <f t="shared" si="4306"/>
        <v/>
      </c>
      <c r="CQ599" s="145" t="str">
        <f t="shared" si="4307"/>
        <v/>
      </c>
      <c r="CR599" s="145" t="str">
        <f t="shared" si="4308"/>
        <v/>
      </c>
      <c r="CS599" s="145" t="str">
        <f t="shared" si="4309"/>
        <v/>
      </c>
    </row>
    <row r="600" spans="92:97" x14ac:dyDescent="0.2">
      <c r="CN600" s="142"/>
      <c r="CP600" s="145" t="str">
        <f t="shared" si="4306"/>
        <v/>
      </c>
      <c r="CQ600" s="145" t="str">
        <f t="shared" si="4307"/>
        <v/>
      </c>
      <c r="CR600" s="145" t="str">
        <f t="shared" si="4308"/>
        <v/>
      </c>
      <c r="CS600" s="145" t="str">
        <f t="shared" si="4309"/>
        <v/>
      </c>
    </row>
    <row r="601" spans="92:97" x14ac:dyDescent="0.2">
      <c r="CN601" s="142"/>
      <c r="CP601" s="145" t="str">
        <f t="shared" si="4306"/>
        <v/>
      </c>
      <c r="CQ601" s="145" t="str">
        <f t="shared" si="4307"/>
        <v/>
      </c>
      <c r="CR601" s="145" t="str">
        <f t="shared" si="4308"/>
        <v/>
      </c>
      <c r="CS601" s="145" t="str">
        <f t="shared" si="4309"/>
        <v/>
      </c>
    </row>
    <row r="602" spans="92:97" x14ac:dyDescent="0.2">
      <c r="CN602" s="142"/>
      <c r="CP602" s="145" t="str">
        <f t="shared" si="4306"/>
        <v/>
      </c>
      <c r="CQ602" s="145" t="str">
        <f t="shared" si="4307"/>
        <v/>
      </c>
      <c r="CR602" s="145" t="str">
        <f t="shared" si="4308"/>
        <v/>
      </c>
      <c r="CS602" s="145" t="str">
        <f t="shared" si="4309"/>
        <v/>
      </c>
    </row>
    <row r="603" spans="92:97" x14ac:dyDescent="0.2">
      <c r="CN603" s="142"/>
      <c r="CP603" s="145" t="str">
        <f t="shared" si="4306"/>
        <v/>
      </c>
      <c r="CQ603" s="145" t="str">
        <f t="shared" si="4307"/>
        <v/>
      </c>
      <c r="CR603" s="145" t="str">
        <f t="shared" si="4308"/>
        <v/>
      </c>
      <c r="CS603" s="145" t="str">
        <f t="shared" si="4309"/>
        <v/>
      </c>
    </row>
    <row r="604" spans="92:97" x14ac:dyDescent="0.2">
      <c r="CN604" s="142"/>
      <c r="CP604" s="145" t="str">
        <f t="shared" si="4306"/>
        <v/>
      </c>
      <c r="CQ604" s="145" t="str">
        <f t="shared" si="4307"/>
        <v/>
      </c>
      <c r="CR604" s="145" t="str">
        <f t="shared" si="4308"/>
        <v/>
      </c>
      <c r="CS604" s="145" t="str">
        <f t="shared" si="4309"/>
        <v/>
      </c>
    </row>
    <row r="605" spans="92:97" x14ac:dyDescent="0.2">
      <c r="CN605" s="142"/>
      <c r="CP605" s="145" t="str">
        <f t="shared" si="4306"/>
        <v/>
      </c>
      <c r="CQ605" s="145" t="str">
        <f t="shared" si="4307"/>
        <v/>
      </c>
      <c r="CR605" s="145" t="str">
        <f t="shared" si="4308"/>
        <v/>
      </c>
      <c r="CS605" s="145" t="str">
        <f t="shared" si="4309"/>
        <v/>
      </c>
    </row>
    <row r="606" spans="92:97" x14ac:dyDescent="0.2">
      <c r="CN606" s="142"/>
      <c r="CP606" s="145" t="str">
        <f t="shared" si="4306"/>
        <v/>
      </c>
      <c r="CQ606" s="145" t="str">
        <f t="shared" si="4307"/>
        <v/>
      </c>
      <c r="CR606" s="145" t="str">
        <f t="shared" si="4308"/>
        <v/>
      </c>
      <c r="CS606" s="145" t="str">
        <f t="shared" si="4309"/>
        <v/>
      </c>
    </row>
    <row r="607" spans="92:97" x14ac:dyDescent="0.2">
      <c r="CN607" s="142"/>
      <c r="CP607" s="145" t="str">
        <f t="shared" si="4306"/>
        <v/>
      </c>
      <c r="CQ607" s="145" t="str">
        <f t="shared" si="4307"/>
        <v/>
      </c>
      <c r="CR607" s="145" t="str">
        <f t="shared" si="4308"/>
        <v/>
      </c>
      <c r="CS607" s="145" t="str">
        <f t="shared" si="4309"/>
        <v/>
      </c>
    </row>
    <row r="608" spans="92:97" x14ac:dyDescent="0.2">
      <c r="CN608" s="142"/>
      <c r="CP608" s="145" t="str">
        <f t="shared" si="4306"/>
        <v/>
      </c>
      <c r="CQ608" s="145" t="str">
        <f t="shared" si="4307"/>
        <v/>
      </c>
      <c r="CR608" s="145" t="str">
        <f t="shared" si="4308"/>
        <v/>
      </c>
      <c r="CS608" s="145" t="str">
        <f t="shared" si="4309"/>
        <v/>
      </c>
    </row>
    <row r="609" spans="92:97" x14ac:dyDescent="0.2">
      <c r="CN609" s="142"/>
      <c r="CP609" s="145" t="str">
        <f t="shared" si="4306"/>
        <v/>
      </c>
      <c r="CQ609" s="145" t="str">
        <f t="shared" si="4307"/>
        <v/>
      </c>
      <c r="CR609" s="145" t="str">
        <f t="shared" si="4308"/>
        <v/>
      </c>
      <c r="CS609" s="145" t="str">
        <f t="shared" si="4309"/>
        <v/>
      </c>
    </row>
    <row r="610" spans="92:97" x14ac:dyDescent="0.2">
      <c r="CN610" s="142"/>
      <c r="CP610" s="145" t="str">
        <f t="shared" si="4306"/>
        <v/>
      </c>
      <c r="CQ610" s="145" t="str">
        <f t="shared" si="4307"/>
        <v/>
      </c>
      <c r="CR610" s="145" t="str">
        <f t="shared" si="4308"/>
        <v/>
      </c>
      <c r="CS610" s="145" t="str">
        <f t="shared" si="4309"/>
        <v/>
      </c>
    </row>
    <row r="611" spans="92:97" x14ac:dyDescent="0.2">
      <c r="CN611" s="142"/>
      <c r="CP611" s="145" t="str">
        <f t="shared" si="4306"/>
        <v/>
      </c>
      <c r="CQ611" s="145" t="str">
        <f t="shared" si="4307"/>
        <v/>
      </c>
      <c r="CR611" s="145" t="str">
        <f t="shared" si="4308"/>
        <v/>
      </c>
      <c r="CS611" s="145" t="str">
        <f t="shared" si="4309"/>
        <v/>
      </c>
    </row>
    <row r="612" spans="92:97" x14ac:dyDescent="0.2">
      <c r="CN612" s="142"/>
      <c r="CP612" s="145" t="str">
        <f t="shared" si="4306"/>
        <v/>
      </c>
      <c r="CQ612" s="145" t="str">
        <f t="shared" si="4307"/>
        <v/>
      </c>
      <c r="CR612" s="145" t="str">
        <f t="shared" si="4308"/>
        <v/>
      </c>
      <c r="CS612" s="145" t="str">
        <f t="shared" si="4309"/>
        <v/>
      </c>
    </row>
    <row r="613" spans="92:97" x14ac:dyDescent="0.2">
      <c r="CN613" s="142"/>
      <c r="CP613" s="145" t="str">
        <f t="shared" si="4306"/>
        <v/>
      </c>
      <c r="CQ613" s="145" t="str">
        <f t="shared" si="4307"/>
        <v/>
      </c>
      <c r="CR613" s="145" t="str">
        <f t="shared" si="4308"/>
        <v/>
      </c>
      <c r="CS613" s="145" t="str">
        <f t="shared" si="4309"/>
        <v/>
      </c>
    </row>
    <row r="614" spans="92:97" x14ac:dyDescent="0.2">
      <c r="CN614" s="142"/>
      <c r="CP614" s="145" t="str">
        <f t="shared" si="4306"/>
        <v/>
      </c>
      <c r="CQ614" s="145" t="str">
        <f t="shared" si="4307"/>
        <v/>
      </c>
      <c r="CR614" s="145" t="str">
        <f t="shared" si="4308"/>
        <v/>
      </c>
      <c r="CS614" s="145" t="str">
        <f t="shared" si="4309"/>
        <v/>
      </c>
    </row>
    <row r="615" spans="92:97" x14ac:dyDescent="0.2">
      <c r="CN615" s="142"/>
      <c r="CP615" s="145" t="str">
        <f t="shared" si="4306"/>
        <v/>
      </c>
      <c r="CQ615" s="145" t="str">
        <f t="shared" si="4307"/>
        <v/>
      </c>
      <c r="CR615" s="145" t="str">
        <f t="shared" si="4308"/>
        <v/>
      </c>
      <c r="CS615" s="145" t="str">
        <f t="shared" si="4309"/>
        <v/>
      </c>
    </row>
    <row r="616" spans="92:97" x14ac:dyDescent="0.2">
      <c r="CN616" s="142"/>
      <c r="CP616" s="145" t="str">
        <f t="shared" si="4306"/>
        <v/>
      </c>
      <c r="CQ616" s="145" t="str">
        <f t="shared" si="4307"/>
        <v/>
      </c>
      <c r="CR616" s="145" t="str">
        <f t="shared" si="4308"/>
        <v/>
      </c>
      <c r="CS616" s="145" t="str">
        <f t="shared" si="4309"/>
        <v/>
      </c>
    </row>
    <row r="617" spans="92:97" x14ac:dyDescent="0.2">
      <c r="CN617" s="142"/>
      <c r="CP617" s="145" t="str">
        <f t="shared" si="4306"/>
        <v/>
      </c>
      <c r="CQ617" s="145" t="str">
        <f t="shared" si="4307"/>
        <v/>
      </c>
      <c r="CR617" s="145" t="str">
        <f t="shared" si="4308"/>
        <v/>
      </c>
      <c r="CS617" s="145" t="str">
        <f t="shared" si="4309"/>
        <v/>
      </c>
    </row>
    <row r="618" spans="92:97" x14ac:dyDescent="0.2">
      <c r="CN618" s="142"/>
      <c r="CP618" s="145" t="str">
        <f t="shared" si="4306"/>
        <v/>
      </c>
      <c r="CQ618" s="145" t="str">
        <f t="shared" si="4307"/>
        <v/>
      </c>
      <c r="CR618" s="145" t="str">
        <f t="shared" si="4308"/>
        <v/>
      </c>
      <c r="CS618" s="145" t="str">
        <f t="shared" si="4309"/>
        <v/>
      </c>
    </row>
    <row r="619" spans="92:97" x14ac:dyDescent="0.2">
      <c r="CN619" s="142"/>
      <c r="CP619" s="145" t="str">
        <f t="shared" si="4306"/>
        <v/>
      </c>
      <c r="CQ619" s="145" t="str">
        <f t="shared" si="4307"/>
        <v/>
      </c>
      <c r="CR619" s="145" t="str">
        <f t="shared" si="4308"/>
        <v/>
      </c>
      <c r="CS619" s="145" t="str">
        <f t="shared" si="4309"/>
        <v/>
      </c>
    </row>
    <row r="620" spans="92:97" x14ac:dyDescent="0.2">
      <c r="CN620" s="142"/>
      <c r="CP620" s="145" t="str">
        <f t="shared" si="4306"/>
        <v/>
      </c>
      <c r="CQ620" s="145" t="str">
        <f t="shared" si="4307"/>
        <v/>
      </c>
      <c r="CR620" s="145" t="str">
        <f t="shared" si="4308"/>
        <v/>
      </c>
      <c r="CS620" s="145" t="str">
        <f t="shared" si="4309"/>
        <v/>
      </c>
    </row>
    <row r="621" spans="92:97" x14ac:dyDescent="0.2">
      <c r="CN621" s="142"/>
      <c r="CP621" s="145" t="str">
        <f t="shared" si="4306"/>
        <v/>
      </c>
      <c r="CQ621" s="145" t="str">
        <f t="shared" si="4307"/>
        <v/>
      </c>
      <c r="CR621" s="145" t="str">
        <f t="shared" si="4308"/>
        <v/>
      </c>
      <c r="CS621" s="145" t="str">
        <f t="shared" si="4309"/>
        <v/>
      </c>
    </row>
    <row r="622" spans="92:97" x14ac:dyDescent="0.2">
      <c r="CN622" s="142"/>
      <c r="CP622" s="145" t="str">
        <f t="shared" si="4306"/>
        <v/>
      </c>
      <c r="CQ622" s="145" t="str">
        <f t="shared" si="4307"/>
        <v/>
      </c>
      <c r="CR622" s="145" t="str">
        <f t="shared" si="4308"/>
        <v/>
      </c>
      <c r="CS622" s="145" t="str">
        <f t="shared" si="4309"/>
        <v/>
      </c>
    </row>
    <row r="623" spans="92:97" x14ac:dyDescent="0.2">
      <c r="CN623" s="142"/>
      <c r="CP623" s="145" t="str">
        <f t="shared" si="4306"/>
        <v/>
      </c>
      <c r="CQ623" s="145" t="str">
        <f t="shared" si="4307"/>
        <v/>
      </c>
      <c r="CR623" s="145" t="str">
        <f t="shared" si="4308"/>
        <v/>
      </c>
      <c r="CS623" s="145" t="str">
        <f t="shared" si="4309"/>
        <v/>
      </c>
    </row>
    <row r="624" spans="92:97" x14ac:dyDescent="0.2">
      <c r="CN624" s="142"/>
      <c r="CP624" s="145" t="str">
        <f t="shared" si="4306"/>
        <v/>
      </c>
      <c r="CQ624" s="145" t="str">
        <f t="shared" si="4307"/>
        <v/>
      </c>
      <c r="CR624" s="145" t="str">
        <f t="shared" si="4308"/>
        <v/>
      </c>
      <c r="CS624" s="145" t="str">
        <f t="shared" si="4309"/>
        <v/>
      </c>
    </row>
    <row r="625" spans="92:97" x14ac:dyDescent="0.2">
      <c r="CN625" s="142"/>
      <c r="CP625" s="145" t="str">
        <f t="shared" si="4306"/>
        <v/>
      </c>
      <c r="CQ625" s="145" t="str">
        <f t="shared" si="4307"/>
        <v/>
      </c>
      <c r="CR625" s="145" t="str">
        <f t="shared" si="4308"/>
        <v/>
      </c>
      <c r="CS625" s="145" t="str">
        <f t="shared" si="4309"/>
        <v/>
      </c>
    </row>
    <row r="626" spans="92:97" x14ac:dyDescent="0.2">
      <c r="CN626" s="142"/>
      <c r="CP626" s="145" t="str">
        <f t="shared" si="4306"/>
        <v/>
      </c>
      <c r="CQ626" s="145" t="str">
        <f t="shared" si="4307"/>
        <v/>
      </c>
      <c r="CR626" s="145" t="str">
        <f t="shared" si="4308"/>
        <v/>
      </c>
      <c r="CS626" s="145" t="str">
        <f t="shared" si="4309"/>
        <v/>
      </c>
    </row>
    <row r="627" spans="92:97" x14ac:dyDescent="0.2">
      <c r="CN627" s="142"/>
      <c r="CP627" s="145" t="str">
        <f t="shared" si="4306"/>
        <v/>
      </c>
      <c r="CQ627" s="145" t="str">
        <f t="shared" si="4307"/>
        <v/>
      </c>
      <c r="CR627" s="145" t="str">
        <f t="shared" si="4308"/>
        <v/>
      </c>
      <c r="CS627" s="145" t="str">
        <f t="shared" si="4309"/>
        <v/>
      </c>
    </row>
    <row r="628" spans="92:97" x14ac:dyDescent="0.2">
      <c r="CN628" s="142"/>
      <c r="CP628" s="145" t="str">
        <f t="shared" si="4306"/>
        <v/>
      </c>
      <c r="CQ628" s="145" t="str">
        <f t="shared" si="4307"/>
        <v/>
      </c>
      <c r="CR628" s="145" t="str">
        <f t="shared" si="4308"/>
        <v/>
      </c>
      <c r="CS628" s="145" t="str">
        <f t="shared" si="4309"/>
        <v/>
      </c>
    </row>
    <row r="629" spans="92:97" x14ac:dyDescent="0.2">
      <c r="CN629" s="142"/>
      <c r="CP629" s="145" t="str">
        <f t="shared" si="4306"/>
        <v/>
      </c>
      <c r="CQ629" s="145" t="str">
        <f t="shared" si="4307"/>
        <v/>
      </c>
      <c r="CR629" s="145" t="str">
        <f t="shared" si="4308"/>
        <v/>
      </c>
      <c r="CS629" s="145" t="str">
        <f t="shared" si="4309"/>
        <v/>
      </c>
    </row>
    <row r="630" spans="92:97" x14ac:dyDescent="0.2">
      <c r="CN630" s="142"/>
      <c r="CP630" s="145" t="str">
        <f t="shared" si="4306"/>
        <v/>
      </c>
      <c r="CQ630" s="145" t="str">
        <f t="shared" si="4307"/>
        <v/>
      </c>
      <c r="CR630" s="145" t="str">
        <f t="shared" si="4308"/>
        <v/>
      </c>
      <c r="CS630" s="145" t="str">
        <f t="shared" si="4309"/>
        <v/>
      </c>
    </row>
    <row r="631" spans="92:97" x14ac:dyDescent="0.2">
      <c r="CN631" s="142"/>
      <c r="CP631" s="145" t="str">
        <f t="shared" si="4306"/>
        <v/>
      </c>
      <c r="CQ631" s="145" t="str">
        <f t="shared" si="4307"/>
        <v/>
      </c>
      <c r="CR631" s="145" t="str">
        <f t="shared" si="4308"/>
        <v/>
      </c>
      <c r="CS631" s="145" t="str">
        <f t="shared" si="4309"/>
        <v/>
      </c>
    </row>
    <row r="632" spans="92:97" x14ac:dyDescent="0.2">
      <c r="CN632" s="142"/>
      <c r="CP632" s="145" t="str">
        <f t="shared" si="4306"/>
        <v/>
      </c>
      <c r="CQ632" s="145" t="str">
        <f t="shared" si="4307"/>
        <v/>
      </c>
      <c r="CR632" s="145" t="str">
        <f t="shared" si="4308"/>
        <v/>
      </c>
      <c r="CS632" s="145" t="str">
        <f t="shared" si="4309"/>
        <v/>
      </c>
    </row>
    <row r="633" spans="92:97" x14ac:dyDescent="0.2">
      <c r="CN633" s="142"/>
      <c r="CP633" s="145" t="str">
        <f t="shared" si="4306"/>
        <v/>
      </c>
      <c r="CQ633" s="145" t="str">
        <f t="shared" si="4307"/>
        <v/>
      </c>
      <c r="CR633" s="145" t="str">
        <f t="shared" si="4308"/>
        <v/>
      </c>
      <c r="CS633" s="145" t="str">
        <f t="shared" si="4309"/>
        <v/>
      </c>
    </row>
    <row r="634" spans="92:97" x14ac:dyDescent="0.2">
      <c r="CN634" s="142"/>
      <c r="CP634" s="145" t="str">
        <f t="shared" si="4306"/>
        <v/>
      </c>
      <c r="CQ634" s="145" t="str">
        <f t="shared" si="4307"/>
        <v/>
      </c>
      <c r="CR634" s="145" t="str">
        <f t="shared" si="4308"/>
        <v/>
      </c>
      <c r="CS634" s="145" t="str">
        <f t="shared" si="4309"/>
        <v/>
      </c>
    </row>
    <row r="635" spans="92:97" x14ac:dyDescent="0.2">
      <c r="CN635" s="142"/>
      <c r="CP635" s="145" t="str">
        <f t="shared" si="4306"/>
        <v/>
      </c>
      <c r="CQ635" s="145" t="str">
        <f t="shared" si="4307"/>
        <v/>
      </c>
      <c r="CR635" s="145" t="str">
        <f t="shared" si="4308"/>
        <v/>
      </c>
      <c r="CS635" s="145" t="str">
        <f t="shared" si="4309"/>
        <v/>
      </c>
    </row>
    <row r="636" spans="92:97" x14ac:dyDescent="0.2">
      <c r="CN636" s="142"/>
      <c r="CP636" s="145" t="str">
        <f t="shared" si="4306"/>
        <v/>
      </c>
      <c r="CQ636" s="145" t="str">
        <f t="shared" si="4307"/>
        <v/>
      </c>
      <c r="CR636" s="145" t="str">
        <f t="shared" si="4308"/>
        <v/>
      </c>
      <c r="CS636" s="145" t="str">
        <f t="shared" si="4309"/>
        <v/>
      </c>
    </row>
    <row r="637" spans="92:97" x14ac:dyDescent="0.2">
      <c r="CN637" s="142"/>
      <c r="CP637" s="145" t="str">
        <f t="shared" si="4306"/>
        <v/>
      </c>
      <c r="CQ637" s="145" t="str">
        <f t="shared" si="4307"/>
        <v/>
      </c>
      <c r="CR637" s="145" t="str">
        <f t="shared" si="4308"/>
        <v/>
      </c>
      <c r="CS637" s="145" t="str">
        <f t="shared" si="4309"/>
        <v/>
      </c>
    </row>
    <row r="638" spans="92:97" x14ac:dyDescent="0.2">
      <c r="CN638" s="142"/>
      <c r="CP638" s="145" t="str">
        <f t="shared" si="4306"/>
        <v/>
      </c>
      <c r="CQ638" s="145" t="str">
        <f t="shared" si="4307"/>
        <v/>
      </c>
      <c r="CR638" s="145" t="str">
        <f t="shared" si="4308"/>
        <v/>
      </c>
      <c r="CS638" s="145" t="str">
        <f t="shared" si="4309"/>
        <v/>
      </c>
    </row>
    <row r="639" spans="92:97" x14ac:dyDescent="0.2">
      <c r="CN639" s="142"/>
      <c r="CP639" s="145" t="str">
        <f t="shared" si="4306"/>
        <v/>
      </c>
      <c r="CQ639" s="145" t="str">
        <f t="shared" si="4307"/>
        <v/>
      </c>
      <c r="CR639" s="145" t="str">
        <f t="shared" si="4308"/>
        <v/>
      </c>
      <c r="CS639" s="145" t="str">
        <f t="shared" si="4309"/>
        <v/>
      </c>
    </row>
    <row r="640" spans="92:97" x14ac:dyDescent="0.2">
      <c r="CN640" s="142"/>
      <c r="CP640" s="145" t="str">
        <f t="shared" si="4306"/>
        <v/>
      </c>
      <c r="CQ640" s="145" t="str">
        <f t="shared" si="4307"/>
        <v/>
      </c>
      <c r="CR640" s="145" t="str">
        <f t="shared" si="4308"/>
        <v/>
      </c>
      <c r="CS640" s="145" t="str">
        <f t="shared" si="4309"/>
        <v/>
      </c>
    </row>
    <row r="641" spans="92:97" x14ac:dyDescent="0.2">
      <c r="CN641" s="142"/>
      <c r="CP641" s="145" t="str">
        <f t="shared" si="4306"/>
        <v/>
      </c>
      <c r="CQ641" s="145" t="str">
        <f t="shared" si="4307"/>
        <v/>
      </c>
      <c r="CR641" s="145" t="str">
        <f t="shared" si="4308"/>
        <v/>
      </c>
      <c r="CS641" s="145" t="str">
        <f t="shared" si="4309"/>
        <v/>
      </c>
    </row>
    <row r="642" spans="92:97" x14ac:dyDescent="0.2">
      <c r="CN642" s="142"/>
      <c r="CP642" s="145" t="str">
        <f t="shared" si="4306"/>
        <v/>
      </c>
      <c r="CQ642" s="145" t="str">
        <f t="shared" si="4307"/>
        <v/>
      </c>
      <c r="CR642" s="145" t="str">
        <f t="shared" si="4308"/>
        <v/>
      </c>
      <c r="CS642" s="145" t="str">
        <f t="shared" si="4309"/>
        <v/>
      </c>
    </row>
    <row r="643" spans="92:97" x14ac:dyDescent="0.2">
      <c r="CN643" s="142"/>
      <c r="CP643" s="145" t="str">
        <f t="shared" si="4306"/>
        <v/>
      </c>
      <c r="CQ643" s="145" t="str">
        <f t="shared" si="4307"/>
        <v/>
      </c>
      <c r="CR643" s="145" t="str">
        <f t="shared" si="4308"/>
        <v/>
      </c>
      <c r="CS643" s="145" t="str">
        <f t="shared" si="4309"/>
        <v/>
      </c>
    </row>
    <row r="644" spans="92:97" x14ac:dyDescent="0.2">
      <c r="CN644" s="142"/>
      <c r="CP644" s="145" t="str">
        <f t="shared" si="4306"/>
        <v/>
      </c>
      <c r="CQ644" s="145" t="str">
        <f t="shared" si="4307"/>
        <v/>
      </c>
      <c r="CR644" s="145" t="str">
        <f t="shared" si="4308"/>
        <v/>
      </c>
      <c r="CS644" s="145" t="str">
        <f t="shared" si="4309"/>
        <v/>
      </c>
    </row>
    <row r="645" spans="92:97" x14ac:dyDescent="0.2">
      <c r="CN645" s="142"/>
      <c r="CP645" s="145" t="str">
        <f t="shared" si="4306"/>
        <v/>
      </c>
      <c r="CQ645" s="145" t="str">
        <f t="shared" si="4307"/>
        <v/>
      </c>
      <c r="CR645" s="145" t="str">
        <f t="shared" si="4308"/>
        <v/>
      </c>
      <c r="CS645" s="145" t="str">
        <f t="shared" si="4309"/>
        <v/>
      </c>
    </row>
    <row r="646" spans="92:97" x14ac:dyDescent="0.2">
      <c r="CN646" s="142"/>
      <c r="CP646" s="145" t="str">
        <f t="shared" si="4306"/>
        <v/>
      </c>
      <c r="CQ646" s="145" t="str">
        <f t="shared" si="4307"/>
        <v/>
      </c>
      <c r="CR646" s="145" t="str">
        <f t="shared" si="4308"/>
        <v/>
      </c>
      <c r="CS646" s="145" t="str">
        <f t="shared" si="4309"/>
        <v/>
      </c>
    </row>
    <row r="647" spans="92:97" x14ac:dyDescent="0.2">
      <c r="CN647" s="142"/>
      <c r="CP647" s="145" t="str">
        <f t="shared" si="4306"/>
        <v/>
      </c>
      <c r="CQ647" s="145" t="str">
        <f t="shared" si="4307"/>
        <v/>
      </c>
      <c r="CR647" s="145" t="str">
        <f t="shared" si="4308"/>
        <v/>
      </c>
      <c r="CS647" s="145" t="str">
        <f t="shared" si="4309"/>
        <v/>
      </c>
    </row>
    <row r="648" spans="92:97" x14ac:dyDescent="0.2">
      <c r="CN648" s="142"/>
      <c r="CP648" s="145" t="str">
        <f t="shared" si="4306"/>
        <v/>
      </c>
      <c r="CQ648" s="145" t="str">
        <f t="shared" si="4307"/>
        <v/>
      </c>
      <c r="CR648" s="145" t="str">
        <f t="shared" si="4308"/>
        <v/>
      </c>
      <c r="CS648" s="145" t="str">
        <f t="shared" si="4309"/>
        <v/>
      </c>
    </row>
    <row r="649" spans="92:97" x14ac:dyDescent="0.2">
      <c r="CN649" s="142"/>
      <c r="CP649" s="145" t="str">
        <f t="shared" si="4306"/>
        <v/>
      </c>
      <c r="CQ649" s="145" t="str">
        <f t="shared" si="4307"/>
        <v/>
      </c>
      <c r="CR649" s="145" t="str">
        <f t="shared" si="4308"/>
        <v/>
      </c>
      <c r="CS649" s="145" t="str">
        <f t="shared" si="4309"/>
        <v/>
      </c>
    </row>
    <row r="650" spans="92:97" x14ac:dyDescent="0.2">
      <c r="CN650" s="142"/>
      <c r="CP650" s="145" t="str">
        <f t="shared" ref="CP650:CP713" si="4310">IF($CN650="","",$CN650)</f>
        <v/>
      </c>
      <c r="CQ650" s="145" t="str">
        <f t="shared" ref="CQ650:CQ713" si="4311">IF($CP650="","",ABS(VLOOKUP(IF(LEFT($CP650,3)="Guy",$CP650,INDEX($CK$9:$CK$502,MATCH($CP650,$CL$9:$CL$502,0)))&amp;"*",$BT$9:$CD$502,11,0)))</f>
        <v/>
      </c>
      <c r="CR650" s="145" t="str">
        <f t="shared" ref="CR650:CR713" si="4312">IF($CP650="","",ABS(VLOOKUP(IF(LEFT($CP650,3)="Guy",$CP650,INDEX($CK$9:$CK$502,MATCH($CP650,$CL$9:$CL$502,0)))&amp;"*",$BT$9:$CD$502,3,0)))</f>
        <v/>
      </c>
      <c r="CS650" s="145" t="str">
        <f t="shared" ref="CS650:CS713" si="4313">IF($CP650="","",ABS(VLOOKUP(IF(LEFT($CP650,3)="Guy",$CP650,INDEX($CK$9:$CK$502,MATCH($CP650,$CL$9:$CL$502,0)))&amp;"*",$BT$9:$CD$502,6,0)))</f>
        <v/>
      </c>
    </row>
    <row r="651" spans="92:97" x14ac:dyDescent="0.2">
      <c r="CN651" s="142"/>
      <c r="CP651" s="145" t="str">
        <f t="shared" si="4310"/>
        <v/>
      </c>
      <c r="CQ651" s="145" t="str">
        <f t="shared" si="4311"/>
        <v/>
      </c>
      <c r="CR651" s="145" t="str">
        <f t="shared" si="4312"/>
        <v/>
      </c>
      <c r="CS651" s="145" t="str">
        <f t="shared" si="4313"/>
        <v/>
      </c>
    </row>
    <row r="652" spans="92:97" x14ac:dyDescent="0.2">
      <c r="CN652" s="142"/>
      <c r="CP652" s="145" t="str">
        <f t="shared" si="4310"/>
        <v/>
      </c>
      <c r="CQ652" s="145" t="str">
        <f t="shared" si="4311"/>
        <v/>
      </c>
      <c r="CR652" s="145" t="str">
        <f t="shared" si="4312"/>
        <v/>
      </c>
      <c r="CS652" s="145" t="str">
        <f t="shared" si="4313"/>
        <v/>
      </c>
    </row>
    <row r="653" spans="92:97" x14ac:dyDescent="0.2">
      <c r="CN653" s="142"/>
      <c r="CP653" s="145" t="str">
        <f t="shared" si="4310"/>
        <v/>
      </c>
      <c r="CQ653" s="145" t="str">
        <f t="shared" si="4311"/>
        <v/>
      </c>
      <c r="CR653" s="145" t="str">
        <f t="shared" si="4312"/>
        <v/>
      </c>
      <c r="CS653" s="145" t="str">
        <f t="shared" si="4313"/>
        <v/>
      </c>
    </row>
    <row r="654" spans="92:97" x14ac:dyDescent="0.2">
      <c r="CN654" s="142"/>
      <c r="CP654" s="145" t="str">
        <f t="shared" si="4310"/>
        <v/>
      </c>
      <c r="CQ654" s="145" t="str">
        <f t="shared" si="4311"/>
        <v/>
      </c>
      <c r="CR654" s="145" t="str">
        <f t="shared" si="4312"/>
        <v/>
      </c>
      <c r="CS654" s="145" t="str">
        <f t="shared" si="4313"/>
        <v/>
      </c>
    </row>
    <row r="655" spans="92:97" x14ac:dyDescent="0.2">
      <c r="CN655" s="142"/>
      <c r="CP655" s="145" t="str">
        <f t="shared" si="4310"/>
        <v/>
      </c>
      <c r="CQ655" s="145" t="str">
        <f t="shared" si="4311"/>
        <v/>
      </c>
      <c r="CR655" s="145" t="str">
        <f t="shared" si="4312"/>
        <v/>
      </c>
      <c r="CS655" s="145" t="str">
        <f t="shared" si="4313"/>
        <v/>
      </c>
    </row>
    <row r="656" spans="92:97" x14ac:dyDescent="0.2">
      <c r="CN656" s="142"/>
      <c r="CP656" s="145" t="str">
        <f t="shared" si="4310"/>
        <v/>
      </c>
      <c r="CQ656" s="145" t="str">
        <f t="shared" si="4311"/>
        <v/>
      </c>
      <c r="CR656" s="145" t="str">
        <f t="shared" si="4312"/>
        <v/>
      </c>
      <c r="CS656" s="145" t="str">
        <f t="shared" si="4313"/>
        <v/>
      </c>
    </row>
    <row r="657" spans="92:97" x14ac:dyDescent="0.2">
      <c r="CN657" s="142"/>
      <c r="CP657" s="145" t="str">
        <f t="shared" si="4310"/>
        <v/>
      </c>
      <c r="CQ657" s="145" t="str">
        <f t="shared" si="4311"/>
        <v/>
      </c>
      <c r="CR657" s="145" t="str">
        <f t="shared" si="4312"/>
        <v/>
      </c>
      <c r="CS657" s="145" t="str">
        <f t="shared" si="4313"/>
        <v/>
      </c>
    </row>
    <row r="658" spans="92:97" x14ac:dyDescent="0.2">
      <c r="CN658" s="142"/>
      <c r="CP658" s="145" t="str">
        <f t="shared" si="4310"/>
        <v/>
      </c>
      <c r="CQ658" s="145" t="str">
        <f t="shared" si="4311"/>
        <v/>
      </c>
      <c r="CR658" s="145" t="str">
        <f t="shared" si="4312"/>
        <v/>
      </c>
      <c r="CS658" s="145" t="str">
        <f t="shared" si="4313"/>
        <v/>
      </c>
    </row>
    <row r="659" spans="92:97" x14ac:dyDescent="0.2">
      <c r="CN659" s="142"/>
      <c r="CP659" s="145" t="str">
        <f t="shared" si="4310"/>
        <v/>
      </c>
      <c r="CQ659" s="145" t="str">
        <f t="shared" si="4311"/>
        <v/>
      </c>
      <c r="CR659" s="145" t="str">
        <f t="shared" si="4312"/>
        <v/>
      </c>
      <c r="CS659" s="145" t="str">
        <f t="shared" si="4313"/>
        <v/>
      </c>
    </row>
    <row r="660" spans="92:97" x14ac:dyDescent="0.2">
      <c r="CN660" s="142"/>
      <c r="CP660" s="145" t="str">
        <f t="shared" si="4310"/>
        <v/>
      </c>
      <c r="CQ660" s="145" t="str">
        <f t="shared" si="4311"/>
        <v/>
      </c>
      <c r="CR660" s="145" t="str">
        <f t="shared" si="4312"/>
        <v/>
      </c>
      <c r="CS660" s="145" t="str">
        <f t="shared" si="4313"/>
        <v/>
      </c>
    </row>
    <row r="661" spans="92:97" x14ac:dyDescent="0.2">
      <c r="CN661" s="142"/>
      <c r="CP661" s="145" t="str">
        <f t="shared" si="4310"/>
        <v/>
      </c>
      <c r="CQ661" s="145" t="str">
        <f t="shared" si="4311"/>
        <v/>
      </c>
      <c r="CR661" s="145" t="str">
        <f t="shared" si="4312"/>
        <v/>
      </c>
      <c r="CS661" s="145" t="str">
        <f t="shared" si="4313"/>
        <v/>
      </c>
    </row>
    <row r="662" spans="92:97" x14ac:dyDescent="0.2">
      <c r="CN662" s="142"/>
      <c r="CP662" s="145" t="str">
        <f t="shared" si="4310"/>
        <v/>
      </c>
      <c r="CQ662" s="145" t="str">
        <f t="shared" si="4311"/>
        <v/>
      </c>
      <c r="CR662" s="145" t="str">
        <f t="shared" si="4312"/>
        <v/>
      </c>
      <c r="CS662" s="145" t="str">
        <f t="shared" si="4313"/>
        <v/>
      </c>
    </row>
    <row r="663" spans="92:97" x14ac:dyDescent="0.2">
      <c r="CN663" s="142"/>
      <c r="CP663" s="145" t="str">
        <f t="shared" si="4310"/>
        <v/>
      </c>
      <c r="CQ663" s="145" t="str">
        <f t="shared" si="4311"/>
        <v/>
      </c>
      <c r="CR663" s="145" t="str">
        <f t="shared" si="4312"/>
        <v/>
      </c>
      <c r="CS663" s="145" t="str">
        <f t="shared" si="4313"/>
        <v/>
      </c>
    </row>
    <row r="664" spans="92:97" x14ac:dyDescent="0.2">
      <c r="CN664" s="142"/>
      <c r="CP664" s="145" t="str">
        <f t="shared" si="4310"/>
        <v/>
      </c>
      <c r="CQ664" s="145" t="str">
        <f t="shared" si="4311"/>
        <v/>
      </c>
      <c r="CR664" s="145" t="str">
        <f t="shared" si="4312"/>
        <v/>
      </c>
      <c r="CS664" s="145" t="str">
        <f t="shared" si="4313"/>
        <v/>
      </c>
    </row>
    <row r="665" spans="92:97" x14ac:dyDescent="0.2">
      <c r="CN665" s="142"/>
      <c r="CP665" s="145" t="str">
        <f t="shared" si="4310"/>
        <v/>
      </c>
      <c r="CQ665" s="145" t="str">
        <f t="shared" si="4311"/>
        <v/>
      </c>
      <c r="CR665" s="145" t="str">
        <f t="shared" si="4312"/>
        <v/>
      </c>
      <c r="CS665" s="145" t="str">
        <f t="shared" si="4313"/>
        <v/>
      </c>
    </row>
    <row r="666" spans="92:97" x14ac:dyDescent="0.2">
      <c r="CN666" s="142"/>
      <c r="CP666" s="145" t="str">
        <f t="shared" si="4310"/>
        <v/>
      </c>
      <c r="CQ666" s="145" t="str">
        <f t="shared" si="4311"/>
        <v/>
      </c>
      <c r="CR666" s="145" t="str">
        <f t="shared" si="4312"/>
        <v/>
      </c>
      <c r="CS666" s="145" t="str">
        <f t="shared" si="4313"/>
        <v/>
      </c>
    </row>
    <row r="667" spans="92:97" x14ac:dyDescent="0.2">
      <c r="CN667" s="142"/>
      <c r="CP667" s="145" t="str">
        <f t="shared" si="4310"/>
        <v/>
      </c>
      <c r="CQ667" s="145" t="str">
        <f t="shared" si="4311"/>
        <v/>
      </c>
      <c r="CR667" s="145" t="str">
        <f t="shared" si="4312"/>
        <v/>
      </c>
      <c r="CS667" s="145" t="str">
        <f t="shared" si="4313"/>
        <v/>
      </c>
    </row>
    <row r="668" spans="92:97" x14ac:dyDescent="0.2">
      <c r="CN668" s="142"/>
      <c r="CP668" s="145" t="str">
        <f t="shared" si="4310"/>
        <v/>
      </c>
      <c r="CQ668" s="145" t="str">
        <f t="shared" si="4311"/>
        <v/>
      </c>
      <c r="CR668" s="145" t="str">
        <f t="shared" si="4312"/>
        <v/>
      </c>
      <c r="CS668" s="145" t="str">
        <f t="shared" si="4313"/>
        <v/>
      </c>
    </row>
    <row r="669" spans="92:97" x14ac:dyDescent="0.2">
      <c r="CN669" s="142"/>
      <c r="CP669" s="145" t="str">
        <f t="shared" si="4310"/>
        <v/>
      </c>
      <c r="CQ669" s="145" t="str">
        <f t="shared" si="4311"/>
        <v/>
      </c>
      <c r="CR669" s="145" t="str">
        <f t="shared" si="4312"/>
        <v/>
      </c>
      <c r="CS669" s="145" t="str">
        <f t="shared" si="4313"/>
        <v/>
      </c>
    </row>
    <row r="670" spans="92:97" x14ac:dyDescent="0.2">
      <c r="CN670" s="142"/>
      <c r="CP670" s="145" t="str">
        <f t="shared" si="4310"/>
        <v/>
      </c>
      <c r="CQ670" s="145" t="str">
        <f t="shared" si="4311"/>
        <v/>
      </c>
      <c r="CR670" s="145" t="str">
        <f t="shared" si="4312"/>
        <v/>
      </c>
      <c r="CS670" s="145" t="str">
        <f t="shared" si="4313"/>
        <v/>
      </c>
    </row>
    <row r="671" spans="92:97" x14ac:dyDescent="0.2">
      <c r="CN671" s="142"/>
      <c r="CP671" s="145" t="str">
        <f t="shared" si="4310"/>
        <v/>
      </c>
      <c r="CQ671" s="145" t="str">
        <f t="shared" si="4311"/>
        <v/>
      </c>
      <c r="CR671" s="145" t="str">
        <f t="shared" si="4312"/>
        <v/>
      </c>
      <c r="CS671" s="145" t="str">
        <f t="shared" si="4313"/>
        <v/>
      </c>
    </row>
    <row r="672" spans="92:97" x14ac:dyDescent="0.2">
      <c r="CN672" s="142"/>
      <c r="CP672" s="145" t="str">
        <f t="shared" si="4310"/>
        <v/>
      </c>
      <c r="CQ672" s="145" t="str">
        <f t="shared" si="4311"/>
        <v/>
      </c>
      <c r="CR672" s="145" t="str">
        <f t="shared" si="4312"/>
        <v/>
      </c>
      <c r="CS672" s="145" t="str">
        <f t="shared" si="4313"/>
        <v/>
      </c>
    </row>
    <row r="673" spans="92:97" x14ac:dyDescent="0.2">
      <c r="CN673" s="142"/>
      <c r="CP673" s="145" t="str">
        <f t="shared" si="4310"/>
        <v/>
      </c>
      <c r="CQ673" s="145" t="str">
        <f t="shared" si="4311"/>
        <v/>
      </c>
      <c r="CR673" s="145" t="str">
        <f t="shared" si="4312"/>
        <v/>
      </c>
      <c r="CS673" s="145" t="str">
        <f t="shared" si="4313"/>
        <v/>
      </c>
    </row>
    <row r="674" spans="92:97" x14ac:dyDescent="0.2">
      <c r="CN674" s="142"/>
      <c r="CP674" s="145" t="str">
        <f t="shared" si="4310"/>
        <v/>
      </c>
      <c r="CQ674" s="145" t="str">
        <f t="shared" si="4311"/>
        <v/>
      </c>
      <c r="CR674" s="145" t="str">
        <f t="shared" si="4312"/>
        <v/>
      </c>
      <c r="CS674" s="145" t="str">
        <f t="shared" si="4313"/>
        <v/>
      </c>
    </row>
    <row r="675" spans="92:97" x14ac:dyDescent="0.2">
      <c r="CN675" s="142"/>
      <c r="CP675" s="145" t="str">
        <f t="shared" si="4310"/>
        <v/>
      </c>
      <c r="CQ675" s="145" t="str">
        <f t="shared" si="4311"/>
        <v/>
      </c>
      <c r="CR675" s="145" t="str">
        <f t="shared" si="4312"/>
        <v/>
      </c>
      <c r="CS675" s="145" t="str">
        <f t="shared" si="4313"/>
        <v/>
      </c>
    </row>
    <row r="676" spans="92:97" x14ac:dyDescent="0.2">
      <c r="CN676" s="142"/>
      <c r="CP676" s="145" t="str">
        <f t="shared" si="4310"/>
        <v/>
      </c>
      <c r="CQ676" s="145" t="str">
        <f t="shared" si="4311"/>
        <v/>
      </c>
      <c r="CR676" s="145" t="str">
        <f t="shared" si="4312"/>
        <v/>
      </c>
      <c r="CS676" s="145" t="str">
        <f t="shared" si="4313"/>
        <v/>
      </c>
    </row>
    <row r="677" spans="92:97" x14ac:dyDescent="0.2">
      <c r="CN677" s="142"/>
      <c r="CP677" s="145" t="str">
        <f t="shared" si="4310"/>
        <v/>
      </c>
      <c r="CQ677" s="145" t="str">
        <f t="shared" si="4311"/>
        <v/>
      </c>
      <c r="CR677" s="145" t="str">
        <f t="shared" si="4312"/>
        <v/>
      </c>
      <c r="CS677" s="145" t="str">
        <f t="shared" si="4313"/>
        <v/>
      </c>
    </row>
    <row r="678" spans="92:97" x14ac:dyDescent="0.2">
      <c r="CN678" s="142"/>
      <c r="CP678" s="145" t="str">
        <f t="shared" si="4310"/>
        <v/>
      </c>
      <c r="CQ678" s="145" t="str">
        <f t="shared" si="4311"/>
        <v/>
      </c>
      <c r="CR678" s="145" t="str">
        <f t="shared" si="4312"/>
        <v/>
      </c>
      <c r="CS678" s="145" t="str">
        <f t="shared" si="4313"/>
        <v/>
      </c>
    </row>
    <row r="679" spans="92:97" x14ac:dyDescent="0.2">
      <c r="CN679" s="142"/>
      <c r="CP679" s="145" t="str">
        <f t="shared" si="4310"/>
        <v/>
      </c>
      <c r="CQ679" s="145" t="str">
        <f t="shared" si="4311"/>
        <v/>
      </c>
      <c r="CR679" s="145" t="str">
        <f t="shared" si="4312"/>
        <v/>
      </c>
      <c r="CS679" s="145" t="str">
        <f t="shared" si="4313"/>
        <v/>
      </c>
    </row>
    <row r="680" spans="92:97" x14ac:dyDescent="0.2">
      <c r="CN680" s="142"/>
      <c r="CP680" s="145" t="str">
        <f t="shared" si="4310"/>
        <v/>
      </c>
      <c r="CQ680" s="145" t="str">
        <f t="shared" si="4311"/>
        <v/>
      </c>
      <c r="CR680" s="145" t="str">
        <f t="shared" si="4312"/>
        <v/>
      </c>
      <c r="CS680" s="145" t="str">
        <f t="shared" si="4313"/>
        <v/>
      </c>
    </row>
    <row r="681" spans="92:97" x14ac:dyDescent="0.2">
      <c r="CN681" s="142"/>
      <c r="CP681" s="145" t="str">
        <f t="shared" si="4310"/>
        <v/>
      </c>
      <c r="CQ681" s="145" t="str">
        <f t="shared" si="4311"/>
        <v/>
      </c>
      <c r="CR681" s="145" t="str">
        <f t="shared" si="4312"/>
        <v/>
      </c>
      <c r="CS681" s="145" t="str">
        <f t="shared" si="4313"/>
        <v/>
      </c>
    </row>
    <row r="682" spans="92:97" x14ac:dyDescent="0.2">
      <c r="CN682" s="142"/>
      <c r="CP682" s="145" t="str">
        <f t="shared" si="4310"/>
        <v/>
      </c>
      <c r="CQ682" s="145" t="str">
        <f t="shared" si="4311"/>
        <v/>
      </c>
      <c r="CR682" s="145" t="str">
        <f t="shared" si="4312"/>
        <v/>
      </c>
      <c r="CS682" s="145" t="str">
        <f t="shared" si="4313"/>
        <v/>
      </c>
    </row>
    <row r="683" spans="92:97" x14ac:dyDescent="0.2">
      <c r="CN683" s="142"/>
      <c r="CP683" s="145" t="str">
        <f t="shared" si="4310"/>
        <v/>
      </c>
      <c r="CQ683" s="145" t="str">
        <f t="shared" si="4311"/>
        <v/>
      </c>
      <c r="CR683" s="145" t="str">
        <f t="shared" si="4312"/>
        <v/>
      </c>
      <c r="CS683" s="145" t="str">
        <f t="shared" si="4313"/>
        <v/>
      </c>
    </row>
    <row r="684" spans="92:97" x14ac:dyDescent="0.2">
      <c r="CN684" s="142"/>
      <c r="CP684" s="145" t="str">
        <f t="shared" si="4310"/>
        <v/>
      </c>
      <c r="CQ684" s="145" t="str">
        <f t="shared" si="4311"/>
        <v/>
      </c>
      <c r="CR684" s="145" t="str">
        <f t="shared" si="4312"/>
        <v/>
      </c>
      <c r="CS684" s="145" t="str">
        <f t="shared" si="4313"/>
        <v/>
      </c>
    </row>
    <row r="685" spans="92:97" x14ac:dyDescent="0.2">
      <c r="CN685" s="142"/>
      <c r="CP685" s="145" t="str">
        <f t="shared" si="4310"/>
        <v/>
      </c>
      <c r="CQ685" s="145" t="str">
        <f t="shared" si="4311"/>
        <v/>
      </c>
      <c r="CR685" s="145" t="str">
        <f t="shared" si="4312"/>
        <v/>
      </c>
      <c r="CS685" s="145" t="str">
        <f t="shared" si="4313"/>
        <v/>
      </c>
    </row>
    <row r="686" spans="92:97" x14ac:dyDescent="0.2">
      <c r="CN686" s="142"/>
      <c r="CP686" s="145" t="str">
        <f t="shared" si="4310"/>
        <v/>
      </c>
      <c r="CQ686" s="145" t="str">
        <f t="shared" si="4311"/>
        <v/>
      </c>
      <c r="CR686" s="145" t="str">
        <f t="shared" si="4312"/>
        <v/>
      </c>
      <c r="CS686" s="145" t="str">
        <f t="shared" si="4313"/>
        <v/>
      </c>
    </row>
    <row r="687" spans="92:97" x14ac:dyDescent="0.2">
      <c r="CN687" s="142"/>
      <c r="CP687" s="145" t="str">
        <f t="shared" si="4310"/>
        <v/>
      </c>
      <c r="CQ687" s="145" t="str">
        <f t="shared" si="4311"/>
        <v/>
      </c>
      <c r="CR687" s="145" t="str">
        <f t="shared" si="4312"/>
        <v/>
      </c>
      <c r="CS687" s="145" t="str">
        <f t="shared" si="4313"/>
        <v/>
      </c>
    </row>
    <row r="688" spans="92:97" x14ac:dyDescent="0.2">
      <c r="CN688" s="142"/>
      <c r="CP688" s="145" t="str">
        <f t="shared" si="4310"/>
        <v/>
      </c>
      <c r="CQ688" s="145" t="str">
        <f t="shared" si="4311"/>
        <v/>
      </c>
      <c r="CR688" s="145" t="str">
        <f t="shared" si="4312"/>
        <v/>
      </c>
      <c r="CS688" s="145" t="str">
        <f t="shared" si="4313"/>
        <v/>
      </c>
    </row>
    <row r="689" spans="92:97" x14ac:dyDescent="0.2">
      <c r="CN689" s="142"/>
      <c r="CP689" s="145" t="str">
        <f t="shared" si="4310"/>
        <v/>
      </c>
      <c r="CQ689" s="145" t="str">
        <f t="shared" si="4311"/>
        <v/>
      </c>
      <c r="CR689" s="145" t="str">
        <f t="shared" si="4312"/>
        <v/>
      </c>
      <c r="CS689" s="145" t="str">
        <f t="shared" si="4313"/>
        <v/>
      </c>
    </row>
    <row r="690" spans="92:97" x14ac:dyDescent="0.2">
      <c r="CN690" s="142"/>
      <c r="CP690" s="145" t="str">
        <f t="shared" si="4310"/>
        <v/>
      </c>
      <c r="CQ690" s="145" t="str">
        <f t="shared" si="4311"/>
        <v/>
      </c>
      <c r="CR690" s="145" t="str">
        <f t="shared" si="4312"/>
        <v/>
      </c>
      <c r="CS690" s="145" t="str">
        <f t="shared" si="4313"/>
        <v/>
      </c>
    </row>
    <row r="691" spans="92:97" x14ac:dyDescent="0.2">
      <c r="CN691" s="142"/>
      <c r="CP691" s="145" t="str">
        <f t="shared" si="4310"/>
        <v/>
      </c>
      <c r="CQ691" s="145" t="str">
        <f t="shared" si="4311"/>
        <v/>
      </c>
      <c r="CR691" s="145" t="str">
        <f t="shared" si="4312"/>
        <v/>
      </c>
      <c r="CS691" s="145" t="str">
        <f t="shared" si="4313"/>
        <v/>
      </c>
    </row>
    <row r="692" spans="92:97" x14ac:dyDescent="0.2">
      <c r="CN692" s="142"/>
      <c r="CP692" s="145" t="str">
        <f t="shared" si="4310"/>
        <v/>
      </c>
      <c r="CQ692" s="145" t="str">
        <f t="shared" si="4311"/>
        <v/>
      </c>
      <c r="CR692" s="145" t="str">
        <f t="shared" si="4312"/>
        <v/>
      </c>
      <c r="CS692" s="145" t="str">
        <f t="shared" si="4313"/>
        <v/>
      </c>
    </row>
    <row r="693" spans="92:97" x14ac:dyDescent="0.2">
      <c r="CN693" s="142"/>
      <c r="CP693" s="145" t="str">
        <f t="shared" si="4310"/>
        <v/>
      </c>
      <c r="CQ693" s="145" t="str">
        <f t="shared" si="4311"/>
        <v/>
      </c>
      <c r="CR693" s="145" t="str">
        <f t="shared" si="4312"/>
        <v/>
      </c>
      <c r="CS693" s="145" t="str">
        <f t="shared" si="4313"/>
        <v/>
      </c>
    </row>
    <row r="694" spans="92:97" x14ac:dyDescent="0.2">
      <c r="CN694" s="142"/>
      <c r="CP694" s="145" t="str">
        <f t="shared" si="4310"/>
        <v/>
      </c>
      <c r="CQ694" s="145" t="str">
        <f t="shared" si="4311"/>
        <v/>
      </c>
      <c r="CR694" s="145" t="str">
        <f t="shared" si="4312"/>
        <v/>
      </c>
      <c r="CS694" s="145" t="str">
        <f t="shared" si="4313"/>
        <v/>
      </c>
    </row>
    <row r="695" spans="92:97" x14ac:dyDescent="0.2">
      <c r="CN695" s="142"/>
      <c r="CP695" s="145" t="str">
        <f t="shared" si="4310"/>
        <v/>
      </c>
      <c r="CQ695" s="145" t="str">
        <f t="shared" si="4311"/>
        <v/>
      </c>
      <c r="CR695" s="145" t="str">
        <f t="shared" si="4312"/>
        <v/>
      </c>
      <c r="CS695" s="145" t="str">
        <f t="shared" si="4313"/>
        <v/>
      </c>
    </row>
    <row r="696" spans="92:97" x14ac:dyDescent="0.2">
      <c r="CN696" s="142"/>
      <c r="CP696" s="145" t="str">
        <f t="shared" si="4310"/>
        <v/>
      </c>
      <c r="CQ696" s="145" t="str">
        <f t="shared" si="4311"/>
        <v/>
      </c>
      <c r="CR696" s="145" t="str">
        <f t="shared" si="4312"/>
        <v/>
      </c>
      <c r="CS696" s="145" t="str">
        <f t="shared" si="4313"/>
        <v/>
      </c>
    </row>
    <row r="697" spans="92:97" x14ac:dyDescent="0.2">
      <c r="CN697" s="142"/>
      <c r="CP697" s="145" t="str">
        <f t="shared" si="4310"/>
        <v/>
      </c>
      <c r="CQ697" s="145" t="str">
        <f t="shared" si="4311"/>
        <v/>
      </c>
      <c r="CR697" s="145" t="str">
        <f t="shared" si="4312"/>
        <v/>
      </c>
      <c r="CS697" s="145" t="str">
        <f t="shared" si="4313"/>
        <v/>
      </c>
    </row>
    <row r="698" spans="92:97" x14ac:dyDescent="0.2">
      <c r="CN698" s="142"/>
      <c r="CP698" s="145" t="str">
        <f t="shared" si="4310"/>
        <v/>
      </c>
      <c r="CQ698" s="145" t="str">
        <f t="shared" si="4311"/>
        <v/>
      </c>
      <c r="CR698" s="145" t="str">
        <f t="shared" si="4312"/>
        <v/>
      </c>
      <c r="CS698" s="145" t="str">
        <f t="shared" si="4313"/>
        <v/>
      </c>
    </row>
    <row r="699" spans="92:97" x14ac:dyDescent="0.2">
      <c r="CN699" s="142"/>
      <c r="CP699" s="145" t="str">
        <f t="shared" si="4310"/>
        <v/>
      </c>
      <c r="CQ699" s="145" t="str">
        <f t="shared" si="4311"/>
        <v/>
      </c>
      <c r="CR699" s="145" t="str">
        <f t="shared" si="4312"/>
        <v/>
      </c>
      <c r="CS699" s="145" t="str">
        <f t="shared" si="4313"/>
        <v/>
      </c>
    </row>
    <row r="700" spans="92:97" x14ac:dyDescent="0.2">
      <c r="CN700" s="142"/>
      <c r="CP700" s="145" t="str">
        <f t="shared" si="4310"/>
        <v/>
      </c>
      <c r="CQ700" s="145" t="str">
        <f t="shared" si="4311"/>
        <v/>
      </c>
      <c r="CR700" s="145" t="str">
        <f t="shared" si="4312"/>
        <v/>
      </c>
      <c r="CS700" s="145" t="str">
        <f t="shared" si="4313"/>
        <v/>
      </c>
    </row>
    <row r="701" spans="92:97" x14ac:dyDescent="0.2">
      <c r="CN701" s="142"/>
      <c r="CP701" s="145" t="str">
        <f t="shared" si="4310"/>
        <v/>
      </c>
      <c r="CQ701" s="145" t="str">
        <f t="shared" si="4311"/>
        <v/>
      </c>
      <c r="CR701" s="145" t="str">
        <f t="shared" si="4312"/>
        <v/>
      </c>
      <c r="CS701" s="145" t="str">
        <f t="shared" si="4313"/>
        <v/>
      </c>
    </row>
    <row r="702" spans="92:97" x14ac:dyDescent="0.2">
      <c r="CN702" s="142"/>
      <c r="CP702" s="145" t="str">
        <f t="shared" si="4310"/>
        <v/>
      </c>
      <c r="CQ702" s="145" t="str">
        <f t="shared" si="4311"/>
        <v/>
      </c>
      <c r="CR702" s="145" t="str">
        <f t="shared" si="4312"/>
        <v/>
      </c>
      <c r="CS702" s="145" t="str">
        <f t="shared" si="4313"/>
        <v/>
      </c>
    </row>
    <row r="703" spans="92:97" x14ac:dyDescent="0.2">
      <c r="CN703" s="142"/>
      <c r="CP703" s="145" t="str">
        <f t="shared" si="4310"/>
        <v/>
      </c>
      <c r="CQ703" s="145" t="str">
        <f t="shared" si="4311"/>
        <v/>
      </c>
      <c r="CR703" s="145" t="str">
        <f t="shared" si="4312"/>
        <v/>
      </c>
      <c r="CS703" s="145" t="str">
        <f t="shared" si="4313"/>
        <v/>
      </c>
    </row>
    <row r="704" spans="92:97" x14ac:dyDescent="0.2">
      <c r="CN704" s="142"/>
      <c r="CP704" s="145" t="str">
        <f t="shared" si="4310"/>
        <v/>
      </c>
      <c r="CQ704" s="145" t="str">
        <f t="shared" si="4311"/>
        <v/>
      </c>
      <c r="CR704" s="145" t="str">
        <f t="shared" si="4312"/>
        <v/>
      </c>
      <c r="CS704" s="145" t="str">
        <f t="shared" si="4313"/>
        <v/>
      </c>
    </row>
    <row r="705" spans="92:97" x14ac:dyDescent="0.2">
      <c r="CN705" s="142"/>
      <c r="CP705" s="145" t="str">
        <f t="shared" si="4310"/>
        <v/>
      </c>
      <c r="CQ705" s="145" t="str">
        <f t="shared" si="4311"/>
        <v/>
      </c>
      <c r="CR705" s="145" t="str">
        <f t="shared" si="4312"/>
        <v/>
      </c>
      <c r="CS705" s="145" t="str">
        <f t="shared" si="4313"/>
        <v/>
      </c>
    </row>
    <row r="706" spans="92:97" x14ac:dyDescent="0.2">
      <c r="CN706" s="142"/>
      <c r="CP706" s="145" t="str">
        <f t="shared" si="4310"/>
        <v/>
      </c>
      <c r="CQ706" s="145" t="str">
        <f t="shared" si="4311"/>
        <v/>
      </c>
      <c r="CR706" s="145" t="str">
        <f t="shared" si="4312"/>
        <v/>
      </c>
      <c r="CS706" s="145" t="str">
        <f t="shared" si="4313"/>
        <v/>
      </c>
    </row>
    <row r="707" spans="92:97" x14ac:dyDescent="0.2">
      <c r="CN707" s="142"/>
      <c r="CP707" s="145" t="str">
        <f t="shared" si="4310"/>
        <v/>
      </c>
      <c r="CQ707" s="145" t="str">
        <f t="shared" si="4311"/>
        <v/>
      </c>
      <c r="CR707" s="145" t="str">
        <f t="shared" si="4312"/>
        <v/>
      </c>
      <c r="CS707" s="145" t="str">
        <f t="shared" si="4313"/>
        <v/>
      </c>
    </row>
    <row r="708" spans="92:97" x14ac:dyDescent="0.2">
      <c r="CN708" s="142"/>
      <c r="CP708" s="145" t="str">
        <f t="shared" si="4310"/>
        <v/>
      </c>
      <c r="CQ708" s="145" t="str">
        <f t="shared" si="4311"/>
        <v/>
      </c>
      <c r="CR708" s="145" t="str">
        <f t="shared" si="4312"/>
        <v/>
      </c>
      <c r="CS708" s="145" t="str">
        <f t="shared" si="4313"/>
        <v/>
      </c>
    </row>
    <row r="709" spans="92:97" x14ac:dyDescent="0.2">
      <c r="CN709" s="142"/>
      <c r="CP709" s="145" t="str">
        <f t="shared" si="4310"/>
        <v/>
      </c>
      <c r="CQ709" s="145" t="str">
        <f t="shared" si="4311"/>
        <v/>
      </c>
      <c r="CR709" s="145" t="str">
        <f t="shared" si="4312"/>
        <v/>
      </c>
      <c r="CS709" s="145" t="str">
        <f t="shared" si="4313"/>
        <v/>
      </c>
    </row>
    <row r="710" spans="92:97" x14ac:dyDescent="0.2">
      <c r="CN710" s="142"/>
      <c r="CP710" s="145" t="str">
        <f t="shared" si="4310"/>
        <v/>
      </c>
      <c r="CQ710" s="145" t="str">
        <f t="shared" si="4311"/>
        <v/>
      </c>
      <c r="CR710" s="145" t="str">
        <f t="shared" si="4312"/>
        <v/>
      </c>
      <c r="CS710" s="145" t="str">
        <f t="shared" si="4313"/>
        <v/>
      </c>
    </row>
    <row r="711" spans="92:97" x14ac:dyDescent="0.2">
      <c r="CN711" s="142"/>
      <c r="CP711" s="145" t="str">
        <f t="shared" si="4310"/>
        <v/>
      </c>
      <c r="CQ711" s="145" t="str">
        <f t="shared" si="4311"/>
        <v/>
      </c>
      <c r="CR711" s="145" t="str">
        <f t="shared" si="4312"/>
        <v/>
      </c>
      <c r="CS711" s="145" t="str">
        <f t="shared" si="4313"/>
        <v/>
      </c>
    </row>
    <row r="712" spans="92:97" x14ac:dyDescent="0.2">
      <c r="CN712" s="142"/>
      <c r="CP712" s="145" t="str">
        <f t="shared" si="4310"/>
        <v/>
      </c>
      <c r="CQ712" s="145" t="str">
        <f t="shared" si="4311"/>
        <v/>
      </c>
      <c r="CR712" s="145" t="str">
        <f t="shared" si="4312"/>
        <v/>
      </c>
      <c r="CS712" s="145" t="str">
        <f t="shared" si="4313"/>
        <v/>
      </c>
    </row>
    <row r="713" spans="92:97" x14ac:dyDescent="0.2">
      <c r="CN713" s="142"/>
      <c r="CP713" s="145" t="str">
        <f t="shared" si="4310"/>
        <v/>
      </c>
      <c r="CQ713" s="145" t="str">
        <f t="shared" si="4311"/>
        <v/>
      </c>
      <c r="CR713" s="145" t="str">
        <f t="shared" si="4312"/>
        <v/>
      </c>
      <c r="CS713" s="145" t="str">
        <f t="shared" si="4313"/>
        <v/>
      </c>
    </row>
    <row r="714" spans="92:97" x14ac:dyDescent="0.2">
      <c r="CN714" s="142"/>
      <c r="CP714" s="145" t="str">
        <f t="shared" ref="CP714:CP777" si="4314">IF($CN714="","",$CN714)</f>
        <v/>
      </c>
      <c r="CQ714" s="145" t="str">
        <f t="shared" ref="CQ714:CQ777" si="4315">IF($CP714="","",ABS(VLOOKUP(IF(LEFT($CP714,3)="Guy",$CP714,INDEX($CK$9:$CK$502,MATCH($CP714,$CL$9:$CL$502,0)))&amp;"*",$BT$9:$CD$502,11,0)))</f>
        <v/>
      </c>
      <c r="CR714" s="145" t="str">
        <f t="shared" ref="CR714:CR777" si="4316">IF($CP714="","",ABS(VLOOKUP(IF(LEFT($CP714,3)="Guy",$CP714,INDEX($CK$9:$CK$502,MATCH($CP714,$CL$9:$CL$502,0)))&amp;"*",$BT$9:$CD$502,3,0)))</f>
        <v/>
      </c>
      <c r="CS714" s="145" t="str">
        <f t="shared" ref="CS714:CS777" si="4317">IF($CP714="","",ABS(VLOOKUP(IF(LEFT($CP714,3)="Guy",$CP714,INDEX($CK$9:$CK$502,MATCH($CP714,$CL$9:$CL$502,0)))&amp;"*",$BT$9:$CD$502,6,0)))</f>
        <v/>
      </c>
    </row>
    <row r="715" spans="92:97" x14ac:dyDescent="0.2">
      <c r="CN715" s="142"/>
      <c r="CP715" s="145" t="str">
        <f t="shared" si="4314"/>
        <v/>
      </c>
      <c r="CQ715" s="145" t="str">
        <f t="shared" si="4315"/>
        <v/>
      </c>
      <c r="CR715" s="145" t="str">
        <f t="shared" si="4316"/>
        <v/>
      </c>
      <c r="CS715" s="145" t="str">
        <f t="shared" si="4317"/>
        <v/>
      </c>
    </row>
    <row r="716" spans="92:97" x14ac:dyDescent="0.2">
      <c r="CN716" s="142"/>
      <c r="CP716" s="145" t="str">
        <f t="shared" si="4314"/>
        <v/>
      </c>
      <c r="CQ716" s="145" t="str">
        <f t="shared" si="4315"/>
        <v/>
      </c>
      <c r="CR716" s="145" t="str">
        <f t="shared" si="4316"/>
        <v/>
      </c>
      <c r="CS716" s="145" t="str">
        <f t="shared" si="4317"/>
        <v/>
      </c>
    </row>
    <row r="717" spans="92:97" x14ac:dyDescent="0.2">
      <c r="CN717" s="142"/>
      <c r="CP717" s="145" t="str">
        <f t="shared" si="4314"/>
        <v/>
      </c>
      <c r="CQ717" s="145" t="str">
        <f t="shared" si="4315"/>
        <v/>
      </c>
      <c r="CR717" s="145" t="str">
        <f t="shared" si="4316"/>
        <v/>
      </c>
      <c r="CS717" s="145" t="str">
        <f t="shared" si="4317"/>
        <v/>
      </c>
    </row>
    <row r="718" spans="92:97" x14ac:dyDescent="0.2">
      <c r="CN718" s="142"/>
      <c r="CP718" s="145" t="str">
        <f t="shared" si="4314"/>
        <v/>
      </c>
      <c r="CQ718" s="145" t="str">
        <f t="shared" si="4315"/>
        <v/>
      </c>
      <c r="CR718" s="145" t="str">
        <f t="shared" si="4316"/>
        <v/>
      </c>
      <c r="CS718" s="145" t="str">
        <f t="shared" si="4317"/>
        <v/>
      </c>
    </row>
    <row r="719" spans="92:97" x14ac:dyDescent="0.2">
      <c r="CN719" s="142"/>
      <c r="CP719" s="145" t="str">
        <f t="shared" si="4314"/>
        <v/>
      </c>
      <c r="CQ719" s="145" t="str">
        <f t="shared" si="4315"/>
        <v/>
      </c>
      <c r="CR719" s="145" t="str">
        <f t="shared" si="4316"/>
        <v/>
      </c>
      <c r="CS719" s="145" t="str">
        <f t="shared" si="4317"/>
        <v/>
      </c>
    </row>
    <row r="720" spans="92:97" x14ac:dyDescent="0.2">
      <c r="CN720" s="142"/>
      <c r="CP720" s="145" t="str">
        <f t="shared" si="4314"/>
        <v/>
      </c>
      <c r="CQ720" s="145" t="str">
        <f t="shared" si="4315"/>
        <v/>
      </c>
      <c r="CR720" s="145" t="str">
        <f t="shared" si="4316"/>
        <v/>
      </c>
      <c r="CS720" s="145" t="str">
        <f t="shared" si="4317"/>
        <v/>
      </c>
    </row>
    <row r="721" spans="92:97" x14ac:dyDescent="0.2">
      <c r="CN721" s="142"/>
      <c r="CP721" s="145" t="str">
        <f t="shared" si="4314"/>
        <v/>
      </c>
      <c r="CQ721" s="145" t="str">
        <f t="shared" si="4315"/>
        <v/>
      </c>
      <c r="CR721" s="145" t="str">
        <f t="shared" si="4316"/>
        <v/>
      </c>
      <c r="CS721" s="145" t="str">
        <f t="shared" si="4317"/>
        <v/>
      </c>
    </row>
    <row r="722" spans="92:97" x14ac:dyDescent="0.2">
      <c r="CN722" s="142"/>
      <c r="CP722" s="145" t="str">
        <f t="shared" si="4314"/>
        <v/>
      </c>
      <c r="CQ722" s="145" t="str">
        <f t="shared" si="4315"/>
        <v/>
      </c>
      <c r="CR722" s="145" t="str">
        <f t="shared" si="4316"/>
        <v/>
      </c>
      <c r="CS722" s="145" t="str">
        <f t="shared" si="4317"/>
        <v/>
      </c>
    </row>
    <row r="723" spans="92:97" x14ac:dyDescent="0.2">
      <c r="CN723" s="142"/>
      <c r="CP723" s="145" t="str">
        <f t="shared" si="4314"/>
        <v/>
      </c>
      <c r="CQ723" s="145" t="str">
        <f t="shared" si="4315"/>
        <v/>
      </c>
      <c r="CR723" s="145" t="str">
        <f t="shared" si="4316"/>
        <v/>
      </c>
      <c r="CS723" s="145" t="str">
        <f t="shared" si="4317"/>
        <v/>
      </c>
    </row>
    <row r="724" spans="92:97" x14ac:dyDescent="0.2">
      <c r="CN724" s="142"/>
      <c r="CP724" s="145" t="str">
        <f t="shared" si="4314"/>
        <v/>
      </c>
      <c r="CQ724" s="145" t="str">
        <f t="shared" si="4315"/>
        <v/>
      </c>
      <c r="CR724" s="145" t="str">
        <f t="shared" si="4316"/>
        <v/>
      </c>
      <c r="CS724" s="145" t="str">
        <f t="shared" si="4317"/>
        <v/>
      </c>
    </row>
    <row r="725" spans="92:97" x14ac:dyDescent="0.2">
      <c r="CN725" s="142"/>
      <c r="CP725" s="145" t="str">
        <f t="shared" si="4314"/>
        <v/>
      </c>
      <c r="CQ725" s="145" t="str">
        <f t="shared" si="4315"/>
        <v/>
      </c>
      <c r="CR725" s="145" t="str">
        <f t="shared" si="4316"/>
        <v/>
      </c>
      <c r="CS725" s="145" t="str">
        <f t="shared" si="4317"/>
        <v/>
      </c>
    </row>
    <row r="726" spans="92:97" x14ac:dyDescent="0.2">
      <c r="CN726" s="142"/>
      <c r="CP726" s="145" t="str">
        <f t="shared" si="4314"/>
        <v/>
      </c>
      <c r="CQ726" s="145" t="str">
        <f t="shared" si="4315"/>
        <v/>
      </c>
      <c r="CR726" s="145" t="str">
        <f t="shared" si="4316"/>
        <v/>
      </c>
      <c r="CS726" s="145" t="str">
        <f t="shared" si="4317"/>
        <v/>
      </c>
    </row>
    <row r="727" spans="92:97" x14ac:dyDescent="0.2">
      <c r="CN727" s="142"/>
      <c r="CP727" s="145" t="str">
        <f t="shared" si="4314"/>
        <v/>
      </c>
      <c r="CQ727" s="145" t="str">
        <f t="shared" si="4315"/>
        <v/>
      </c>
      <c r="CR727" s="145" t="str">
        <f t="shared" si="4316"/>
        <v/>
      </c>
      <c r="CS727" s="145" t="str">
        <f t="shared" si="4317"/>
        <v/>
      </c>
    </row>
    <row r="728" spans="92:97" x14ac:dyDescent="0.2">
      <c r="CN728" s="142"/>
      <c r="CP728" s="145" t="str">
        <f t="shared" si="4314"/>
        <v/>
      </c>
      <c r="CQ728" s="145" t="str">
        <f t="shared" si="4315"/>
        <v/>
      </c>
      <c r="CR728" s="145" t="str">
        <f t="shared" si="4316"/>
        <v/>
      </c>
      <c r="CS728" s="145" t="str">
        <f t="shared" si="4317"/>
        <v/>
      </c>
    </row>
    <row r="729" spans="92:97" x14ac:dyDescent="0.2">
      <c r="CN729" s="142"/>
      <c r="CP729" s="145" t="str">
        <f t="shared" si="4314"/>
        <v/>
      </c>
      <c r="CQ729" s="145" t="str">
        <f t="shared" si="4315"/>
        <v/>
      </c>
      <c r="CR729" s="145" t="str">
        <f t="shared" si="4316"/>
        <v/>
      </c>
      <c r="CS729" s="145" t="str">
        <f t="shared" si="4317"/>
        <v/>
      </c>
    </row>
    <row r="730" spans="92:97" x14ac:dyDescent="0.2">
      <c r="CN730" s="142"/>
      <c r="CP730" s="145" t="str">
        <f t="shared" si="4314"/>
        <v/>
      </c>
      <c r="CQ730" s="145" t="str">
        <f t="shared" si="4315"/>
        <v/>
      </c>
      <c r="CR730" s="145" t="str">
        <f t="shared" si="4316"/>
        <v/>
      </c>
      <c r="CS730" s="145" t="str">
        <f t="shared" si="4317"/>
        <v/>
      </c>
    </row>
    <row r="731" spans="92:97" x14ac:dyDescent="0.2">
      <c r="CN731" s="142"/>
      <c r="CP731" s="145" t="str">
        <f t="shared" si="4314"/>
        <v/>
      </c>
      <c r="CQ731" s="145" t="str">
        <f t="shared" si="4315"/>
        <v/>
      </c>
      <c r="CR731" s="145" t="str">
        <f t="shared" si="4316"/>
        <v/>
      </c>
      <c r="CS731" s="145" t="str">
        <f t="shared" si="4317"/>
        <v/>
      </c>
    </row>
    <row r="732" spans="92:97" x14ac:dyDescent="0.2">
      <c r="CN732" s="142"/>
      <c r="CP732" s="145" t="str">
        <f t="shared" si="4314"/>
        <v/>
      </c>
      <c r="CQ732" s="145" t="str">
        <f t="shared" si="4315"/>
        <v/>
      </c>
      <c r="CR732" s="145" t="str">
        <f t="shared" si="4316"/>
        <v/>
      </c>
      <c r="CS732" s="145" t="str">
        <f t="shared" si="4317"/>
        <v/>
      </c>
    </row>
    <row r="733" spans="92:97" x14ac:dyDescent="0.2">
      <c r="CN733" s="142"/>
      <c r="CP733" s="145" t="str">
        <f t="shared" si="4314"/>
        <v/>
      </c>
      <c r="CQ733" s="145" t="str">
        <f t="shared" si="4315"/>
        <v/>
      </c>
      <c r="CR733" s="145" t="str">
        <f t="shared" si="4316"/>
        <v/>
      </c>
      <c r="CS733" s="145" t="str">
        <f t="shared" si="4317"/>
        <v/>
      </c>
    </row>
    <row r="734" spans="92:97" x14ac:dyDescent="0.2">
      <c r="CN734" s="142"/>
      <c r="CP734" s="145" t="str">
        <f t="shared" si="4314"/>
        <v/>
      </c>
      <c r="CQ734" s="145" t="str">
        <f t="shared" si="4315"/>
        <v/>
      </c>
      <c r="CR734" s="145" t="str">
        <f t="shared" si="4316"/>
        <v/>
      </c>
      <c r="CS734" s="145" t="str">
        <f t="shared" si="4317"/>
        <v/>
      </c>
    </row>
    <row r="735" spans="92:97" x14ac:dyDescent="0.2">
      <c r="CN735" s="142"/>
      <c r="CP735" s="145" t="str">
        <f t="shared" si="4314"/>
        <v/>
      </c>
      <c r="CQ735" s="145" t="str">
        <f t="shared" si="4315"/>
        <v/>
      </c>
      <c r="CR735" s="145" t="str">
        <f t="shared" si="4316"/>
        <v/>
      </c>
      <c r="CS735" s="145" t="str">
        <f t="shared" si="4317"/>
        <v/>
      </c>
    </row>
    <row r="736" spans="92:97" x14ac:dyDescent="0.2">
      <c r="CN736" s="142"/>
      <c r="CP736" s="145" t="str">
        <f t="shared" si="4314"/>
        <v/>
      </c>
      <c r="CQ736" s="145" t="str">
        <f t="shared" si="4315"/>
        <v/>
      </c>
      <c r="CR736" s="145" t="str">
        <f t="shared" si="4316"/>
        <v/>
      </c>
      <c r="CS736" s="145" t="str">
        <f t="shared" si="4317"/>
        <v/>
      </c>
    </row>
    <row r="737" spans="92:97" x14ac:dyDescent="0.2">
      <c r="CN737" s="142"/>
      <c r="CP737" s="145" t="str">
        <f t="shared" si="4314"/>
        <v/>
      </c>
      <c r="CQ737" s="145" t="str">
        <f t="shared" si="4315"/>
        <v/>
      </c>
      <c r="CR737" s="145" t="str">
        <f t="shared" si="4316"/>
        <v/>
      </c>
      <c r="CS737" s="145" t="str">
        <f t="shared" si="4317"/>
        <v/>
      </c>
    </row>
    <row r="738" spans="92:97" x14ac:dyDescent="0.2">
      <c r="CN738" s="142"/>
      <c r="CP738" s="145" t="str">
        <f t="shared" si="4314"/>
        <v/>
      </c>
      <c r="CQ738" s="145" t="str">
        <f t="shared" si="4315"/>
        <v/>
      </c>
      <c r="CR738" s="145" t="str">
        <f t="shared" si="4316"/>
        <v/>
      </c>
      <c r="CS738" s="145" t="str">
        <f t="shared" si="4317"/>
        <v/>
      </c>
    </row>
    <row r="739" spans="92:97" x14ac:dyDescent="0.2">
      <c r="CN739" s="142"/>
      <c r="CP739" s="145" t="str">
        <f t="shared" si="4314"/>
        <v/>
      </c>
      <c r="CQ739" s="145" t="str">
        <f t="shared" si="4315"/>
        <v/>
      </c>
      <c r="CR739" s="145" t="str">
        <f t="shared" si="4316"/>
        <v/>
      </c>
      <c r="CS739" s="145" t="str">
        <f t="shared" si="4317"/>
        <v/>
      </c>
    </row>
    <row r="740" spans="92:97" x14ac:dyDescent="0.2">
      <c r="CN740" s="142"/>
      <c r="CP740" s="145" t="str">
        <f t="shared" si="4314"/>
        <v/>
      </c>
      <c r="CQ740" s="145" t="str">
        <f t="shared" si="4315"/>
        <v/>
      </c>
      <c r="CR740" s="145" t="str">
        <f t="shared" si="4316"/>
        <v/>
      </c>
      <c r="CS740" s="145" t="str">
        <f t="shared" si="4317"/>
        <v/>
      </c>
    </row>
    <row r="741" spans="92:97" x14ac:dyDescent="0.2">
      <c r="CN741" s="142"/>
      <c r="CP741" s="145" t="str">
        <f t="shared" si="4314"/>
        <v/>
      </c>
      <c r="CQ741" s="145" t="str">
        <f t="shared" si="4315"/>
        <v/>
      </c>
      <c r="CR741" s="145" t="str">
        <f t="shared" si="4316"/>
        <v/>
      </c>
      <c r="CS741" s="145" t="str">
        <f t="shared" si="4317"/>
        <v/>
      </c>
    </row>
    <row r="742" spans="92:97" x14ac:dyDescent="0.2">
      <c r="CN742" s="142"/>
      <c r="CP742" s="145" t="str">
        <f t="shared" si="4314"/>
        <v/>
      </c>
      <c r="CQ742" s="145" t="str">
        <f t="shared" si="4315"/>
        <v/>
      </c>
      <c r="CR742" s="145" t="str">
        <f t="shared" si="4316"/>
        <v/>
      </c>
      <c r="CS742" s="145" t="str">
        <f t="shared" si="4317"/>
        <v/>
      </c>
    </row>
    <row r="743" spans="92:97" x14ac:dyDescent="0.2">
      <c r="CN743" s="142"/>
      <c r="CP743" s="145" t="str">
        <f t="shared" si="4314"/>
        <v/>
      </c>
      <c r="CQ743" s="145" t="str">
        <f t="shared" si="4315"/>
        <v/>
      </c>
      <c r="CR743" s="145" t="str">
        <f t="shared" si="4316"/>
        <v/>
      </c>
      <c r="CS743" s="145" t="str">
        <f t="shared" si="4317"/>
        <v/>
      </c>
    </row>
    <row r="744" spans="92:97" x14ac:dyDescent="0.2">
      <c r="CN744" s="142"/>
      <c r="CP744" s="145" t="str">
        <f t="shared" si="4314"/>
        <v/>
      </c>
      <c r="CQ744" s="145" t="str">
        <f t="shared" si="4315"/>
        <v/>
      </c>
      <c r="CR744" s="145" t="str">
        <f t="shared" si="4316"/>
        <v/>
      </c>
      <c r="CS744" s="145" t="str">
        <f t="shared" si="4317"/>
        <v/>
      </c>
    </row>
    <row r="745" spans="92:97" x14ac:dyDescent="0.2">
      <c r="CN745" s="142"/>
      <c r="CP745" s="145" t="str">
        <f t="shared" si="4314"/>
        <v/>
      </c>
      <c r="CQ745" s="145" t="str">
        <f t="shared" si="4315"/>
        <v/>
      </c>
      <c r="CR745" s="145" t="str">
        <f t="shared" si="4316"/>
        <v/>
      </c>
      <c r="CS745" s="145" t="str">
        <f t="shared" si="4317"/>
        <v/>
      </c>
    </row>
    <row r="746" spans="92:97" x14ac:dyDescent="0.2">
      <c r="CN746" s="142"/>
      <c r="CP746" s="145" t="str">
        <f t="shared" si="4314"/>
        <v/>
      </c>
      <c r="CQ746" s="145" t="str">
        <f t="shared" si="4315"/>
        <v/>
      </c>
      <c r="CR746" s="145" t="str">
        <f t="shared" si="4316"/>
        <v/>
      </c>
      <c r="CS746" s="145" t="str">
        <f t="shared" si="4317"/>
        <v/>
      </c>
    </row>
    <row r="747" spans="92:97" x14ac:dyDescent="0.2">
      <c r="CN747" s="142"/>
      <c r="CP747" s="145" t="str">
        <f t="shared" si="4314"/>
        <v/>
      </c>
      <c r="CQ747" s="145" t="str">
        <f t="shared" si="4315"/>
        <v/>
      </c>
      <c r="CR747" s="145" t="str">
        <f t="shared" si="4316"/>
        <v/>
      </c>
      <c r="CS747" s="145" t="str">
        <f t="shared" si="4317"/>
        <v/>
      </c>
    </row>
    <row r="748" spans="92:97" x14ac:dyDescent="0.2">
      <c r="CN748" s="142"/>
      <c r="CP748" s="145" t="str">
        <f t="shared" si="4314"/>
        <v/>
      </c>
      <c r="CQ748" s="145" t="str">
        <f t="shared" si="4315"/>
        <v/>
      </c>
      <c r="CR748" s="145" t="str">
        <f t="shared" si="4316"/>
        <v/>
      </c>
      <c r="CS748" s="145" t="str">
        <f t="shared" si="4317"/>
        <v/>
      </c>
    </row>
    <row r="749" spans="92:97" x14ac:dyDescent="0.2">
      <c r="CN749" s="142"/>
      <c r="CP749" s="145" t="str">
        <f t="shared" si="4314"/>
        <v/>
      </c>
      <c r="CQ749" s="145" t="str">
        <f t="shared" si="4315"/>
        <v/>
      </c>
      <c r="CR749" s="145" t="str">
        <f t="shared" si="4316"/>
        <v/>
      </c>
      <c r="CS749" s="145" t="str">
        <f t="shared" si="4317"/>
        <v/>
      </c>
    </row>
    <row r="750" spans="92:97" x14ac:dyDescent="0.2">
      <c r="CN750" s="142"/>
      <c r="CP750" s="145" t="str">
        <f t="shared" si="4314"/>
        <v/>
      </c>
      <c r="CQ750" s="145" t="str">
        <f t="shared" si="4315"/>
        <v/>
      </c>
      <c r="CR750" s="145" t="str">
        <f t="shared" si="4316"/>
        <v/>
      </c>
      <c r="CS750" s="145" t="str">
        <f t="shared" si="4317"/>
        <v/>
      </c>
    </row>
    <row r="751" spans="92:97" x14ac:dyDescent="0.2">
      <c r="CN751" s="142"/>
      <c r="CP751" s="145" t="str">
        <f t="shared" si="4314"/>
        <v/>
      </c>
      <c r="CQ751" s="145" t="str">
        <f t="shared" si="4315"/>
        <v/>
      </c>
      <c r="CR751" s="145" t="str">
        <f t="shared" si="4316"/>
        <v/>
      </c>
      <c r="CS751" s="145" t="str">
        <f t="shared" si="4317"/>
        <v/>
      </c>
    </row>
    <row r="752" spans="92:97" x14ac:dyDescent="0.2">
      <c r="CN752" s="142"/>
      <c r="CP752" s="145" t="str">
        <f t="shared" si="4314"/>
        <v/>
      </c>
      <c r="CQ752" s="145" t="str">
        <f t="shared" si="4315"/>
        <v/>
      </c>
      <c r="CR752" s="145" t="str">
        <f t="shared" si="4316"/>
        <v/>
      </c>
      <c r="CS752" s="145" t="str">
        <f t="shared" si="4317"/>
        <v/>
      </c>
    </row>
    <row r="753" spans="92:97" x14ac:dyDescent="0.2">
      <c r="CN753" s="142"/>
      <c r="CP753" s="145" t="str">
        <f t="shared" si="4314"/>
        <v/>
      </c>
      <c r="CQ753" s="145" t="str">
        <f t="shared" si="4315"/>
        <v/>
      </c>
      <c r="CR753" s="145" t="str">
        <f t="shared" si="4316"/>
        <v/>
      </c>
      <c r="CS753" s="145" t="str">
        <f t="shared" si="4317"/>
        <v/>
      </c>
    </row>
    <row r="754" spans="92:97" x14ac:dyDescent="0.2">
      <c r="CN754" s="142"/>
      <c r="CP754" s="145" t="str">
        <f t="shared" si="4314"/>
        <v/>
      </c>
      <c r="CQ754" s="145" t="str">
        <f t="shared" si="4315"/>
        <v/>
      </c>
      <c r="CR754" s="145" t="str">
        <f t="shared" si="4316"/>
        <v/>
      </c>
      <c r="CS754" s="145" t="str">
        <f t="shared" si="4317"/>
        <v/>
      </c>
    </row>
    <row r="755" spans="92:97" x14ac:dyDescent="0.2">
      <c r="CN755" s="142"/>
      <c r="CP755" s="145" t="str">
        <f t="shared" si="4314"/>
        <v/>
      </c>
      <c r="CQ755" s="145" t="str">
        <f t="shared" si="4315"/>
        <v/>
      </c>
      <c r="CR755" s="145" t="str">
        <f t="shared" si="4316"/>
        <v/>
      </c>
      <c r="CS755" s="145" t="str">
        <f t="shared" si="4317"/>
        <v/>
      </c>
    </row>
    <row r="756" spans="92:97" x14ac:dyDescent="0.2">
      <c r="CN756" s="142"/>
      <c r="CP756" s="145" t="str">
        <f t="shared" si="4314"/>
        <v/>
      </c>
      <c r="CQ756" s="145" t="str">
        <f t="shared" si="4315"/>
        <v/>
      </c>
      <c r="CR756" s="145" t="str">
        <f t="shared" si="4316"/>
        <v/>
      </c>
      <c r="CS756" s="145" t="str">
        <f t="shared" si="4317"/>
        <v/>
      </c>
    </row>
    <row r="757" spans="92:97" x14ac:dyDescent="0.2">
      <c r="CN757" s="142"/>
      <c r="CP757" s="145" t="str">
        <f t="shared" si="4314"/>
        <v/>
      </c>
      <c r="CQ757" s="145" t="str">
        <f t="shared" si="4315"/>
        <v/>
      </c>
      <c r="CR757" s="145" t="str">
        <f t="shared" si="4316"/>
        <v/>
      </c>
      <c r="CS757" s="145" t="str">
        <f t="shared" si="4317"/>
        <v/>
      </c>
    </row>
    <row r="758" spans="92:97" x14ac:dyDescent="0.2">
      <c r="CN758" s="142"/>
      <c r="CP758" s="145" t="str">
        <f t="shared" si="4314"/>
        <v/>
      </c>
      <c r="CQ758" s="145" t="str">
        <f t="shared" si="4315"/>
        <v/>
      </c>
      <c r="CR758" s="145" t="str">
        <f t="shared" si="4316"/>
        <v/>
      </c>
      <c r="CS758" s="145" t="str">
        <f t="shared" si="4317"/>
        <v/>
      </c>
    </row>
    <row r="759" spans="92:97" x14ac:dyDescent="0.2">
      <c r="CN759" s="142"/>
      <c r="CP759" s="145" t="str">
        <f t="shared" si="4314"/>
        <v/>
      </c>
      <c r="CQ759" s="145" t="str">
        <f t="shared" si="4315"/>
        <v/>
      </c>
      <c r="CR759" s="145" t="str">
        <f t="shared" si="4316"/>
        <v/>
      </c>
      <c r="CS759" s="145" t="str">
        <f t="shared" si="4317"/>
        <v/>
      </c>
    </row>
    <row r="760" spans="92:97" x14ac:dyDescent="0.2">
      <c r="CN760" s="142"/>
      <c r="CP760" s="145" t="str">
        <f t="shared" si="4314"/>
        <v/>
      </c>
      <c r="CQ760" s="145" t="str">
        <f t="shared" si="4315"/>
        <v/>
      </c>
      <c r="CR760" s="145" t="str">
        <f t="shared" si="4316"/>
        <v/>
      </c>
      <c r="CS760" s="145" t="str">
        <f t="shared" si="4317"/>
        <v/>
      </c>
    </row>
    <row r="761" spans="92:97" x14ac:dyDescent="0.2">
      <c r="CN761" s="142"/>
      <c r="CP761" s="145" t="str">
        <f t="shared" si="4314"/>
        <v/>
      </c>
      <c r="CQ761" s="145" t="str">
        <f t="shared" si="4315"/>
        <v/>
      </c>
      <c r="CR761" s="145" t="str">
        <f t="shared" si="4316"/>
        <v/>
      </c>
      <c r="CS761" s="145" t="str">
        <f t="shared" si="4317"/>
        <v/>
      </c>
    </row>
    <row r="762" spans="92:97" x14ac:dyDescent="0.2">
      <c r="CN762" s="142"/>
      <c r="CP762" s="145" t="str">
        <f t="shared" si="4314"/>
        <v/>
      </c>
      <c r="CQ762" s="145" t="str">
        <f t="shared" si="4315"/>
        <v/>
      </c>
      <c r="CR762" s="145" t="str">
        <f t="shared" si="4316"/>
        <v/>
      </c>
      <c r="CS762" s="145" t="str">
        <f t="shared" si="4317"/>
        <v/>
      </c>
    </row>
    <row r="763" spans="92:97" x14ac:dyDescent="0.2">
      <c r="CN763" s="142"/>
      <c r="CP763" s="145" t="str">
        <f t="shared" si="4314"/>
        <v/>
      </c>
      <c r="CQ763" s="145" t="str">
        <f t="shared" si="4315"/>
        <v/>
      </c>
      <c r="CR763" s="145" t="str">
        <f t="shared" si="4316"/>
        <v/>
      </c>
      <c r="CS763" s="145" t="str">
        <f t="shared" si="4317"/>
        <v/>
      </c>
    </row>
    <row r="764" spans="92:97" x14ac:dyDescent="0.2">
      <c r="CN764" s="142"/>
      <c r="CP764" s="145" t="str">
        <f t="shared" si="4314"/>
        <v/>
      </c>
      <c r="CQ764" s="145" t="str">
        <f t="shared" si="4315"/>
        <v/>
      </c>
      <c r="CR764" s="145" t="str">
        <f t="shared" si="4316"/>
        <v/>
      </c>
      <c r="CS764" s="145" t="str">
        <f t="shared" si="4317"/>
        <v/>
      </c>
    </row>
    <row r="765" spans="92:97" x14ac:dyDescent="0.2">
      <c r="CN765" s="142"/>
      <c r="CP765" s="145" t="str">
        <f t="shared" si="4314"/>
        <v/>
      </c>
      <c r="CQ765" s="145" t="str">
        <f t="shared" si="4315"/>
        <v/>
      </c>
      <c r="CR765" s="145" t="str">
        <f t="shared" si="4316"/>
        <v/>
      </c>
      <c r="CS765" s="145" t="str">
        <f t="shared" si="4317"/>
        <v/>
      </c>
    </row>
    <row r="766" spans="92:97" x14ac:dyDescent="0.2">
      <c r="CN766" s="142"/>
      <c r="CP766" s="145" t="str">
        <f t="shared" si="4314"/>
        <v/>
      </c>
      <c r="CQ766" s="145" t="str">
        <f t="shared" si="4315"/>
        <v/>
      </c>
      <c r="CR766" s="145" t="str">
        <f t="shared" si="4316"/>
        <v/>
      </c>
      <c r="CS766" s="145" t="str">
        <f t="shared" si="4317"/>
        <v/>
      </c>
    </row>
    <row r="767" spans="92:97" x14ac:dyDescent="0.2">
      <c r="CN767" s="142"/>
      <c r="CP767" s="145" t="str">
        <f t="shared" si="4314"/>
        <v/>
      </c>
      <c r="CQ767" s="145" t="str">
        <f t="shared" si="4315"/>
        <v/>
      </c>
      <c r="CR767" s="145" t="str">
        <f t="shared" si="4316"/>
        <v/>
      </c>
      <c r="CS767" s="145" t="str">
        <f t="shared" si="4317"/>
        <v/>
      </c>
    </row>
    <row r="768" spans="92:97" x14ac:dyDescent="0.2">
      <c r="CN768" s="142"/>
      <c r="CP768" s="145" t="str">
        <f t="shared" si="4314"/>
        <v/>
      </c>
      <c r="CQ768" s="145" t="str">
        <f t="shared" si="4315"/>
        <v/>
      </c>
      <c r="CR768" s="145" t="str">
        <f t="shared" si="4316"/>
        <v/>
      </c>
      <c r="CS768" s="145" t="str">
        <f t="shared" si="4317"/>
        <v/>
      </c>
    </row>
    <row r="769" spans="92:97" x14ac:dyDescent="0.2">
      <c r="CN769" s="142"/>
      <c r="CP769" s="145" t="str">
        <f t="shared" si="4314"/>
        <v/>
      </c>
      <c r="CQ769" s="145" t="str">
        <f t="shared" si="4315"/>
        <v/>
      </c>
      <c r="CR769" s="145" t="str">
        <f t="shared" si="4316"/>
        <v/>
      </c>
      <c r="CS769" s="145" t="str">
        <f t="shared" si="4317"/>
        <v/>
      </c>
    </row>
    <row r="770" spans="92:97" x14ac:dyDescent="0.2">
      <c r="CN770" s="142"/>
      <c r="CP770" s="145" t="str">
        <f t="shared" si="4314"/>
        <v/>
      </c>
      <c r="CQ770" s="145" t="str">
        <f t="shared" si="4315"/>
        <v/>
      </c>
      <c r="CR770" s="145" t="str">
        <f t="shared" si="4316"/>
        <v/>
      </c>
      <c r="CS770" s="145" t="str">
        <f t="shared" si="4317"/>
        <v/>
      </c>
    </row>
    <row r="771" spans="92:97" x14ac:dyDescent="0.2">
      <c r="CN771" s="142"/>
      <c r="CP771" s="145" t="str">
        <f t="shared" si="4314"/>
        <v/>
      </c>
      <c r="CQ771" s="145" t="str">
        <f t="shared" si="4315"/>
        <v/>
      </c>
      <c r="CR771" s="145" t="str">
        <f t="shared" si="4316"/>
        <v/>
      </c>
      <c r="CS771" s="145" t="str">
        <f t="shared" si="4317"/>
        <v/>
      </c>
    </row>
    <row r="772" spans="92:97" x14ac:dyDescent="0.2">
      <c r="CN772" s="142"/>
      <c r="CP772" s="145" t="str">
        <f t="shared" si="4314"/>
        <v/>
      </c>
      <c r="CQ772" s="145" t="str">
        <f t="shared" si="4315"/>
        <v/>
      </c>
      <c r="CR772" s="145" t="str">
        <f t="shared" si="4316"/>
        <v/>
      </c>
      <c r="CS772" s="145" t="str">
        <f t="shared" si="4317"/>
        <v/>
      </c>
    </row>
    <row r="773" spans="92:97" x14ac:dyDescent="0.2">
      <c r="CN773" s="142"/>
      <c r="CP773" s="145" t="str">
        <f t="shared" si="4314"/>
        <v/>
      </c>
      <c r="CQ773" s="145" t="str">
        <f t="shared" si="4315"/>
        <v/>
      </c>
      <c r="CR773" s="145" t="str">
        <f t="shared" si="4316"/>
        <v/>
      </c>
      <c r="CS773" s="145" t="str">
        <f t="shared" si="4317"/>
        <v/>
      </c>
    </row>
    <row r="774" spans="92:97" x14ac:dyDescent="0.2">
      <c r="CN774" s="142"/>
      <c r="CP774" s="145" t="str">
        <f t="shared" si="4314"/>
        <v/>
      </c>
      <c r="CQ774" s="145" t="str">
        <f t="shared" si="4315"/>
        <v/>
      </c>
      <c r="CR774" s="145" t="str">
        <f t="shared" si="4316"/>
        <v/>
      </c>
      <c r="CS774" s="145" t="str">
        <f t="shared" si="4317"/>
        <v/>
      </c>
    </row>
    <row r="775" spans="92:97" x14ac:dyDescent="0.2">
      <c r="CN775" s="142"/>
      <c r="CP775" s="145" t="str">
        <f t="shared" si="4314"/>
        <v/>
      </c>
      <c r="CQ775" s="145" t="str">
        <f t="shared" si="4315"/>
        <v/>
      </c>
      <c r="CR775" s="145" t="str">
        <f t="shared" si="4316"/>
        <v/>
      </c>
      <c r="CS775" s="145" t="str">
        <f t="shared" si="4317"/>
        <v/>
      </c>
    </row>
    <row r="776" spans="92:97" x14ac:dyDescent="0.2">
      <c r="CN776" s="142"/>
      <c r="CP776" s="145" t="str">
        <f t="shared" si="4314"/>
        <v/>
      </c>
      <c r="CQ776" s="145" t="str">
        <f t="shared" si="4315"/>
        <v/>
      </c>
      <c r="CR776" s="145" t="str">
        <f t="shared" si="4316"/>
        <v/>
      </c>
      <c r="CS776" s="145" t="str">
        <f t="shared" si="4317"/>
        <v/>
      </c>
    </row>
    <row r="777" spans="92:97" x14ac:dyDescent="0.2">
      <c r="CN777" s="142"/>
      <c r="CP777" s="145" t="str">
        <f t="shared" si="4314"/>
        <v/>
      </c>
      <c r="CQ777" s="145" t="str">
        <f t="shared" si="4315"/>
        <v/>
      </c>
      <c r="CR777" s="145" t="str">
        <f t="shared" si="4316"/>
        <v/>
      </c>
      <c r="CS777" s="145" t="str">
        <f t="shared" si="4317"/>
        <v/>
      </c>
    </row>
    <row r="778" spans="92:97" x14ac:dyDescent="0.2">
      <c r="CN778" s="142"/>
      <c r="CP778" s="145" t="str">
        <f t="shared" ref="CP778:CP841" si="4318">IF($CN778="","",$CN778)</f>
        <v/>
      </c>
      <c r="CQ778" s="145" t="str">
        <f t="shared" ref="CQ778:CQ841" si="4319">IF($CP778="","",ABS(VLOOKUP(IF(LEFT($CP778,3)="Guy",$CP778,INDEX($CK$9:$CK$502,MATCH($CP778,$CL$9:$CL$502,0)))&amp;"*",$BT$9:$CD$502,11,0)))</f>
        <v/>
      </c>
      <c r="CR778" s="145" t="str">
        <f t="shared" ref="CR778:CR841" si="4320">IF($CP778="","",ABS(VLOOKUP(IF(LEFT($CP778,3)="Guy",$CP778,INDEX($CK$9:$CK$502,MATCH($CP778,$CL$9:$CL$502,0)))&amp;"*",$BT$9:$CD$502,3,0)))</f>
        <v/>
      </c>
      <c r="CS778" s="145" t="str">
        <f t="shared" ref="CS778:CS841" si="4321">IF($CP778="","",ABS(VLOOKUP(IF(LEFT($CP778,3)="Guy",$CP778,INDEX($CK$9:$CK$502,MATCH($CP778,$CL$9:$CL$502,0)))&amp;"*",$BT$9:$CD$502,6,0)))</f>
        <v/>
      </c>
    </row>
    <row r="779" spans="92:97" x14ac:dyDescent="0.2">
      <c r="CN779" s="142"/>
      <c r="CP779" s="145" t="str">
        <f t="shared" si="4318"/>
        <v/>
      </c>
      <c r="CQ779" s="145" t="str">
        <f t="shared" si="4319"/>
        <v/>
      </c>
      <c r="CR779" s="145" t="str">
        <f t="shared" si="4320"/>
        <v/>
      </c>
      <c r="CS779" s="145" t="str">
        <f t="shared" si="4321"/>
        <v/>
      </c>
    </row>
    <row r="780" spans="92:97" x14ac:dyDescent="0.2">
      <c r="CN780" s="142"/>
      <c r="CP780" s="145" t="str">
        <f t="shared" si="4318"/>
        <v/>
      </c>
      <c r="CQ780" s="145" t="str">
        <f t="shared" si="4319"/>
        <v/>
      </c>
      <c r="CR780" s="145" t="str">
        <f t="shared" si="4320"/>
        <v/>
      </c>
      <c r="CS780" s="145" t="str">
        <f t="shared" si="4321"/>
        <v/>
      </c>
    </row>
    <row r="781" spans="92:97" x14ac:dyDescent="0.2">
      <c r="CN781" s="142"/>
      <c r="CP781" s="145" t="str">
        <f t="shared" si="4318"/>
        <v/>
      </c>
      <c r="CQ781" s="145" t="str">
        <f t="shared" si="4319"/>
        <v/>
      </c>
      <c r="CR781" s="145" t="str">
        <f t="shared" si="4320"/>
        <v/>
      </c>
      <c r="CS781" s="145" t="str">
        <f t="shared" si="4321"/>
        <v/>
      </c>
    </row>
    <row r="782" spans="92:97" x14ac:dyDescent="0.2">
      <c r="CN782" s="142"/>
      <c r="CP782" s="145" t="str">
        <f t="shared" si="4318"/>
        <v/>
      </c>
      <c r="CQ782" s="145" t="str">
        <f t="shared" si="4319"/>
        <v/>
      </c>
      <c r="CR782" s="145" t="str">
        <f t="shared" si="4320"/>
        <v/>
      </c>
      <c r="CS782" s="145" t="str">
        <f t="shared" si="4321"/>
        <v/>
      </c>
    </row>
    <row r="783" spans="92:97" x14ac:dyDescent="0.2">
      <c r="CN783" s="142"/>
      <c r="CP783" s="145" t="str">
        <f t="shared" si="4318"/>
        <v/>
      </c>
      <c r="CQ783" s="145" t="str">
        <f t="shared" si="4319"/>
        <v/>
      </c>
      <c r="CR783" s="145" t="str">
        <f t="shared" si="4320"/>
        <v/>
      </c>
      <c r="CS783" s="145" t="str">
        <f t="shared" si="4321"/>
        <v/>
      </c>
    </row>
    <row r="784" spans="92:97" x14ac:dyDescent="0.2">
      <c r="CN784" s="142"/>
      <c r="CP784" s="145" t="str">
        <f t="shared" si="4318"/>
        <v/>
      </c>
      <c r="CQ784" s="145" t="str">
        <f t="shared" si="4319"/>
        <v/>
      </c>
      <c r="CR784" s="145" t="str">
        <f t="shared" si="4320"/>
        <v/>
      </c>
      <c r="CS784" s="145" t="str">
        <f t="shared" si="4321"/>
        <v/>
      </c>
    </row>
    <row r="785" spans="92:97" x14ac:dyDescent="0.2">
      <c r="CN785" s="142"/>
      <c r="CP785" s="145" t="str">
        <f t="shared" si="4318"/>
        <v/>
      </c>
      <c r="CQ785" s="145" t="str">
        <f t="shared" si="4319"/>
        <v/>
      </c>
      <c r="CR785" s="145" t="str">
        <f t="shared" si="4320"/>
        <v/>
      </c>
      <c r="CS785" s="145" t="str">
        <f t="shared" si="4321"/>
        <v/>
      </c>
    </row>
    <row r="786" spans="92:97" x14ac:dyDescent="0.2">
      <c r="CN786" s="142"/>
      <c r="CP786" s="145" t="str">
        <f t="shared" si="4318"/>
        <v/>
      </c>
      <c r="CQ786" s="145" t="str">
        <f t="shared" si="4319"/>
        <v/>
      </c>
      <c r="CR786" s="145" t="str">
        <f t="shared" si="4320"/>
        <v/>
      </c>
      <c r="CS786" s="145" t="str">
        <f t="shared" si="4321"/>
        <v/>
      </c>
    </row>
    <row r="787" spans="92:97" x14ac:dyDescent="0.2">
      <c r="CN787" s="142"/>
      <c r="CP787" s="145" t="str">
        <f t="shared" si="4318"/>
        <v/>
      </c>
      <c r="CQ787" s="145" t="str">
        <f t="shared" si="4319"/>
        <v/>
      </c>
      <c r="CR787" s="145" t="str">
        <f t="shared" si="4320"/>
        <v/>
      </c>
      <c r="CS787" s="145" t="str">
        <f t="shared" si="4321"/>
        <v/>
      </c>
    </row>
    <row r="788" spans="92:97" x14ac:dyDescent="0.2">
      <c r="CN788" s="142"/>
      <c r="CP788" s="145" t="str">
        <f t="shared" si="4318"/>
        <v/>
      </c>
      <c r="CQ788" s="145" t="str">
        <f t="shared" si="4319"/>
        <v/>
      </c>
      <c r="CR788" s="145" t="str">
        <f t="shared" si="4320"/>
        <v/>
      </c>
      <c r="CS788" s="145" t="str">
        <f t="shared" si="4321"/>
        <v/>
      </c>
    </row>
    <row r="789" spans="92:97" x14ac:dyDescent="0.2">
      <c r="CN789" s="142"/>
      <c r="CP789" s="145" t="str">
        <f t="shared" si="4318"/>
        <v/>
      </c>
      <c r="CQ789" s="145" t="str">
        <f t="shared" si="4319"/>
        <v/>
      </c>
      <c r="CR789" s="145" t="str">
        <f t="shared" si="4320"/>
        <v/>
      </c>
      <c r="CS789" s="145" t="str">
        <f t="shared" si="4321"/>
        <v/>
      </c>
    </row>
    <row r="790" spans="92:97" x14ac:dyDescent="0.2">
      <c r="CN790" s="142"/>
      <c r="CP790" s="145" t="str">
        <f t="shared" si="4318"/>
        <v/>
      </c>
      <c r="CQ790" s="145" t="str">
        <f t="shared" si="4319"/>
        <v/>
      </c>
      <c r="CR790" s="145" t="str">
        <f t="shared" si="4320"/>
        <v/>
      </c>
      <c r="CS790" s="145" t="str">
        <f t="shared" si="4321"/>
        <v/>
      </c>
    </row>
    <row r="791" spans="92:97" x14ac:dyDescent="0.2">
      <c r="CN791" s="142"/>
      <c r="CP791" s="145" t="str">
        <f t="shared" si="4318"/>
        <v/>
      </c>
      <c r="CQ791" s="145" t="str">
        <f t="shared" si="4319"/>
        <v/>
      </c>
      <c r="CR791" s="145" t="str">
        <f t="shared" si="4320"/>
        <v/>
      </c>
      <c r="CS791" s="145" t="str">
        <f t="shared" si="4321"/>
        <v/>
      </c>
    </row>
    <row r="792" spans="92:97" x14ac:dyDescent="0.2">
      <c r="CN792" s="142"/>
      <c r="CP792" s="145" t="str">
        <f t="shared" si="4318"/>
        <v/>
      </c>
      <c r="CQ792" s="145" t="str">
        <f t="shared" si="4319"/>
        <v/>
      </c>
      <c r="CR792" s="145" t="str">
        <f t="shared" si="4320"/>
        <v/>
      </c>
      <c r="CS792" s="145" t="str">
        <f t="shared" si="4321"/>
        <v/>
      </c>
    </row>
    <row r="793" spans="92:97" x14ac:dyDescent="0.2">
      <c r="CN793" s="142"/>
      <c r="CP793" s="145" t="str">
        <f t="shared" si="4318"/>
        <v/>
      </c>
      <c r="CQ793" s="145" t="str">
        <f t="shared" si="4319"/>
        <v/>
      </c>
      <c r="CR793" s="145" t="str">
        <f t="shared" si="4320"/>
        <v/>
      </c>
      <c r="CS793" s="145" t="str">
        <f t="shared" si="4321"/>
        <v/>
      </c>
    </row>
    <row r="794" spans="92:97" x14ac:dyDescent="0.2">
      <c r="CN794" s="142"/>
      <c r="CP794" s="145" t="str">
        <f t="shared" si="4318"/>
        <v/>
      </c>
      <c r="CQ794" s="145" t="str">
        <f t="shared" si="4319"/>
        <v/>
      </c>
      <c r="CR794" s="145" t="str">
        <f t="shared" si="4320"/>
        <v/>
      </c>
      <c r="CS794" s="145" t="str">
        <f t="shared" si="4321"/>
        <v/>
      </c>
    </row>
    <row r="795" spans="92:97" x14ac:dyDescent="0.2">
      <c r="CN795" s="142"/>
      <c r="CP795" s="145" t="str">
        <f t="shared" si="4318"/>
        <v/>
      </c>
      <c r="CQ795" s="145" t="str">
        <f t="shared" si="4319"/>
        <v/>
      </c>
      <c r="CR795" s="145" t="str">
        <f t="shared" si="4320"/>
        <v/>
      </c>
      <c r="CS795" s="145" t="str">
        <f t="shared" si="4321"/>
        <v/>
      </c>
    </row>
    <row r="796" spans="92:97" x14ac:dyDescent="0.2">
      <c r="CN796" s="142"/>
      <c r="CP796" s="145" t="str">
        <f t="shared" si="4318"/>
        <v/>
      </c>
      <c r="CQ796" s="145" t="str">
        <f t="shared" si="4319"/>
        <v/>
      </c>
      <c r="CR796" s="145" t="str">
        <f t="shared" si="4320"/>
        <v/>
      </c>
      <c r="CS796" s="145" t="str">
        <f t="shared" si="4321"/>
        <v/>
      </c>
    </row>
    <row r="797" spans="92:97" x14ac:dyDescent="0.2">
      <c r="CN797" s="142"/>
      <c r="CP797" s="145" t="str">
        <f t="shared" si="4318"/>
        <v/>
      </c>
      <c r="CQ797" s="145" t="str">
        <f t="shared" si="4319"/>
        <v/>
      </c>
      <c r="CR797" s="145" t="str">
        <f t="shared" si="4320"/>
        <v/>
      </c>
      <c r="CS797" s="145" t="str">
        <f t="shared" si="4321"/>
        <v/>
      </c>
    </row>
    <row r="798" spans="92:97" x14ac:dyDescent="0.2">
      <c r="CN798" s="142"/>
      <c r="CP798" s="145" t="str">
        <f t="shared" si="4318"/>
        <v/>
      </c>
      <c r="CQ798" s="145" t="str">
        <f t="shared" si="4319"/>
        <v/>
      </c>
      <c r="CR798" s="145" t="str">
        <f t="shared" si="4320"/>
        <v/>
      </c>
      <c r="CS798" s="145" t="str">
        <f t="shared" si="4321"/>
        <v/>
      </c>
    </row>
    <row r="799" spans="92:97" x14ac:dyDescent="0.2">
      <c r="CN799" s="142"/>
      <c r="CP799" s="145" t="str">
        <f t="shared" si="4318"/>
        <v/>
      </c>
      <c r="CQ799" s="145" t="str">
        <f t="shared" si="4319"/>
        <v/>
      </c>
      <c r="CR799" s="145" t="str">
        <f t="shared" si="4320"/>
        <v/>
      </c>
      <c r="CS799" s="145" t="str">
        <f t="shared" si="4321"/>
        <v/>
      </c>
    </row>
    <row r="800" spans="92:97" x14ac:dyDescent="0.2">
      <c r="CN800" s="142"/>
      <c r="CP800" s="145" t="str">
        <f t="shared" si="4318"/>
        <v/>
      </c>
      <c r="CQ800" s="145" t="str">
        <f t="shared" si="4319"/>
        <v/>
      </c>
      <c r="CR800" s="145" t="str">
        <f t="shared" si="4320"/>
        <v/>
      </c>
      <c r="CS800" s="145" t="str">
        <f t="shared" si="4321"/>
        <v/>
      </c>
    </row>
    <row r="801" spans="92:97" x14ac:dyDescent="0.2">
      <c r="CN801" s="142"/>
      <c r="CP801" s="145" t="str">
        <f t="shared" si="4318"/>
        <v/>
      </c>
      <c r="CQ801" s="145" t="str">
        <f t="shared" si="4319"/>
        <v/>
      </c>
      <c r="CR801" s="145" t="str">
        <f t="shared" si="4320"/>
        <v/>
      </c>
      <c r="CS801" s="145" t="str">
        <f t="shared" si="4321"/>
        <v/>
      </c>
    </row>
    <row r="802" spans="92:97" x14ac:dyDescent="0.2">
      <c r="CN802" s="142"/>
      <c r="CP802" s="145" t="str">
        <f t="shared" si="4318"/>
        <v/>
      </c>
      <c r="CQ802" s="145" t="str">
        <f t="shared" si="4319"/>
        <v/>
      </c>
      <c r="CR802" s="145" t="str">
        <f t="shared" si="4320"/>
        <v/>
      </c>
      <c r="CS802" s="145" t="str">
        <f t="shared" si="4321"/>
        <v/>
      </c>
    </row>
    <row r="803" spans="92:97" x14ac:dyDescent="0.2">
      <c r="CN803" s="142"/>
      <c r="CP803" s="145" t="str">
        <f t="shared" si="4318"/>
        <v/>
      </c>
      <c r="CQ803" s="145" t="str">
        <f t="shared" si="4319"/>
        <v/>
      </c>
      <c r="CR803" s="145" t="str">
        <f t="shared" si="4320"/>
        <v/>
      </c>
      <c r="CS803" s="145" t="str">
        <f t="shared" si="4321"/>
        <v/>
      </c>
    </row>
    <row r="804" spans="92:97" x14ac:dyDescent="0.2">
      <c r="CN804" s="142"/>
      <c r="CP804" s="145" t="str">
        <f t="shared" si="4318"/>
        <v/>
      </c>
      <c r="CQ804" s="145" t="str">
        <f t="shared" si="4319"/>
        <v/>
      </c>
      <c r="CR804" s="145" t="str">
        <f t="shared" si="4320"/>
        <v/>
      </c>
      <c r="CS804" s="145" t="str">
        <f t="shared" si="4321"/>
        <v/>
      </c>
    </row>
    <row r="805" spans="92:97" x14ac:dyDescent="0.2">
      <c r="CN805" s="142"/>
      <c r="CP805" s="145" t="str">
        <f t="shared" si="4318"/>
        <v/>
      </c>
      <c r="CQ805" s="145" t="str">
        <f t="shared" si="4319"/>
        <v/>
      </c>
      <c r="CR805" s="145" t="str">
        <f t="shared" si="4320"/>
        <v/>
      </c>
      <c r="CS805" s="145" t="str">
        <f t="shared" si="4321"/>
        <v/>
      </c>
    </row>
    <row r="806" spans="92:97" x14ac:dyDescent="0.2">
      <c r="CN806" s="142"/>
      <c r="CP806" s="145" t="str">
        <f t="shared" si="4318"/>
        <v/>
      </c>
      <c r="CQ806" s="145" t="str">
        <f t="shared" si="4319"/>
        <v/>
      </c>
      <c r="CR806" s="145" t="str">
        <f t="shared" si="4320"/>
        <v/>
      </c>
      <c r="CS806" s="145" t="str">
        <f t="shared" si="4321"/>
        <v/>
      </c>
    </row>
    <row r="807" spans="92:97" x14ac:dyDescent="0.2">
      <c r="CN807" s="142"/>
      <c r="CP807" s="145" t="str">
        <f t="shared" si="4318"/>
        <v/>
      </c>
      <c r="CQ807" s="145" t="str">
        <f t="shared" si="4319"/>
        <v/>
      </c>
      <c r="CR807" s="145" t="str">
        <f t="shared" si="4320"/>
        <v/>
      </c>
      <c r="CS807" s="145" t="str">
        <f t="shared" si="4321"/>
        <v/>
      </c>
    </row>
    <row r="808" spans="92:97" x14ac:dyDescent="0.2">
      <c r="CN808" s="142"/>
      <c r="CP808" s="145" t="str">
        <f t="shared" si="4318"/>
        <v/>
      </c>
      <c r="CQ808" s="145" t="str">
        <f t="shared" si="4319"/>
        <v/>
      </c>
      <c r="CR808" s="145" t="str">
        <f t="shared" si="4320"/>
        <v/>
      </c>
      <c r="CS808" s="145" t="str">
        <f t="shared" si="4321"/>
        <v/>
      </c>
    </row>
    <row r="809" spans="92:97" x14ac:dyDescent="0.2">
      <c r="CN809" s="142"/>
      <c r="CP809" s="145" t="str">
        <f t="shared" si="4318"/>
        <v/>
      </c>
      <c r="CQ809" s="145" t="str">
        <f t="shared" si="4319"/>
        <v/>
      </c>
      <c r="CR809" s="145" t="str">
        <f t="shared" si="4320"/>
        <v/>
      </c>
      <c r="CS809" s="145" t="str">
        <f t="shared" si="4321"/>
        <v/>
      </c>
    </row>
    <row r="810" spans="92:97" x14ac:dyDescent="0.2">
      <c r="CN810" s="142"/>
      <c r="CP810" s="145" t="str">
        <f t="shared" si="4318"/>
        <v/>
      </c>
      <c r="CQ810" s="145" t="str">
        <f t="shared" si="4319"/>
        <v/>
      </c>
      <c r="CR810" s="145" t="str">
        <f t="shared" si="4320"/>
        <v/>
      </c>
      <c r="CS810" s="145" t="str">
        <f t="shared" si="4321"/>
        <v/>
      </c>
    </row>
    <row r="811" spans="92:97" x14ac:dyDescent="0.2">
      <c r="CN811" s="142"/>
      <c r="CP811" s="145" t="str">
        <f t="shared" si="4318"/>
        <v/>
      </c>
      <c r="CQ811" s="145" t="str">
        <f t="shared" si="4319"/>
        <v/>
      </c>
      <c r="CR811" s="145" t="str">
        <f t="shared" si="4320"/>
        <v/>
      </c>
      <c r="CS811" s="145" t="str">
        <f t="shared" si="4321"/>
        <v/>
      </c>
    </row>
    <row r="812" spans="92:97" x14ac:dyDescent="0.2">
      <c r="CN812" s="142"/>
      <c r="CP812" s="145" t="str">
        <f t="shared" si="4318"/>
        <v/>
      </c>
      <c r="CQ812" s="145" t="str">
        <f t="shared" si="4319"/>
        <v/>
      </c>
      <c r="CR812" s="145" t="str">
        <f t="shared" si="4320"/>
        <v/>
      </c>
      <c r="CS812" s="145" t="str">
        <f t="shared" si="4321"/>
        <v/>
      </c>
    </row>
    <row r="813" spans="92:97" x14ac:dyDescent="0.2">
      <c r="CN813" s="142"/>
      <c r="CP813" s="145" t="str">
        <f t="shared" si="4318"/>
        <v/>
      </c>
      <c r="CQ813" s="145" t="str">
        <f t="shared" si="4319"/>
        <v/>
      </c>
      <c r="CR813" s="145" t="str">
        <f t="shared" si="4320"/>
        <v/>
      </c>
      <c r="CS813" s="145" t="str">
        <f t="shared" si="4321"/>
        <v/>
      </c>
    </row>
    <row r="814" spans="92:97" x14ac:dyDescent="0.2">
      <c r="CN814" s="142"/>
      <c r="CP814" s="145" t="str">
        <f t="shared" si="4318"/>
        <v/>
      </c>
      <c r="CQ814" s="145" t="str">
        <f t="shared" si="4319"/>
        <v/>
      </c>
      <c r="CR814" s="145" t="str">
        <f t="shared" si="4320"/>
        <v/>
      </c>
      <c r="CS814" s="145" t="str">
        <f t="shared" si="4321"/>
        <v/>
      </c>
    </row>
    <row r="815" spans="92:97" x14ac:dyDescent="0.2">
      <c r="CN815" s="142"/>
      <c r="CP815" s="145" t="str">
        <f t="shared" si="4318"/>
        <v/>
      </c>
      <c r="CQ815" s="145" t="str">
        <f t="shared" si="4319"/>
        <v/>
      </c>
      <c r="CR815" s="145" t="str">
        <f t="shared" si="4320"/>
        <v/>
      </c>
      <c r="CS815" s="145" t="str">
        <f t="shared" si="4321"/>
        <v/>
      </c>
    </row>
    <row r="816" spans="92:97" x14ac:dyDescent="0.2">
      <c r="CN816" s="142"/>
      <c r="CP816" s="145" t="str">
        <f t="shared" si="4318"/>
        <v/>
      </c>
      <c r="CQ816" s="145" t="str">
        <f t="shared" si="4319"/>
        <v/>
      </c>
      <c r="CR816" s="145" t="str">
        <f t="shared" si="4320"/>
        <v/>
      </c>
      <c r="CS816" s="145" t="str">
        <f t="shared" si="4321"/>
        <v/>
      </c>
    </row>
    <row r="817" spans="92:97" x14ac:dyDescent="0.2">
      <c r="CN817" s="142"/>
      <c r="CP817" s="145" t="str">
        <f t="shared" si="4318"/>
        <v/>
      </c>
      <c r="CQ817" s="145" t="str">
        <f t="shared" si="4319"/>
        <v/>
      </c>
      <c r="CR817" s="145" t="str">
        <f t="shared" si="4320"/>
        <v/>
      </c>
      <c r="CS817" s="145" t="str">
        <f t="shared" si="4321"/>
        <v/>
      </c>
    </row>
    <row r="818" spans="92:97" x14ac:dyDescent="0.2">
      <c r="CN818" s="142"/>
      <c r="CP818" s="145" t="str">
        <f t="shared" si="4318"/>
        <v/>
      </c>
      <c r="CQ818" s="145" t="str">
        <f t="shared" si="4319"/>
        <v/>
      </c>
      <c r="CR818" s="145" t="str">
        <f t="shared" si="4320"/>
        <v/>
      </c>
      <c r="CS818" s="145" t="str">
        <f t="shared" si="4321"/>
        <v/>
      </c>
    </row>
    <row r="819" spans="92:97" x14ac:dyDescent="0.2">
      <c r="CN819" s="142"/>
      <c r="CP819" s="145" t="str">
        <f t="shared" si="4318"/>
        <v/>
      </c>
      <c r="CQ819" s="145" t="str">
        <f t="shared" si="4319"/>
        <v/>
      </c>
      <c r="CR819" s="145" t="str">
        <f t="shared" si="4320"/>
        <v/>
      </c>
      <c r="CS819" s="145" t="str">
        <f t="shared" si="4321"/>
        <v/>
      </c>
    </row>
    <row r="820" spans="92:97" x14ac:dyDescent="0.2">
      <c r="CN820" s="142"/>
      <c r="CP820" s="145" t="str">
        <f t="shared" si="4318"/>
        <v/>
      </c>
      <c r="CQ820" s="145" t="str">
        <f t="shared" si="4319"/>
        <v/>
      </c>
      <c r="CR820" s="145" t="str">
        <f t="shared" si="4320"/>
        <v/>
      </c>
      <c r="CS820" s="145" t="str">
        <f t="shared" si="4321"/>
        <v/>
      </c>
    </row>
    <row r="821" spans="92:97" x14ac:dyDescent="0.2">
      <c r="CN821" s="142"/>
      <c r="CP821" s="145" t="str">
        <f t="shared" si="4318"/>
        <v/>
      </c>
      <c r="CQ821" s="145" t="str">
        <f t="shared" si="4319"/>
        <v/>
      </c>
      <c r="CR821" s="145" t="str">
        <f t="shared" si="4320"/>
        <v/>
      </c>
      <c r="CS821" s="145" t="str">
        <f t="shared" si="4321"/>
        <v/>
      </c>
    </row>
    <row r="822" spans="92:97" x14ac:dyDescent="0.2">
      <c r="CN822" s="142"/>
      <c r="CP822" s="145" t="str">
        <f t="shared" si="4318"/>
        <v/>
      </c>
      <c r="CQ822" s="145" t="str">
        <f t="shared" si="4319"/>
        <v/>
      </c>
      <c r="CR822" s="145" t="str">
        <f t="shared" si="4320"/>
        <v/>
      </c>
      <c r="CS822" s="145" t="str">
        <f t="shared" si="4321"/>
        <v/>
      </c>
    </row>
    <row r="823" spans="92:97" x14ac:dyDescent="0.2">
      <c r="CN823" s="142"/>
      <c r="CP823" s="145" t="str">
        <f t="shared" si="4318"/>
        <v/>
      </c>
      <c r="CQ823" s="145" t="str">
        <f t="shared" si="4319"/>
        <v/>
      </c>
      <c r="CR823" s="145" t="str">
        <f t="shared" si="4320"/>
        <v/>
      </c>
      <c r="CS823" s="145" t="str">
        <f t="shared" si="4321"/>
        <v/>
      </c>
    </row>
    <row r="824" spans="92:97" x14ac:dyDescent="0.2">
      <c r="CN824" s="142"/>
      <c r="CP824" s="145" t="str">
        <f t="shared" si="4318"/>
        <v/>
      </c>
      <c r="CQ824" s="145" t="str">
        <f t="shared" si="4319"/>
        <v/>
      </c>
      <c r="CR824" s="145" t="str">
        <f t="shared" si="4320"/>
        <v/>
      </c>
      <c r="CS824" s="145" t="str">
        <f t="shared" si="4321"/>
        <v/>
      </c>
    </row>
    <row r="825" spans="92:97" x14ac:dyDescent="0.2">
      <c r="CN825" s="142"/>
      <c r="CP825" s="145" t="str">
        <f t="shared" si="4318"/>
        <v/>
      </c>
      <c r="CQ825" s="145" t="str">
        <f t="shared" si="4319"/>
        <v/>
      </c>
      <c r="CR825" s="145" t="str">
        <f t="shared" si="4320"/>
        <v/>
      </c>
      <c r="CS825" s="145" t="str">
        <f t="shared" si="4321"/>
        <v/>
      </c>
    </row>
    <row r="826" spans="92:97" x14ac:dyDescent="0.2">
      <c r="CN826" s="142"/>
      <c r="CP826" s="145" t="str">
        <f t="shared" si="4318"/>
        <v/>
      </c>
      <c r="CQ826" s="145" t="str">
        <f t="shared" si="4319"/>
        <v/>
      </c>
      <c r="CR826" s="145" t="str">
        <f t="shared" si="4320"/>
        <v/>
      </c>
      <c r="CS826" s="145" t="str">
        <f t="shared" si="4321"/>
        <v/>
      </c>
    </row>
    <row r="827" spans="92:97" x14ac:dyDescent="0.2">
      <c r="CN827" s="142"/>
      <c r="CP827" s="145" t="str">
        <f t="shared" si="4318"/>
        <v/>
      </c>
      <c r="CQ827" s="145" t="str">
        <f t="shared" si="4319"/>
        <v/>
      </c>
      <c r="CR827" s="145" t="str">
        <f t="shared" si="4320"/>
        <v/>
      </c>
      <c r="CS827" s="145" t="str">
        <f t="shared" si="4321"/>
        <v/>
      </c>
    </row>
    <row r="828" spans="92:97" x14ac:dyDescent="0.2">
      <c r="CN828" s="142"/>
      <c r="CP828" s="145" t="str">
        <f t="shared" si="4318"/>
        <v/>
      </c>
      <c r="CQ828" s="145" t="str">
        <f t="shared" si="4319"/>
        <v/>
      </c>
      <c r="CR828" s="145" t="str">
        <f t="shared" si="4320"/>
        <v/>
      </c>
      <c r="CS828" s="145" t="str">
        <f t="shared" si="4321"/>
        <v/>
      </c>
    </row>
    <row r="829" spans="92:97" x14ac:dyDescent="0.2">
      <c r="CN829" s="142"/>
      <c r="CP829" s="145" t="str">
        <f t="shared" si="4318"/>
        <v/>
      </c>
      <c r="CQ829" s="145" t="str">
        <f t="shared" si="4319"/>
        <v/>
      </c>
      <c r="CR829" s="145" t="str">
        <f t="shared" si="4320"/>
        <v/>
      </c>
      <c r="CS829" s="145" t="str">
        <f t="shared" si="4321"/>
        <v/>
      </c>
    </row>
    <row r="830" spans="92:97" x14ac:dyDescent="0.2">
      <c r="CN830" s="142"/>
      <c r="CP830" s="145" t="str">
        <f t="shared" si="4318"/>
        <v/>
      </c>
      <c r="CQ830" s="145" t="str">
        <f t="shared" si="4319"/>
        <v/>
      </c>
      <c r="CR830" s="145" t="str">
        <f t="shared" si="4320"/>
        <v/>
      </c>
      <c r="CS830" s="145" t="str">
        <f t="shared" si="4321"/>
        <v/>
      </c>
    </row>
    <row r="831" spans="92:97" x14ac:dyDescent="0.2">
      <c r="CN831" s="142"/>
      <c r="CP831" s="145" t="str">
        <f t="shared" si="4318"/>
        <v/>
      </c>
      <c r="CQ831" s="145" t="str">
        <f t="shared" si="4319"/>
        <v/>
      </c>
      <c r="CR831" s="145" t="str">
        <f t="shared" si="4320"/>
        <v/>
      </c>
      <c r="CS831" s="145" t="str">
        <f t="shared" si="4321"/>
        <v/>
      </c>
    </row>
    <row r="832" spans="92:97" x14ac:dyDescent="0.2">
      <c r="CN832" s="142"/>
      <c r="CP832" s="145" t="str">
        <f t="shared" si="4318"/>
        <v/>
      </c>
      <c r="CQ832" s="145" t="str">
        <f t="shared" si="4319"/>
        <v/>
      </c>
      <c r="CR832" s="145" t="str">
        <f t="shared" si="4320"/>
        <v/>
      </c>
      <c r="CS832" s="145" t="str">
        <f t="shared" si="4321"/>
        <v/>
      </c>
    </row>
    <row r="833" spans="92:97" x14ac:dyDescent="0.2">
      <c r="CN833" s="142"/>
      <c r="CP833" s="145" t="str">
        <f t="shared" si="4318"/>
        <v/>
      </c>
      <c r="CQ833" s="145" t="str">
        <f t="shared" si="4319"/>
        <v/>
      </c>
      <c r="CR833" s="145" t="str">
        <f t="shared" si="4320"/>
        <v/>
      </c>
      <c r="CS833" s="145" t="str">
        <f t="shared" si="4321"/>
        <v/>
      </c>
    </row>
    <row r="834" spans="92:97" x14ac:dyDescent="0.2">
      <c r="CN834" s="142"/>
      <c r="CP834" s="145" t="str">
        <f t="shared" si="4318"/>
        <v/>
      </c>
      <c r="CQ834" s="145" t="str">
        <f t="shared" si="4319"/>
        <v/>
      </c>
      <c r="CR834" s="145" t="str">
        <f t="shared" si="4320"/>
        <v/>
      </c>
      <c r="CS834" s="145" t="str">
        <f t="shared" si="4321"/>
        <v/>
      </c>
    </row>
    <row r="835" spans="92:97" x14ac:dyDescent="0.2">
      <c r="CN835" s="142"/>
      <c r="CP835" s="145" t="str">
        <f t="shared" si="4318"/>
        <v/>
      </c>
      <c r="CQ835" s="145" t="str">
        <f t="shared" si="4319"/>
        <v/>
      </c>
      <c r="CR835" s="145" t="str">
        <f t="shared" si="4320"/>
        <v/>
      </c>
      <c r="CS835" s="145" t="str">
        <f t="shared" si="4321"/>
        <v/>
      </c>
    </row>
    <row r="836" spans="92:97" x14ac:dyDescent="0.2">
      <c r="CN836" s="142"/>
      <c r="CP836" s="145" t="str">
        <f t="shared" si="4318"/>
        <v/>
      </c>
      <c r="CQ836" s="145" t="str">
        <f t="shared" si="4319"/>
        <v/>
      </c>
      <c r="CR836" s="145" t="str">
        <f t="shared" si="4320"/>
        <v/>
      </c>
      <c r="CS836" s="145" t="str">
        <f t="shared" si="4321"/>
        <v/>
      </c>
    </row>
    <row r="837" spans="92:97" x14ac:dyDescent="0.2">
      <c r="CN837" s="142"/>
      <c r="CP837" s="145" t="str">
        <f t="shared" si="4318"/>
        <v/>
      </c>
      <c r="CQ837" s="145" t="str">
        <f t="shared" si="4319"/>
        <v/>
      </c>
      <c r="CR837" s="145" t="str">
        <f t="shared" si="4320"/>
        <v/>
      </c>
      <c r="CS837" s="145" t="str">
        <f t="shared" si="4321"/>
        <v/>
      </c>
    </row>
    <row r="838" spans="92:97" x14ac:dyDescent="0.2">
      <c r="CN838" s="142"/>
      <c r="CP838" s="145" t="str">
        <f t="shared" si="4318"/>
        <v/>
      </c>
      <c r="CQ838" s="145" t="str">
        <f t="shared" si="4319"/>
        <v/>
      </c>
      <c r="CR838" s="145" t="str">
        <f t="shared" si="4320"/>
        <v/>
      </c>
      <c r="CS838" s="145" t="str">
        <f t="shared" si="4321"/>
        <v/>
      </c>
    </row>
    <row r="839" spans="92:97" x14ac:dyDescent="0.2">
      <c r="CN839" s="142"/>
      <c r="CP839" s="145" t="str">
        <f t="shared" si="4318"/>
        <v/>
      </c>
      <c r="CQ839" s="145" t="str">
        <f t="shared" si="4319"/>
        <v/>
      </c>
      <c r="CR839" s="145" t="str">
        <f t="shared" si="4320"/>
        <v/>
      </c>
      <c r="CS839" s="145" t="str">
        <f t="shared" si="4321"/>
        <v/>
      </c>
    </row>
    <row r="840" spans="92:97" x14ac:dyDescent="0.2">
      <c r="CN840" s="142"/>
      <c r="CP840" s="145" t="str">
        <f t="shared" si="4318"/>
        <v/>
      </c>
      <c r="CQ840" s="145" t="str">
        <f t="shared" si="4319"/>
        <v/>
      </c>
      <c r="CR840" s="145" t="str">
        <f t="shared" si="4320"/>
        <v/>
      </c>
      <c r="CS840" s="145" t="str">
        <f t="shared" si="4321"/>
        <v/>
      </c>
    </row>
    <row r="841" spans="92:97" x14ac:dyDescent="0.2">
      <c r="CN841" s="142"/>
      <c r="CP841" s="145" t="str">
        <f t="shared" si="4318"/>
        <v/>
      </c>
      <c r="CQ841" s="145" t="str">
        <f t="shared" si="4319"/>
        <v/>
      </c>
      <c r="CR841" s="145" t="str">
        <f t="shared" si="4320"/>
        <v/>
      </c>
      <c r="CS841" s="145" t="str">
        <f t="shared" si="4321"/>
        <v/>
      </c>
    </row>
    <row r="842" spans="92:97" x14ac:dyDescent="0.2">
      <c r="CN842" s="142"/>
      <c r="CP842" s="145" t="str">
        <f t="shared" ref="CP842:CP905" si="4322">IF($CN842="","",$CN842)</f>
        <v/>
      </c>
      <c r="CQ842" s="145" t="str">
        <f t="shared" ref="CQ842:CQ905" si="4323">IF($CP842="","",ABS(VLOOKUP(IF(LEFT($CP842,3)="Guy",$CP842,INDEX($CK$9:$CK$502,MATCH($CP842,$CL$9:$CL$502,0)))&amp;"*",$BT$9:$CD$502,11,0)))</f>
        <v/>
      </c>
      <c r="CR842" s="145" t="str">
        <f t="shared" ref="CR842:CR905" si="4324">IF($CP842="","",ABS(VLOOKUP(IF(LEFT($CP842,3)="Guy",$CP842,INDEX($CK$9:$CK$502,MATCH($CP842,$CL$9:$CL$502,0)))&amp;"*",$BT$9:$CD$502,3,0)))</f>
        <v/>
      </c>
      <c r="CS842" s="145" t="str">
        <f t="shared" ref="CS842:CS905" si="4325">IF($CP842="","",ABS(VLOOKUP(IF(LEFT($CP842,3)="Guy",$CP842,INDEX($CK$9:$CK$502,MATCH($CP842,$CL$9:$CL$502,0)))&amp;"*",$BT$9:$CD$502,6,0)))</f>
        <v/>
      </c>
    </row>
    <row r="843" spans="92:97" x14ac:dyDescent="0.2">
      <c r="CN843" s="142"/>
      <c r="CP843" s="145" t="str">
        <f t="shared" si="4322"/>
        <v/>
      </c>
      <c r="CQ843" s="145" t="str">
        <f t="shared" si="4323"/>
        <v/>
      </c>
      <c r="CR843" s="145" t="str">
        <f t="shared" si="4324"/>
        <v/>
      </c>
      <c r="CS843" s="145" t="str">
        <f t="shared" si="4325"/>
        <v/>
      </c>
    </row>
    <row r="844" spans="92:97" x14ac:dyDescent="0.2">
      <c r="CN844" s="142"/>
      <c r="CP844" s="145" t="str">
        <f t="shared" si="4322"/>
        <v/>
      </c>
      <c r="CQ844" s="145" t="str">
        <f t="shared" si="4323"/>
        <v/>
      </c>
      <c r="CR844" s="145" t="str">
        <f t="shared" si="4324"/>
        <v/>
      </c>
      <c r="CS844" s="145" t="str">
        <f t="shared" si="4325"/>
        <v/>
      </c>
    </row>
    <row r="845" spans="92:97" x14ac:dyDescent="0.2">
      <c r="CN845" s="142"/>
      <c r="CP845" s="145" t="str">
        <f t="shared" si="4322"/>
        <v/>
      </c>
      <c r="CQ845" s="145" t="str">
        <f t="shared" si="4323"/>
        <v/>
      </c>
      <c r="CR845" s="145" t="str">
        <f t="shared" si="4324"/>
        <v/>
      </c>
      <c r="CS845" s="145" t="str">
        <f t="shared" si="4325"/>
        <v/>
      </c>
    </row>
    <row r="846" spans="92:97" x14ac:dyDescent="0.2">
      <c r="CN846" s="142"/>
      <c r="CP846" s="145" t="str">
        <f t="shared" si="4322"/>
        <v/>
      </c>
      <c r="CQ846" s="145" t="str">
        <f t="shared" si="4323"/>
        <v/>
      </c>
      <c r="CR846" s="145" t="str">
        <f t="shared" si="4324"/>
        <v/>
      </c>
      <c r="CS846" s="145" t="str">
        <f t="shared" si="4325"/>
        <v/>
      </c>
    </row>
    <row r="847" spans="92:97" x14ac:dyDescent="0.2">
      <c r="CN847" s="142"/>
      <c r="CP847" s="145" t="str">
        <f t="shared" si="4322"/>
        <v/>
      </c>
      <c r="CQ847" s="145" t="str">
        <f t="shared" si="4323"/>
        <v/>
      </c>
      <c r="CR847" s="145" t="str">
        <f t="shared" si="4324"/>
        <v/>
      </c>
      <c r="CS847" s="145" t="str">
        <f t="shared" si="4325"/>
        <v/>
      </c>
    </row>
    <row r="848" spans="92:97" x14ac:dyDescent="0.2">
      <c r="CN848" s="142"/>
      <c r="CP848" s="145" t="str">
        <f t="shared" si="4322"/>
        <v/>
      </c>
      <c r="CQ848" s="145" t="str">
        <f t="shared" si="4323"/>
        <v/>
      </c>
      <c r="CR848" s="145" t="str">
        <f t="shared" si="4324"/>
        <v/>
      </c>
      <c r="CS848" s="145" t="str">
        <f t="shared" si="4325"/>
        <v/>
      </c>
    </row>
    <row r="849" spans="92:97" x14ac:dyDescent="0.2">
      <c r="CN849" s="142"/>
      <c r="CP849" s="145" t="str">
        <f t="shared" si="4322"/>
        <v/>
      </c>
      <c r="CQ849" s="145" t="str">
        <f t="shared" si="4323"/>
        <v/>
      </c>
      <c r="CR849" s="145" t="str">
        <f t="shared" si="4324"/>
        <v/>
      </c>
      <c r="CS849" s="145" t="str">
        <f t="shared" si="4325"/>
        <v/>
      </c>
    </row>
    <row r="850" spans="92:97" x14ac:dyDescent="0.2">
      <c r="CN850" s="142"/>
      <c r="CP850" s="145" t="str">
        <f t="shared" si="4322"/>
        <v/>
      </c>
      <c r="CQ850" s="145" t="str">
        <f t="shared" si="4323"/>
        <v/>
      </c>
      <c r="CR850" s="145" t="str">
        <f t="shared" si="4324"/>
        <v/>
      </c>
      <c r="CS850" s="145" t="str">
        <f t="shared" si="4325"/>
        <v/>
      </c>
    </row>
    <row r="851" spans="92:97" x14ac:dyDescent="0.2">
      <c r="CN851" s="142"/>
      <c r="CP851" s="145" t="str">
        <f t="shared" si="4322"/>
        <v/>
      </c>
      <c r="CQ851" s="145" t="str">
        <f t="shared" si="4323"/>
        <v/>
      </c>
      <c r="CR851" s="145" t="str">
        <f t="shared" si="4324"/>
        <v/>
      </c>
      <c r="CS851" s="145" t="str">
        <f t="shared" si="4325"/>
        <v/>
      </c>
    </row>
    <row r="852" spans="92:97" x14ac:dyDescent="0.2">
      <c r="CN852" s="142"/>
      <c r="CP852" s="145" t="str">
        <f t="shared" si="4322"/>
        <v/>
      </c>
      <c r="CQ852" s="145" t="str">
        <f t="shared" si="4323"/>
        <v/>
      </c>
      <c r="CR852" s="145" t="str">
        <f t="shared" si="4324"/>
        <v/>
      </c>
      <c r="CS852" s="145" t="str">
        <f t="shared" si="4325"/>
        <v/>
      </c>
    </row>
    <row r="853" spans="92:97" x14ac:dyDescent="0.2">
      <c r="CN853" s="142"/>
      <c r="CP853" s="145" t="str">
        <f t="shared" si="4322"/>
        <v/>
      </c>
      <c r="CQ853" s="145" t="str">
        <f t="shared" si="4323"/>
        <v/>
      </c>
      <c r="CR853" s="145" t="str">
        <f t="shared" si="4324"/>
        <v/>
      </c>
      <c r="CS853" s="145" t="str">
        <f t="shared" si="4325"/>
        <v/>
      </c>
    </row>
    <row r="854" spans="92:97" x14ac:dyDescent="0.2">
      <c r="CN854" s="142"/>
      <c r="CP854" s="145" t="str">
        <f t="shared" si="4322"/>
        <v/>
      </c>
      <c r="CQ854" s="145" t="str">
        <f t="shared" si="4323"/>
        <v/>
      </c>
      <c r="CR854" s="145" t="str">
        <f t="shared" si="4324"/>
        <v/>
      </c>
      <c r="CS854" s="145" t="str">
        <f t="shared" si="4325"/>
        <v/>
      </c>
    </row>
    <row r="855" spans="92:97" x14ac:dyDescent="0.2">
      <c r="CN855" s="142"/>
      <c r="CP855" s="145" t="str">
        <f t="shared" si="4322"/>
        <v/>
      </c>
      <c r="CQ855" s="145" t="str">
        <f t="shared" si="4323"/>
        <v/>
      </c>
      <c r="CR855" s="145" t="str">
        <f t="shared" si="4324"/>
        <v/>
      </c>
      <c r="CS855" s="145" t="str">
        <f t="shared" si="4325"/>
        <v/>
      </c>
    </row>
    <row r="856" spans="92:97" x14ac:dyDescent="0.2">
      <c r="CN856" s="142"/>
      <c r="CP856" s="145" t="str">
        <f t="shared" si="4322"/>
        <v/>
      </c>
      <c r="CQ856" s="145" t="str">
        <f t="shared" si="4323"/>
        <v/>
      </c>
      <c r="CR856" s="145" t="str">
        <f t="shared" si="4324"/>
        <v/>
      </c>
      <c r="CS856" s="145" t="str">
        <f t="shared" si="4325"/>
        <v/>
      </c>
    </row>
    <row r="857" spans="92:97" x14ac:dyDescent="0.2">
      <c r="CN857" s="142"/>
      <c r="CP857" s="145" t="str">
        <f t="shared" si="4322"/>
        <v/>
      </c>
      <c r="CQ857" s="145" t="str">
        <f t="shared" si="4323"/>
        <v/>
      </c>
      <c r="CR857" s="145" t="str">
        <f t="shared" si="4324"/>
        <v/>
      </c>
      <c r="CS857" s="145" t="str">
        <f t="shared" si="4325"/>
        <v/>
      </c>
    </row>
    <row r="858" spans="92:97" x14ac:dyDescent="0.2">
      <c r="CN858" s="142"/>
      <c r="CP858" s="145" t="str">
        <f t="shared" si="4322"/>
        <v/>
      </c>
      <c r="CQ858" s="145" t="str">
        <f t="shared" si="4323"/>
        <v/>
      </c>
      <c r="CR858" s="145" t="str">
        <f t="shared" si="4324"/>
        <v/>
      </c>
      <c r="CS858" s="145" t="str">
        <f t="shared" si="4325"/>
        <v/>
      </c>
    </row>
    <row r="859" spans="92:97" x14ac:dyDescent="0.2">
      <c r="CN859" s="142"/>
      <c r="CP859" s="145" t="str">
        <f t="shared" si="4322"/>
        <v/>
      </c>
      <c r="CQ859" s="145" t="str">
        <f t="shared" si="4323"/>
        <v/>
      </c>
      <c r="CR859" s="145" t="str">
        <f t="shared" si="4324"/>
        <v/>
      </c>
      <c r="CS859" s="145" t="str">
        <f t="shared" si="4325"/>
        <v/>
      </c>
    </row>
    <row r="860" spans="92:97" x14ac:dyDescent="0.2">
      <c r="CN860" s="142"/>
      <c r="CP860" s="145" t="str">
        <f t="shared" si="4322"/>
        <v/>
      </c>
      <c r="CQ860" s="145" t="str">
        <f t="shared" si="4323"/>
        <v/>
      </c>
      <c r="CR860" s="145" t="str">
        <f t="shared" si="4324"/>
        <v/>
      </c>
      <c r="CS860" s="145" t="str">
        <f t="shared" si="4325"/>
        <v/>
      </c>
    </row>
    <row r="861" spans="92:97" x14ac:dyDescent="0.2">
      <c r="CN861" s="142"/>
      <c r="CP861" s="145" t="str">
        <f t="shared" si="4322"/>
        <v/>
      </c>
      <c r="CQ861" s="145" t="str">
        <f t="shared" si="4323"/>
        <v/>
      </c>
      <c r="CR861" s="145" t="str">
        <f t="shared" si="4324"/>
        <v/>
      </c>
      <c r="CS861" s="145" t="str">
        <f t="shared" si="4325"/>
        <v/>
      </c>
    </row>
    <row r="862" spans="92:97" x14ac:dyDescent="0.2">
      <c r="CN862" s="142"/>
      <c r="CP862" s="145" t="str">
        <f t="shared" si="4322"/>
        <v/>
      </c>
      <c r="CQ862" s="145" t="str">
        <f t="shared" si="4323"/>
        <v/>
      </c>
      <c r="CR862" s="145" t="str">
        <f t="shared" si="4324"/>
        <v/>
      </c>
      <c r="CS862" s="145" t="str">
        <f t="shared" si="4325"/>
        <v/>
      </c>
    </row>
    <row r="863" spans="92:97" x14ac:dyDescent="0.2">
      <c r="CN863" s="142"/>
      <c r="CP863" s="145" t="str">
        <f t="shared" si="4322"/>
        <v/>
      </c>
      <c r="CQ863" s="145" t="str">
        <f t="shared" si="4323"/>
        <v/>
      </c>
      <c r="CR863" s="145" t="str">
        <f t="shared" si="4324"/>
        <v/>
      </c>
      <c r="CS863" s="145" t="str">
        <f t="shared" si="4325"/>
        <v/>
      </c>
    </row>
    <row r="864" spans="92:97" x14ac:dyDescent="0.2">
      <c r="CN864" s="142"/>
      <c r="CP864" s="145" t="str">
        <f t="shared" si="4322"/>
        <v/>
      </c>
      <c r="CQ864" s="145" t="str">
        <f t="shared" si="4323"/>
        <v/>
      </c>
      <c r="CR864" s="145" t="str">
        <f t="shared" si="4324"/>
        <v/>
      </c>
      <c r="CS864" s="145" t="str">
        <f t="shared" si="4325"/>
        <v/>
      </c>
    </row>
    <row r="865" spans="92:97" x14ac:dyDescent="0.2">
      <c r="CN865" s="142"/>
      <c r="CP865" s="145" t="str">
        <f t="shared" si="4322"/>
        <v/>
      </c>
      <c r="CQ865" s="145" t="str">
        <f t="shared" si="4323"/>
        <v/>
      </c>
      <c r="CR865" s="145" t="str">
        <f t="shared" si="4324"/>
        <v/>
      </c>
      <c r="CS865" s="145" t="str">
        <f t="shared" si="4325"/>
        <v/>
      </c>
    </row>
    <row r="866" spans="92:97" x14ac:dyDescent="0.2">
      <c r="CN866" s="142"/>
      <c r="CP866" s="145" t="str">
        <f t="shared" si="4322"/>
        <v/>
      </c>
      <c r="CQ866" s="145" t="str">
        <f t="shared" si="4323"/>
        <v/>
      </c>
      <c r="CR866" s="145" t="str">
        <f t="shared" si="4324"/>
        <v/>
      </c>
      <c r="CS866" s="145" t="str">
        <f t="shared" si="4325"/>
        <v/>
      </c>
    </row>
    <row r="867" spans="92:97" x14ac:dyDescent="0.2">
      <c r="CN867" s="142"/>
      <c r="CP867" s="145" t="str">
        <f t="shared" si="4322"/>
        <v/>
      </c>
      <c r="CQ867" s="145" t="str">
        <f t="shared" si="4323"/>
        <v/>
      </c>
      <c r="CR867" s="145" t="str">
        <f t="shared" si="4324"/>
        <v/>
      </c>
      <c r="CS867" s="145" t="str">
        <f t="shared" si="4325"/>
        <v/>
      </c>
    </row>
    <row r="868" spans="92:97" x14ac:dyDescent="0.2">
      <c r="CN868" s="142"/>
      <c r="CP868" s="145" t="str">
        <f t="shared" si="4322"/>
        <v/>
      </c>
      <c r="CQ868" s="145" t="str">
        <f t="shared" si="4323"/>
        <v/>
      </c>
      <c r="CR868" s="145" t="str">
        <f t="shared" si="4324"/>
        <v/>
      </c>
      <c r="CS868" s="145" t="str">
        <f t="shared" si="4325"/>
        <v/>
      </c>
    </row>
    <row r="869" spans="92:97" x14ac:dyDescent="0.2">
      <c r="CN869" s="142"/>
      <c r="CP869" s="145" t="str">
        <f t="shared" si="4322"/>
        <v/>
      </c>
      <c r="CQ869" s="145" t="str">
        <f t="shared" si="4323"/>
        <v/>
      </c>
      <c r="CR869" s="145" t="str">
        <f t="shared" si="4324"/>
        <v/>
      </c>
      <c r="CS869" s="145" t="str">
        <f t="shared" si="4325"/>
        <v/>
      </c>
    </row>
    <row r="870" spans="92:97" x14ac:dyDescent="0.2">
      <c r="CN870" s="142"/>
      <c r="CP870" s="145" t="str">
        <f t="shared" si="4322"/>
        <v/>
      </c>
      <c r="CQ870" s="145" t="str">
        <f t="shared" si="4323"/>
        <v/>
      </c>
      <c r="CR870" s="145" t="str">
        <f t="shared" si="4324"/>
        <v/>
      </c>
      <c r="CS870" s="145" t="str">
        <f t="shared" si="4325"/>
        <v/>
      </c>
    </row>
    <row r="871" spans="92:97" x14ac:dyDescent="0.2">
      <c r="CN871" s="142"/>
      <c r="CP871" s="145" t="str">
        <f t="shared" si="4322"/>
        <v/>
      </c>
      <c r="CQ871" s="145" t="str">
        <f t="shared" si="4323"/>
        <v/>
      </c>
      <c r="CR871" s="145" t="str">
        <f t="shared" si="4324"/>
        <v/>
      </c>
      <c r="CS871" s="145" t="str">
        <f t="shared" si="4325"/>
        <v/>
      </c>
    </row>
    <row r="872" spans="92:97" x14ac:dyDescent="0.2">
      <c r="CN872" s="142"/>
      <c r="CP872" s="145" t="str">
        <f t="shared" si="4322"/>
        <v/>
      </c>
      <c r="CQ872" s="145" t="str">
        <f t="shared" si="4323"/>
        <v/>
      </c>
      <c r="CR872" s="145" t="str">
        <f t="shared" si="4324"/>
        <v/>
      </c>
      <c r="CS872" s="145" t="str">
        <f t="shared" si="4325"/>
        <v/>
      </c>
    </row>
    <row r="873" spans="92:97" x14ac:dyDescent="0.2">
      <c r="CN873" s="142"/>
      <c r="CP873" s="145" t="str">
        <f t="shared" si="4322"/>
        <v/>
      </c>
      <c r="CQ873" s="145" t="str">
        <f t="shared" si="4323"/>
        <v/>
      </c>
      <c r="CR873" s="145" t="str">
        <f t="shared" si="4324"/>
        <v/>
      </c>
      <c r="CS873" s="145" t="str">
        <f t="shared" si="4325"/>
        <v/>
      </c>
    </row>
    <row r="874" spans="92:97" x14ac:dyDescent="0.2">
      <c r="CN874" s="142"/>
      <c r="CP874" s="145" t="str">
        <f t="shared" si="4322"/>
        <v/>
      </c>
      <c r="CQ874" s="145" t="str">
        <f t="shared" si="4323"/>
        <v/>
      </c>
      <c r="CR874" s="145" t="str">
        <f t="shared" si="4324"/>
        <v/>
      </c>
      <c r="CS874" s="145" t="str">
        <f t="shared" si="4325"/>
        <v/>
      </c>
    </row>
    <row r="875" spans="92:97" x14ac:dyDescent="0.2">
      <c r="CN875" s="142"/>
      <c r="CP875" s="145" t="str">
        <f t="shared" si="4322"/>
        <v/>
      </c>
      <c r="CQ875" s="145" t="str">
        <f t="shared" si="4323"/>
        <v/>
      </c>
      <c r="CR875" s="145" t="str">
        <f t="shared" si="4324"/>
        <v/>
      </c>
      <c r="CS875" s="145" t="str">
        <f t="shared" si="4325"/>
        <v/>
      </c>
    </row>
    <row r="876" spans="92:97" x14ac:dyDescent="0.2">
      <c r="CN876" s="142"/>
      <c r="CP876" s="145" t="str">
        <f t="shared" si="4322"/>
        <v/>
      </c>
      <c r="CQ876" s="145" t="str">
        <f t="shared" si="4323"/>
        <v/>
      </c>
      <c r="CR876" s="145" t="str">
        <f t="shared" si="4324"/>
        <v/>
      </c>
      <c r="CS876" s="145" t="str">
        <f t="shared" si="4325"/>
        <v/>
      </c>
    </row>
    <row r="877" spans="92:97" x14ac:dyDescent="0.2">
      <c r="CN877" s="142"/>
      <c r="CP877" s="145" t="str">
        <f t="shared" si="4322"/>
        <v/>
      </c>
      <c r="CQ877" s="145" t="str">
        <f t="shared" si="4323"/>
        <v/>
      </c>
      <c r="CR877" s="145" t="str">
        <f t="shared" si="4324"/>
        <v/>
      </c>
      <c r="CS877" s="145" t="str">
        <f t="shared" si="4325"/>
        <v/>
      </c>
    </row>
    <row r="878" spans="92:97" x14ac:dyDescent="0.2">
      <c r="CN878" s="142"/>
      <c r="CP878" s="145" t="str">
        <f t="shared" si="4322"/>
        <v/>
      </c>
      <c r="CQ878" s="145" t="str">
        <f t="shared" si="4323"/>
        <v/>
      </c>
      <c r="CR878" s="145" t="str">
        <f t="shared" si="4324"/>
        <v/>
      </c>
      <c r="CS878" s="145" t="str">
        <f t="shared" si="4325"/>
        <v/>
      </c>
    </row>
    <row r="879" spans="92:97" x14ac:dyDescent="0.2">
      <c r="CN879" s="142"/>
      <c r="CP879" s="145" t="str">
        <f t="shared" si="4322"/>
        <v/>
      </c>
      <c r="CQ879" s="145" t="str">
        <f t="shared" si="4323"/>
        <v/>
      </c>
      <c r="CR879" s="145" t="str">
        <f t="shared" si="4324"/>
        <v/>
      </c>
      <c r="CS879" s="145" t="str">
        <f t="shared" si="4325"/>
        <v/>
      </c>
    </row>
    <row r="880" spans="92:97" x14ac:dyDescent="0.2">
      <c r="CN880" s="142"/>
      <c r="CP880" s="145" t="str">
        <f t="shared" si="4322"/>
        <v/>
      </c>
      <c r="CQ880" s="145" t="str">
        <f t="shared" si="4323"/>
        <v/>
      </c>
      <c r="CR880" s="145" t="str">
        <f t="shared" si="4324"/>
        <v/>
      </c>
      <c r="CS880" s="145" t="str">
        <f t="shared" si="4325"/>
        <v/>
      </c>
    </row>
    <row r="881" spans="92:97" x14ac:dyDescent="0.2">
      <c r="CN881" s="142"/>
      <c r="CP881" s="145" t="str">
        <f t="shared" si="4322"/>
        <v/>
      </c>
      <c r="CQ881" s="145" t="str">
        <f t="shared" si="4323"/>
        <v/>
      </c>
      <c r="CR881" s="145" t="str">
        <f t="shared" si="4324"/>
        <v/>
      </c>
      <c r="CS881" s="145" t="str">
        <f t="shared" si="4325"/>
        <v/>
      </c>
    </row>
    <row r="882" spans="92:97" x14ac:dyDescent="0.2">
      <c r="CN882" s="142"/>
      <c r="CP882" s="145" t="str">
        <f t="shared" si="4322"/>
        <v/>
      </c>
      <c r="CQ882" s="145" t="str">
        <f t="shared" si="4323"/>
        <v/>
      </c>
      <c r="CR882" s="145" t="str">
        <f t="shared" si="4324"/>
        <v/>
      </c>
      <c r="CS882" s="145" t="str">
        <f t="shared" si="4325"/>
        <v/>
      </c>
    </row>
    <row r="883" spans="92:97" x14ac:dyDescent="0.2">
      <c r="CN883" s="142"/>
      <c r="CP883" s="145" t="str">
        <f t="shared" si="4322"/>
        <v/>
      </c>
      <c r="CQ883" s="145" t="str">
        <f t="shared" si="4323"/>
        <v/>
      </c>
      <c r="CR883" s="145" t="str">
        <f t="shared" si="4324"/>
        <v/>
      </c>
      <c r="CS883" s="145" t="str">
        <f t="shared" si="4325"/>
        <v/>
      </c>
    </row>
    <row r="884" spans="92:97" x14ac:dyDescent="0.2">
      <c r="CN884" s="142"/>
      <c r="CP884" s="145" t="str">
        <f t="shared" si="4322"/>
        <v/>
      </c>
      <c r="CQ884" s="145" t="str">
        <f t="shared" si="4323"/>
        <v/>
      </c>
      <c r="CR884" s="145" t="str">
        <f t="shared" si="4324"/>
        <v/>
      </c>
      <c r="CS884" s="145" t="str">
        <f t="shared" si="4325"/>
        <v/>
      </c>
    </row>
    <row r="885" spans="92:97" x14ac:dyDescent="0.2">
      <c r="CN885" s="142"/>
      <c r="CP885" s="145" t="str">
        <f t="shared" si="4322"/>
        <v/>
      </c>
      <c r="CQ885" s="145" t="str">
        <f t="shared" si="4323"/>
        <v/>
      </c>
      <c r="CR885" s="145" t="str">
        <f t="shared" si="4324"/>
        <v/>
      </c>
      <c r="CS885" s="145" t="str">
        <f t="shared" si="4325"/>
        <v/>
      </c>
    </row>
    <row r="886" spans="92:97" x14ac:dyDescent="0.2">
      <c r="CN886" s="142"/>
      <c r="CP886" s="145" t="str">
        <f t="shared" si="4322"/>
        <v/>
      </c>
      <c r="CQ886" s="145" t="str">
        <f t="shared" si="4323"/>
        <v/>
      </c>
      <c r="CR886" s="145" t="str">
        <f t="shared" si="4324"/>
        <v/>
      </c>
      <c r="CS886" s="145" t="str">
        <f t="shared" si="4325"/>
        <v/>
      </c>
    </row>
    <row r="887" spans="92:97" x14ac:dyDescent="0.2">
      <c r="CN887" s="142"/>
      <c r="CP887" s="145" t="str">
        <f t="shared" si="4322"/>
        <v/>
      </c>
      <c r="CQ887" s="145" t="str">
        <f t="shared" si="4323"/>
        <v/>
      </c>
      <c r="CR887" s="145" t="str">
        <f t="shared" si="4324"/>
        <v/>
      </c>
      <c r="CS887" s="145" t="str">
        <f t="shared" si="4325"/>
        <v/>
      </c>
    </row>
    <row r="888" spans="92:97" x14ac:dyDescent="0.2">
      <c r="CN888" s="142"/>
      <c r="CP888" s="145" t="str">
        <f t="shared" si="4322"/>
        <v/>
      </c>
      <c r="CQ888" s="145" t="str">
        <f t="shared" si="4323"/>
        <v/>
      </c>
      <c r="CR888" s="145" t="str">
        <f t="shared" si="4324"/>
        <v/>
      </c>
      <c r="CS888" s="145" t="str">
        <f t="shared" si="4325"/>
        <v/>
      </c>
    </row>
    <row r="889" spans="92:97" x14ac:dyDescent="0.2">
      <c r="CN889" s="142"/>
      <c r="CP889" s="145" t="str">
        <f t="shared" si="4322"/>
        <v/>
      </c>
      <c r="CQ889" s="145" t="str">
        <f t="shared" si="4323"/>
        <v/>
      </c>
      <c r="CR889" s="145" t="str">
        <f t="shared" si="4324"/>
        <v/>
      </c>
      <c r="CS889" s="145" t="str">
        <f t="shared" si="4325"/>
        <v/>
      </c>
    </row>
    <row r="890" spans="92:97" x14ac:dyDescent="0.2">
      <c r="CN890" s="142"/>
      <c r="CP890" s="145" t="str">
        <f t="shared" si="4322"/>
        <v/>
      </c>
      <c r="CQ890" s="145" t="str">
        <f t="shared" si="4323"/>
        <v/>
      </c>
      <c r="CR890" s="145" t="str">
        <f t="shared" si="4324"/>
        <v/>
      </c>
      <c r="CS890" s="145" t="str">
        <f t="shared" si="4325"/>
        <v/>
      </c>
    </row>
    <row r="891" spans="92:97" x14ac:dyDescent="0.2">
      <c r="CN891" s="142"/>
      <c r="CP891" s="145" t="str">
        <f t="shared" si="4322"/>
        <v/>
      </c>
      <c r="CQ891" s="145" t="str">
        <f t="shared" si="4323"/>
        <v/>
      </c>
      <c r="CR891" s="145" t="str">
        <f t="shared" si="4324"/>
        <v/>
      </c>
      <c r="CS891" s="145" t="str">
        <f t="shared" si="4325"/>
        <v/>
      </c>
    </row>
    <row r="892" spans="92:97" x14ac:dyDescent="0.2">
      <c r="CN892" s="142"/>
      <c r="CP892" s="145" t="str">
        <f t="shared" si="4322"/>
        <v/>
      </c>
      <c r="CQ892" s="145" t="str">
        <f t="shared" si="4323"/>
        <v/>
      </c>
      <c r="CR892" s="145" t="str">
        <f t="shared" si="4324"/>
        <v/>
      </c>
      <c r="CS892" s="145" t="str">
        <f t="shared" si="4325"/>
        <v/>
      </c>
    </row>
    <row r="893" spans="92:97" x14ac:dyDescent="0.2">
      <c r="CN893" s="142"/>
      <c r="CP893" s="145" t="str">
        <f t="shared" si="4322"/>
        <v/>
      </c>
      <c r="CQ893" s="145" t="str">
        <f t="shared" si="4323"/>
        <v/>
      </c>
      <c r="CR893" s="145" t="str">
        <f t="shared" si="4324"/>
        <v/>
      </c>
      <c r="CS893" s="145" t="str">
        <f t="shared" si="4325"/>
        <v/>
      </c>
    </row>
    <row r="894" spans="92:97" x14ac:dyDescent="0.2">
      <c r="CN894" s="142"/>
      <c r="CP894" s="145" t="str">
        <f t="shared" si="4322"/>
        <v/>
      </c>
      <c r="CQ894" s="145" t="str">
        <f t="shared" si="4323"/>
        <v/>
      </c>
      <c r="CR894" s="145" t="str">
        <f t="shared" si="4324"/>
        <v/>
      </c>
      <c r="CS894" s="145" t="str">
        <f t="shared" si="4325"/>
        <v/>
      </c>
    </row>
    <row r="895" spans="92:97" x14ac:dyDescent="0.2">
      <c r="CN895" s="142"/>
      <c r="CP895" s="145" t="str">
        <f t="shared" si="4322"/>
        <v/>
      </c>
      <c r="CQ895" s="145" t="str">
        <f t="shared" si="4323"/>
        <v/>
      </c>
      <c r="CR895" s="145" t="str">
        <f t="shared" si="4324"/>
        <v/>
      </c>
      <c r="CS895" s="145" t="str">
        <f t="shared" si="4325"/>
        <v/>
      </c>
    </row>
    <row r="896" spans="92:97" x14ac:dyDescent="0.2">
      <c r="CN896" s="142"/>
      <c r="CP896" s="145" t="str">
        <f t="shared" si="4322"/>
        <v/>
      </c>
      <c r="CQ896" s="145" t="str">
        <f t="shared" si="4323"/>
        <v/>
      </c>
      <c r="CR896" s="145" t="str">
        <f t="shared" si="4324"/>
        <v/>
      </c>
      <c r="CS896" s="145" t="str">
        <f t="shared" si="4325"/>
        <v/>
      </c>
    </row>
    <row r="897" spans="92:97" x14ac:dyDescent="0.2">
      <c r="CN897" s="142"/>
      <c r="CP897" s="145" t="str">
        <f t="shared" si="4322"/>
        <v/>
      </c>
      <c r="CQ897" s="145" t="str">
        <f t="shared" si="4323"/>
        <v/>
      </c>
      <c r="CR897" s="145" t="str">
        <f t="shared" si="4324"/>
        <v/>
      </c>
      <c r="CS897" s="145" t="str">
        <f t="shared" si="4325"/>
        <v/>
      </c>
    </row>
    <row r="898" spans="92:97" x14ac:dyDescent="0.2">
      <c r="CN898" s="142"/>
      <c r="CP898" s="145" t="str">
        <f t="shared" si="4322"/>
        <v/>
      </c>
      <c r="CQ898" s="145" t="str">
        <f t="shared" si="4323"/>
        <v/>
      </c>
      <c r="CR898" s="145" t="str">
        <f t="shared" si="4324"/>
        <v/>
      </c>
      <c r="CS898" s="145" t="str">
        <f t="shared" si="4325"/>
        <v/>
      </c>
    </row>
    <row r="899" spans="92:97" x14ac:dyDescent="0.2">
      <c r="CN899" s="142"/>
      <c r="CP899" s="145" t="str">
        <f t="shared" si="4322"/>
        <v/>
      </c>
      <c r="CQ899" s="145" t="str">
        <f t="shared" si="4323"/>
        <v/>
      </c>
      <c r="CR899" s="145" t="str">
        <f t="shared" si="4324"/>
        <v/>
      </c>
      <c r="CS899" s="145" t="str">
        <f t="shared" si="4325"/>
        <v/>
      </c>
    </row>
    <row r="900" spans="92:97" x14ac:dyDescent="0.2">
      <c r="CN900" s="142"/>
      <c r="CP900" s="145" t="str">
        <f t="shared" si="4322"/>
        <v/>
      </c>
      <c r="CQ900" s="145" t="str">
        <f t="shared" si="4323"/>
        <v/>
      </c>
      <c r="CR900" s="145" t="str">
        <f t="shared" si="4324"/>
        <v/>
      </c>
      <c r="CS900" s="145" t="str">
        <f t="shared" si="4325"/>
        <v/>
      </c>
    </row>
    <row r="901" spans="92:97" x14ac:dyDescent="0.2">
      <c r="CN901" s="142"/>
      <c r="CP901" s="145" t="str">
        <f t="shared" si="4322"/>
        <v/>
      </c>
      <c r="CQ901" s="145" t="str">
        <f t="shared" si="4323"/>
        <v/>
      </c>
      <c r="CR901" s="145" t="str">
        <f t="shared" si="4324"/>
        <v/>
      </c>
      <c r="CS901" s="145" t="str">
        <f t="shared" si="4325"/>
        <v/>
      </c>
    </row>
    <row r="902" spans="92:97" x14ac:dyDescent="0.2">
      <c r="CN902" s="142"/>
      <c r="CP902" s="145" t="str">
        <f t="shared" si="4322"/>
        <v/>
      </c>
      <c r="CQ902" s="145" t="str">
        <f t="shared" si="4323"/>
        <v/>
      </c>
      <c r="CR902" s="145" t="str">
        <f t="shared" si="4324"/>
        <v/>
      </c>
      <c r="CS902" s="145" t="str">
        <f t="shared" si="4325"/>
        <v/>
      </c>
    </row>
    <row r="903" spans="92:97" x14ac:dyDescent="0.2">
      <c r="CN903" s="142"/>
      <c r="CP903" s="145" t="str">
        <f t="shared" si="4322"/>
        <v/>
      </c>
      <c r="CQ903" s="145" t="str">
        <f t="shared" si="4323"/>
        <v/>
      </c>
      <c r="CR903" s="145" t="str">
        <f t="shared" si="4324"/>
        <v/>
      </c>
      <c r="CS903" s="145" t="str">
        <f t="shared" si="4325"/>
        <v/>
      </c>
    </row>
    <row r="904" spans="92:97" x14ac:dyDescent="0.2">
      <c r="CN904" s="142"/>
      <c r="CP904" s="145" t="str">
        <f t="shared" si="4322"/>
        <v/>
      </c>
      <c r="CQ904" s="145" t="str">
        <f t="shared" si="4323"/>
        <v/>
      </c>
      <c r="CR904" s="145" t="str">
        <f t="shared" si="4324"/>
        <v/>
      </c>
      <c r="CS904" s="145" t="str">
        <f t="shared" si="4325"/>
        <v/>
      </c>
    </row>
    <row r="905" spans="92:97" x14ac:dyDescent="0.2">
      <c r="CN905" s="142"/>
      <c r="CP905" s="145" t="str">
        <f t="shared" si="4322"/>
        <v/>
      </c>
      <c r="CQ905" s="145" t="str">
        <f t="shared" si="4323"/>
        <v/>
      </c>
      <c r="CR905" s="145" t="str">
        <f t="shared" si="4324"/>
        <v/>
      </c>
      <c r="CS905" s="145" t="str">
        <f t="shared" si="4325"/>
        <v/>
      </c>
    </row>
    <row r="906" spans="92:97" x14ac:dyDescent="0.2">
      <c r="CN906" s="142"/>
      <c r="CP906" s="145" t="str">
        <f t="shared" ref="CP906:CP969" si="4326">IF($CN906="","",$CN906)</f>
        <v/>
      </c>
      <c r="CQ906" s="145" t="str">
        <f t="shared" ref="CQ906:CQ969" si="4327">IF($CP906="","",ABS(VLOOKUP(IF(LEFT($CP906,3)="Guy",$CP906,INDEX($CK$9:$CK$502,MATCH($CP906,$CL$9:$CL$502,0)))&amp;"*",$BT$9:$CD$502,11,0)))</f>
        <v/>
      </c>
      <c r="CR906" s="145" t="str">
        <f t="shared" ref="CR906:CR969" si="4328">IF($CP906="","",ABS(VLOOKUP(IF(LEFT($CP906,3)="Guy",$CP906,INDEX($CK$9:$CK$502,MATCH($CP906,$CL$9:$CL$502,0)))&amp;"*",$BT$9:$CD$502,3,0)))</f>
        <v/>
      </c>
      <c r="CS906" s="145" t="str">
        <f t="shared" ref="CS906:CS969" si="4329">IF($CP906="","",ABS(VLOOKUP(IF(LEFT($CP906,3)="Guy",$CP906,INDEX($CK$9:$CK$502,MATCH($CP906,$CL$9:$CL$502,0)))&amp;"*",$BT$9:$CD$502,6,0)))</f>
        <v/>
      </c>
    </row>
    <row r="907" spans="92:97" x14ac:dyDescent="0.2">
      <c r="CN907" s="142"/>
      <c r="CP907" s="145" t="str">
        <f t="shared" si="4326"/>
        <v/>
      </c>
      <c r="CQ907" s="145" t="str">
        <f t="shared" si="4327"/>
        <v/>
      </c>
      <c r="CR907" s="145" t="str">
        <f t="shared" si="4328"/>
        <v/>
      </c>
      <c r="CS907" s="145" t="str">
        <f t="shared" si="4329"/>
        <v/>
      </c>
    </row>
    <row r="908" spans="92:97" x14ac:dyDescent="0.2">
      <c r="CN908" s="142"/>
      <c r="CP908" s="145" t="str">
        <f t="shared" si="4326"/>
        <v/>
      </c>
      <c r="CQ908" s="145" t="str">
        <f t="shared" si="4327"/>
        <v/>
      </c>
      <c r="CR908" s="145" t="str">
        <f t="shared" si="4328"/>
        <v/>
      </c>
      <c r="CS908" s="145" t="str">
        <f t="shared" si="4329"/>
        <v/>
      </c>
    </row>
    <row r="909" spans="92:97" x14ac:dyDescent="0.2">
      <c r="CN909" s="142"/>
      <c r="CP909" s="145" t="str">
        <f t="shared" si="4326"/>
        <v/>
      </c>
      <c r="CQ909" s="145" t="str">
        <f t="shared" si="4327"/>
        <v/>
      </c>
      <c r="CR909" s="145" t="str">
        <f t="shared" si="4328"/>
        <v/>
      </c>
      <c r="CS909" s="145" t="str">
        <f t="shared" si="4329"/>
        <v/>
      </c>
    </row>
    <row r="910" spans="92:97" x14ac:dyDescent="0.2">
      <c r="CN910" s="142"/>
      <c r="CP910" s="145" t="str">
        <f t="shared" si="4326"/>
        <v/>
      </c>
      <c r="CQ910" s="145" t="str">
        <f t="shared" si="4327"/>
        <v/>
      </c>
      <c r="CR910" s="145" t="str">
        <f t="shared" si="4328"/>
        <v/>
      </c>
      <c r="CS910" s="145" t="str">
        <f t="shared" si="4329"/>
        <v/>
      </c>
    </row>
    <row r="911" spans="92:97" x14ac:dyDescent="0.2">
      <c r="CN911" s="142"/>
      <c r="CP911" s="145" t="str">
        <f t="shared" si="4326"/>
        <v/>
      </c>
      <c r="CQ911" s="145" t="str">
        <f t="shared" si="4327"/>
        <v/>
      </c>
      <c r="CR911" s="145" t="str">
        <f t="shared" si="4328"/>
        <v/>
      </c>
      <c r="CS911" s="145" t="str">
        <f t="shared" si="4329"/>
        <v/>
      </c>
    </row>
    <row r="912" spans="92:97" x14ac:dyDescent="0.2">
      <c r="CN912" s="142"/>
      <c r="CP912" s="145" t="str">
        <f t="shared" si="4326"/>
        <v/>
      </c>
      <c r="CQ912" s="145" t="str">
        <f t="shared" si="4327"/>
        <v/>
      </c>
      <c r="CR912" s="145" t="str">
        <f t="shared" si="4328"/>
        <v/>
      </c>
      <c r="CS912" s="145" t="str">
        <f t="shared" si="4329"/>
        <v/>
      </c>
    </row>
    <row r="913" spans="92:97" x14ac:dyDescent="0.2">
      <c r="CN913" s="142"/>
      <c r="CP913" s="145" t="str">
        <f t="shared" si="4326"/>
        <v/>
      </c>
      <c r="CQ913" s="145" t="str">
        <f t="shared" si="4327"/>
        <v/>
      </c>
      <c r="CR913" s="145" t="str">
        <f t="shared" si="4328"/>
        <v/>
      </c>
      <c r="CS913" s="145" t="str">
        <f t="shared" si="4329"/>
        <v/>
      </c>
    </row>
    <row r="914" spans="92:97" x14ac:dyDescent="0.2">
      <c r="CN914" s="142"/>
      <c r="CP914" s="145" t="str">
        <f t="shared" si="4326"/>
        <v/>
      </c>
      <c r="CQ914" s="145" t="str">
        <f t="shared" si="4327"/>
        <v/>
      </c>
      <c r="CR914" s="145" t="str">
        <f t="shared" si="4328"/>
        <v/>
      </c>
      <c r="CS914" s="145" t="str">
        <f t="shared" si="4329"/>
        <v/>
      </c>
    </row>
    <row r="915" spans="92:97" x14ac:dyDescent="0.2">
      <c r="CN915" s="142"/>
      <c r="CP915" s="145" t="str">
        <f t="shared" si="4326"/>
        <v/>
      </c>
      <c r="CQ915" s="145" t="str">
        <f t="shared" si="4327"/>
        <v/>
      </c>
      <c r="CR915" s="145" t="str">
        <f t="shared" si="4328"/>
        <v/>
      </c>
      <c r="CS915" s="145" t="str">
        <f t="shared" si="4329"/>
        <v/>
      </c>
    </row>
    <row r="916" spans="92:97" x14ac:dyDescent="0.2">
      <c r="CN916" s="142"/>
      <c r="CP916" s="145" t="str">
        <f t="shared" si="4326"/>
        <v/>
      </c>
      <c r="CQ916" s="145" t="str">
        <f t="shared" si="4327"/>
        <v/>
      </c>
      <c r="CR916" s="145" t="str">
        <f t="shared" si="4328"/>
        <v/>
      </c>
      <c r="CS916" s="145" t="str">
        <f t="shared" si="4329"/>
        <v/>
      </c>
    </row>
    <row r="917" spans="92:97" x14ac:dyDescent="0.2">
      <c r="CN917" s="142"/>
      <c r="CP917" s="145" t="str">
        <f t="shared" si="4326"/>
        <v/>
      </c>
      <c r="CQ917" s="145" t="str">
        <f t="shared" si="4327"/>
        <v/>
      </c>
      <c r="CR917" s="145" t="str">
        <f t="shared" si="4328"/>
        <v/>
      </c>
      <c r="CS917" s="145" t="str">
        <f t="shared" si="4329"/>
        <v/>
      </c>
    </row>
    <row r="918" spans="92:97" x14ac:dyDescent="0.2">
      <c r="CN918" s="142"/>
      <c r="CP918" s="145" t="str">
        <f t="shared" si="4326"/>
        <v/>
      </c>
      <c r="CQ918" s="145" t="str">
        <f t="shared" si="4327"/>
        <v/>
      </c>
      <c r="CR918" s="145" t="str">
        <f t="shared" si="4328"/>
        <v/>
      </c>
      <c r="CS918" s="145" t="str">
        <f t="shared" si="4329"/>
        <v/>
      </c>
    </row>
    <row r="919" spans="92:97" x14ac:dyDescent="0.2">
      <c r="CN919" s="142"/>
      <c r="CP919" s="145" t="str">
        <f t="shared" si="4326"/>
        <v/>
      </c>
      <c r="CQ919" s="145" t="str">
        <f t="shared" si="4327"/>
        <v/>
      </c>
      <c r="CR919" s="145" t="str">
        <f t="shared" si="4328"/>
        <v/>
      </c>
      <c r="CS919" s="145" t="str">
        <f t="shared" si="4329"/>
        <v/>
      </c>
    </row>
    <row r="920" spans="92:97" x14ac:dyDescent="0.2">
      <c r="CN920" s="142"/>
      <c r="CP920" s="145" t="str">
        <f t="shared" si="4326"/>
        <v/>
      </c>
      <c r="CQ920" s="145" t="str">
        <f t="shared" si="4327"/>
        <v/>
      </c>
      <c r="CR920" s="145" t="str">
        <f t="shared" si="4328"/>
        <v/>
      </c>
      <c r="CS920" s="145" t="str">
        <f t="shared" si="4329"/>
        <v/>
      </c>
    </row>
    <row r="921" spans="92:97" x14ac:dyDescent="0.2">
      <c r="CN921" s="142"/>
      <c r="CP921" s="145" t="str">
        <f t="shared" si="4326"/>
        <v/>
      </c>
      <c r="CQ921" s="145" t="str">
        <f t="shared" si="4327"/>
        <v/>
      </c>
      <c r="CR921" s="145" t="str">
        <f t="shared" si="4328"/>
        <v/>
      </c>
      <c r="CS921" s="145" t="str">
        <f t="shared" si="4329"/>
        <v/>
      </c>
    </row>
    <row r="922" spans="92:97" x14ac:dyDescent="0.2">
      <c r="CN922" s="142"/>
      <c r="CP922" s="145" t="str">
        <f t="shared" si="4326"/>
        <v/>
      </c>
      <c r="CQ922" s="145" t="str">
        <f t="shared" si="4327"/>
        <v/>
      </c>
      <c r="CR922" s="145" t="str">
        <f t="shared" si="4328"/>
        <v/>
      </c>
      <c r="CS922" s="145" t="str">
        <f t="shared" si="4329"/>
        <v/>
      </c>
    </row>
    <row r="923" spans="92:97" x14ac:dyDescent="0.2">
      <c r="CN923" s="142"/>
      <c r="CP923" s="145" t="str">
        <f t="shared" si="4326"/>
        <v/>
      </c>
      <c r="CQ923" s="145" t="str">
        <f t="shared" si="4327"/>
        <v/>
      </c>
      <c r="CR923" s="145" t="str">
        <f t="shared" si="4328"/>
        <v/>
      </c>
      <c r="CS923" s="145" t="str">
        <f t="shared" si="4329"/>
        <v/>
      </c>
    </row>
    <row r="924" spans="92:97" x14ac:dyDescent="0.2">
      <c r="CN924" s="142"/>
      <c r="CP924" s="145" t="str">
        <f t="shared" si="4326"/>
        <v/>
      </c>
      <c r="CQ924" s="145" t="str">
        <f t="shared" si="4327"/>
        <v/>
      </c>
      <c r="CR924" s="145" t="str">
        <f t="shared" si="4328"/>
        <v/>
      </c>
      <c r="CS924" s="145" t="str">
        <f t="shared" si="4329"/>
        <v/>
      </c>
    </row>
    <row r="925" spans="92:97" x14ac:dyDescent="0.2">
      <c r="CN925" s="142"/>
      <c r="CP925" s="145" t="str">
        <f t="shared" si="4326"/>
        <v/>
      </c>
      <c r="CQ925" s="145" t="str">
        <f t="shared" si="4327"/>
        <v/>
      </c>
      <c r="CR925" s="145" t="str">
        <f t="shared" si="4328"/>
        <v/>
      </c>
      <c r="CS925" s="145" t="str">
        <f t="shared" si="4329"/>
        <v/>
      </c>
    </row>
    <row r="926" spans="92:97" x14ac:dyDescent="0.2">
      <c r="CN926" s="142"/>
      <c r="CP926" s="145" t="str">
        <f t="shared" si="4326"/>
        <v/>
      </c>
      <c r="CQ926" s="145" t="str">
        <f t="shared" si="4327"/>
        <v/>
      </c>
      <c r="CR926" s="145" t="str">
        <f t="shared" si="4328"/>
        <v/>
      </c>
      <c r="CS926" s="145" t="str">
        <f t="shared" si="4329"/>
        <v/>
      </c>
    </row>
    <row r="927" spans="92:97" x14ac:dyDescent="0.2">
      <c r="CN927" s="142"/>
      <c r="CP927" s="145" t="str">
        <f t="shared" si="4326"/>
        <v/>
      </c>
      <c r="CQ927" s="145" t="str">
        <f t="shared" si="4327"/>
        <v/>
      </c>
      <c r="CR927" s="145" t="str">
        <f t="shared" si="4328"/>
        <v/>
      </c>
      <c r="CS927" s="145" t="str">
        <f t="shared" si="4329"/>
        <v/>
      </c>
    </row>
    <row r="928" spans="92:97" x14ac:dyDescent="0.2">
      <c r="CN928" s="142"/>
      <c r="CP928" s="145" t="str">
        <f t="shared" si="4326"/>
        <v/>
      </c>
      <c r="CQ928" s="145" t="str">
        <f t="shared" si="4327"/>
        <v/>
      </c>
      <c r="CR928" s="145" t="str">
        <f t="shared" si="4328"/>
        <v/>
      </c>
      <c r="CS928" s="145" t="str">
        <f t="shared" si="4329"/>
        <v/>
      </c>
    </row>
    <row r="929" spans="92:97" x14ac:dyDescent="0.2">
      <c r="CN929" s="142"/>
      <c r="CP929" s="145" t="str">
        <f t="shared" si="4326"/>
        <v/>
      </c>
      <c r="CQ929" s="145" t="str">
        <f t="shared" si="4327"/>
        <v/>
      </c>
      <c r="CR929" s="145" t="str">
        <f t="shared" si="4328"/>
        <v/>
      </c>
      <c r="CS929" s="145" t="str">
        <f t="shared" si="4329"/>
        <v/>
      </c>
    </row>
    <row r="930" spans="92:97" x14ac:dyDescent="0.2">
      <c r="CN930" s="142"/>
      <c r="CP930" s="145" t="str">
        <f t="shared" si="4326"/>
        <v/>
      </c>
      <c r="CQ930" s="145" t="str">
        <f t="shared" si="4327"/>
        <v/>
      </c>
      <c r="CR930" s="145" t="str">
        <f t="shared" si="4328"/>
        <v/>
      </c>
      <c r="CS930" s="145" t="str">
        <f t="shared" si="4329"/>
        <v/>
      </c>
    </row>
    <row r="931" spans="92:97" x14ac:dyDescent="0.2">
      <c r="CN931" s="142"/>
      <c r="CP931" s="145" t="str">
        <f t="shared" si="4326"/>
        <v/>
      </c>
      <c r="CQ931" s="145" t="str">
        <f t="shared" si="4327"/>
        <v/>
      </c>
      <c r="CR931" s="145" t="str">
        <f t="shared" si="4328"/>
        <v/>
      </c>
      <c r="CS931" s="145" t="str">
        <f t="shared" si="4329"/>
        <v/>
      </c>
    </row>
    <row r="932" spans="92:97" x14ac:dyDescent="0.2">
      <c r="CN932" s="142"/>
      <c r="CP932" s="145" t="str">
        <f t="shared" si="4326"/>
        <v/>
      </c>
      <c r="CQ932" s="145" t="str">
        <f t="shared" si="4327"/>
        <v/>
      </c>
      <c r="CR932" s="145" t="str">
        <f t="shared" si="4328"/>
        <v/>
      </c>
      <c r="CS932" s="145" t="str">
        <f t="shared" si="4329"/>
        <v/>
      </c>
    </row>
    <row r="933" spans="92:97" x14ac:dyDescent="0.2">
      <c r="CN933" s="142"/>
      <c r="CP933" s="145" t="str">
        <f t="shared" si="4326"/>
        <v/>
      </c>
      <c r="CQ933" s="145" t="str">
        <f t="shared" si="4327"/>
        <v/>
      </c>
      <c r="CR933" s="145" t="str">
        <f t="shared" si="4328"/>
        <v/>
      </c>
      <c r="CS933" s="145" t="str">
        <f t="shared" si="4329"/>
        <v/>
      </c>
    </row>
    <row r="934" spans="92:97" x14ac:dyDescent="0.2">
      <c r="CN934" s="142"/>
      <c r="CP934" s="145" t="str">
        <f t="shared" si="4326"/>
        <v/>
      </c>
      <c r="CQ934" s="145" t="str">
        <f t="shared" si="4327"/>
        <v/>
      </c>
      <c r="CR934" s="145" t="str">
        <f t="shared" si="4328"/>
        <v/>
      </c>
      <c r="CS934" s="145" t="str">
        <f t="shared" si="4329"/>
        <v/>
      </c>
    </row>
    <row r="935" spans="92:97" x14ac:dyDescent="0.2">
      <c r="CN935" s="142"/>
      <c r="CP935" s="145" t="str">
        <f t="shared" si="4326"/>
        <v/>
      </c>
      <c r="CQ935" s="145" t="str">
        <f t="shared" si="4327"/>
        <v/>
      </c>
      <c r="CR935" s="145" t="str">
        <f t="shared" si="4328"/>
        <v/>
      </c>
      <c r="CS935" s="145" t="str">
        <f t="shared" si="4329"/>
        <v/>
      </c>
    </row>
    <row r="936" spans="92:97" x14ac:dyDescent="0.2">
      <c r="CN936" s="142"/>
      <c r="CP936" s="145" t="str">
        <f t="shared" si="4326"/>
        <v/>
      </c>
      <c r="CQ936" s="145" t="str">
        <f t="shared" si="4327"/>
        <v/>
      </c>
      <c r="CR936" s="145" t="str">
        <f t="shared" si="4328"/>
        <v/>
      </c>
      <c r="CS936" s="145" t="str">
        <f t="shared" si="4329"/>
        <v/>
      </c>
    </row>
    <row r="937" spans="92:97" x14ac:dyDescent="0.2">
      <c r="CN937" s="142"/>
      <c r="CP937" s="145" t="str">
        <f t="shared" si="4326"/>
        <v/>
      </c>
      <c r="CQ937" s="145" t="str">
        <f t="shared" si="4327"/>
        <v/>
      </c>
      <c r="CR937" s="145" t="str">
        <f t="shared" si="4328"/>
        <v/>
      </c>
      <c r="CS937" s="145" t="str">
        <f t="shared" si="4329"/>
        <v/>
      </c>
    </row>
    <row r="938" spans="92:97" x14ac:dyDescent="0.2">
      <c r="CN938" s="142"/>
      <c r="CP938" s="145" t="str">
        <f t="shared" si="4326"/>
        <v/>
      </c>
      <c r="CQ938" s="145" t="str">
        <f t="shared" si="4327"/>
        <v/>
      </c>
      <c r="CR938" s="145" t="str">
        <f t="shared" si="4328"/>
        <v/>
      </c>
      <c r="CS938" s="145" t="str">
        <f t="shared" si="4329"/>
        <v/>
      </c>
    </row>
    <row r="939" spans="92:97" x14ac:dyDescent="0.2">
      <c r="CN939" s="142"/>
      <c r="CP939" s="145" t="str">
        <f t="shared" si="4326"/>
        <v/>
      </c>
      <c r="CQ939" s="145" t="str">
        <f t="shared" si="4327"/>
        <v/>
      </c>
      <c r="CR939" s="145" t="str">
        <f t="shared" si="4328"/>
        <v/>
      </c>
      <c r="CS939" s="145" t="str">
        <f t="shared" si="4329"/>
        <v/>
      </c>
    </row>
    <row r="940" spans="92:97" x14ac:dyDescent="0.2">
      <c r="CN940" s="142"/>
      <c r="CP940" s="145" t="str">
        <f t="shared" si="4326"/>
        <v/>
      </c>
      <c r="CQ940" s="145" t="str">
        <f t="shared" si="4327"/>
        <v/>
      </c>
      <c r="CR940" s="145" t="str">
        <f t="shared" si="4328"/>
        <v/>
      </c>
      <c r="CS940" s="145" t="str">
        <f t="shared" si="4329"/>
        <v/>
      </c>
    </row>
    <row r="941" spans="92:97" x14ac:dyDescent="0.2">
      <c r="CN941" s="142"/>
      <c r="CP941" s="145" t="str">
        <f t="shared" si="4326"/>
        <v/>
      </c>
      <c r="CQ941" s="145" t="str">
        <f t="shared" si="4327"/>
        <v/>
      </c>
      <c r="CR941" s="145" t="str">
        <f t="shared" si="4328"/>
        <v/>
      </c>
      <c r="CS941" s="145" t="str">
        <f t="shared" si="4329"/>
        <v/>
      </c>
    </row>
    <row r="942" spans="92:97" x14ac:dyDescent="0.2">
      <c r="CN942" s="142"/>
      <c r="CP942" s="145" t="str">
        <f t="shared" si="4326"/>
        <v/>
      </c>
      <c r="CQ942" s="145" t="str">
        <f t="shared" si="4327"/>
        <v/>
      </c>
      <c r="CR942" s="145" t="str">
        <f t="shared" si="4328"/>
        <v/>
      </c>
      <c r="CS942" s="145" t="str">
        <f t="shared" si="4329"/>
        <v/>
      </c>
    </row>
    <row r="943" spans="92:97" x14ac:dyDescent="0.2">
      <c r="CN943" s="142"/>
      <c r="CP943" s="145" t="str">
        <f t="shared" si="4326"/>
        <v/>
      </c>
      <c r="CQ943" s="145" t="str">
        <f t="shared" si="4327"/>
        <v/>
      </c>
      <c r="CR943" s="145" t="str">
        <f t="shared" si="4328"/>
        <v/>
      </c>
      <c r="CS943" s="145" t="str">
        <f t="shared" si="4329"/>
        <v/>
      </c>
    </row>
    <row r="944" spans="92:97" x14ac:dyDescent="0.2">
      <c r="CN944" s="142"/>
      <c r="CP944" s="145" t="str">
        <f t="shared" si="4326"/>
        <v/>
      </c>
      <c r="CQ944" s="145" t="str">
        <f t="shared" si="4327"/>
        <v/>
      </c>
      <c r="CR944" s="145" t="str">
        <f t="shared" si="4328"/>
        <v/>
      </c>
      <c r="CS944" s="145" t="str">
        <f t="shared" si="4329"/>
        <v/>
      </c>
    </row>
    <row r="945" spans="92:97" x14ac:dyDescent="0.2">
      <c r="CN945" s="142"/>
      <c r="CP945" s="145" t="str">
        <f t="shared" si="4326"/>
        <v/>
      </c>
      <c r="CQ945" s="145" t="str">
        <f t="shared" si="4327"/>
        <v/>
      </c>
      <c r="CR945" s="145" t="str">
        <f t="shared" si="4328"/>
        <v/>
      </c>
      <c r="CS945" s="145" t="str">
        <f t="shared" si="4329"/>
        <v/>
      </c>
    </row>
    <row r="946" spans="92:97" x14ac:dyDescent="0.2">
      <c r="CN946" s="142"/>
      <c r="CP946" s="145" t="str">
        <f t="shared" si="4326"/>
        <v/>
      </c>
      <c r="CQ946" s="145" t="str">
        <f t="shared" si="4327"/>
        <v/>
      </c>
      <c r="CR946" s="145" t="str">
        <f t="shared" si="4328"/>
        <v/>
      </c>
      <c r="CS946" s="145" t="str">
        <f t="shared" si="4329"/>
        <v/>
      </c>
    </row>
    <row r="947" spans="92:97" x14ac:dyDescent="0.2">
      <c r="CN947" s="142"/>
      <c r="CP947" s="145" t="str">
        <f t="shared" si="4326"/>
        <v/>
      </c>
      <c r="CQ947" s="145" t="str">
        <f t="shared" si="4327"/>
        <v/>
      </c>
      <c r="CR947" s="145" t="str">
        <f t="shared" si="4328"/>
        <v/>
      </c>
      <c r="CS947" s="145" t="str">
        <f t="shared" si="4329"/>
        <v/>
      </c>
    </row>
    <row r="948" spans="92:97" x14ac:dyDescent="0.2">
      <c r="CN948" s="142"/>
      <c r="CP948" s="145" t="str">
        <f t="shared" si="4326"/>
        <v/>
      </c>
      <c r="CQ948" s="145" t="str">
        <f t="shared" si="4327"/>
        <v/>
      </c>
      <c r="CR948" s="145" t="str">
        <f t="shared" si="4328"/>
        <v/>
      </c>
      <c r="CS948" s="145" t="str">
        <f t="shared" si="4329"/>
        <v/>
      </c>
    </row>
    <row r="949" spans="92:97" x14ac:dyDescent="0.2">
      <c r="CN949" s="142"/>
      <c r="CP949" s="145" t="str">
        <f t="shared" si="4326"/>
        <v/>
      </c>
      <c r="CQ949" s="145" t="str">
        <f t="shared" si="4327"/>
        <v/>
      </c>
      <c r="CR949" s="145" t="str">
        <f t="shared" si="4328"/>
        <v/>
      </c>
      <c r="CS949" s="145" t="str">
        <f t="shared" si="4329"/>
        <v/>
      </c>
    </row>
    <row r="950" spans="92:97" x14ac:dyDescent="0.2">
      <c r="CN950" s="142"/>
      <c r="CP950" s="145" t="str">
        <f t="shared" si="4326"/>
        <v/>
      </c>
      <c r="CQ950" s="145" t="str">
        <f t="shared" si="4327"/>
        <v/>
      </c>
      <c r="CR950" s="145" t="str">
        <f t="shared" si="4328"/>
        <v/>
      </c>
      <c r="CS950" s="145" t="str">
        <f t="shared" si="4329"/>
        <v/>
      </c>
    </row>
    <row r="951" spans="92:97" x14ac:dyDescent="0.2">
      <c r="CN951" s="142"/>
      <c r="CP951" s="145" t="str">
        <f t="shared" si="4326"/>
        <v/>
      </c>
      <c r="CQ951" s="145" t="str">
        <f t="shared" si="4327"/>
        <v/>
      </c>
      <c r="CR951" s="145" t="str">
        <f t="shared" si="4328"/>
        <v/>
      </c>
      <c r="CS951" s="145" t="str">
        <f t="shared" si="4329"/>
        <v/>
      </c>
    </row>
    <row r="952" spans="92:97" x14ac:dyDescent="0.2">
      <c r="CN952" s="142"/>
      <c r="CP952" s="145" t="str">
        <f t="shared" si="4326"/>
        <v/>
      </c>
      <c r="CQ952" s="145" t="str">
        <f t="shared" si="4327"/>
        <v/>
      </c>
      <c r="CR952" s="145" t="str">
        <f t="shared" si="4328"/>
        <v/>
      </c>
      <c r="CS952" s="145" t="str">
        <f t="shared" si="4329"/>
        <v/>
      </c>
    </row>
    <row r="953" spans="92:97" x14ac:dyDescent="0.2">
      <c r="CN953" s="142"/>
      <c r="CP953" s="145" t="str">
        <f t="shared" si="4326"/>
        <v/>
      </c>
      <c r="CQ953" s="145" t="str">
        <f t="shared" si="4327"/>
        <v/>
      </c>
      <c r="CR953" s="145" t="str">
        <f t="shared" si="4328"/>
        <v/>
      </c>
      <c r="CS953" s="145" t="str">
        <f t="shared" si="4329"/>
        <v/>
      </c>
    </row>
    <row r="954" spans="92:97" x14ac:dyDescent="0.2">
      <c r="CN954" s="142"/>
      <c r="CP954" s="145" t="str">
        <f t="shared" si="4326"/>
        <v/>
      </c>
      <c r="CQ954" s="145" t="str">
        <f t="shared" si="4327"/>
        <v/>
      </c>
      <c r="CR954" s="145" t="str">
        <f t="shared" si="4328"/>
        <v/>
      </c>
      <c r="CS954" s="145" t="str">
        <f t="shared" si="4329"/>
        <v/>
      </c>
    </row>
    <row r="955" spans="92:97" x14ac:dyDescent="0.2">
      <c r="CN955" s="142"/>
      <c r="CP955" s="145" t="str">
        <f t="shared" si="4326"/>
        <v/>
      </c>
      <c r="CQ955" s="145" t="str">
        <f t="shared" si="4327"/>
        <v/>
      </c>
      <c r="CR955" s="145" t="str">
        <f t="shared" si="4328"/>
        <v/>
      </c>
      <c r="CS955" s="145" t="str">
        <f t="shared" si="4329"/>
        <v/>
      </c>
    </row>
    <row r="956" spans="92:97" x14ac:dyDescent="0.2">
      <c r="CN956" s="142"/>
      <c r="CP956" s="145" t="str">
        <f t="shared" si="4326"/>
        <v/>
      </c>
      <c r="CQ956" s="145" t="str">
        <f t="shared" si="4327"/>
        <v/>
      </c>
      <c r="CR956" s="145" t="str">
        <f t="shared" si="4328"/>
        <v/>
      </c>
      <c r="CS956" s="145" t="str">
        <f t="shared" si="4329"/>
        <v/>
      </c>
    </row>
    <row r="957" spans="92:97" x14ac:dyDescent="0.2">
      <c r="CN957" s="142"/>
      <c r="CP957" s="145" t="str">
        <f t="shared" si="4326"/>
        <v/>
      </c>
      <c r="CQ957" s="145" t="str">
        <f t="shared" si="4327"/>
        <v/>
      </c>
      <c r="CR957" s="145" t="str">
        <f t="shared" si="4328"/>
        <v/>
      </c>
      <c r="CS957" s="145" t="str">
        <f t="shared" si="4329"/>
        <v/>
      </c>
    </row>
    <row r="958" spans="92:97" x14ac:dyDescent="0.2">
      <c r="CN958" s="142"/>
      <c r="CP958" s="145" t="str">
        <f t="shared" si="4326"/>
        <v/>
      </c>
      <c r="CQ958" s="145" t="str">
        <f t="shared" si="4327"/>
        <v/>
      </c>
      <c r="CR958" s="145" t="str">
        <f t="shared" si="4328"/>
        <v/>
      </c>
      <c r="CS958" s="145" t="str">
        <f t="shared" si="4329"/>
        <v/>
      </c>
    </row>
    <row r="959" spans="92:97" x14ac:dyDescent="0.2">
      <c r="CN959" s="142"/>
      <c r="CP959" s="145" t="str">
        <f t="shared" si="4326"/>
        <v/>
      </c>
      <c r="CQ959" s="145" t="str">
        <f t="shared" si="4327"/>
        <v/>
      </c>
      <c r="CR959" s="145" t="str">
        <f t="shared" si="4328"/>
        <v/>
      </c>
      <c r="CS959" s="145" t="str">
        <f t="shared" si="4329"/>
        <v/>
      </c>
    </row>
    <row r="960" spans="92:97" x14ac:dyDescent="0.2">
      <c r="CN960" s="142"/>
      <c r="CP960" s="145" t="str">
        <f t="shared" si="4326"/>
        <v/>
      </c>
      <c r="CQ960" s="145" t="str">
        <f t="shared" si="4327"/>
        <v/>
      </c>
      <c r="CR960" s="145" t="str">
        <f t="shared" si="4328"/>
        <v/>
      </c>
      <c r="CS960" s="145" t="str">
        <f t="shared" si="4329"/>
        <v/>
      </c>
    </row>
    <row r="961" spans="92:97" x14ac:dyDescent="0.2">
      <c r="CN961" s="142"/>
      <c r="CP961" s="145" t="str">
        <f t="shared" si="4326"/>
        <v/>
      </c>
      <c r="CQ961" s="145" t="str">
        <f t="shared" si="4327"/>
        <v/>
      </c>
      <c r="CR961" s="145" t="str">
        <f t="shared" si="4328"/>
        <v/>
      </c>
      <c r="CS961" s="145" t="str">
        <f t="shared" si="4329"/>
        <v/>
      </c>
    </row>
    <row r="962" spans="92:97" x14ac:dyDescent="0.2">
      <c r="CN962" s="142"/>
      <c r="CP962" s="145" t="str">
        <f t="shared" si="4326"/>
        <v/>
      </c>
      <c r="CQ962" s="145" t="str">
        <f t="shared" si="4327"/>
        <v/>
      </c>
      <c r="CR962" s="145" t="str">
        <f t="shared" si="4328"/>
        <v/>
      </c>
      <c r="CS962" s="145" t="str">
        <f t="shared" si="4329"/>
        <v/>
      </c>
    </row>
    <row r="963" spans="92:97" x14ac:dyDescent="0.2">
      <c r="CN963" s="142"/>
      <c r="CP963" s="145" t="str">
        <f t="shared" si="4326"/>
        <v/>
      </c>
      <c r="CQ963" s="145" t="str">
        <f t="shared" si="4327"/>
        <v/>
      </c>
      <c r="CR963" s="145" t="str">
        <f t="shared" si="4328"/>
        <v/>
      </c>
      <c r="CS963" s="145" t="str">
        <f t="shared" si="4329"/>
        <v/>
      </c>
    </row>
    <row r="964" spans="92:97" x14ac:dyDescent="0.2">
      <c r="CN964" s="142"/>
      <c r="CP964" s="145" t="str">
        <f t="shared" si="4326"/>
        <v/>
      </c>
      <c r="CQ964" s="145" t="str">
        <f t="shared" si="4327"/>
        <v/>
      </c>
      <c r="CR964" s="145" t="str">
        <f t="shared" si="4328"/>
        <v/>
      </c>
      <c r="CS964" s="145" t="str">
        <f t="shared" si="4329"/>
        <v/>
      </c>
    </row>
    <row r="965" spans="92:97" x14ac:dyDescent="0.2">
      <c r="CN965" s="142"/>
      <c r="CP965" s="145" t="str">
        <f t="shared" si="4326"/>
        <v/>
      </c>
      <c r="CQ965" s="145" t="str">
        <f t="shared" si="4327"/>
        <v/>
      </c>
      <c r="CR965" s="145" t="str">
        <f t="shared" si="4328"/>
        <v/>
      </c>
      <c r="CS965" s="145" t="str">
        <f t="shared" si="4329"/>
        <v/>
      </c>
    </row>
    <row r="966" spans="92:97" x14ac:dyDescent="0.2">
      <c r="CN966" s="142"/>
      <c r="CP966" s="145" t="str">
        <f t="shared" si="4326"/>
        <v/>
      </c>
      <c r="CQ966" s="145" t="str">
        <f t="shared" si="4327"/>
        <v/>
      </c>
      <c r="CR966" s="145" t="str">
        <f t="shared" si="4328"/>
        <v/>
      </c>
      <c r="CS966" s="145" t="str">
        <f t="shared" si="4329"/>
        <v/>
      </c>
    </row>
    <row r="967" spans="92:97" x14ac:dyDescent="0.2">
      <c r="CN967" s="142"/>
      <c r="CP967" s="145" t="str">
        <f t="shared" si="4326"/>
        <v/>
      </c>
      <c r="CQ967" s="145" t="str">
        <f t="shared" si="4327"/>
        <v/>
      </c>
      <c r="CR967" s="145" t="str">
        <f t="shared" si="4328"/>
        <v/>
      </c>
      <c r="CS967" s="145" t="str">
        <f t="shared" si="4329"/>
        <v/>
      </c>
    </row>
    <row r="968" spans="92:97" x14ac:dyDescent="0.2">
      <c r="CN968" s="142"/>
      <c r="CP968" s="145" t="str">
        <f t="shared" si="4326"/>
        <v/>
      </c>
      <c r="CQ968" s="145" t="str">
        <f t="shared" si="4327"/>
        <v/>
      </c>
      <c r="CR968" s="145" t="str">
        <f t="shared" si="4328"/>
        <v/>
      </c>
      <c r="CS968" s="145" t="str">
        <f t="shared" si="4329"/>
        <v/>
      </c>
    </row>
    <row r="969" spans="92:97" x14ac:dyDescent="0.2">
      <c r="CN969" s="142"/>
      <c r="CP969" s="145" t="str">
        <f t="shared" si="4326"/>
        <v/>
      </c>
      <c r="CQ969" s="145" t="str">
        <f t="shared" si="4327"/>
        <v/>
      </c>
      <c r="CR969" s="145" t="str">
        <f t="shared" si="4328"/>
        <v/>
      </c>
      <c r="CS969" s="145" t="str">
        <f t="shared" si="4329"/>
        <v/>
      </c>
    </row>
    <row r="970" spans="92:97" x14ac:dyDescent="0.2">
      <c r="CN970" s="142"/>
      <c r="CP970" s="145" t="str">
        <f t="shared" ref="CP970:CP995" si="4330">IF($CN970="","",$CN970)</f>
        <v/>
      </c>
      <c r="CQ970" s="145" t="str">
        <f t="shared" ref="CQ970:CQ995" si="4331">IF($CP970="","",ABS(VLOOKUP(IF(LEFT($CP970,3)="Guy",$CP970,INDEX($CK$9:$CK$502,MATCH($CP970,$CL$9:$CL$502,0)))&amp;"*",$BT$9:$CD$502,11,0)))</f>
        <v/>
      </c>
      <c r="CR970" s="145" t="str">
        <f t="shared" ref="CR970:CR995" si="4332">IF($CP970="","",ABS(VLOOKUP(IF(LEFT($CP970,3)="Guy",$CP970,INDEX($CK$9:$CK$502,MATCH($CP970,$CL$9:$CL$502,0)))&amp;"*",$BT$9:$CD$502,3,0)))</f>
        <v/>
      </c>
      <c r="CS970" s="145" t="str">
        <f t="shared" ref="CS970:CS995" si="4333">IF($CP970="","",ABS(VLOOKUP(IF(LEFT($CP970,3)="Guy",$CP970,INDEX($CK$9:$CK$502,MATCH($CP970,$CL$9:$CL$502,0)))&amp;"*",$BT$9:$CD$502,6,0)))</f>
        <v/>
      </c>
    </row>
    <row r="971" spans="92:97" x14ac:dyDescent="0.2">
      <c r="CN971" s="142"/>
      <c r="CP971" s="145" t="str">
        <f t="shared" si="4330"/>
        <v/>
      </c>
      <c r="CQ971" s="145" t="str">
        <f t="shared" si="4331"/>
        <v/>
      </c>
      <c r="CR971" s="145" t="str">
        <f t="shared" si="4332"/>
        <v/>
      </c>
      <c r="CS971" s="145" t="str">
        <f t="shared" si="4333"/>
        <v/>
      </c>
    </row>
    <row r="972" spans="92:97" x14ac:dyDescent="0.2">
      <c r="CN972" s="142"/>
      <c r="CP972" s="145" t="str">
        <f t="shared" si="4330"/>
        <v/>
      </c>
      <c r="CQ972" s="145" t="str">
        <f t="shared" si="4331"/>
        <v/>
      </c>
      <c r="CR972" s="145" t="str">
        <f t="shared" si="4332"/>
        <v/>
      </c>
      <c r="CS972" s="145" t="str">
        <f t="shared" si="4333"/>
        <v/>
      </c>
    </row>
    <row r="973" spans="92:97" x14ac:dyDescent="0.2">
      <c r="CN973" s="142"/>
      <c r="CP973" s="145" t="str">
        <f t="shared" si="4330"/>
        <v/>
      </c>
      <c r="CQ973" s="145" t="str">
        <f t="shared" si="4331"/>
        <v/>
      </c>
      <c r="CR973" s="145" t="str">
        <f t="shared" si="4332"/>
        <v/>
      </c>
      <c r="CS973" s="145" t="str">
        <f t="shared" si="4333"/>
        <v/>
      </c>
    </row>
    <row r="974" spans="92:97" x14ac:dyDescent="0.2">
      <c r="CN974" s="142"/>
      <c r="CP974" s="145" t="str">
        <f t="shared" si="4330"/>
        <v/>
      </c>
      <c r="CQ974" s="145" t="str">
        <f t="shared" si="4331"/>
        <v/>
      </c>
      <c r="CR974" s="145" t="str">
        <f t="shared" si="4332"/>
        <v/>
      </c>
      <c r="CS974" s="145" t="str">
        <f t="shared" si="4333"/>
        <v/>
      </c>
    </row>
    <row r="975" spans="92:97" x14ac:dyDescent="0.2">
      <c r="CN975" s="142"/>
      <c r="CP975" s="145" t="str">
        <f t="shared" si="4330"/>
        <v/>
      </c>
      <c r="CQ975" s="145" t="str">
        <f t="shared" si="4331"/>
        <v/>
      </c>
      <c r="CR975" s="145" t="str">
        <f t="shared" si="4332"/>
        <v/>
      </c>
      <c r="CS975" s="145" t="str">
        <f t="shared" si="4333"/>
        <v/>
      </c>
    </row>
    <row r="976" spans="92:97" x14ac:dyDescent="0.2">
      <c r="CN976" s="142"/>
      <c r="CP976" s="145" t="str">
        <f t="shared" si="4330"/>
        <v/>
      </c>
      <c r="CQ976" s="145" t="str">
        <f t="shared" si="4331"/>
        <v/>
      </c>
      <c r="CR976" s="145" t="str">
        <f t="shared" si="4332"/>
        <v/>
      </c>
      <c r="CS976" s="145" t="str">
        <f t="shared" si="4333"/>
        <v/>
      </c>
    </row>
    <row r="977" spans="92:97" x14ac:dyDescent="0.2">
      <c r="CN977" s="142"/>
      <c r="CP977" s="145" t="str">
        <f t="shared" si="4330"/>
        <v/>
      </c>
      <c r="CQ977" s="145" t="str">
        <f t="shared" si="4331"/>
        <v/>
      </c>
      <c r="CR977" s="145" t="str">
        <f t="shared" si="4332"/>
        <v/>
      </c>
      <c r="CS977" s="145" t="str">
        <f t="shared" si="4333"/>
        <v/>
      </c>
    </row>
    <row r="978" spans="92:97" x14ac:dyDescent="0.2">
      <c r="CN978" s="142"/>
      <c r="CP978" s="145" t="str">
        <f t="shared" si="4330"/>
        <v/>
      </c>
      <c r="CQ978" s="145" t="str">
        <f t="shared" si="4331"/>
        <v/>
      </c>
      <c r="CR978" s="145" t="str">
        <f t="shared" si="4332"/>
        <v/>
      </c>
      <c r="CS978" s="145" t="str">
        <f t="shared" si="4333"/>
        <v/>
      </c>
    </row>
    <row r="979" spans="92:97" x14ac:dyDescent="0.2">
      <c r="CN979" s="142"/>
      <c r="CP979" s="145" t="str">
        <f t="shared" si="4330"/>
        <v/>
      </c>
      <c r="CQ979" s="145" t="str">
        <f t="shared" si="4331"/>
        <v/>
      </c>
      <c r="CR979" s="145" t="str">
        <f t="shared" si="4332"/>
        <v/>
      </c>
      <c r="CS979" s="145" t="str">
        <f t="shared" si="4333"/>
        <v/>
      </c>
    </row>
    <row r="980" spans="92:97" x14ac:dyDescent="0.2">
      <c r="CN980" s="142"/>
      <c r="CP980" s="145" t="str">
        <f t="shared" si="4330"/>
        <v/>
      </c>
      <c r="CQ980" s="145" t="str">
        <f t="shared" si="4331"/>
        <v/>
      </c>
      <c r="CR980" s="145" t="str">
        <f t="shared" si="4332"/>
        <v/>
      </c>
      <c r="CS980" s="145" t="str">
        <f t="shared" si="4333"/>
        <v/>
      </c>
    </row>
    <row r="981" spans="92:97" x14ac:dyDescent="0.2">
      <c r="CN981" s="142"/>
      <c r="CP981" s="145" t="str">
        <f t="shared" si="4330"/>
        <v/>
      </c>
      <c r="CQ981" s="145" t="str">
        <f t="shared" si="4331"/>
        <v/>
      </c>
      <c r="CR981" s="145" t="str">
        <f t="shared" si="4332"/>
        <v/>
      </c>
      <c r="CS981" s="145" t="str">
        <f t="shared" si="4333"/>
        <v/>
      </c>
    </row>
    <row r="982" spans="92:97" x14ac:dyDescent="0.2">
      <c r="CN982" s="142"/>
      <c r="CP982" s="145" t="str">
        <f t="shared" si="4330"/>
        <v/>
      </c>
      <c r="CQ982" s="145" t="str">
        <f t="shared" si="4331"/>
        <v/>
      </c>
      <c r="CR982" s="145" t="str">
        <f t="shared" si="4332"/>
        <v/>
      </c>
      <c r="CS982" s="145" t="str">
        <f t="shared" si="4333"/>
        <v/>
      </c>
    </row>
    <row r="983" spans="92:97" x14ac:dyDescent="0.2">
      <c r="CN983" s="142"/>
      <c r="CP983" s="145" t="str">
        <f t="shared" si="4330"/>
        <v/>
      </c>
      <c r="CQ983" s="145" t="str">
        <f t="shared" si="4331"/>
        <v/>
      </c>
      <c r="CR983" s="145" t="str">
        <f t="shared" si="4332"/>
        <v/>
      </c>
      <c r="CS983" s="145" t="str">
        <f t="shared" si="4333"/>
        <v/>
      </c>
    </row>
    <row r="984" spans="92:97" x14ac:dyDescent="0.2">
      <c r="CN984" s="142"/>
      <c r="CP984" s="145" t="str">
        <f t="shared" si="4330"/>
        <v/>
      </c>
      <c r="CQ984" s="145" t="str">
        <f t="shared" si="4331"/>
        <v/>
      </c>
      <c r="CR984" s="145" t="str">
        <f t="shared" si="4332"/>
        <v/>
      </c>
      <c r="CS984" s="145" t="str">
        <f t="shared" si="4333"/>
        <v/>
      </c>
    </row>
    <row r="985" spans="92:97" x14ac:dyDescent="0.2">
      <c r="CN985" s="142"/>
      <c r="CP985" s="145" t="str">
        <f t="shared" si="4330"/>
        <v/>
      </c>
      <c r="CQ985" s="145" t="str">
        <f t="shared" si="4331"/>
        <v/>
      </c>
      <c r="CR985" s="145" t="str">
        <f t="shared" si="4332"/>
        <v/>
      </c>
      <c r="CS985" s="145" t="str">
        <f t="shared" si="4333"/>
        <v/>
      </c>
    </row>
    <row r="986" spans="92:97" x14ac:dyDescent="0.2">
      <c r="CN986" s="142"/>
      <c r="CP986" s="145" t="str">
        <f t="shared" si="4330"/>
        <v/>
      </c>
      <c r="CQ986" s="145" t="str">
        <f t="shared" si="4331"/>
        <v/>
      </c>
      <c r="CR986" s="145" t="str">
        <f t="shared" si="4332"/>
        <v/>
      </c>
      <c r="CS986" s="145" t="str">
        <f t="shared" si="4333"/>
        <v/>
      </c>
    </row>
    <row r="987" spans="92:97" x14ac:dyDescent="0.2">
      <c r="CN987" s="142"/>
      <c r="CP987" s="145" t="str">
        <f t="shared" si="4330"/>
        <v/>
      </c>
      <c r="CQ987" s="145" t="str">
        <f t="shared" si="4331"/>
        <v/>
      </c>
      <c r="CR987" s="145" t="str">
        <f t="shared" si="4332"/>
        <v/>
      </c>
      <c r="CS987" s="145" t="str">
        <f t="shared" si="4333"/>
        <v/>
      </c>
    </row>
    <row r="988" spans="92:97" ht="15.75" customHeight="1" x14ac:dyDescent="0.2">
      <c r="CN988" s="142"/>
      <c r="CP988" s="145" t="str">
        <f t="shared" si="4330"/>
        <v/>
      </c>
      <c r="CQ988" s="145" t="str">
        <f t="shared" si="4331"/>
        <v/>
      </c>
      <c r="CR988" s="145" t="str">
        <f t="shared" si="4332"/>
        <v/>
      </c>
      <c r="CS988" s="145" t="str">
        <f t="shared" si="4333"/>
        <v/>
      </c>
    </row>
    <row r="989" spans="92:97" x14ac:dyDescent="0.2">
      <c r="CN989" s="142"/>
      <c r="CP989" s="145" t="str">
        <f t="shared" si="4330"/>
        <v/>
      </c>
      <c r="CQ989" s="145" t="str">
        <f t="shared" si="4331"/>
        <v/>
      </c>
      <c r="CR989" s="145" t="str">
        <f t="shared" si="4332"/>
        <v/>
      </c>
      <c r="CS989" s="145" t="str">
        <f t="shared" si="4333"/>
        <v/>
      </c>
    </row>
    <row r="990" spans="92:97" x14ac:dyDescent="0.2">
      <c r="CN990" s="142"/>
      <c r="CP990" s="145" t="str">
        <f t="shared" si="4330"/>
        <v/>
      </c>
      <c r="CQ990" s="145" t="str">
        <f t="shared" si="4331"/>
        <v/>
      </c>
      <c r="CR990" s="145" t="str">
        <f t="shared" si="4332"/>
        <v/>
      </c>
      <c r="CS990" s="145" t="str">
        <f t="shared" si="4333"/>
        <v/>
      </c>
    </row>
    <row r="991" spans="92:97" x14ac:dyDescent="0.2">
      <c r="CN991" s="142"/>
      <c r="CP991" s="145" t="str">
        <f t="shared" si="4330"/>
        <v/>
      </c>
      <c r="CQ991" s="145" t="str">
        <f t="shared" si="4331"/>
        <v/>
      </c>
      <c r="CR991" s="145" t="str">
        <f t="shared" si="4332"/>
        <v/>
      </c>
      <c r="CS991" s="145" t="str">
        <f t="shared" si="4333"/>
        <v/>
      </c>
    </row>
    <row r="992" spans="92:97" x14ac:dyDescent="0.2">
      <c r="CN992" s="142"/>
      <c r="CP992" s="145" t="str">
        <f t="shared" si="4330"/>
        <v/>
      </c>
      <c r="CQ992" s="145" t="str">
        <f t="shared" si="4331"/>
        <v/>
      </c>
      <c r="CR992" s="145" t="str">
        <f t="shared" si="4332"/>
        <v/>
      </c>
      <c r="CS992" s="145" t="str">
        <f t="shared" si="4333"/>
        <v/>
      </c>
    </row>
    <row r="993" spans="92:97" x14ac:dyDescent="0.2">
      <c r="CN993" s="142"/>
      <c r="CP993" s="145" t="str">
        <f t="shared" si="4330"/>
        <v/>
      </c>
      <c r="CQ993" s="145" t="str">
        <f t="shared" si="4331"/>
        <v/>
      </c>
      <c r="CR993" s="145" t="str">
        <f t="shared" si="4332"/>
        <v/>
      </c>
      <c r="CS993" s="145" t="str">
        <f t="shared" si="4333"/>
        <v/>
      </c>
    </row>
    <row r="994" spans="92:97" x14ac:dyDescent="0.2">
      <c r="CN994" s="142"/>
      <c r="CP994" s="145" t="str">
        <f t="shared" si="4330"/>
        <v/>
      </c>
      <c r="CQ994" s="145" t="str">
        <f t="shared" si="4331"/>
        <v/>
      </c>
      <c r="CR994" s="145" t="str">
        <f t="shared" si="4332"/>
        <v/>
      </c>
      <c r="CS994" s="145" t="str">
        <f t="shared" si="4333"/>
        <v/>
      </c>
    </row>
    <row r="995" spans="92:97" x14ac:dyDescent="0.2">
      <c r="CN995" s="142"/>
      <c r="CP995" s="145" t="str">
        <f t="shared" si="4330"/>
        <v/>
      </c>
      <c r="CQ995" s="145" t="str">
        <f t="shared" si="4331"/>
        <v/>
      </c>
      <c r="CR995" s="145" t="str">
        <f t="shared" si="4332"/>
        <v/>
      </c>
      <c r="CS995" s="145" t="str">
        <f t="shared" si="4333"/>
        <v/>
      </c>
    </row>
    <row r="1088" ht="15" customHeight="1" x14ac:dyDescent="0.2"/>
    <row r="2048" spans="10:13" x14ac:dyDescent="0.2">
      <c r="J2048" s="161"/>
      <c r="K2048" s="161"/>
      <c r="L2048" s="161"/>
      <c r="M2048" s="1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F43"/>
  <sheetViews>
    <sheetView workbookViewId="0">
      <selection activeCell="N16" sqref="N16"/>
    </sheetView>
  </sheetViews>
  <sheetFormatPr defaultRowHeight="12.75" x14ac:dyDescent="0.2"/>
  <cols>
    <col min="1" max="1" width="21.42578125" bestFit="1" customWidth="1"/>
    <col min="2" max="2" width="21.7109375" bestFit="1" customWidth="1"/>
    <col min="3" max="3" width="21.7109375" customWidth="1"/>
    <col min="7" max="10" width="10.5703125" bestFit="1" customWidth="1"/>
    <col min="11" max="11" width="13.140625" bestFit="1" customWidth="1"/>
    <col min="12" max="13" width="12.7109375" bestFit="1" customWidth="1"/>
    <col min="14" max="14" width="18.42578125" bestFit="1" customWidth="1"/>
    <col min="15" max="15" width="13.28515625" customWidth="1"/>
    <col min="16" max="16" width="12.7109375" bestFit="1" customWidth="1"/>
    <col min="17" max="19" width="10.5703125" bestFit="1" customWidth="1"/>
    <col min="20" max="20" width="26.5703125" bestFit="1" customWidth="1"/>
    <col min="21" max="21" width="10.5703125" bestFit="1" customWidth="1"/>
    <col min="22" max="26" width="12.5703125" bestFit="1" customWidth="1"/>
  </cols>
  <sheetData>
    <row r="1" spans="1:32" x14ac:dyDescent="0.2">
      <c r="B1" s="162" t="s">
        <v>189</v>
      </c>
      <c r="D1" s="163" t="s">
        <v>190</v>
      </c>
      <c r="E1" s="163"/>
      <c r="N1" s="162" t="s">
        <v>191</v>
      </c>
      <c r="O1" t="s">
        <v>192</v>
      </c>
      <c r="T1" s="164" t="s">
        <v>193</v>
      </c>
    </row>
    <row r="2" spans="1:32" x14ac:dyDescent="0.2">
      <c r="A2" t="s">
        <v>194</v>
      </c>
      <c r="B2" t="s">
        <v>195</v>
      </c>
      <c r="C2" t="s">
        <v>196</v>
      </c>
      <c r="D2" s="36" t="s">
        <v>197</v>
      </c>
      <c r="E2" s="36" t="s">
        <v>198</v>
      </c>
      <c r="F2" t="s">
        <v>199</v>
      </c>
      <c r="G2" t="s">
        <v>200</v>
      </c>
      <c r="H2" t="s">
        <v>201</v>
      </c>
      <c r="I2" s="36" t="s">
        <v>202</v>
      </c>
      <c r="J2" s="36" t="s">
        <v>203</v>
      </c>
      <c r="K2" s="36" t="s">
        <v>204</v>
      </c>
      <c r="L2" s="36" t="s">
        <v>205</v>
      </c>
      <c r="M2" s="36" t="s">
        <v>206</v>
      </c>
      <c r="N2" s="36" t="s">
        <v>207</v>
      </c>
      <c r="O2" s="36" t="s">
        <v>208</v>
      </c>
      <c r="P2" s="36" t="s">
        <v>209</v>
      </c>
      <c r="Q2" s="36" t="s">
        <v>210</v>
      </c>
      <c r="R2" s="36" t="s">
        <v>211</v>
      </c>
      <c r="S2" s="36" t="s">
        <v>212</v>
      </c>
      <c r="T2" s="36" t="s">
        <v>213</v>
      </c>
      <c r="U2" s="36"/>
      <c r="V2" s="36"/>
      <c r="W2" s="36"/>
      <c r="X2" s="36"/>
      <c r="Y2" s="36"/>
      <c r="Z2" s="36"/>
      <c r="AD2" s="28" t="s">
        <v>214</v>
      </c>
      <c r="AE2" s="28" t="s">
        <v>215</v>
      </c>
      <c r="AF2" s="28" t="s">
        <v>194</v>
      </c>
    </row>
    <row r="3" spans="1:32" x14ac:dyDescent="0.2">
      <c r="A3" s="13" t="s">
        <v>216</v>
      </c>
      <c r="B3" s="36" t="s">
        <v>216</v>
      </c>
      <c r="C3" s="36" t="s">
        <v>217</v>
      </c>
      <c r="D3" s="36" t="s">
        <v>217</v>
      </c>
      <c r="E3" s="36" t="s">
        <v>217</v>
      </c>
      <c r="F3" s="36"/>
      <c r="G3" s="36"/>
      <c r="H3" s="36"/>
      <c r="I3" s="36"/>
      <c r="J3" s="36"/>
      <c r="K3" s="36"/>
      <c r="L3" s="36"/>
      <c r="M3" s="36"/>
      <c r="N3" s="36"/>
      <c r="O3" s="36"/>
      <c r="P3" s="36"/>
      <c r="Q3" s="36"/>
      <c r="R3" s="36"/>
      <c r="S3" s="19"/>
      <c r="T3" s="19"/>
      <c r="U3" s="36"/>
      <c r="V3" s="36"/>
      <c r="W3" s="36"/>
      <c r="X3" s="36"/>
      <c r="Y3" s="36"/>
      <c r="Z3" s="36"/>
      <c r="AD3" s="28"/>
      <c r="AE3" s="28"/>
      <c r="AF3" s="28"/>
    </row>
    <row r="4" spans="1:32" x14ac:dyDescent="0.2">
      <c r="A4" s="19" t="s">
        <v>218</v>
      </c>
      <c r="B4" s="165" t="s">
        <v>219</v>
      </c>
      <c r="C4" s="165" t="s">
        <v>220</v>
      </c>
      <c r="D4" s="165" t="s">
        <v>220</v>
      </c>
      <c r="E4" s="165" t="s">
        <v>220</v>
      </c>
      <c r="F4" s="165" t="s">
        <v>220</v>
      </c>
      <c r="G4" s="165" t="s">
        <v>220</v>
      </c>
      <c r="H4" s="165" t="s">
        <v>220</v>
      </c>
      <c r="I4" s="165" t="s">
        <v>220</v>
      </c>
      <c r="J4" s="165" t="s">
        <v>220</v>
      </c>
      <c r="K4" s="165" t="s">
        <v>220</v>
      </c>
      <c r="L4" s="165" t="s">
        <v>220</v>
      </c>
      <c r="M4" s="165" t="s">
        <v>220</v>
      </c>
      <c r="N4" s="165" t="s">
        <v>220</v>
      </c>
      <c r="O4" s="165" t="s">
        <v>220</v>
      </c>
      <c r="P4" s="165" t="s">
        <v>220</v>
      </c>
      <c r="Q4" s="165" t="s">
        <v>220</v>
      </c>
      <c r="R4" s="165" t="s">
        <v>220</v>
      </c>
      <c r="S4" s="151" t="s">
        <v>220</v>
      </c>
      <c r="T4" s="151" t="s">
        <v>220</v>
      </c>
      <c r="U4" s="151"/>
      <c r="V4" s="151"/>
      <c r="W4" s="151"/>
      <c r="X4" s="151"/>
      <c r="Y4" s="151"/>
      <c r="Z4" s="151"/>
      <c r="AD4" s="166" t="s">
        <v>221</v>
      </c>
      <c r="AE4" s="166" t="s">
        <v>222</v>
      </c>
      <c r="AF4" s="28"/>
    </row>
    <row r="5" spans="1:32" x14ac:dyDescent="0.2">
      <c r="A5" s="19" t="s">
        <v>223</v>
      </c>
      <c r="B5" s="165" t="s">
        <v>219</v>
      </c>
      <c r="C5" s="36" t="s">
        <v>224</v>
      </c>
      <c r="D5" s="36" t="s">
        <v>224</v>
      </c>
      <c r="E5" s="36" t="s">
        <v>224</v>
      </c>
      <c r="F5" s="36" t="s">
        <v>224</v>
      </c>
      <c r="G5" s="36" t="s">
        <v>224</v>
      </c>
      <c r="H5" s="36" t="s">
        <v>224</v>
      </c>
      <c r="I5" s="36" t="s">
        <v>224</v>
      </c>
      <c r="J5" s="36" t="s">
        <v>224</v>
      </c>
      <c r="K5" s="36" t="s">
        <v>224</v>
      </c>
      <c r="L5" s="36" t="s">
        <v>224</v>
      </c>
      <c r="M5" s="36" t="s">
        <v>224</v>
      </c>
      <c r="N5" s="36" t="s">
        <v>224</v>
      </c>
      <c r="O5" s="36" t="s">
        <v>224</v>
      </c>
      <c r="P5" s="36" t="s">
        <v>224</v>
      </c>
      <c r="Q5" s="36" t="s">
        <v>224</v>
      </c>
      <c r="R5" s="36" t="s">
        <v>224</v>
      </c>
      <c r="S5" s="19" t="s">
        <v>224</v>
      </c>
      <c r="T5" s="19" t="s">
        <v>224</v>
      </c>
      <c r="U5" s="19"/>
      <c r="V5" s="19"/>
      <c r="W5" s="19"/>
      <c r="X5" s="19"/>
      <c r="Y5" s="19"/>
      <c r="Z5" s="19"/>
      <c r="AD5" s="166" t="s">
        <v>225</v>
      </c>
      <c r="AE5" s="166" t="s">
        <v>226</v>
      </c>
      <c r="AF5" s="28"/>
    </row>
    <row r="6" spans="1:32" x14ac:dyDescent="0.2">
      <c r="A6" s="167" t="s">
        <v>227</v>
      </c>
      <c r="B6" s="36" t="s">
        <v>219</v>
      </c>
      <c r="C6" s="36" t="s">
        <v>228</v>
      </c>
      <c r="D6" s="36" t="s">
        <v>228</v>
      </c>
      <c r="E6" s="36" t="s">
        <v>228</v>
      </c>
      <c r="F6" s="36" t="s">
        <v>228</v>
      </c>
      <c r="G6" s="36" t="s">
        <v>228</v>
      </c>
      <c r="H6" s="36" t="s">
        <v>228</v>
      </c>
      <c r="I6" s="36" t="s">
        <v>228</v>
      </c>
      <c r="J6" s="36" t="s">
        <v>228</v>
      </c>
      <c r="K6" s="36" t="s">
        <v>228</v>
      </c>
      <c r="L6" s="36" t="s">
        <v>228</v>
      </c>
      <c r="M6" s="36" t="s">
        <v>228</v>
      </c>
      <c r="N6" s="36" t="s">
        <v>228</v>
      </c>
      <c r="O6" s="36" t="s">
        <v>228</v>
      </c>
      <c r="P6" s="36" t="s">
        <v>228</v>
      </c>
      <c r="Q6" s="36" t="s">
        <v>228</v>
      </c>
      <c r="R6" s="36" t="s">
        <v>228</v>
      </c>
      <c r="S6" s="19" t="s">
        <v>228</v>
      </c>
      <c r="T6" s="19" t="s">
        <v>228</v>
      </c>
      <c r="U6" s="19"/>
      <c r="V6" s="19"/>
      <c r="W6" s="19"/>
      <c r="X6" s="19"/>
      <c r="Y6" s="19"/>
      <c r="Z6" s="19"/>
      <c r="AD6" s="28" t="s">
        <v>229</v>
      </c>
      <c r="AE6" s="28" t="s">
        <v>230</v>
      </c>
      <c r="AF6" s="28" t="s">
        <v>231</v>
      </c>
    </row>
    <row r="7" spans="1:32" x14ac:dyDescent="0.2">
      <c r="A7" s="167" t="s">
        <v>172</v>
      </c>
      <c r="B7" s="36" t="s">
        <v>219</v>
      </c>
      <c r="C7" s="36" t="s">
        <v>232</v>
      </c>
      <c r="D7" s="36" t="s">
        <v>232</v>
      </c>
      <c r="E7" s="36" t="s">
        <v>232</v>
      </c>
      <c r="F7" s="36"/>
      <c r="G7" s="36"/>
      <c r="H7" s="36"/>
      <c r="I7" s="36"/>
      <c r="J7" s="36"/>
      <c r="K7" s="36"/>
      <c r="L7" s="36"/>
      <c r="M7" s="36"/>
      <c r="N7" s="36"/>
      <c r="O7" s="36"/>
      <c r="P7" s="36"/>
      <c r="Q7" s="36"/>
      <c r="R7" s="36"/>
      <c r="S7" s="19"/>
      <c r="T7" s="19"/>
      <c r="U7" s="19"/>
      <c r="V7" s="19"/>
      <c r="W7" s="19"/>
      <c r="X7" s="19"/>
      <c r="Y7" s="19"/>
      <c r="Z7" s="19"/>
      <c r="AD7" s="5"/>
      <c r="AE7" s="5"/>
      <c r="AF7" s="5"/>
    </row>
    <row r="8" spans="1:32" x14ac:dyDescent="0.2">
      <c r="A8" s="167" t="s">
        <v>141</v>
      </c>
      <c r="C8" s="36" t="s">
        <v>233</v>
      </c>
      <c r="D8" s="36" t="s">
        <v>233</v>
      </c>
      <c r="E8" s="36" t="s">
        <v>233</v>
      </c>
      <c r="F8" s="36" t="s">
        <v>233</v>
      </c>
      <c r="G8" s="36" t="s">
        <v>233</v>
      </c>
      <c r="H8" s="36" t="s">
        <v>233</v>
      </c>
      <c r="I8" s="36" t="s">
        <v>233</v>
      </c>
      <c r="J8" s="36" t="s">
        <v>233</v>
      </c>
      <c r="K8" s="36" t="s">
        <v>233</v>
      </c>
      <c r="L8" s="36" t="s">
        <v>233</v>
      </c>
      <c r="M8" s="36" t="s">
        <v>233</v>
      </c>
      <c r="N8" s="36" t="s">
        <v>233</v>
      </c>
      <c r="O8" s="36" t="s">
        <v>233</v>
      </c>
      <c r="P8" s="165" t="s">
        <v>234</v>
      </c>
      <c r="Q8" s="165" t="s">
        <v>234</v>
      </c>
      <c r="R8" s="165" t="s">
        <v>234</v>
      </c>
      <c r="S8" s="151"/>
      <c r="T8" s="151"/>
      <c r="U8" s="19"/>
      <c r="V8" s="19"/>
      <c r="W8" s="19"/>
      <c r="X8" s="19"/>
      <c r="Y8" s="19"/>
      <c r="Z8" s="19"/>
    </row>
    <row r="9" spans="1:32" x14ac:dyDescent="0.2">
      <c r="A9" s="167" t="s">
        <v>235</v>
      </c>
      <c r="B9" s="36" t="s">
        <v>219</v>
      </c>
      <c r="C9" s="164" t="s">
        <v>236</v>
      </c>
      <c r="D9" s="164" t="s">
        <v>236</v>
      </c>
      <c r="E9" s="164" t="s">
        <v>236</v>
      </c>
      <c r="F9" s="164" t="s">
        <v>236</v>
      </c>
      <c r="G9" s="164" t="s">
        <v>236</v>
      </c>
      <c r="H9" s="164" t="s">
        <v>236</v>
      </c>
      <c r="I9" s="164" t="s">
        <v>236</v>
      </c>
      <c r="J9" s="164" t="s">
        <v>236</v>
      </c>
      <c r="K9" s="164" t="s">
        <v>236</v>
      </c>
      <c r="L9" s="164" t="s">
        <v>236</v>
      </c>
      <c r="M9" s="164" t="s">
        <v>236</v>
      </c>
      <c r="N9" s="164" t="s">
        <v>236</v>
      </c>
      <c r="O9" s="164" t="s">
        <v>236</v>
      </c>
      <c r="P9" s="164" t="s">
        <v>236</v>
      </c>
      <c r="Q9" s="164" t="s">
        <v>236</v>
      </c>
      <c r="R9" s="164" t="s">
        <v>236</v>
      </c>
      <c r="S9" s="164" t="s">
        <v>237</v>
      </c>
      <c r="T9" s="164" t="s">
        <v>237</v>
      </c>
      <c r="U9" s="19"/>
      <c r="V9" s="19"/>
      <c r="W9" s="19"/>
      <c r="X9" s="19"/>
      <c r="Y9" s="19"/>
      <c r="Z9" s="19"/>
    </row>
    <row r="10" spans="1:32" x14ac:dyDescent="0.2">
      <c r="A10" s="167" t="s">
        <v>238</v>
      </c>
      <c r="B10" s="36" t="s">
        <v>219</v>
      </c>
      <c r="C10" s="36" t="s">
        <v>239</v>
      </c>
      <c r="D10" s="36" t="s">
        <v>239</v>
      </c>
      <c r="E10" s="36" t="s">
        <v>239</v>
      </c>
      <c r="F10" s="19" t="s">
        <v>239</v>
      </c>
      <c r="G10" s="19" t="s">
        <v>239</v>
      </c>
      <c r="H10" s="19" t="s">
        <v>239</v>
      </c>
      <c r="I10" s="19" t="s">
        <v>239</v>
      </c>
      <c r="J10" s="19" t="s">
        <v>239</v>
      </c>
      <c r="K10" s="19" t="s">
        <v>239</v>
      </c>
      <c r="L10" s="19" t="s">
        <v>239</v>
      </c>
      <c r="M10" s="19" t="s">
        <v>239</v>
      </c>
      <c r="N10" s="19" t="s">
        <v>239</v>
      </c>
      <c r="O10" s="19" t="s">
        <v>239</v>
      </c>
      <c r="P10" s="19" t="s">
        <v>239</v>
      </c>
      <c r="Q10" s="19" t="s">
        <v>239</v>
      </c>
      <c r="R10" s="19" t="s">
        <v>239</v>
      </c>
      <c r="S10" s="19" t="s">
        <v>240</v>
      </c>
      <c r="T10" s="19" t="s">
        <v>240</v>
      </c>
      <c r="U10" s="19"/>
      <c r="V10" s="19"/>
      <c r="W10" s="19"/>
      <c r="X10" s="19"/>
      <c r="Y10" s="19"/>
      <c r="Z10" s="19"/>
      <c r="AA10" s="36"/>
    </row>
    <row r="11" spans="1:32" x14ac:dyDescent="0.2">
      <c r="A11" s="167" t="s">
        <v>241</v>
      </c>
      <c r="B11" s="36" t="s">
        <v>219</v>
      </c>
      <c r="C11" s="36" t="s">
        <v>242</v>
      </c>
      <c r="D11" s="36" t="s">
        <v>242</v>
      </c>
      <c r="E11" s="36" t="s">
        <v>242</v>
      </c>
      <c r="F11" s="36" t="s">
        <v>242</v>
      </c>
      <c r="G11" s="36" t="s">
        <v>242</v>
      </c>
      <c r="H11" s="36" t="s">
        <v>242</v>
      </c>
      <c r="I11" s="36" t="s">
        <v>242</v>
      </c>
      <c r="J11" s="36" t="s">
        <v>242</v>
      </c>
      <c r="K11" s="36" t="s">
        <v>242</v>
      </c>
      <c r="L11" s="36" t="s">
        <v>242</v>
      </c>
      <c r="M11" s="36" t="s">
        <v>242</v>
      </c>
      <c r="N11" s="36" t="s">
        <v>242</v>
      </c>
      <c r="O11" s="36" t="s">
        <v>242</v>
      </c>
      <c r="P11" s="36" t="s">
        <v>242</v>
      </c>
      <c r="Q11" s="36" t="s">
        <v>242</v>
      </c>
      <c r="R11" s="36" t="s">
        <v>242</v>
      </c>
      <c r="S11" s="19" t="s">
        <v>243</v>
      </c>
      <c r="T11" s="19" t="s">
        <v>243</v>
      </c>
      <c r="U11" s="19"/>
      <c r="V11" s="19"/>
      <c r="W11" s="19"/>
      <c r="X11" s="19"/>
      <c r="Y11" s="19"/>
      <c r="Z11" s="19"/>
    </row>
    <row r="12" spans="1:32" x14ac:dyDescent="0.2">
      <c r="A12" s="167" t="s">
        <v>244</v>
      </c>
      <c r="B12" s="36" t="s">
        <v>219</v>
      </c>
      <c r="C12" s="36" t="s">
        <v>245</v>
      </c>
      <c r="D12" s="36" t="s">
        <v>245</v>
      </c>
      <c r="E12" s="36" t="s">
        <v>245</v>
      </c>
      <c r="F12" s="36" t="s">
        <v>245</v>
      </c>
      <c r="G12" s="36" t="s">
        <v>245</v>
      </c>
      <c r="H12" s="36" t="s">
        <v>245</v>
      </c>
      <c r="I12" s="36" t="s">
        <v>245</v>
      </c>
      <c r="J12" s="36" t="s">
        <v>245</v>
      </c>
      <c r="K12" s="36" t="s">
        <v>245</v>
      </c>
      <c r="L12" s="36" t="s">
        <v>245</v>
      </c>
      <c r="M12" s="36" t="s">
        <v>245</v>
      </c>
      <c r="N12" s="36" t="s">
        <v>245</v>
      </c>
      <c r="O12" s="36" t="s">
        <v>245</v>
      </c>
      <c r="P12" s="36" t="s">
        <v>245</v>
      </c>
      <c r="Q12" s="36" t="s">
        <v>245</v>
      </c>
      <c r="R12" s="36" t="s">
        <v>245</v>
      </c>
      <c r="S12" s="19"/>
      <c r="T12" s="19"/>
      <c r="U12" s="19"/>
      <c r="V12" s="19"/>
      <c r="W12" s="19"/>
      <c r="X12" s="19"/>
      <c r="Y12" s="19"/>
      <c r="Z12" s="19"/>
    </row>
    <row r="13" spans="1:32" x14ac:dyDescent="0.2">
      <c r="A13" s="167" t="s">
        <v>246</v>
      </c>
      <c r="C13" s="36" t="s">
        <v>247</v>
      </c>
      <c r="D13" s="36" t="s">
        <v>247</v>
      </c>
      <c r="E13" s="36" t="s">
        <v>247</v>
      </c>
      <c r="F13" s="36" t="s">
        <v>247</v>
      </c>
      <c r="G13" s="36" t="s">
        <v>247</v>
      </c>
      <c r="H13" s="36" t="s">
        <v>247</v>
      </c>
      <c r="I13" s="36" t="s">
        <v>247</v>
      </c>
      <c r="J13" s="36" t="s">
        <v>247</v>
      </c>
      <c r="K13" s="164" t="s">
        <v>247</v>
      </c>
      <c r="L13" s="164" t="s">
        <v>247</v>
      </c>
      <c r="M13" s="164" t="s">
        <v>247</v>
      </c>
      <c r="N13" s="164" t="s">
        <v>247</v>
      </c>
      <c r="O13" s="164" t="s">
        <v>247</v>
      </c>
      <c r="P13" s="164" t="s">
        <v>247</v>
      </c>
      <c r="Q13" s="164" t="s">
        <v>247</v>
      </c>
      <c r="R13" s="164" t="s">
        <v>247</v>
      </c>
      <c r="S13" s="164" t="s">
        <v>247</v>
      </c>
      <c r="T13" s="164" t="s">
        <v>247</v>
      </c>
      <c r="U13" s="19"/>
      <c r="V13" s="19"/>
      <c r="W13" s="19"/>
      <c r="X13" s="19"/>
      <c r="Y13" s="19"/>
      <c r="Z13" s="19"/>
    </row>
    <row r="14" spans="1:32" x14ac:dyDescent="0.2">
      <c r="A14" s="167" t="s">
        <v>248</v>
      </c>
      <c r="B14" s="36" t="s">
        <v>219</v>
      </c>
      <c r="C14" s="36" t="s">
        <v>249</v>
      </c>
      <c r="D14" s="36" t="s">
        <v>249</v>
      </c>
      <c r="E14" s="36" t="s">
        <v>249</v>
      </c>
      <c r="F14" s="36" t="s">
        <v>249</v>
      </c>
      <c r="G14" s="36" t="s">
        <v>249</v>
      </c>
      <c r="H14" s="36" t="s">
        <v>249</v>
      </c>
      <c r="I14" s="36" t="s">
        <v>249</v>
      </c>
      <c r="J14" s="36" t="s">
        <v>249</v>
      </c>
      <c r="K14" s="164" t="s">
        <v>249</v>
      </c>
      <c r="L14" s="164" t="s">
        <v>249</v>
      </c>
      <c r="M14" s="164" t="s">
        <v>249</v>
      </c>
      <c r="N14" s="164" t="s">
        <v>249</v>
      </c>
      <c r="O14" s="164" t="s">
        <v>249</v>
      </c>
      <c r="P14" s="164" t="s">
        <v>249</v>
      </c>
      <c r="Q14" s="164" t="s">
        <v>249</v>
      </c>
      <c r="R14" s="164" t="s">
        <v>249</v>
      </c>
      <c r="S14" s="164" t="s">
        <v>250</v>
      </c>
      <c r="T14" s="164" t="s">
        <v>250</v>
      </c>
      <c r="U14" s="19"/>
      <c r="V14" s="19"/>
      <c r="W14" s="19"/>
      <c r="X14" s="19"/>
      <c r="Y14" s="19"/>
      <c r="Z14" s="19"/>
    </row>
    <row r="15" spans="1:32" x14ac:dyDescent="0.2">
      <c r="A15" s="167" t="s">
        <v>94</v>
      </c>
      <c r="B15" s="36" t="s">
        <v>219</v>
      </c>
      <c r="C15" s="36" t="s">
        <v>251</v>
      </c>
      <c r="D15" s="36" t="s">
        <v>251</v>
      </c>
      <c r="E15" s="36" t="s">
        <v>251</v>
      </c>
      <c r="F15" s="36" t="s">
        <v>251</v>
      </c>
      <c r="G15" s="36" t="s">
        <v>251</v>
      </c>
      <c r="H15" s="36" t="s">
        <v>251</v>
      </c>
      <c r="I15" s="36" t="s">
        <v>251</v>
      </c>
      <c r="J15" s="36" t="s">
        <v>251</v>
      </c>
      <c r="K15" s="36" t="s">
        <v>251</v>
      </c>
      <c r="L15" s="36" t="s">
        <v>251</v>
      </c>
      <c r="M15" s="36" t="s">
        <v>251</v>
      </c>
      <c r="N15" s="36" t="s">
        <v>251</v>
      </c>
      <c r="O15" s="36" t="s">
        <v>251</v>
      </c>
      <c r="P15" s="36" t="s">
        <v>251</v>
      </c>
      <c r="Q15" s="36" t="s">
        <v>251</v>
      </c>
      <c r="R15" s="36" t="s">
        <v>251</v>
      </c>
      <c r="S15" s="19"/>
      <c r="T15" s="19"/>
      <c r="U15" s="19"/>
      <c r="V15" s="19"/>
      <c r="W15" s="19"/>
      <c r="X15" s="19"/>
      <c r="Y15" s="19"/>
      <c r="Z15" s="19"/>
      <c r="AD15" s="460" t="s">
        <v>252</v>
      </c>
      <c r="AE15" s="460"/>
      <c r="AF15" s="460"/>
    </row>
    <row r="16" spans="1:32" x14ac:dyDescent="0.2">
      <c r="A16" s="167" t="s">
        <v>253</v>
      </c>
      <c r="C16" s="36" t="s">
        <v>254</v>
      </c>
      <c r="D16" s="36" t="s">
        <v>254</v>
      </c>
      <c r="E16" s="36" t="s">
        <v>254</v>
      </c>
      <c r="F16" s="36" t="s">
        <v>254</v>
      </c>
      <c r="G16" s="36" t="s">
        <v>254</v>
      </c>
      <c r="H16" s="36" t="s">
        <v>254</v>
      </c>
      <c r="I16" s="36" t="s">
        <v>254</v>
      </c>
      <c r="J16" s="36" t="s">
        <v>254</v>
      </c>
      <c r="K16" s="36" t="s">
        <v>254</v>
      </c>
      <c r="L16" s="36" t="s">
        <v>254</v>
      </c>
      <c r="M16" s="36" t="s">
        <v>254</v>
      </c>
      <c r="N16" s="36" t="s">
        <v>254</v>
      </c>
      <c r="O16" s="36" t="s">
        <v>254</v>
      </c>
      <c r="P16" s="36" t="s">
        <v>254</v>
      </c>
      <c r="Q16" s="36" t="s">
        <v>254</v>
      </c>
      <c r="R16" s="36" t="s">
        <v>254</v>
      </c>
      <c r="S16" s="19" t="s">
        <v>254</v>
      </c>
      <c r="T16" s="19" t="s">
        <v>254</v>
      </c>
      <c r="U16" s="19"/>
      <c r="V16" s="19"/>
      <c r="W16" s="19"/>
      <c r="X16" s="19"/>
      <c r="Y16" s="19"/>
      <c r="Z16" s="19"/>
      <c r="AD16" s="460"/>
      <c r="AE16" s="460"/>
      <c r="AF16" s="460"/>
    </row>
    <row r="17" spans="1:32" x14ac:dyDescent="0.2">
      <c r="A17" s="167" t="s">
        <v>255</v>
      </c>
      <c r="C17" s="36" t="s">
        <v>256</v>
      </c>
      <c r="D17" s="36" t="s">
        <v>256</v>
      </c>
      <c r="E17" s="36" t="s">
        <v>256</v>
      </c>
      <c r="F17" s="36" t="s">
        <v>256</v>
      </c>
      <c r="G17" s="36" t="s">
        <v>256</v>
      </c>
      <c r="H17" s="36" t="s">
        <v>256</v>
      </c>
      <c r="I17" s="36" t="s">
        <v>256</v>
      </c>
      <c r="J17" s="36" t="s">
        <v>256</v>
      </c>
      <c r="K17" s="36" t="s">
        <v>256</v>
      </c>
      <c r="L17" s="36" t="s">
        <v>256</v>
      </c>
      <c r="M17" s="36" t="s">
        <v>256</v>
      </c>
      <c r="N17" s="36" t="s">
        <v>256</v>
      </c>
      <c r="O17" s="36" t="s">
        <v>256</v>
      </c>
      <c r="P17" s="36" t="s">
        <v>256</v>
      </c>
      <c r="Q17" s="36" t="s">
        <v>256</v>
      </c>
      <c r="R17" s="36" t="s">
        <v>256</v>
      </c>
      <c r="S17" s="19" t="s">
        <v>256</v>
      </c>
      <c r="T17" s="19" t="s">
        <v>256</v>
      </c>
      <c r="U17" s="19"/>
      <c r="V17" s="19"/>
      <c r="W17" s="19"/>
      <c r="X17" s="19"/>
      <c r="Y17" s="19"/>
      <c r="Z17" s="19"/>
      <c r="AD17" s="460"/>
      <c r="AE17" s="460"/>
      <c r="AF17" s="460"/>
    </row>
    <row r="18" spans="1:32" x14ac:dyDescent="0.2">
      <c r="A18" s="167" t="s">
        <v>257</v>
      </c>
      <c r="B18" s="36"/>
      <c r="C18" s="36" t="s">
        <v>258</v>
      </c>
      <c r="D18" s="36" t="s">
        <v>258</v>
      </c>
      <c r="E18" s="36" t="s">
        <v>258</v>
      </c>
      <c r="F18" s="36" t="s">
        <v>258</v>
      </c>
      <c r="G18" s="36" t="s">
        <v>258</v>
      </c>
      <c r="H18" s="36" t="s">
        <v>258</v>
      </c>
      <c r="I18" s="36" t="s">
        <v>258</v>
      </c>
      <c r="J18" s="36" t="s">
        <v>258</v>
      </c>
      <c r="K18" s="36" t="s">
        <v>259</v>
      </c>
      <c r="L18" s="36" t="s">
        <v>259</v>
      </c>
      <c r="M18" s="36" t="s">
        <v>259</v>
      </c>
      <c r="N18" s="36" t="s">
        <v>259</v>
      </c>
      <c r="O18" s="36" t="s">
        <v>259</v>
      </c>
      <c r="P18" s="36" t="s">
        <v>259</v>
      </c>
      <c r="Q18" s="36" t="s">
        <v>259</v>
      </c>
      <c r="R18" s="36" t="s">
        <v>259</v>
      </c>
      <c r="S18" s="36" t="s">
        <v>260</v>
      </c>
      <c r="T18" s="36" t="s">
        <v>260</v>
      </c>
      <c r="U18" s="19"/>
      <c r="V18" s="19"/>
      <c r="W18" s="19"/>
      <c r="X18" s="19"/>
      <c r="Y18" s="19"/>
      <c r="Z18" s="19"/>
      <c r="AD18" s="460"/>
      <c r="AE18" s="460"/>
      <c r="AF18" s="460"/>
    </row>
    <row r="19" spans="1:32" x14ac:dyDescent="0.2">
      <c r="A19" s="167" t="s">
        <v>261</v>
      </c>
      <c r="B19" s="36" t="s">
        <v>219</v>
      </c>
      <c r="C19" s="36" t="s">
        <v>262</v>
      </c>
      <c r="D19" s="36" t="s">
        <v>262</v>
      </c>
      <c r="E19" s="36" t="s">
        <v>262</v>
      </c>
      <c r="F19" s="36" t="s">
        <v>262</v>
      </c>
      <c r="G19" s="36" t="s">
        <v>262</v>
      </c>
      <c r="H19" s="36" t="s">
        <v>262</v>
      </c>
      <c r="I19" s="36" t="s">
        <v>262</v>
      </c>
      <c r="J19" s="36" t="s">
        <v>262</v>
      </c>
      <c r="K19" s="36" t="s">
        <v>263</v>
      </c>
      <c r="L19" s="36" t="s">
        <v>263</v>
      </c>
      <c r="M19" s="36" t="s">
        <v>263</v>
      </c>
      <c r="N19" s="36" t="s">
        <v>263</v>
      </c>
      <c r="O19" s="36" t="s">
        <v>263</v>
      </c>
      <c r="P19" s="36" t="s">
        <v>263</v>
      </c>
      <c r="Q19" s="36" t="s">
        <v>263</v>
      </c>
      <c r="R19" s="36" t="s">
        <v>263</v>
      </c>
      <c r="S19" s="19" t="s">
        <v>264</v>
      </c>
      <c r="T19" s="19" t="s">
        <v>264</v>
      </c>
      <c r="U19" s="19"/>
      <c r="V19" s="19"/>
      <c r="W19" s="19"/>
      <c r="X19" s="19"/>
      <c r="Y19" s="19"/>
      <c r="Z19" s="19"/>
    </row>
    <row r="20" spans="1:32" x14ac:dyDescent="0.2">
      <c r="A20" s="167" t="s">
        <v>265</v>
      </c>
      <c r="B20" s="36" t="s">
        <v>219</v>
      </c>
      <c r="C20" s="36" t="s">
        <v>266</v>
      </c>
      <c r="D20" s="36" t="s">
        <v>266</v>
      </c>
      <c r="E20" s="36" t="s">
        <v>266</v>
      </c>
      <c r="F20" s="36" t="s">
        <v>266</v>
      </c>
      <c r="G20" s="36" t="s">
        <v>266</v>
      </c>
      <c r="H20" s="36" t="s">
        <v>266</v>
      </c>
      <c r="I20" s="36" t="s">
        <v>266</v>
      </c>
      <c r="J20" s="36" t="s">
        <v>266</v>
      </c>
      <c r="K20" s="164" t="s">
        <v>267</v>
      </c>
      <c r="L20" s="164" t="s">
        <v>267</v>
      </c>
      <c r="M20" s="164" t="s">
        <v>267</v>
      </c>
      <c r="N20" s="164" t="s">
        <v>267</v>
      </c>
      <c r="O20" s="164" t="s">
        <v>267</v>
      </c>
      <c r="P20" s="164" t="s">
        <v>267</v>
      </c>
      <c r="Q20" s="164" t="s">
        <v>267</v>
      </c>
      <c r="R20" s="164" t="s">
        <v>267</v>
      </c>
      <c r="S20" s="164" t="s">
        <v>268</v>
      </c>
      <c r="T20" s="164" t="s">
        <v>268</v>
      </c>
      <c r="U20" s="19"/>
      <c r="V20" s="19"/>
      <c r="W20" s="19"/>
      <c r="X20" s="19"/>
      <c r="Y20" s="19"/>
      <c r="Z20" s="19"/>
    </row>
    <row r="21" spans="1:32" x14ac:dyDescent="0.2">
      <c r="A21" s="167" t="s">
        <v>269</v>
      </c>
      <c r="B21" s="36" t="s">
        <v>219</v>
      </c>
      <c r="C21" s="36" t="s">
        <v>270</v>
      </c>
      <c r="D21" s="36" t="s">
        <v>270</v>
      </c>
      <c r="E21" s="36" t="s">
        <v>270</v>
      </c>
      <c r="F21" s="36" t="s">
        <v>270</v>
      </c>
      <c r="G21" s="36" t="s">
        <v>270</v>
      </c>
      <c r="H21" s="36" t="s">
        <v>270</v>
      </c>
      <c r="I21" s="36" t="s">
        <v>270</v>
      </c>
      <c r="J21" s="36" t="s">
        <v>270</v>
      </c>
      <c r="K21" s="36" t="s">
        <v>271</v>
      </c>
      <c r="L21" s="36" t="s">
        <v>271</v>
      </c>
      <c r="M21" s="36" t="s">
        <v>271</v>
      </c>
      <c r="N21" s="36" t="s">
        <v>271</v>
      </c>
      <c r="O21" s="36" t="s">
        <v>271</v>
      </c>
      <c r="P21" s="36" t="s">
        <v>271</v>
      </c>
      <c r="Q21" s="36" t="s">
        <v>271</v>
      </c>
      <c r="R21" s="36" t="s">
        <v>271</v>
      </c>
      <c r="S21" s="19" t="s">
        <v>272</v>
      </c>
      <c r="T21" s="19" t="s">
        <v>272</v>
      </c>
      <c r="U21" s="19"/>
      <c r="V21" s="19"/>
      <c r="W21" s="19"/>
      <c r="X21" s="19"/>
      <c r="Y21" s="19"/>
      <c r="Z21" s="19"/>
    </row>
    <row r="22" spans="1:32" x14ac:dyDescent="0.2">
      <c r="A22" s="167" t="s">
        <v>273</v>
      </c>
      <c r="B22" s="36" t="s">
        <v>219</v>
      </c>
      <c r="C22" t="s">
        <v>274</v>
      </c>
      <c r="D22" t="s">
        <v>274</v>
      </c>
      <c r="E22" t="s">
        <v>274</v>
      </c>
      <c r="F22" t="s">
        <v>274</v>
      </c>
      <c r="G22" t="s">
        <v>274</v>
      </c>
      <c r="H22" t="s">
        <v>274</v>
      </c>
      <c r="I22" t="s">
        <v>274</v>
      </c>
      <c r="J22" t="s">
        <v>274</v>
      </c>
      <c r="K22" t="s">
        <v>274</v>
      </c>
      <c r="L22" t="s">
        <v>274</v>
      </c>
      <c r="M22" t="s">
        <v>274</v>
      </c>
      <c r="N22" t="s">
        <v>274</v>
      </c>
      <c r="O22" t="s">
        <v>274</v>
      </c>
      <c r="P22" s="36" t="s">
        <v>275</v>
      </c>
      <c r="Q22" s="36" t="s">
        <v>275</v>
      </c>
      <c r="R22" s="36" t="s">
        <v>275</v>
      </c>
      <c r="S22" s="19" t="s">
        <v>276</v>
      </c>
      <c r="T22" s="19" t="s">
        <v>276</v>
      </c>
      <c r="U22" s="19"/>
      <c r="V22" s="19"/>
      <c r="W22" s="19"/>
      <c r="X22" s="19"/>
      <c r="Y22" s="19"/>
      <c r="Z22" s="19"/>
    </row>
    <row r="23" spans="1:32" x14ac:dyDescent="0.2">
      <c r="A23" s="167" t="s">
        <v>277</v>
      </c>
      <c r="B23" s="36" t="s">
        <v>219</v>
      </c>
      <c r="C23" t="s">
        <v>276</v>
      </c>
      <c r="D23" t="s">
        <v>276</v>
      </c>
      <c r="E23" t="s">
        <v>276</v>
      </c>
      <c r="F23" t="s">
        <v>276</v>
      </c>
      <c r="G23" t="s">
        <v>276</v>
      </c>
      <c r="H23" t="s">
        <v>276</v>
      </c>
      <c r="I23" t="s">
        <v>276</v>
      </c>
      <c r="J23" t="s">
        <v>276</v>
      </c>
      <c r="K23" t="s">
        <v>276</v>
      </c>
      <c r="L23" t="s">
        <v>276</v>
      </c>
      <c r="M23" t="s">
        <v>276</v>
      </c>
      <c r="N23" t="s">
        <v>276</v>
      </c>
      <c r="O23" t="s">
        <v>276</v>
      </c>
      <c r="P23" s="36" t="s">
        <v>278</v>
      </c>
      <c r="Q23" s="36" t="s">
        <v>278</v>
      </c>
      <c r="R23" s="36" t="s">
        <v>278</v>
      </c>
      <c r="S23" s="19" t="s">
        <v>279</v>
      </c>
      <c r="T23" s="19" t="s">
        <v>279</v>
      </c>
      <c r="U23" s="19"/>
      <c r="V23" s="19"/>
      <c r="W23" s="19"/>
      <c r="X23" s="19"/>
      <c r="Y23" s="19"/>
      <c r="Z23" s="19"/>
    </row>
    <row r="24" spans="1:32" x14ac:dyDescent="0.2">
      <c r="A24" s="167" t="s">
        <v>280</v>
      </c>
      <c r="B24" s="36" t="s">
        <v>219</v>
      </c>
      <c r="C24" t="s">
        <v>279</v>
      </c>
      <c r="D24" t="s">
        <v>279</v>
      </c>
      <c r="E24" t="s">
        <v>279</v>
      </c>
      <c r="F24" t="s">
        <v>279</v>
      </c>
      <c r="G24" t="s">
        <v>279</v>
      </c>
      <c r="H24" t="s">
        <v>279</v>
      </c>
      <c r="I24" t="s">
        <v>279</v>
      </c>
      <c r="J24" t="s">
        <v>279</v>
      </c>
      <c r="K24" t="s">
        <v>279</v>
      </c>
      <c r="L24" t="s">
        <v>279</v>
      </c>
      <c r="M24" t="s">
        <v>279</v>
      </c>
      <c r="N24" t="s">
        <v>279</v>
      </c>
      <c r="O24" t="s">
        <v>279</v>
      </c>
      <c r="P24" s="36" t="s">
        <v>281</v>
      </c>
      <c r="Q24" s="36" t="s">
        <v>281</v>
      </c>
      <c r="R24" s="36" t="s">
        <v>281</v>
      </c>
      <c r="S24" s="19" t="s">
        <v>282</v>
      </c>
      <c r="T24" s="19" t="s">
        <v>282</v>
      </c>
      <c r="U24" s="19"/>
      <c r="V24" s="19"/>
      <c r="W24" s="19"/>
      <c r="X24" s="19"/>
      <c r="Y24" s="19"/>
      <c r="Z24" s="19"/>
    </row>
    <row r="25" spans="1:32" x14ac:dyDescent="0.2">
      <c r="A25" s="167" t="s">
        <v>283</v>
      </c>
      <c r="B25" s="36" t="s">
        <v>219</v>
      </c>
      <c r="C25" s="36" t="s">
        <v>282</v>
      </c>
      <c r="D25" s="36" t="s">
        <v>282</v>
      </c>
      <c r="E25" s="36" t="s">
        <v>282</v>
      </c>
      <c r="F25" s="36" t="s">
        <v>282</v>
      </c>
      <c r="G25" s="36" t="s">
        <v>282</v>
      </c>
      <c r="H25" s="36" t="s">
        <v>282</v>
      </c>
      <c r="I25" s="36" t="s">
        <v>282</v>
      </c>
      <c r="J25" s="36" t="s">
        <v>282</v>
      </c>
      <c r="K25" s="36" t="s">
        <v>282</v>
      </c>
      <c r="L25" s="36" t="s">
        <v>282</v>
      </c>
      <c r="M25" s="36" t="s">
        <v>282</v>
      </c>
      <c r="N25" s="36" t="s">
        <v>282</v>
      </c>
      <c r="O25" s="36" t="s">
        <v>282</v>
      </c>
      <c r="P25" s="36" t="s">
        <v>284</v>
      </c>
      <c r="Q25" s="36" t="s">
        <v>284</v>
      </c>
      <c r="R25" s="36" t="s">
        <v>284</v>
      </c>
      <c r="S25" s="19" t="s">
        <v>285</v>
      </c>
      <c r="T25" s="19" t="s">
        <v>285</v>
      </c>
      <c r="U25" s="19"/>
      <c r="V25" s="19"/>
      <c r="W25" s="19"/>
      <c r="X25" s="19"/>
      <c r="Y25" s="19"/>
      <c r="Z25" s="19"/>
    </row>
    <row r="26" spans="1:32" x14ac:dyDescent="0.2">
      <c r="A26" s="167" t="s">
        <v>286</v>
      </c>
      <c r="B26" s="36" t="s">
        <v>219</v>
      </c>
      <c r="C26" s="36" t="s">
        <v>285</v>
      </c>
      <c r="D26" s="36" t="s">
        <v>285</v>
      </c>
      <c r="E26" s="36" t="s">
        <v>285</v>
      </c>
      <c r="F26" s="36" t="s">
        <v>285</v>
      </c>
      <c r="G26" s="36" t="s">
        <v>285</v>
      </c>
      <c r="H26" s="36" t="s">
        <v>285</v>
      </c>
      <c r="I26" s="36" t="s">
        <v>285</v>
      </c>
      <c r="J26" s="36" t="s">
        <v>285</v>
      </c>
      <c r="K26" s="36" t="s">
        <v>285</v>
      </c>
      <c r="L26" s="36" t="s">
        <v>285</v>
      </c>
      <c r="M26" s="36" t="s">
        <v>285</v>
      </c>
      <c r="N26" s="36" t="s">
        <v>285</v>
      </c>
      <c r="O26" s="36" t="s">
        <v>285</v>
      </c>
      <c r="P26" s="36"/>
      <c r="Q26" s="36"/>
      <c r="R26" s="36"/>
      <c r="S26" s="19"/>
      <c r="T26" s="19"/>
      <c r="U26" s="19"/>
      <c r="V26" s="19"/>
      <c r="W26" s="19"/>
      <c r="X26" s="19"/>
      <c r="Y26" s="19"/>
      <c r="Z26" s="19"/>
    </row>
    <row r="27" spans="1:32" x14ac:dyDescent="0.2">
      <c r="A27" s="167" t="s">
        <v>287</v>
      </c>
      <c r="B27" s="36" t="s">
        <v>219</v>
      </c>
      <c r="C27" s="165" t="s">
        <v>288</v>
      </c>
      <c r="D27" s="165" t="s">
        <v>288</v>
      </c>
      <c r="E27" s="165" t="s">
        <v>288</v>
      </c>
      <c r="F27" s="165" t="s">
        <v>288</v>
      </c>
      <c r="G27" s="165" t="s">
        <v>288</v>
      </c>
      <c r="H27" s="165" t="s">
        <v>288</v>
      </c>
      <c r="I27" s="165" t="s">
        <v>288</v>
      </c>
      <c r="J27" s="165"/>
      <c r="K27" s="165"/>
      <c r="L27" s="165"/>
      <c r="M27" s="165"/>
      <c r="N27" s="165"/>
      <c r="O27" s="165"/>
      <c r="P27" s="165"/>
      <c r="Q27" s="165"/>
      <c r="R27" s="165"/>
      <c r="S27" s="151"/>
      <c r="T27" s="151"/>
      <c r="U27" s="151"/>
      <c r="V27" s="151"/>
      <c r="W27" s="151"/>
      <c r="X27" s="151"/>
      <c r="Y27" s="151"/>
      <c r="Z27" s="151"/>
    </row>
    <row r="28" spans="1:32" x14ac:dyDescent="0.2">
      <c r="A28" s="168" t="s">
        <v>289</v>
      </c>
      <c r="B28" s="169" t="s">
        <v>290</v>
      </c>
      <c r="C28" s="169" t="s">
        <v>291</v>
      </c>
      <c r="D28" s="169" t="s">
        <v>291</v>
      </c>
      <c r="E28" s="36"/>
      <c r="F28" s="36"/>
      <c r="G28" s="19"/>
      <c r="H28" s="19"/>
      <c r="I28" s="19"/>
      <c r="J28" s="19"/>
      <c r="K28" s="19"/>
      <c r="L28" s="19"/>
      <c r="M28" s="19"/>
      <c r="N28" s="19"/>
      <c r="O28" s="19"/>
      <c r="P28" s="19"/>
      <c r="Q28" s="19"/>
      <c r="R28" s="19"/>
      <c r="S28" s="19"/>
      <c r="T28" s="19"/>
      <c r="U28" s="19"/>
      <c r="V28" s="19"/>
      <c r="W28" s="19"/>
      <c r="X28" s="19"/>
      <c r="Y28" s="19"/>
      <c r="Z28" s="19"/>
    </row>
    <row r="29" spans="1:32" x14ac:dyDescent="0.2">
      <c r="A29" s="168" t="s">
        <v>292</v>
      </c>
      <c r="B29" s="169" t="s">
        <v>290</v>
      </c>
      <c r="C29" s="169" t="s">
        <v>293</v>
      </c>
      <c r="D29" s="169" t="s">
        <v>293</v>
      </c>
      <c r="E29" s="36"/>
      <c r="F29" s="36"/>
      <c r="G29" s="19"/>
      <c r="H29" s="19"/>
      <c r="I29" s="19"/>
      <c r="J29" s="19"/>
      <c r="K29" s="19"/>
      <c r="L29" s="19"/>
      <c r="M29" s="19"/>
      <c r="N29" s="19"/>
      <c r="O29" s="19"/>
      <c r="P29" s="19"/>
      <c r="Q29" s="19"/>
      <c r="R29" s="19"/>
      <c r="S29" s="19"/>
      <c r="T29" s="19"/>
      <c r="U29" s="19"/>
      <c r="V29" s="19"/>
      <c r="W29" s="19"/>
      <c r="X29" s="19"/>
      <c r="Y29" s="19"/>
      <c r="Z29" s="19"/>
    </row>
    <row r="30" spans="1:32" x14ac:dyDescent="0.2">
      <c r="A30" s="168" t="s">
        <v>294</v>
      </c>
      <c r="B30" s="169" t="s">
        <v>295</v>
      </c>
      <c r="C30" s="169" t="s">
        <v>296</v>
      </c>
      <c r="D30" s="169" t="s">
        <v>297</v>
      </c>
      <c r="E30" s="36"/>
      <c r="F30" s="36"/>
      <c r="G30" s="19"/>
      <c r="H30" s="19"/>
      <c r="I30" s="19"/>
      <c r="J30" s="19"/>
      <c r="K30" s="19"/>
      <c r="L30" s="19"/>
      <c r="M30" s="19"/>
      <c r="N30" s="19"/>
      <c r="O30" s="19"/>
      <c r="P30" s="19"/>
      <c r="Q30" s="19"/>
      <c r="R30" s="19"/>
      <c r="S30" s="19"/>
      <c r="T30" s="19"/>
      <c r="U30" s="19"/>
      <c r="V30" s="19"/>
      <c r="W30" s="19"/>
      <c r="X30" s="19"/>
      <c r="Y30" s="19"/>
      <c r="Z30" s="19"/>
    </row>
    <row r="31" spans="1:32" x14ac:dyDescent="0.2">
      <c r="A31" s="168" t="s">
        <v>298</v>
      </c>
      <c r="B31" s="169" t="s">
        <v>295</v>
      </c>
      <c r="C31" s="169" t="s">
        <v>299</v>
      </c>
      <c r="D31" s="169" t="s">
        <v>300</v>
      </c>
      <c r="E31" s="36"/>
      <c r="F31" s="36"/>
      <c r="G31" s="19"/>
      <c r="H31" s="19"/>
      <c r="I31" s="19"/>
      <c r="J31" s="19"/>
      <c r="K31" s="19"/>
      <c r="L31" s="19"/>
      <c r="M31" s="19"/>
      <c r="N31" s="19"/>
      <c r="O31" s="19"/>
      <c r="P31" s="19"/>
      <c r="Q31" s="19"/>
      <c r="R31" s="19"/>
      <c r="S31" s="19"/>
      <c r="T31" s="19"/>
      <c r="U31" s="19"/>
      <c r="V31" s="19"/>
      <c r="W31" s="19"/>
      <c r="X31" s="19"/>
      <c r="Y31" s="19"/>
      <c r="Z31" s="19"/>
    </row>
    <row r="32" spans="1:32" x14ac:dyDescent="0.2">
      <c r="A32" s="168" t="s">
        <v>301</v>
      </c>
      <c r="B32" s="169" t="s">
        <v>295</v>
      </c>
      <c r="C32" s="169" t="s">
        <v>302</v>
      </c>
      <c r="D32" s="169" t="s">
        <v>303</v>
      </c>
      <c r="E32" s="36"/>
      <c r="F32" s="36"/>
      <c r="G32" s="19"/>
      <c r="H32" s="19"/>
      <c r="I32" s="19"/>
      <c r="J32" s="19"/>
      <c r="K32" s="19"/>
      <c r="L32" s="19"/>
      <c r="M32" s="19"/>
      <c r="N32" s="19"/>
      <c r="O32" s="19"/>
      <c r="P32" s="19"/>
      <c r="Q32" s="19"/>
      <c r="R32" s="19"/>
      <c r="S32" s="19"/>
      <c r="T32" s="19"/>
      <c r="U32" s="19"/>
      <c r="V32" s="19"/>
      <c r="W32" s="19"/>
      <c r="X32" s="19"/>
      <c r="Y32" s="19"/>
      <c r="Z32" s="19"/>
    </row>
    <row r="33" spans="1:26" x14ac:dyDescent="0.2">
      <c r="A33" s="168" t="s">
        <v>304</v>
      </c>
      <c r="B33" s="169" t="s">
        <v>295</v>
      </c>
      <c r="C33" s="169" t="s">
        <v>305</v>
      </c>
      <c r="D33" s="169" t="s">
        <v>306</v>
      </c>
      <c r="E33" s="36"/>
      <c r="F33" s="36"/>
      <c r="G33" s="19"/>
      <c r="H33" s="19"/>
      <c r="I33" s="19"/>
      <c r="J33" s="19"/>
      <c r="K33" s="19"/>
      <c r="L33" s="19"/>
      <c r="M33" s="19"/>
      <c r="N33" s="19"/>
      <c r="O33" s="19"/>
      <c r="P33" s="19"/>
      <c r="Q33" s="19"/>
      <c r="R33" s="19"/>
      <c r="S33" s="19"/>
      <c r="T33" s="19"/>
      <c r="U33" s="19"/>
      <c r="V33" s="19"/>
      <c r="W33" s="19"/>
      <c r="X33" s="19"/>
      <c r="Y33" s="19"/>
      <c r="Z33" s="19"/>
    </row>
    <row r="34" spans="1:26" x14ac:dyDescent="0.2">
      <c r="A34" s="168" t="s">
        <v>307</v>
      </c>
      <c r="B34" s="169" t="s">
        <v>295</v>
      </c>
      <c r="C34" s="169" t="s">
        <v>308</v>
      </c>
      <c r="D34" s="169" t="s">
        <v>309</v>
      </c>
      <c r="E34" s="36"/>
      <c r="F34" s="36"/>
      <c r="G34" s="19"/>
      <c r="H34" s="19"/>
      <c r="I34" s="19"/>
      <c r="J34" s="19"/>
      <c r="K34" s="19"/>
      <c r="L34" s="19"/>
      <c r="M34" s="19"/>
      <c r="N34" s="19"/>
      <c r="O34" s="19"/>
      <c r="P34" s="19"/>
      <c r="Q34" s="19"/>
      <c r="R34" s="19"/>
      <c r="S34" s="19"/>
      <c r="T34" s="19"/>
      <c r="U34" s="19"/>
      <c r="V34" s="19"/>
      <c r="W34" s="19"/>
      <c r="X34" s="19"/>
      <c r="Y34" s="19"/>
      <c r="Z34" s="19"/>
    </row>
    <row r="35" spans="1:26" x14ac:dyDescent="0.2">
      <c r="A35" s="168" t="s">
        <v>310</v>
      </c>
      <c r="B35" s="169" t="s">
        <v>295</v>
      </c>
      <c r="C35" s="169" t="s">
        <v>311</v>
      </c>
      <c r="D35" s="169" t="s">
        <v>312</v>
      </c>
      <c r="E35" s="36"/>
      <c r="F35" s="36"/>
      <c r="G35" s="19"/>
      <c r="H35" s="19"/>
      <c r="I35" s="19"/>
      <c r="J35" s="19"/>
      <c r="K35" s="19"/>
      <c r="L35" s="19"/>
      <c r="M35" s="19"/>
      <c r="N35" s="19"/>
      <c r="O35" s="19"/>
      <c r="P35" s="19"/>
      <c r="Q35" s="19"/>
      <c r="R35" s="19"/>
      <c r="S35" s="19"/>
      <c r="T35" s="19"/>
      <c r="U35" s="19"/>
      <c r="V35" s="19"/>
      <c r="W35" s="19"/>
      <c r="X35" s="19"/>
      <c r="Y35" s="19"/>
      <c r="Z35" s="19"/>
    </row>
    <row r="36" spans="1:26" x14ac:dyDescent="0.2">
      <c r="A36" s="168" t="s">
        <v>313</v>
      </c>
      <c r="B36" s="169" t="s">
        <v>295</v>
      </c>
      <c r="C36" s="169" t="s">
        <v>314</v>
      </c>
      <c r="D36" s="169" t="s">
        <v>315</v>
      </c>
      <c r="E36" s="36"/>
      <c r="F36" s="36"/>
      <c r="G36" s="19"/>
      <c r="H36" s="19"/>
      <c r="I36" s="19"/>
      <c r="J36" s="19"/>
      <c r="K36" s="19"/>
      <c r="L36" s="19"/>
      <c r="M36" s="19"/>
      <c r="N36" s="19"/>
      <c r="O36" s="19"/>
      <c r="P36" s="19"/>
      <c r="Q36" s="19"/>
      <c r="R36" s="19"/>
      <c r="S36" s="19"/>
      <c r="T36" s="19"/>
      <c r="U36" s="19"/>
      <c r="V36" s="19"/>
      <c r="W36" s="19"/>
      <c r="X36" s="19"/>
      <c r="Y36" s="19"/>
      <c r="Z36" s="19"/>
    </row>
    <row r="37" spans="1:26" x14ac:dyDescent="0.2">
      <c r="A37" s="168" t="s">
        <v>316</v>
      </c>
      <c r="B37" s="169" t="s">
        <v>295</v>
      </c>
      <c r="C37" s="169" t="s">
        <v>317</v>
      </c>
      <c r="D37" s="169" t="s">
        <v>318</v>
      </c>
      <c r="E37" s="36"/>
      <c r="F37" s="36"/>
      <c r="G37" s="19"/>
      <c r="H37" s="19"/>
      <c r="I37" s="19"/>
      <c r="J37" s="19"/>
      <c r="K37" s="19"/>
      <c r="L37" s="19"/>
      <c r="M37" s="19"/>
      <c r="N37" s="19"/>
      <c r="O37" s="19"/>
      <c r="P37" s="19"/>
      <c r="Q37" s="19"/>
      <c r="R37" s="19"/>
      <c r="S37" s="19"/>
      <c r="T37" s="19"/>
      <c r="U37" s="19"/>
      <c r="V37" s="19"/>
      <c r="W37" s="19"/>
      <c r="X37" s="19"/>
      <c r="Y37" s="19"/>
      <c r="Z37" s="19"/>
    </row>
    <row r="38" spans="1:26" x14ac:dyDescent="0.2">
      <c r="A38" s="168" t="s">
        <v>319</v>
      </c>
      <c r="B38" t="s">
        <v>290</v>
      </c>
      <c r="C38" s="170" t="s">
        <v>320</v>
      </c>
      <c r="E38" s="36"/>
      <c r="F38" s="36"/>
      <c r="G38" s="19"/>
      <c r="H38" s="19"/>
      <c r="I38" s="19"/>
      <c r="J38" s="19"/>
      <c r="K38" s="19"/>
      <c r="L38" s="19"/>
      <c r="M38" s="19"/>
      <c r="N38" s="19"/>
      <c r="O38" s="19"/>
      <c r="P38" s="19"/>
      <c r="Q38" s="19"/>
      <c r="R38" s="19"/>
      <c r="S38" s="19"/>
      <c r="T38" s="19"/>
      <c r="U38" s="13"/>
      <c r="V38" s="13"/>
      <c r="W38" s="13"/>
      <c r="X38" s="13"/>
      <c r="Y38" s="13"/>
      <c r="Z38" s="13"/>
    </row>
    <row r="39" spans="1:26" x14ac:dyDescent="0.2">
      <c r="A39" s="168" t="s">
        <v>321</v>
      </c>
      <c r="B39" t="s">
        <v>295</v>
      </c>
      <c r="C39" s="170" t="s">
        <v>322</v>
      </c>
      <c r="E39" s="36"/>
      <c r="F39" s="36"/>
      <c r="G39" s="19"/>
      <c r="H39" s="19"/>
      <c r="I39" s="19"/>
      <c r="J39" s="19"/>
      <c r="K39" s="19"/>
      <c r="L39" s="19"/>
      <c r="M39" s="19"/>
      <c r="N39" s="19"/>
      <c r="O39" s="19"/>
      <c r="P39" s="19"/>
      <c r="Q39" s="19"/>
      <c r="R39" s="19"/>
      <c r="S39" s="19"/>
      <c r="T39" s="19"/>
      <c r="U39" s="13"/>
      <c r="V39" s="13"/>
      <c r="W39" s="13"/>
      <c r="X39" s="13"/>
      <c r="Y39" s="13"/>
      <c r="Z39" s="13"/>
    </row>
    <row r="40" spans="1:26" x14ac:dyDescent="0.2">
      <c r="A40" s="168" t="s">
        <v>323</v>
      </c>
      <c r="C40" s="170" t="s">
        <v>324</v>
      </c>
      <c r="E40" s="36"/>
      <c r="F40" s="36"/>
      <c r="G40" s="19"/>
      <c r="H40" s="19"/>
      <c r="I40" s="19"/>
      <c r="J40" s="19"/>
      <c r="K40" s="19"/>
      <c r="L40" s="19"/>
      <c r="M40" s="19"/>
      <c r="N40" s="19"/>
      <c r="O40" s="19"/>
      <c r="P40" s="19"/>
      <c r="Q40" s="19"/>
      <c r="R40" s="19"/>
      <c r="S40" s="19"/>
      <c r="T40" s="19"/>
      <c r="U40" s="13"/>
      <c r="V40" s="13"/>
      <c r="W40" s="13"/>
      <c r="X40" s="13"/>
      <c r="Y40" s="13"/>
      <c r="Z40" s="13"/>
    </row>
    <row r="41" spans="1:26" x14ac:dyDescent="0.2">
      <c r="A41" s="168" t="s">
        <v>325</v>
      </c>
      <c r="B41" t="s">
        <v>326</v>
      </c>
      <c r="C41" s="170" t="s">
        <v>327</v>
      </c>
      <c r="E41" s="36"/>
      <c r="F41" s="36"/>
      <c r="G41" s="19"/>
      <c r="H41" s="19"/>
      <c r="I41" s="19"/>
      <c r="J41" s="19"/>
      <c r="K41" s="19"/>
      <c r="L41" s="19"/>
      <c r="M41" s="19"/>
      <c r="N41" s="19"/>
      <c r="O41" s="19"/>
      <c r="P41" s="19"/>
      <c r="Q41" s="19"/>
      <c r="R41" s="19"/>
      <c r="S41" s="19"/>
      <c r="T41" s="19"/>
      <c r="U41" s="13"/>
      <c r="V41" s="13"/>
      <c r="W41" s="13"/>
      <c r="X41" s="13"/>
      <c r="Y41" s="13"/>
      <c r="Z41" s="13"/>
    </row>
    <row r="42" spans="1:26" x14ac:dyDescent="0.2">
      <c r="A42" s="168" t="s">
        <v>328</v>
      </c>
      <c r="B42" t="s">
        <v>219</v>
      </c>
      <c r="C42" s="170" t="s">
        <v>329</v>
      </c>
      <c r="D42" s="170" t="s">
        <v>329</v>
      </c>
      <c r="E42" s="170" t="s">
        <v>329</v>
      </c>
      <c r="F42" s="170" t="s">
        <v>329</v>
      </c>
      <c r="G42" s="170" t="s">
        <v>329</v>
      </c>
      <c r="H42" s="170" t="s">
        <v>329</v>
      </c>
      <c r="I42" s="170" t="s">
        <v>329</v>
      </c>
      <c r="J42" s="170" t="s">
        <v>329</v>
      </c>
      <c r="K42" s="170" t="s">
        <v>329</v>
      </c>
      <c r="L42" s="170" t="s">
        <v>329</v>
      </c>
      <c r="M42" s="170" t="s">
        <v>329</v>
      </c>
      <c r="N42" s="170" t="s">
        <v>329</v>
      </c>
      <c r="O42" s="170" t="s">
        <v>329</v>
      </c>
      <c r="P42" s="170" t="s">
        <v>329</v>
      </c>
      <c r="Q42" s="170" t="s">
        <v>329</v>
      </c>
      <c r="R42" s="170" t="s">
        <v>329</v>
      </c>
      <c r="S42" s="19"/>
      <c r="T42" s="19"/>
    </row>
    <row r="43" spans="1:26" x14ac:dyDescent="0.2">
      <c r="A43" s="168" t="s">
        <v>330</v>
      </c>
      <c r="B43" t="s">
        <v>295</v>
      </c>
      <c r="C43" s="170" t="s">
        <v>331</v>
      </c>
      <c r="D43" s="170" t="s">
        <v>332</v>
      </c>
      <c r="E43" s="36"/>
      <c r="F43" s="36"/>
      <c r="G43" s="19"/>
      <c r="H43" s="19"/>
      <c r="I43" s="19"/>
      <c r="J43" s="19"/>
      <c r="K43" s="19"/>
      <c r="L43" s="19"/>
      <c r="M43" s="19"/>
      <c r="N43" s="19"/>
      <c r="O43" s="19"/>
      <c r="P43" s="19"/>
      <c r="Q43" s="19"/>
      <c r="R43" s="19"/>
      <c r="S43" s="19"/>
      <c r="T43" s="19"/>
    </row>
  </sheetData>
  <mergeCells count="1">
    <mergeCell ref="AD15:AF18"/>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2.140625" style="172" customWidth="1"/>
    <col min="23" max="23" width="11.140625" style="172" customWidth="1"/>
    <col min="24" max="24" width="14.140625" style="172"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333</v>
      </c>
      <c r="B2" s="463"/>
      <c r="C2" s="463"/>
      <c r="D2" s="463"/>
      <c r="E2" s="463"/>
      <c r="F2" s="463"/>
      <c r="G2" s="463"/>
      <c r="H2" s="463"/>
      <c r="I2" s="463"/>
      <c r="J2" s="464"/>
      <c r="K2" s="176" t="s">
        <v>334</v>
      </c>
      <c r="L2" s="177"/>
      <c r="W2" s="1"/>
      <c r="X2" s="1"/>
      <c r="Y2" s="1"/>
      <c r="Z2" s="1"/>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335</v>
      </c>
      <c r="L3" s="172"/>
      <c r="M3" s="172"/>
      <c r="N3" s="1"/>
      <c r="O3" s="1"/>
      <c r="P3" s="1"/>
      <c r="Q3" s="180" t="s">
        <v>336</v>
      </c>
      <c r="R3" s="180" t="s">
        <v>337</v>
      </c>
      <c r="S3" s="180" t="s">
        <v>338</v>
      </c>
      <c r="T3" s="180" t="s">
        <v>339</v>
      </c>
      <c r="U3" s="468" t="s">
        <v>340</v>
      </c>
      <c r="V3" s="466"/>
      <c r="W3" s="466"/>
      <c r="X3" s="469"/>
      <c r="Y3" s="465" t="s">
        <v>341</v>
      </c>
      <c r="Z3" s="465"/>
      <c r="AA3" s="1"/>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342</v>
      </c>
      <c r="B4" s="171" t="s">
        <v>343</v>
      </c>
      <c r="C4" s="185" t="s">
        <v>344</v>
      </c>
      <c r="K4" s="186" t="s">
        <v>345</v>
      </c>
      <c r="L4" s="186" t="s">
        <v>346</v>
      </c>
      <c r="M4" s="186" t="s">
        <v>347</v>
      </c>
      <c r="N4" s="186" t="s">
        <v>348</v>
      </c>
      <c r="O4" s="186" t="s">
        <v>349</v>
      </c>
      <c r="P4" s="186" t="s">
        <v>350</v>
      </c>
      <c r="Q4" s="186" t="s">
        <v>351</v>
      </c>
      <c r="R4" s="186" t="s">
        <v>351</v>
      </c>
      <c r="S4" s="186" t="s">
        <v>352</v>
      </c>
      <c r="T4" s="186" t="s">
        <v>352</v>
      </c>
      <c r="U4" s="186" t="s">
        <v>353</v>
      </c>
      <c r="V4" s="187" t="s">
        <v>354</v>
      </c>
      <c r="W4" s="180" t="s">
        <v>355</v>
      </c>
      <c r="X4" s="187" t="s">
        <v>356</v>
      </c>
      <c r="Y4" s="182" t="s">
        <v>357</v>
      </c>
      <c r="Z4" s="182" t="s">
        <v>355</v>
      </c>
      <c r="AA4" s="188" t="s">
        <v>358</v>
      </c>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'Calculations - G'!P5</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92">
        <f t="shared" ref="V5:V13" si="2">Wa*La*P5</f>
        <v>0</v>
      </c>
      <c r="W5" s="189">
        <f t="shared" ref="W5:W13" si="3">U5*N5</f>
        <v>0</v>
      </c>
      <c r="X5" s="192">
        <f>V5*N5</f>
        <v>0</v>
      </c>
      <c r="Y5" s="189">
        <f>IF(P5=0,0,IF(toe=0,0,IF(K5&lt;=Da-Ta,0,IF(AND(Da-Ta&lt;=0,K5&gt;=Da-Ta),K5-0,IF(MAX(K5,Da-Ta)-(Da-Ta)=0,Ta,MAX(K5,Da-Ta)-MAX((Da-Ta),0))))))</f>
        <v>0</v>
      </c>
      <c r="Z5" s="189">
        <f t="shared" ref="Z5:Z13" si="4">Y5*Wa*La*N5</f>
        <v>0</v>
      </c>
      <c r="AA5" s="189" t="str">
        <f t="shared" ref="AA5:AA13" si="5">IF(M5=0,"Cohesionless",IF(AND(M5&gt;0,L5&gt;25),"Cohesionless",IF(AND(M5&gt;0,L5=0),"Cohesive",IF(AND(M5&gt;0,L5&gt;=10,L5&lt;=25),"Silty","FALSE"))))</f>
        <v>Cohesionless</v>
      </c>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359</v>
      </c>
      <c r="B6" s="171" t="s">
        <v>360</v>
      </c>
      <c r="C6" s="185" t="s">
        <v>361</v>
      </c>
      <c r="K6" s="189">
        <f>Input!$J30</f>
        <v>0</v>
      </c>
      <c r="L6" s="190">
        <f>Input!$G30</f>
        <v>0</v>
      </c>
      <c r="M6" s="191">
        <f>Input!$H30</f>
        <v>0</v>
      </c>
      <c r="N6" s="191">
        <f>Input!$I30/1000</f>
        <v>0</v>
      </c>
      <c r="O6" s="189">
        <f t="shared" ref="O6:O13" si="6">IF(K6-K5&lt;0,0,K6-K5)</f>
        <v>0</v>
      </c>
      <c r="P6" s="192">
        <f>'Calculations - G'!P6</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7">IF(AND($L6&lt;=25,$M6&gt;0),MAX(T7,La),IF(AND(toe&gt;0,$L6&gt;0,$M6=0,$K6=Da),(La+2*toe)+2*(K6-K5)*TAN(L6*PI()/180),IF(AND(K5&gt;=Da-Ta,toe=0),La,IF($L6&lt;=0,R6,IF(AND(Da-Ta&lt;K6,Da-Ta&gt;K5,toe=0),R6+2*(Da-Ta-K5)*TAN(L6*PI()/180),IF(AND(toe=0,Da-Ta&lt;K5),R6,R6+2*(P6)*TAN(L6*PI()/180)))))))</f>
        <v>0</v>
      </c>
      <c r="U6" s="189">
        <f t="shared" si="1"/>
        <v>0</v>
      </c>
      <c r="V6" s="192">
        <f t="shared" si="2"/>
        <v>0</v>
      </c>
      <c r="W6" s="189">
        <f t="shared" si="3"/>
        <v>0</v>
      </c>
      <c r="X6" s="192">
        <f t="shared" ref="X6:X13" si="8">V6*N6</f>
        <v>0</v>
      </c>
      <c r="Y6" s="189">
        <f t="shared" ref="Y6:Y13" si="9">IF(P6=0,0,IF(toe=0,0,IF(K6&lt;=Da-Ta,0,IF(AND(Da-Ta&lt;=0,K6&gt;=Da-Ta),K6-0,IF(MAX(K6,Da-Ta)-(Da-Ta)=0,Ta,MAX(K6,Da-Ta)-MAX((Da-Ta),K5))))))</f>
        <v>0</v>
      </c>
      <c r="Z6" s="189">
        <f t="shared" si="4"/>
        <v>0</v>
      </c>
      <c r="AA6" s="189" t="str">
        <f t="shared" si="5"/>
        <v>Cohesionless</v>
      </c>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'Calculations - G'!P7</f>
        <v>0</v>
      </c>
      <c r="Q7" s="193">
        <f>IF(AND($K7=Da,toe=0),Wa,IF(AND($K7=Da,toe&gt;0,$L7&gt;0,$M7&gt;0),Wa,IF($K6=Da,Wa,IF(AND($K7=Da,toe&gt;0),Wa+2*toe,$S8))))</f>
        <v>0</v>
      </c>
      <c r="R7" s="193">
        <f t="shared" si="0"/>
        <v>0</v>
      </c>
      <c r="S7" s="193">
        <f t="shared" ref="S7:S13" si="10">IF(AND(P7=0,P8=0),Wa,IF(AND($L7&lt;=25,$M7&gt;0),MAX(S8,Wa),IF(AND(toe&gt;0,L7&gt;0,M7=0,K7=Da),(Wa+2*toe)+2*(K7-K6)*TAN(L7*PI()/180),IF(AND(K6&gt;=Da-Ta,toe=0),Wa,IF(AND($L7&lt;=25,$M7&gt;0),Q7,IF(AND(Da-Ta&lt;K7,Da-Ta&gt;K6,toe=0),Q7+2*(Da-Ta-K6)*TAN(L7*PI()/180),IF(AND(toe=0,Da-Ta&lt;K6),Q7,Q7+2*(P7)*TAN(L7*PI()/180))))))))</f>
        <v>0</v>
      </c>
      <c r="T7" s="193">
        <f t="shared" si="7"/>
        <v>0</v>
      </c>
      <c r="U7" s="189">
        <f t="shared" si="1"/>
        <v>0</v>
      </c>
      <c r="V7" s="192">
        <f t="shared" si="2"/>
        <v>0</v>
      </c>
      <c r="W7" s="189">
        <f t="shared" si="3"/>
        <v>0</v>
      </c>
      <c r="X7" s="192">
        <f t="shared" si="8"/>
        <v>0</v>
      </c>
      <c r="Y7" s="189">
        <f t="shared" si="9"/>
        <v>0</v>
      </c>
      <c r="Z7" s="189">
        <f t="shared" si="4"/>
        <v>0</v>
      </c>
      <c r="AA7" s="189" t="str">
        <f t="shared" si="5"/>
        <v>Cohesionless</v>
      </c>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362</v>
      </c>
      <c r="B8" s="173" t="s">
        <v>363</v>
      </c>
      <c r="C8" s="185" t="s">
        <v>364</v>
      </c>
      <c r="H8" s="173" t="s">
        <v>363</v>
      </c>
      <c r="I8" s="200">
        <f>Z15</f>
        <v>0</v>
      </c>
      <c r="J8" s="172" t="s">
        <v>365</v>
      </c>
      <c r="K8" s="189">
        <f>Input!$J32</f>
        <v>0</v>
      </c>
      <c r="L8" s="190">
        <f>Input!$G32</f>
        <v>0</v>
      </c>
      <c r="M8" s="191">
        <f>Input!$H32</f>
        <v>0</v>
      </c>
      <c r="N8" s="191">
        <f>Input!$I32/1000</f>
        <v>0</v>
      </c>
      <c r="O8" s="189">
        <f t="shared" si="6"/>
        <v>0</v>
      </c>
      <c r="P8" s="192">
        <f>'Calculations - G'!P8</f>
        <v>0</v>
      </c>
      <c r="Q8" s="193">
        <f t="shared" ref="Q8:Q13" si="11">IF(AND($K8=Da,toe=0),Wa,IF(AND($K8=Da,toe&gt;0,$L8&gt;0,$M8&gt;0),Wa,IF($K7=Da,Wa,IF(AND($K8=Da,toe&gt;0),Wa+2*toe,$S9))))</f>
        <v>0</v>
      </c>
      <c r="R8" s="193">
        <f t="shared" si="0"/>
        <v>0</v>
      </c>
      <c r="S8" s="193">
        <f t="shared" si="10"/>
        <v>0</v>
      </c>
      <c r="T8" s="193">
        <f t="shared" si="7"/>
        <v>0</v>
      </c>
      <c r="U8" s="189">
        <f t="shared" si="1"/>
        <v>0</v>
      </c>
      <c r="V8" s="192">
        <f t="shared" si="2"/>
        <v>0</v>
      </c>
      <c r="W8" s="189">
        <f t="shared" si="3"/>
        <v>0</v>
      </c>
      <c r="X8" s="192">
        <f t="shared" si="8"/>
        <v>0</v>
      </c>
      <c r="Y8" s="189">
        <f t="shared" si="9"/>
        <v>0</v>
      </c>
      <c r="Z8" s="189">
        <f t="shared" si="4"/>
        <v>0</v>
      </c>
      <c r="AA8" s="189" t="str">
        <f t="shared" si="5"/>
        <v>Cohesionless</v>
      </c>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6"/>
        <v>0</v>
      </c>
      <c r="P9" s="192">
        <f>'Calculations - G'!P9</f>
        <v>0</v>
      </c>
      <c r="Q9" s="193">
        <f t="shared" si="11"/>
        <v>0</v>
      </c>
      <c r="R9" s="193">
        <f t="shared" si="0"/>
        <v>0</v>
      </c>
      <c r="S9" s="193">
        <f t="shared" si="10"/>
        <v>0</v>
      </c>
      <c r="T9" s="193">
        <f t="shared" si="7"/>
        <v>0</v>
      </c>
      <c r="U9" s="189">
        <f t="shared" si="1"/>
        <v>0</v>
      </c>
      <c r="V9" s="192">
        <f t="shared" si="2"/>
        <v>0</v>
      </c>
      <c r="W9" s="189">
        <f t="shared" si="3"/>
        <v>0</v>
      </c>
      <c r="X9" s="192">
        <f t="shared" si="8"/>
        <v>0</v>
      </c>
      <c r="Y9" s="189">
        <f t="shared" si="9"/>
        <v>0</v>
      </c>
      <c r="Z9" s="189">
        <f t="shared" si="4"/>
        <v>0</v>
      </c>
      <c r="AA9" s="189" t="str">
        <f t="shared" si="5"/>
        <v>Cohesionless</v>
      </c>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366</v>
      </c>
      <c r="B10" s="171" t="s">
        <v>367</v>
      </c>
      <c r="C10" s="185" t="s">
        <v>368</v>
      </c>
      <c r="G10" s="201"/>
      <c r="H10" s="171" t="s">
        <v>367</v>
      </c>
      <c r="I10" s="202">
        <f>X15</f>
        <v>0</v>
      </c>
      <c r="J10" s="172" t="s">
        <v>365</v>
      </c>
      <c r="K10" s="189">
        <f>Input!$J34</f>
        <v>0</v>
      </c>
      <c r="L10" s="190">
        <f>Input!$G34</f>
        <v>0</v>
      </c>
      <c r="M10" s="191">
        <f>Input!$H34</f>
        <v>0</v>
      </c>
      <c r="N10" s="191">
        <f>Input!$I34/1000</f>
        <v>0</v>
      </c>
      <c r="O10" s="189">
        <f t="shared" si="6"/>
        <v>0</v>
      </c>
      <c r="P10" s="192">
        <f>'Calculations - G'!P10</f>
        <v>0</v>
      </c>
      <c r="Q10" s="193">
        <f t="shared" si="11"/>
        <v>0</v>
      </c>
      <c r="R10" s="193">
        <f t="shared" si="0"/>
        <v>0</v>
      </c>
      <c r="S10" s="193">
        <f t="shared" si="10"/>
        <v>0</v>
      </c>
      <c r="T10" s="193">
        <f t="shared" si="7"/>
        <v>0</v>
      </c>
      <c r="U10" s="189">
        <f t="shared" si="1"/>
        <v>0</v>
      </c>
      <c r="V10" s="192">
        <f t="shared" si="2"/>
        <v>0</v>
      </c>
      <c r="W10" s="189">
        <f t="shared" si="3"/>
        <v>0</v>
      </c>
      <c r="X10" s="192">
        <f t="shared" si="8"/>
        <v>0</v>
      </c>
      <c r="Y10" s="189">
        <f t="shared" si="9"/>
        <v>0</v>
      </c>
      <c r="Z10" s="189">
        <f t="shared" si="4"/>
        <v>0</v>
      </c>
      <c r="AA10" s="189" t="str">
        <f t="shared" si="5"/>
        <v>Cohesionless</v>
      </c>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6"/>
        <v>0</v>
      </c>
      <c r="P11" s="192">
        <f>'Calculations - G'!P11</f>
        <v>0</v>
      </c>
      <c r="Q11" s="193">
        <f t="shared" si="11"/>
        <v>0</v>
      </c>
      <c r="R11" s="193">
        <f t="shared" si="0"/>
        <v>0</v>
      </c>
      <c r="S11" s="193">
        <f t="shared" si="10"/>
        <v>0</v>
      </c>
      <c r="T11" s="193">
        <f t="shared" si="7"/>
        <v>0</v>
      </c>
      <c r="U11" s="189">
        <f t="shared" si="1"/>
        <v>0</v>
      </c>
      <c r="V11" s="192">
        <f t="shared" si="2"/>
        <v>0</v>
      </c>
      <c r="W11" s="189">
        <f t="shared" si="3"/>
        <v>0</v>
      </c>
      <c r="X11" s="192">
        <f t="shared" si="8"/>
        <v>0</v>
      </c>
      <c r="Y11" s="189">
        <f t="shared" si="9"/>
        <v>0</v>
      </c>
      <c r="Z11" s="189">
        <f t="shared" si="4"/>
        <v>0</v>
      </c>
      <c r="AA11" s="189" t="str">
        <f t="shared" si="5"/>
        <v>Cohesionless</v>
      </c>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369</v>
      </c>
      <c r="B12" s="171" t="s">
        <v>370</v>
      </c>
      <c r="C12" s="185" t="s">
        <v>371</v>
      </c>
      <c r="G12" s="201"/>
      <c r="H12" s="171" t="s">
        <v>372</v>
      </c>
      <c r="I12" s="203">
        <f>X17</f>
        <v>0</v>
      </c>
      <c r="J12" s="172" t="s">
        <v>365</v>
      </c>
      <c r="K12" s="189">
        <f>Input!$J36</f>
        <v>0</v>
      </c>
      <c r="L12" s="190">
        <f>Input!$G36</f>
        <v>0</v>
      </c>
      <c r="M12" s="191">
        <f>Input!$H36</f>
        <v>0</v>
      </c>
      <c r="N12" s="191">
        <f>Input!$I36/1000</f>
        <v>0</v>
      </c>
      <c r="O12" s="189">
        <f t="shared" si="6"/>
        <v>0</v>
      </c>
      <c r="P12" s="192">
        <f>'Calculations - G'!P12</f>
        <v>0</v>
      </c>
      <c r="Q12" s="193">
        <f t="shared" si="11"/>
        <v>0</v>
      </c>
      <c r="R12" s="193">
        <f t="shared" si="0"/>
        <v>0</v>
      </c>
      <c r="S12" s="193">
        <f t="shared" si="10"/>
        <v>0</v>
      </c>
      <c r="T12" s="193">
        <f t="shared" si="7"/>
        <v>0</v>
      </c>
      <c r="U12" s="189">
        <f t="shared" si="1"/>
        <v>0</v>
      </c>
      <c r="V12" s="192">
        <f t="shared" si="2"/>
        <v>0</v>
      </c>
      <c r="W12" s="189">
        <f t="shared" si="3"/>
        <v>0</v>
      </c>
      <c r="X12" s="192">
        <f t="shared" si="8"/>
        <v>0</v>
      </c>
      <c r="Y12" s="189">
        <f t="shared" si="9"/>
        <v>0</v>
      </c>
      <c r="Z12" s="189">
        <f t="shared" si="4"/>
        <v>0</v>
      </c>
      <c r="AA12" s="189" t="str">
        <f t="shared" si="5"/>
        <v>Cohesionless</v>
      </c>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6"/>
        <v>0</v>
      </c>
      <c r="P13" s="192">
        <f>'Calculations - G'!P13</f>
        <v>0</v>
      </c>
      <c r="Q13" s="193">
        <f t="shared" si="11"/>
        <v>0</v>
      </c>
      <c r="R13" s="193">
        <f t="shared" si="0"/>
        <v>0</v>
      </c>
      <c r="S13" s="193">
        <f t="shared" si="10"/>
        <v>0</v>
      </c>
      <c r="T13" s="193">
        <f t="shared" si="7"/>
        <v>0</v>
      </c>
      <c r="U13" s="189">
        <f t="shared" si="1"/>
        <v>0</v>
      </c>
      <c r="V13" s="192">
        <f t="shared" si="2"/>
        <v>0</v>
      </c>
      <c r="W13" s="189">
        <f t="shared" si="3"/>
        <v>0</v>
      </c>
      <c r="X13" s="192">
        <f t="shared" si="8"/>
        <v>0</v>
      </c>
      <c r="Y13" s="189">
        <f t="shared" si="9"/>
        <v>0</v>
      </c>
      <c r="Z13" s="189">
        <f t="shared" si="4"/>
        <v>0</v>
      </c>
      <c r="AA13" s="189" t="str">
        <f t="shared" si="5"/>
        <v>Cohesionless</v>
      </c>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ht="15" x14ac:dyDescent="0.2">
      <c r="A14" s="204" t="s">
        <v>373</v>
      </c>
      <c r="B14" s="204" t="s">
        <v>374</v>
      </c>
      <c r="C14" s="205" t="s">
        <v>375</v>
      </c>
      <c r="D14" s="178"/>
      <c r="E14" s="206"/>
      <c r="F14" s="178"/>
      <c r="G14" s="181"/>
      <c r="H14" s="204" t="s">
        <v>374</v>
      </c>
      <c r="I14" s="207">
        <f>MAX(Ws - SUM(X5:X13),0)</f>
        <v>0</v>
      </c>
      <c r="J14" s="1" t="s">
        <v>365</v>
      </c>
      <c r="K14" s="208"/>
      <c r="L14" s="208"/>
      <c r="M14" s="208"/>
      <c r="N14" s="209"/>
      <c r="O14" s="209"/>
      <c r="P14" s="1"/>
      <c r="Q14" s="209"/>
      <c r="R14" s="209"/>
      <c r="S14" s="209"/>
      <c r="T14" s="209"/>
      <c r="U14" s="209"/>
      <c r="V14" s="209"/>
      <c r="W14" s="210"/>
      <c r="X14" s="210"/>
      <c r="Y14" s="1"/>
      <c r="Z14" s="210"/>
      <c r="AA14" s="1"/>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212"/>
      <c r="J15" s="178"/>
      <c r="K15" s="208"/>
      <c r="L15" s="208"/>
      <c r="M15" s="208"/>
      <c r="N15" s="209"/>
      <c r="O15" s="209"/>
      <c r="P15" s="1"/>
      <c r="Q15" s="209"/>
      <c r="R15" s="209"/>
      <c r="S15" s="1"/>
      <c r="T15" s="213"/>
      <c r="U15" s="1"/>
      <c r="V15" s="1"/>
      <c r="W15" s="214" t="s">
        <v>367</v>
      </c>
      <c r="X15" s="189">
        <f>SUM(W5:W13)</f>
        <v>0</v>
      </c>
      <c r="Y15" s="215" t="s">
        <v>376</v>
      </c>
      <c r="Z15" s="189">
        <f>SUM(Z5:Z13)</f>
        <v>0</v>
      </c>
      <c r="AA15" s="1"/>
      <c r="AV15" s="210"/>
      <c r="AW15" s="210"/>
      <c r="AX15" s="210"/>
      <c r="AY15" s="210"/>
      <c r="AZ15" s="210"/>
      <c r="BA15" s="178"/>
      <c r="BB15" s="210"/>
      <c r="BC15" s="216"/>
      <c r="BD15" s="181"/>
      <c r="BE15" s="194"/>
      <c r="BF15" s="204"/>
      <c r="BG15" s="194"/>
      <c r="BH15" s="204"/>
      <c r="BI15" s="194"/>
    </row>
    <row r="16" spans="1:61" ht="13.5" x14ac:dyDescent="0.2">
      <c r="K16" s="172"/>
      <c r="L16" s="172"/>
      <c r="M16" s="172"/>
      <c r="N16" s="1"/>
      <c r="O16" s="1"/>
      <c r="P16" s="198"/>
      <c r="Q16" s="1"/>
      <c r="R16" s="1"/>
      <c r="S16" s="1"/>
      <c r="T16" s="1"/>
      <c r="U16" s="1"/>
      <c r="V16" s="1"/>
      <c r="W16" s="214" t="s">
        <v>377</v>
      </c>
      <c r="X16" s="198">
        <f>Ws-SUM(X5:X13)</f>
        <v>0</v>
      </c>
      <c r="Y16" s="1"/>
      <c r="Z16" s="1"/>
      <c r="AA16" s="1"/>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
      <c r="V17" s="1"/>
      <c r="W17" s="214" t="s">
        <v>378</v>
      </c>
      <c r="X17" s="217">
        <f>X15-Z15</f>
        <v>0</v>
      </c>
      <c r="Y17" s="178" t="s">
        <v>365</v>
      </c>
      <c r="Z17" s="1"/>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379</v>
      </c>
      <c r="B18" s="463"/>
      <c r="C18" s="463"/>
      <c r="D18" s="463"/>
      <c r="E18" s="463"/>
      <c r="F18" s="463"/>
      <c r="G18" s="463"/>
      <c r="H18" s="463"/>
      <c r="I18" s="463"/>
      <c r="J18" s="464"/>
      <c r="K18" s="172"/>
      <c r="L18" s="172"/>
      <c r="M18" s="172"/>
      <c r="N18" s="1"/>
      <c r="O18" s="1"/>
      <c r="P18" s="1"/>
      <c r="Q18" s="1"/>
      <c r="R18" s="198"/>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380</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381</v>
      </c>
      <c r="C20" s="172"/>
      <c r="E20" s="172"/>
      <c r="K20" s="219" t="s">
        <v>382</v>
      </c>
      <c r="L20" s="172"/>
      <c r="M20" s="178"/>
      <c r="N20" s="1"/>
      <c r="O20" s="1"/>
      <c r="Q20" s="1"/>
      <c r="R20" s="1"/>
      <c r="S20" s="1"/>
      <c r="T20" s="1"/>
      <c r="U20" s="220" t="s">
        <v>383</v>
      </c>
      <c r="V20" s="1"/>
      <c r="W20" s="1"/>
      <c r="X20" s="1"/>
      <c r="Y20" s="1"/>
      <c r="Z20" s="1"/>
      <c r="AA20" s="1"/>
      <c r="AB20" s="1"/>
      <c r="AC20" s="1"/>
      <c r="AD20" s="1"/>
      <c r="AE20" s="1"/>
      <c r="AF20" s="1"/>
      <c r="AG20" s="1"/>
    </row>
    <row r="21" spans="1:61" ht="25.5" x14ac:dyDescent="0.2">
      <c r="B21" s="186" t="s">
        <v>384</v>
      </c>
      <c r="C21" s="186" t="s">
        <v>347</v>
      </c>
      <c r="D21" s="186" t="s">
        <v>385</v>
      </c>
      <c r="E21" s="186" t="s">
        <v>386</v>
      </c>
      <c r="F21" s="221" t="s">
        <v>387</v>
      </c>
      <c r="G21" s="222" t="s">
        <v>388</v>
      </c>
      <c r="H21" s="222" t="s">
        <v>389</v>
      </c>
      <c r="I21" s="186" t="s">
        <v>390</v>
      </c>
      <c r="J21" s="1"/>
      <c r="K21" s="186" t="s">
        <v>384</v>
      </c>
      <c r="L21" s="186" t="s">
        <v>84</v>
      </c>
      <c r="M21" s="222" t="s">
        <v>391</v>
      </c>
      <c r="N21" s="186" t="s">
        <v>392</v>
      </c>
      <c r="O21" s="186" t="s">
        <v>393</v>
      </c>
      <c r="P21" s="222" t="s">
        <v>394</v>
      </c>
      <c r="Q21" s="186" t="s">
        <v>83</v>
      </c>
      <c r="R21" s="222" t="s">
        <v>389</v>
      </c>
      <c r="S21" s="186" t="s">
        <v>390</v>
      </c>
      <c r="T21" s="1"/>
      <c r="U21" s="186" t="s">
        <v>384</v>
      </c>
      <c r="V21" s="186" t="s">
        <v>348</v>
      </c>
      <c r="W21" s="186" t="s">
        <v>347</v>
      </c>
      <c r="X21" s="186" t="s">
        <v>385</v>
      </c>
      <c r="Y21" s="186" t="s">
        <v>346</v>
      </c>
      <c r="Z21" s="186" t="s">
        <v>84</v>
      </c>
      <c r="AA21" s="186" t="s">
        <v>392</v>
      </c>
      <c r="AB21" s="186" t="s">
        <v>395</v>
      </c>
      <c r="AC21" s="186" t="s">
        <v>386</v>
      </c>
      <c r="AD21" s="221" t="s">
        <v>387</v>
      </c>
      <c r="AE21" s="222" t="s">
        <v>388</v>
      </c>
      <c r="AF21" s="222" t="s">
        <v>389</v>
      </c>
      <c r="AG21" s="186" t="s">
        <v>390</v>
      </c>
      <c r="AS21" s="219" t="s">
        <v>396</v>
      </c>
    </row>
    <row r="22" spans="1:61" x14ac:dyDescent="0.2">
      <c r="B22" s="223">
        <v>0</v>
      </c>
      <c r="C22" s="224">
        <f>IF(OR(Input!G29&gt;25,Input!H29=0,AND(Input!G29&gt;=10,Input!G29&lt;=25,Input!H29&gt;0)),0,'Calculations - H'!M5)</f>
        <v>0</v>
      </c>
      <c r="D22" s="225">
        <v>2.12</v>
      </c>
      <c r="E22" s="226">
        <f t="shared" ref="E22:E30" si="12">C22/D22</f>
        <v>0</v>
      </c>
      <c r="F22" s="223">
        <f>IF(E22=0,0,IF(E22&lt;=1.5,0.55,IF(E22&gt;2.5,0.45,0.55-0.1*(E22-1.5))))</f>
        <v>0</v>
      </c>
      <c r="G22" s="226">
        <f>IF(Input!K29="",F22*'Calculations - H'!M5,Input!K29)</f>
        <v>0</v>
      </c>
      <c r="H22" s="189">
        <f t="shared" ref="H22:H30" si="13">IF(B23-B22&lt;=0,0,IF(AND(Da-Ta&lt;B22,Neg&lt;B22),(B23-B22),IF(B23-(Da-Ta)&lt;=0,0,IF(B23-MAX(Da-Ta,Neg)&lt;=0,0,B23-MAX(Da-Ta,Neg)))))</f>
        <v>0</v>
      </c>
      <c r="I22" s="191" t="e">
        <f>IF(Input!G29&gt;=10,0,G22*H22/Ta)</f>
        <v>#DIV/0!</v>
      </c>
      <c r="J22" s="1"/>
      <c r="K22" s="189">
        <v>0</v>
      </c>
      <c r="L22" s="182">
        <f>Input!L29</f>
        <v>0</v>
      </c>
      <c r="M22" s="224">
        <f>'Calculations - H'!K5-'Calculations - H'!O5/2</f>
        <v>0</v>
      </c>
      <c r="N22" s="192">
        <f t="shared" ref="N22:N30" si="14">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5">IF(K23-K22&lt;=0,0,IF(AND(Da-Ta&lt;K22,Neg&lt;K22),(K23-K22),IF(K23-(Da-Ta)&lt;=0,0,IF(K23-MAX(Da-Ta,Neg)&lt;=0,0,K23-MAX(Da-Ta,Neg)))))</f>
        <v>0</v>
      </c>
      <c r="S22" s="191" t="e">
        <f t="shared" ref="S22:S30" si="16">Q22*R22/Ta</f>
        <v>#DIV/0!</v>
      </c>
      <c r="T22" s="1"/>
      <c r="U22" s="189">
        <v>0</v>
      </c>
      <c r="V22" s="227">
        <f>IF(P22=0,0,IF(P22&lt;=0.0876,P22+0.0624,P22))</f>
        <v>0</v>
      </c>
      <c r="W22" s="228">
        <f t="shared" ref="W22:W30" si="17">M5</f>
        <v>0</v>
      </c>
      <c r="X22" s="224">
        <v>2.12</v>
      </c>
      <c r="Y22" s="190">
        <f>Input!G29</f>
        <v>0</v>
      </c>
      <c r="Z22" s="192">
        <f>Input!L29</f>
        <v>0</v>
      </c>
      <c r="AA22" s="192">
        <f>N22</f>
        <v>0</v>
      </c>
      <c r="AB22" s="227">
        <f>IF(AND(Y22&gt;=10,Y22&lt;=25,W22&gt;0),W22+TAN(Y22*PI()/180)*(((1-SIN(Y22*PI()/180))*V22*AA22*TAN((45+Y22/2)*PI()/180)+W22)/(TAN((45+Y22/2)*PI()/180)-TAN(Y22*PI()/180))),0)</f>
        <v>0</v>
      </c>
      <c r="AC22" s="191">
        <f t="shared" ref="AC22:AC30" si="18">AB22/X22</f>
        <v>0</v>
      </c>
      <c r="AD22" s="189">
        <f>IF(AC22=0,0,IF(AC22&lt;=1.5,0.55,IF(AC22&gt;2.5,0.45,0.55-0.1*(AC22-1.5))))</f>
        <v>0</v>
      </c>
      <c r="AE22" s="191">
        <f>IF(OR(W22=0,Y22=0),0,IF(AND(W22&gt;0,Y22&gt;=10,Y22&lt;=25),IF(Input!K29="",AD22*AB22,IF(Input!K29&lt;&gt;"",Input!K29,0)),0))</f>
        <v>0</v>
      </c>
      <c r="AF22" s="189">
        <f t="shared" ref="AF22:AF30" si="19">IF(B23-B22&lt;=0,0,IF(AND(Da-Ta&lt;B22,Neg&lt;U22),(B23-B22),IF(B23-(Da-Ta)&lt;=0,0,IF(B23-MAX(Da-Ta,Neg)&lt;=0,0,B23-MAX(Da-Ta,Neg)))))</f>
        <v>0</v>
      </c>
      <c r="AG22" s="191" t="e">
        <f t="shared" ref="AG22:AG30" si="20">AE22*AF22/Ta</f>
        <v>#DIV/0!</v>
      </c>
      <c r="AS22" s="210"/>
    </row>
    <row r="23" spans="1:61" x14ac:dyDescent="0.2">
      <c r="B23" s="223">
        <f>'Calculations - H'!K5</f>
        <v>0</v>
      </c>
      <c r="C23" s="224">
        <f>IF(OR(Input!G30&gt;25,Input!H30=0,AND(Input!G30&gt;=10,Input!G30&lt;=25,Input!H30&gt;0)),0,'Calculations - H'!M6)</f>
        <v>0</v>
      </c>
      <c r="D23" s="225">
        <v>2.12</v>
      </c>
      <c r="E23" s="226">
        <f t="shared" si="12"/>
        <v>0</v>
      </c>
      <c r="F23" s="223">
        <f t="shared" ref="F23:F30" si="21">IF(E23=0,0,IF(E23&lt;=1.5,0.55,IF(E23&gt;2.5,0.45,0.55-0.1*(E23-1.5))))</f>
        <v>0</v>
      </c>
      <c r="G23" s="226">
        <f>IF(Input!K30="",F23*'Calculations - H'!M6,Input!K30)</f>
        <v>0</v>
      </c>
      <c r="H23" s="189">
        <f t="shared" si="13"/>
        <v>0</v>
      </c>
      <c r="I23" s="191" t="e">
        <f>IF(Input!G30&gt;=10,0,G23*H23/Ta)</f>
        <v>#DIV/0!</v>
      </c>
      <c r="J23" s="1"/>
      <c r="K23" s="189">
        <f>'Calculations - H'!K5</f>
        <v>0</v>
      </c>
      <c r="L23" s="182">
        <f>Input!L30</f>
        <v>0</v>
      </c>
      <c r="M23" s="224">
        <f>'Calculations - H'!K6-'Calculations - H'!O6/2</f>
        <v>0</v>
      </c>
      <c r="N23" s="192">
        <f t="shared" si="14"/>
        <v>0</v>
      </c>
      <c r="O23" s="191">
        <f>IF(N23=0,0,IF(AND(L6&lt;25,M6&gt;0),0,IF(L23&lt;=15,(L23/15)*(1.5-0.135*SQRT(N23)),(1.5-0.135*SQRT(N23)))))</f>
        <v>0</v>
      </c>
      <c r="P23" s="227">
        <f t="shared" ref="P23:P26" si="22">IF(K24=0,0,(P22*K23+N6*(K24-K23))/K24)</f>
        <v>0</v>
      </c>
      <c r="Q23" s="191">
        <f>IF(OR(AND(L6&gt;0,M6=0),L6&gt;25),IF(Input!K30&lt;&gt;"",Input!K30,IF(O23=0,0,IF(OR(M6=0,L6&gt;25),O23*P23*N23,0))),0)</f>
        <v>0</v>
      </c>
      <c r="R23" s="189">
        <f t="shared" si="15"/>
        <v>0</v>
      </c>
      <c r="S23" s="191" t="e">
        <f t="shared" si="16"/>
        <v>#DIV/0!</v>
      </c>
      <c r="T23" s="1"/>
      <c r="U23" s="189">
        <f t="shared" ref="U23:U30" si="23">K5</f>
        <v>0</v>
      </c>
      <c r="V23" s="227">
        <f>IF(Input!I30=0,0,(V22*U23+IF(Input!I30/1000+0.0624&lt;0.15,Input!I30/1000+0.0624,Input!I30/1000)*(U24-U23))/U24)</f>
        <v>0</v>
      </c>
      <c r="W23" s="228">
        <f t="shared" si="17"/>
        <v>0</v>
      </c>
      <c r="X23" s="224">
        <v>2.12</v>
      </c>
      <c r="Y23" s="190">
        <f>Input!G30</f>
        <v>0</v>
      </c>
      <c r="Z23" s="192">
        <f>Input!L30</f>
        <v>0</v>
      </c>
      <c r="AA23" s="192">
        <f t="shared" ref="AA23:AA30" si="24">N23</f>
        <v>0</v>
      </c>
      <c r="AB23" s="227">
        <f t="shared" ref="AB23:AB30" si="25">IF(AND(Y23&gt;=10,Y23&lt;=25,W23&gt;0),W23+TAN(Y23*PI()/180)*(((1-SIN(Y23*PI()/180))*V23*AA23*TAN((45+Y23/2)*PI()/180)+W23)/(TAN((45+Y23/2)*PI()/180)-TAN(Y23*PI()/180))),0)</f>
        <v>0</v>
      </c>
      <c r="AC23" s="191">
        <f t="shared" si="18"/>
        <v>0</v>
      </c>
      <c r="AD23" s="189">
        <f>IF(AC23=0,0,IF(AC23&lt;=1.5,0.55,IF(AC23&gt;2.5,0.45,0.55-0.1*(AC23-1.5))))</f>
        <v>0</v>
      </c>
      <c r="AE23" s="191">
        <f>IF(OR(W23=0,Y23=0),0,IF(AND(W23&gt;0,Y23&gt;=10,Y23&lt;=25),IF(Input!K30="",AD23*AB23,IF(Input!K30&lt;&gt;"",Input!K30,0)),0))</f>
        <v>0</v>
      </c>
      <c r="AF23" s="189">
        <f t="shared" si="19"/>
        <v>0</v>
      </c>
      <c r="AG23" s="191" t="e">
        <f t="shared" si="20"/>
        <v>#DIV/0!</v>
      </c>
      <c r="AS23" s="210"/>
    </row>
    <row r="24" spans="1:61" x14ac:dyDescent="0.2">
      <c r="B24" s="223">
        <f>'Calculations - H'!K6</f>
        <v>0</v>
      </c>
      <c r="C24" s="224">
        <f>IF(OR(Input!G31&gt;25,Input!H31=0,AND(Input!G31&gt;=10,Input!G31&lt;=25,Input!H31&gt;0)),0,'Calculations - H'!M7)</f>
        <v>0</v>
      </c>
      <c r="D24" s="225">
        <v>2.12</v>
      </c>
      <c r="E24" s="226">
        <f t="shared" si="12"/>
        <v>0</v>
      </c>
      <c r="F24" s="223">
        <f t="shared" si="21"/>
        <v>0</v>
      </c>
      <c r="G24" s="226">
        <f>IF(Input!K31="",F24*'Calculations - H'!M7,Input!K31)</f>
        <v>0</v>
      </c>
      <c r="H24" s="189">
        <f t="shared" si="13"/>
        <v>0</v>
      </c>
      <c r="I24" s="191" t="e">
        <f>IF(Input!G31&gt;=10,0,G24*H24/Ta)</f>
        <v>#DIV/0!</v>
      </c>
      <c r="J24" s="1"/>
      <c r="K24" s="189">
        <f>'Calculations - H'!K6</f>
        <v>0</v>
      </c>
      <c r="L24" s="182">
        <f>Input!L31</f>
        <v>0</v>
      </c>
      <c r="M24" s="224">
        <f>'Calculations - H'!K7-'Calculations - H'!O7/2</f>
        <v>0</v>
      </c>
      <c r="N24" s="192">
        <f t="shared" si="14"/>
        <v>0</v>
      </c>
      <c r="O24" s="191">
        <f>IF(N24=0,0,IF(AND(L7&lt;25,M7&gt;0),0,IF(L24&lt;=15,(L24/15)*(1.5-0.135*SQRT(N24)),(1.5-0.135*SQRT(N24)))))</f>
        <v>0</v>
      </c>
      <c r="P24" s="227">
        <f>IF(K25=0,0,(P23*K24+N7*(K25-K24))/K25)</f>
        <v>0</v>
      </c>
      <c r="Q24" s="191">
        <f>IF(OR(AND(L7&gt;0,M7=0),L7&gt;25),IF(Input!K31&lt;&gt;"",Input!K31,IF(O24=0,0,IF(OR(M7=0,L7&gt;25),O24*P24*N24,0))),0)</f>
        <v>0</v>
      </c>
      <c r="R24" s="189">
        <f t="shared" si="15"/>
        <v>0</v>
      </c>
      <c r="S24" s="191" t="e">
        <f>Q24*R24/Ta</f>
        <v>#DIV/0!</v>
      </c>
      <c r="T24" s="1"/>
      <c r="U24" s="189">
        <f t="shared" si="23"/>
        <v>0</v>
      </c>
      <c r="V24" s="227">
        <f>IF(Input!I31=0,0,(V23*U24+IF(Input!I31/1000+0.0624&lt;0.15,Input!I31/1000+0.0624,Input!I31/1000)*(U25-U24))/U25)</f>
        <v>0</v>
      </c>
      <c r="W24" s="228">
        <f t="shared" si="17"/>
        <v>0</v>
      </c>
      <c r="X24" s="224">
        <v>2.12</v>
      </c>
      <c r="Y24" s="190">
        <f>Input!G31</f>
        <v>0</v>
      </c>
      <c r="Z24" s="192">
        <f>Input!L31</f>
        <v>0</v>
      </c>
      <c r="AA24" s="192">
        <f t="shared" si="24"/>
        <v>0</v>
      </c>
      <c r="AB24" s="227">
        <f t="shared" si="25"/>
        <v>0</v>
      </c>
      <c r="AC24" s="191">
        <f t="shared" si="18"/>
        <v>0</v>
      </c>
      <c r="AD24" s="189">
        <f t="shared" ref="AD24:AD30" si="26">IF(AC24=0,0,IF(AC24&lt;=1.5,0.55,IF(AC24&gt;2.5,0.45,0.55-0.1*(AC24-1.5))))</f>
        <v>0</v>
      </c>
      <c r="AE24" s="191">
        <f>IF(OR(W24=0,Y24=0),0,IF(AND(W24&gt;0,Y24&gt;=10,Y24&lt;=25),IF(Input!K31="",AD24*AB24,IF(Input!K31&lt;&gt;"",Input!K31,0)),0))</f>
        <v>0</v>
      </c>
      <c r="AF24" s="189">
        <f t="shared" si="19"/>
        <v>0</v>
      </c>
      <c r="AG24" s="191" t="e">
        <f t="shared" si="20"/>
        <v>#DIV/0!</v>
      </c>
    </row>
    <row r="25" spans="1:61" x14ac:dyDescent="0.2">
      <c r="B25" s="223">
        <f>'Calculations - H'!K7</f>
        <v>0</v>
      </c>
      <c r="C25" s="224">
        <f>IF(OR(Input!G32&gt;25,Input!H32=0,AND(Input!G32&gt;=10,Input!G32&lt;=25,Input!H32&gt;0)),0,'Calculations - H'!M8)</f>
        <v>0</v>
      </c>
      <c r="D25" s="225">
        <v>2.12</v>
      </c>
      <c r="E25" s="226">
        <f t="shared" si="12"/>
        <v>0</v>
      </c>
      <c r="F25" s="223">
        <f t="shared" si="21"/>
        <v>0</v>
      </c>
      <c r="G25" s="226">
        <f>IF(Input!K32="",F25*'Calculations - H'!M8,Input!K32)</f>
        <v>0</v>
      </c>
      <c r="H25" s="189">
        <f t="shared" si="13"/>
        <v>0</v>
      </c>
      <c r="I25" s="191" t="e">
        <f>IF(Input!G32&gt;=10,0,G25*H25/Ta)</f>
        <v>#DIV/0!</v>
      </c>
      <c r="J25" s="1"/>
      <c r="K25" s="189">
        <f>'Calculations - H'!K7</f>
        <v>0</v>
      </c>
      <c r="L25" s="182">
        <f>Input!L32</f>
        <v>0</v>
      </c>
      <c r="M25" s="224">
        <f>'Calculations - H'!K8-'Calculations - H'!O8/2</f>
        <v>0</v>
      </c>
      <c r="N25" s="192">
        <f t="shared" si="14"/>
        <v>0</v>
      </c>
      <c r="O25" s="191">
        <f t="shared" ref="O25:O30" si="27">IF(N25=0,0,IF(AND(L8&lt;25,M8&gt;0),0,IF(L25&lt;=15,(L25/15)*(1.5-0.135*SQRT(N25)),(1.5-0.135*SQRT(N25)))))</f>
        <v>0</v>
      </c>
      <c r="P25" s="227">
        <f t="shared" si="22"/>
        <v>0</v>
      </c>
      <c r="Q25" s="191">
        <f>IF(OR(AND(L8&gt;0,M8=0),L8&gt;25),IF(Input!K32&lt;&gt;"",Input!K32,IF(O25=0,0,IF(OR(M8=0,L8&gt;25),O25*P25*N25,0))),0)</f>
        <v>0</v>
      </c>
      <c r="R25" s="189">
        <f t="shared" si="15"/>
        <v>0</v>
      </c>
      <c r="S25" s="191" t="e">
        <f t="shared" si="16"/>
        <v>#DIV/0!</v>
      </c>
      <c r="T25" s="1"/>
      <c r="U25" s="189">
        <f t="shared" si="23"/>
        <v>0</v>
      </c>
      <c r="V25" s="227">
        <f>IF(Input!I32=0,0,(V24*U25+IF(Input!I32/1000+0.0624&lt;0.15,Input!I32/1000+0.0624,Input!I32/1000)*(U26-U25))/U26)</f>
        <v>0</v>
      </c>
      <c r="W25" s="228">
        <f t="shared" si="17"/>
        <v>0</v>
      </c>
      <c r="X25" s="224">
        <v>2.12</v>
      </c>
      <c r="Y25" s="190">
        <f>Input!G32</f>
        <v>0</v>
      </c>
      <c r="Z25" s="192">
        <f>Input!L32</f>
        <v>0</v>
      </c>
      <c r="AA25" s="192">
        <f t="shared" si="24"/>
        <v>0</v>
      </c>
      <c r="AB25" s="227">
        <f t="shared" si="25"/>
        <v>0</v>
      </c>
      <c r="AC25" s="191">
        <f t="shared" si="18"/>
        <v>0</v>
      </c>
      <c r="AD25" s="189">
        <f t="shared" si="26"/>
        <v>0</v>
      </c>
      <c r="AE25" s="191">
        <f>IF(OR(W25=0,Y25=0),0,IF(AND(W25&gt;0,Y25&gt;=10,Y25&lt;=25),IF(Input!K32="",AD25*AB25,IF(Input!K32&lt;&gt;"",Input!K32,0)),0))</f>
        <v>0</v>
      </c>
      <c r="AF25" s="189">
        <f t="shared" si="19"/>
        <v>0</v>
      </c>
      <c r="AG25" s="191" t="e">
        <f t="shared" si="20"/>
        <v>#DIV/0!</v>
      </c>
    </row>
    <row r="26" spans="1:61" x14ac:dyDescent="0.2">
      <c r="B26" s="223">
        <f>'Calculations - H'!K8</f>
        <v>0</v>
      </c>
      <c r="C26" s="224">
        <f>IF(OR(Input!G33&gt;25,Input!H33=0,AND(Input!G33&gt;=10,Input!G33&lt;=25,Input!H33&gt;0)),0,'Calculations - H'!M9)</f>
        <v>0</v>
      </c>
      <c r="D26" s="225">
        <v>2.12</v>
      </c>
      <c r="E26" s="226">
        <f t="shared" si="12"/>
        <v>0</v>
      </c>
      <c r="F26" s="223">
        <f t="shared" si="21"/>
        <v>0</v>
      </c>
      <c r="G26" s="226">
        <f>IF(Input!K33="",F26*'Calculations - H'!M9,Input!K33)</f>
        <v>0</v>
      </c>
      <c r="H26" s="189">
        <f t="shared" si="13"/>
        <v>0</v>
      </c>
      <c r="I26" s="191" t="e">
        <f>IF(Input!G33&gt;=10,0,G26*H26/Ta)</f>
        <v>#DIV/0!</v>
      </c>
      <c r="J26" s="1"/>
      <c r="K26" s="189">
        <f>'Calculations - H'!K8</f>
        <v>0</v>
      </c>
      <c r="L26" s="182">
        <f>Input!L33</f>
        <v>0</v>
      </c>
      <c r="M26" s="224">
        <f>'Calculations - H'!K9-'Calculations - H'!O9/2</f>
        <v>0</v>
      </c>
      <c r="N26" s="192">
        <f t="shared" si="14"/>
        <v>0</v>
      </c>
      <c r="O26" s="191">
        <f t="shared" si="27"/>
        <v>0</v>
      </c>
      <c r="P26" s="227">
        <f t="shared" si="22"/>
        <v>0</v>
      </c>
      <c r="Q26" s="191">
        <f>IF(OR(AND(L9&gt;0,M9=0),L9&gt;25),IF(Input!K33&lt;&gt;"",Input!K33,IF(O26=0,0,IF(OR(M9=0,L9&gt;25),O26*P26*N26,0))),0)</f>
        <v>0</v>
      </c>
      <c r="R26" s="189">
        <f t="shared" si="15"/>
        <v>0</v>
      </c>
      <c r="S26" s="191" t="e">
        <f t="shared" si="16"/>
        <v>#DIV/0!</v>
      </c>
      <c r="T26" s="1"/>
      <c r="U26" s="189">
        <f t="shared" si="23"/>
        <v>0</v>
      </c>
      <c r="V26" s="227">
        <f>IF(Input!I33=0,0,(V25*U26+IF(Input!I33/1000+0.0624&lt;0.15,Input!I33/1000+0.0624,Input!I33/1000)*(U27-U26))/U27)</f>
        <v>0</v>
      </c>
      <c r="W26" s="228">
        <f t="shared" si="17"/>
        <v>0</v>
      </c>
      <c r="X26" s="224">
        <v>2.12</v>
      </c>
      <c r="Y26" s="190">
        <f>Input!G33</f>
        <v>0</v>
      </c>
      <c r="Z26" s="192">
        <f>Input!L33</f>
        <v>0</v>
      </c>
      <c r="AA26" s="192">
        <f t="shared" si="24"/>
        <v>0</v>
      </c>
      <c r="AB26" s="227">
        <f t="shared" si="25"/>
        <v>0</v>
      </c>
      <c r="AC26" s="191">
        <f t="shared" si="18"/>
        <v>0</v>
      </c>
      <c r="AD26" s="189">
        <f t="shared" si="26"/>
        <v>0</v>
      </c>
      <c r="AE26" s="191">
        <f>IF(OR(W26=0,Y26=0),0,IF(AND(W26&gt;0,Y26&gt;=10,Y26&lt;=25),IF(Input!K33="",AD26*AB26,IF(Input!K33&lt;&gt;"",Input!K33,0)),0))</f>
        <v>0</v>
      </c>
      <c r="AF26" s="189">
        <f t="shared" si="19"/>
        <v>0</v>
      </c>
      <c r="AG26" s="191" t="e">
        <f t="shared" si="20"/>
        <v>#DIV/0!</v>
      </c>
    </row>
    <row r="27" spans="1:61" x14ac:dyDescent="0.2">
      <c r="B27" s="223">
        <f>'Calculations - H'!K9</f>
        <v>0</v>
      </c>
      <c r="C27" s="224">
        <f>IF(OR(Input!G34&gt;25,Input!H34=0,AND(Input!G34&gt;=10,Input!G34&lt;=25,Input!H34&gt;0)),0,'Calculations - H'!M10)</f>
        <v>0</v>
      </c>
      <c r="D27" s="225">
        <v>2.12</v>
      </c>
      <c r="E27" s="226">
        <f t="shared" si="12"/>
        <v>0</v>
      </c>
      <c r="F27" s="223">
        <f t="shared" si="21"/>
        <v>0</v>
      </c>
      <c r="G27" s="226">
        <f>IF(Input!K34="",F27*'Calculations - H'!M10,Input!K34)</f>
        <v>0</v>
      </c>
      <c r="H27" s="189">
        <f t="shared" si="13"/>
        <v>0</v>
      </c>
      <c r="I27" s="191" t="e">
        <f>IF(Input!G34&gt;=10,0,G27*H27/Ta)</f>
        <v>#DIV/0!</v>
      </c>
      <c r="J27" s="1"/>
      <c r="K27" s="189">
        <f>'Calculations - H'!K9</f>
        <v>0</v>
      </c>
      <c r="L27" s="182">
        <f>Input!L34</f>
        <v>0</v>
      </c>
      <c r="M27" s="224">
        <f>'Calculations - H'!K10-'Calculations - H'!O10/2</f>
        <v>0</v>
      </c>
      <c r="N27" s="192">
        <f t="shared" si="14"/>
        <v>0</v>
      </c>
      <c r="O27" s="191">
        <f t="shared" si="27"/>
        <v>0</v>
      </c>
      <c r="P27" s="227">
        <f>IF(K28=0,0,(P26*K27+N10*(K28-K27))/K28)</f>
        <v>0</v>
      </c>
      <c r="Q27" s="191">
        <f>IF(OR(AND(L10&gt;0,M10=0),L10&gt;25),IF(Input!K34&lt;&gt;"",Input!K34,IF(O27=0,0,IF(OR(M10=0,L10&gt;25),O27*P27*N27,0))),0)</f>
        <v>0</v>
      </c>
      <c r="R27" s="189">
        <f t="shared" si="15"/>
        <v>0</v>
      </c>
      <c r="S27" s="191" t="e">
        <f t="shared" si="16"/>
        <v>#DIV/0!</v>
      </c>
      <c r="T27" s="1"/>
      <c r="U27" s="189">
        <f t="shared" si="23"/>
        <v>0</v>
      </c>
      <c r="V27" s="227">
        <f>IF(Input!I34=0,0,(V26*U27+IF(Input!I34/1000+0.0624&lt;0.15,Input!I34/1000+0.0624,Input!I34/1000)*(U28-U27))/U28)</f>
        <v>0</v>
      </c>
      <c r="W27" s="228">
        <f t="shared" si="17"/>
        <v>0</v>
      </c>
      <c r="X27" s="224">
        <v>2.12</v>
      </c>
      <c r="Y27" s="190">
        <f>Input!G34</f>
        <v>0</v>
      </c>
      <c r="Z27" s="192">
        <f>Input!L34</f>
        <v>0</v>
      </c>
      <c r="AA27" s="192">
        <f t="shared" si="24"/>
        <v>0</v>
      </c>
      <c r="AB27" s="227">
        <f t="shared" si="25"/>
        <v>0</v>
      </c>
      <c r="AC27" s="191">
        <f t="shared" si="18"/>
        <v>0</v>
      </c>
      <c r="AD27" s="189">
        <f t="shared" si="26"/>
        <v>0</v>
      </c>
      <c r="AE27" s="191">
        <f>IF(OR(W27=0,Y27=0),0,IF(AND(W27&gt;0,Y27&gt;=10,Y27&lt;=25),IF(Input!K34="",AD27*AB27,IF(Input!K34&lt;&gt;"",Input!K34,0)),0))</f>
        <v>0</v>
      </c>
      <c r="AF27" s="189">
        <f t="shared" si="19"/>
        <v>0</v>
      </c>
      <c r="AG27" s="191" t="e">
        <f t="shared" si="20"/>
        <v>#DIV/0!</v>
      </c>
    </row>
    <row r="28" spans="1:61" x14ac:dyDescent="0.2">
      <c r="B28" s="223">
        <f>'Calculations - H'!K10</f>
        <v>0</v>
      </c>
      <c r="C28" s="224">
        <f>IF(OR(Input!G35&gt;25,Input!H35=0,AND(Input!G35&gt;=10,Input!G35&lt;=25,Input!H35&gt;0)),0,'Calculations - H'!M11)</f>
        <v>0</v>
      </c>
      <c r="D28" s="225">
        <v>2.12</v>
      </c>
      <c r="E28" s="226">
        <f t="shared" si="12"/>
        <v>0</v>
      </c>
      <c r="F28" s="223">
        <f t="shared" si="21"/>
        <v>0</v>
      </c>
      <c r="G28" s="226">
        <f>IF(Input!K35="",F28*'Calculations - H'!M11,Input!K35)</f>
        <v>0</v>
      </c>
      <c r="H28" s="189">
        <f t="shared" si="13"/>
        <v>0</v>
      </c>
      <c r="I28" s="191" t="e">
        <f>IF(Input!G35&gt;=10,0,G28*H28/Ta)</f>
        <v>#DIV/0!</v>
      </c>
      <c r="J28" s="1"/>
      <c r="K28" s="189">
        <f>'Calculations - H'!K10</f>
        <v>0</v>
      </c>
      <c r="L28" s="182">
        <f>Input!L35</f>
        <v>0</v>
      </c>
      <c r="M28" s="224">
        <f>'Calculations - H'!K11-'Calculations - H'!O11/2</f>
        <v>0</v>
      </c>
      <c r="N28" s="192">
        <f t="shared" si="14"/>
        <v>0</v>
      </c>
      <c r="O28" s="191">
        <f t="shared" si="27"/>
        <v>0</v>
      </c>
      <c r="P28" s="227">
        <f t="shared" ref="P28:P30" si="28">IF(K29=0,0,(P27*K28+N11*(K29-K28))/K29)</f>
        <v>0</v>
      </c>
      <c r="Q28" s="191">
        <f>IF(OR(AND(L11&gt;0,M11=0),L11&gt;25),IF(Input!K35&lt;&gt;"",Input!K35,IF(O28=0,0,IF(OR(M11=0,L11&gt;25),O28*P28*N28,0))),0)</f>
        <v>0</v>
      </c>
      <c r="R28" s="189">
        <f t="shared" si="15"/>
        <v>0</v>
      </c>
      <c r="S28" s="191" t="e">
        <f t="shared" si="16"/>
        <v>#DIV/0!</v>
      </c>
      <c r="T28" s="1"/>
      <c r="U28" s="189">
        <f t="shared" si="23"/>
        <v>0</v>
      </c>
      <c r="V28" s="227">
        <f>IF(Input!I35=0,0,(V27*U28+IF(Input!I35/1000+0.0624&lt;0.15,Input!I35/1000+0.0624,Input!I35/1000)*(U29-U28))/U29)</f>
        <v>0</v>
      </c>
      <c r="W28" s="228">
        <f t="shared" si="17"/>
        <v>0</v>
      </c>
      <c r="X28" s="224">
        <v>2.12</v>
      </c>
      <c r="Y28" s="190">
        <f>Input!G35</f>
        <v>0</v>
      </c>
      <c r="Z28" s="192">
        <f>Input!L35</f>
        <v>0</v>
      </c>
      <c r="AA28" s="192">
        <f t="shared" si="24"/>
        <v>0</v>
      </c>
      <c r="AB28" s="227">
        <f t="shared" si="25"/>
        <v>0</v>
      </c>
      <c r="AC28" s="191">
        <f t="shared" si="18"/>
        <v>0</v>
      </c>
      <c r="AD28" s="189">
        <f t="shared" si="26"/>
        <v>0</v>
      </c>
      <c r="AE28" s="191">
        <f>IF(OR(W28=0,Y28=0),0,IF(AND(W28&gt;0,Y28&gt;=10,Y28&lt;=25),IF(Input!K35="",AD28*AB28,IF(Input!K35&lt;&gt;"",Input!K35,0)),0))</f>
        <v>0</v>
      </c>
      <c r="AF28" s="189">
        <f t="shared" si="19"/>
        <v>0</v>
      </c>
      <c r="AG28" s="191" t="e">
        <f t="shared" si="20"/>
        <v>#DIV/0!</v>
      </c>
    </row>
    <row r="29" spans="1:61" x14ac:dyDescent="0.2">
      <c r="B29" s="223">
        <f>'Calculations - H'!K11</f>
        <v>0</v>
      </c>
      <c r="C29" s="224">
        <f>IF(OR(Input!G36&gt;25,Input!H36=0,AND(Input!G36&gt;=10,Input!G36&lt;=25,Input!H36&gt;0)),0,'Calculations - H'!M12)</f>
        <v>0</v>
      </c>
      <c r="D29" s="225">
        <v>2.12</v>
      </c>
      <c r="E29" s="226">
        <f t="shared" si="12"/>
        <v>0</v>
      </c>
      <c r="F29" s="223">
        <f t="shared" si="21"/>
        <v>0</v>
      </c>
      <c r="G29" s="226">
        <f>IF(Input!K36="",F29*'Calculations - H'!M12,Input!K36)</f>
        <v>0</v>
      </c>
      <c r="H29" s="189">
        <f t="shared" si="13"/>
        <v>0</v>
      </c>
      <c r="I29" s="191" t="e">
        <f>IF(Input!G36&gt;=10,0,G29*H29/Ta)</f>
        <v>#DIV/0!</v>
      </c>
      <c r="J29" s="1"/>
      <c r="K29" s="189">
        <f>'Calculations - H'!K11</f>
        <v>0</v>
      </c>
      <c r="L29" s="182">
        <f>Input!L36</f>
        <v>0</v>
      </c>
      <c r="M29" s="224">
        <f>'Calculations - H'!K12-'Calculations - H'!O12/2</f>
        <v>0</v>
      </c>
      <c r="N29" s="192">
        <f t="shared" si="14"/>
        <v>0</v>
      </c>
      <c r="O29" s="191">
        <f t="shared" si="27"/>
        <v>0</v>
      </c>
      <c r="P29" s="227">
        <f t="shared" si="28"/>
        <v>0</v>
      </c>
      <c r="Q29" s="191">
        <f>IF(OR(AND(L12&gt;0,M12=0),L12&gt;25),IF(Input!K36&lt;&gt;"",Input!K36,IF(O29=0,0,IF(OR(M12=0,L12&gt;25),O29*P29*N29,0))),0)</f>
        <v>0</v>
      </c>
      <c r="R29" s="189">
        <f t="shared" si="15"/>
        <v>0</v>
      </c>
      <c r="S29" s="191" t="e">
        <f t="shared" si="16"/>
        <v>#DIV/0!</v>
      </c>
      <c r="T29" s="1"/>
      <c r="U29" s="189">
        <f t="shared" si="23"/>
        <v>0</v>
      </c>
      <c r="V29" s="227">
        <f>IF(Input!I36=0,0,(V28*U29+IF(Input!I36/1000+0.0624&lt;0.15,Input!I36/1000+0.0624,Input!I36/1000)*(U30-U29))/U30)</f>
        <v>0</v>
      </c>
      <c r="W29" s="228">
        <f t="shared" si="17"/>
        <v>0</v>
      </c>
      <c r="X29" s="224">
        <v>2.12</v>
      </c>
      <c r="Y29" s="190">
        <f>Input!G36</f>
        <v>0</v>
      </c>
      <c r="Z29" s="192">
        <f>Input!L36</f>
        <v>0</v>
      </c>
      <c r="AA29" s="192">
        <f t="shared" si="24"/>
        <v>0</v>
      </c>
      <c r="AB29" s="227">
        <f t="shared" si="25"/>
        <v>0</v>
      </c>
      <c r="AC29" s="191">
        <f t="shared" si="18"/>
        <v>0</v>
      </c>
      <c r="AD29" s="189">
        <f t="shared" si="26"/>
        <v>0</v>
      </c>
      <c r="AE29" s="191">
        <f>IF(OR(W29=0,Y29=0),0,IF(AND(W29&gt;0,Y29&gt;=10,Y29&lt;=25),IF(Input!K36="",AD29*AB29,IF(Input!K36&lt;&gt;"",Input!K36,0)),0))</f>
        <v>0</v>
      </c>
      <c r="AF29" s="189">
        <f t="shared" si="19"/>
        <v>0</v>
      </c>
      <c r="AG29" s="191" t="e">
        <f t="shared" si="20"/>
        <v>#DIV/0!</v>
      </c>
    </row>
    <row r="30" spans="1:61" x14ac:dyDescent="0.2">
      <c r="B30" s="229">
        <f>'Calculations - H'!K12</f>
        <v>0</v>
      </c>
      <c r="C30" s="224">
        <f>IF(OR(Input!G37&gt;25,Input!H37=0,AND(Input!G37&gt;=10,Input!G37&lt;=25,Input!H37&gt;0)),0,'Calculations - H'!M13)</f>
        <v>0</v>
      </c>
      <c r="D30" s="225">
        <v>2.12</v>
      </c>
      <c r="E30" s="230">
        <f t="shared" si="12"/>
        <v>0</v>
      </c>
      <c r="F30" s="229">
        <f t="shared" si="21"/>
        <v>0</v>
      </c>
      <c r="G30" s="226">
        <f>IF(Input!K37="",F30*'Calculations - H'!M13,Input!K37)</f>
        <v>0</v>
      </c>
      <c r="H30" s="189">
        <f t="shared" si="13"/>
        <v>0</v>
      </c>
      <c r="I30" s="191" t="e">
        <f>IF(Input!G37&gt;=10,0,G30*H30/Ta)</f>
        <v>#DIV/0!</v>
      </c>
      <c r="J30" s="1"/>
      <c r="K30" s="189">
        <f>'Calculations - H'!K12</f>
        <v>0</v>
      </c>
      <c r="L30" s="182">
        <f>Input!L37</f>
        <v>0</v>
      </c>
      <c r="M30" s="224">
        <f>'Calculations - H'!K13-'Calculations - H'!O13/2</f>
        <v>0</v>
      </c>
      <c r="N30" s="192">
        <f t="shared" si="14"/>
        <v>0</v>
      </c>
      <c r="O30" s="191">
        <f t="shared" si="27"/>
        <v>0</v>
      </c>
      <c r="P30" s="227">
        <f t="shared" si="28"/>
        <v>0</v>
      </c>
      <c r="Q30" s="191">
        <f>IF(OR(AND(L13&gt;0,M13=0),L13&gt;25),IF(Input!K37&lt;&gt;"",Input!K37,IF(O30=0,0,IF(OR(M13=0,L13&gt;25),O30*P30*N30,0))),0)</f>
        <v>0</v>
      </c>
      <c r="R30" s="189">
        <f t="shared" si="15"/>
        <v>0</v>
      </c>
      <c r="S30" s="191" t="e">
        <f t="shared" si="16"/>
        <v>#DIV/0!</v>
      </c>
      <c r="T30" s="1"/>
      <c r="U30" s="189">
        <f t="shared" si="23"/>
        <v>0</v>
      </c>
      <c r="V30" s="227">
        <f>IF(Input!I37=0,0,(V29*U30+IF(Input!I37/1000+0.0624&lt;0.15,Input!I37/1000+0.0624,Input!I37/1000)*(U31-U30))/U31)</f>
        <v>0</v>
      </c>
      <c r="W30" s="228">
        <f t="shared" si="17"/>
        <v>0</v>
      </c>
      <c r="X30" s="224">
        <v>2.12</v>
      </c>
      <c r="Y30" s="190">
        <f>Input!G37</f>
        <v>0</v>
      </c>
      <c r="Z30" s="192">
        <f>Input!L37</f>
        <v>0</v>
      </c>
      <c r="AA30" s="192">
        <f t="shared" si="24"/>
        <v>0</v>
      </c>
      <c r="AB30" s="227">
        <f t="shared" si="25"/>
        <v>0</v>
      </c>
      <c r="AC30" s="191">
        <f t="shared" si="18"/>
        <v>0</v>
      </c>
      <c r="AD30" s="189">
        <f t="shared" si="26"/>
        <v>0</v>
      </c>
      <c r="AE30" s="191">
        <f>IF(OR(W30=0,Y30=0),0,IF(AND(W30&gt;0,Y30&gt;=10,Y30&lt;=25),IF(Input!K37="",AD30*AB30,IF(Input!K37&lt;&gt;"",Input!K37,0)),0))</f>
        <v>0</v>
      </c>
      <c r="AF30" s="189">
        <f t="shared" si="19"/>
        <v>0</v>
      </c>
      <c r="AG30" s="191" t="e">
        <f t="shared" si="20"/>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397</v>
      </c>
      <c r="B32" s="172"/>
      <c r="C32" s="172"/>
      <c r="E32" s="172"/>
      <c r="G32" s="239" t="s">
        <v>398</v>
      </c>
      <c r="H32" s="240" t="s">
        <v>399</v>
      </c>
      <c r="I32" s="241" t="e">
        <f>SUM(I22:I30)</f>
        <v>#DIV/0!</v>
      </c>
      <c r="J32" s="172" t="s">
        <v>400</v>
      </c>
      <c r="K32" s="172"/>
      <c r="L32" s="172"/>
      <c r="M32" s="172"/>
      <c r="N32" s="1"/>
      <c r="O32" s="1"/>
      <c r="Q32" s="214" t="s">
        <v>398</v>
      </c>
      <c r="R32" s="242" t="s">
        <v>401</v>
      </c>
      <c r="S32" s="241" t="e">
        <f>SUM(S22:S30)</f>
        <v>#DIV/0!</v>
      </c>
      <c r="T32" s="1" t="s">
        <v>400</v>
      </c>
      <c r="U32" s="1"/>
      <c r="W32" s="1"/>
      <c r="X32" s="1"/>
      <c r="Y32" s="1"/>
      <c r="Z32" s="1"/>
      <c r="AA32" s="1"/>
      <c r="AB32" s="1"/>
      <c r="AC32" s="1"/>
      <c r="AD32" s="1"/>
      <c r="AE32" s="214" t="s">
        <v>398</v>
      </c>
      <c r="AF32" s="242" t="s">
        <v>402</v>
      </c>
      <c r="AG32" s="241" t="e">
        <f>SUM(AG22:AG30)</f>
        <v>#DIV/0!</v>
      </c>
    </row>
    <row r="33" spans="1:33" ht="13.5" x14ac:dyDescent="0.2">
      <c r="A33" s="171" t="s">
        <v>403</v>
      </c>
      <c r="B33" s="172"/>
      <c r="C33" s="172"/>
      <c r="E33" s="172"/>
      <c r="G33" s="239" t="s">
        <v>404</v>
      </c>
      <c r="H33" s="240" t="s">
        <v>399</v>
      </c>
      <c r="I33" s="241" t="e">
        <f>I32/2</f>
        <v>#DIV/0!</v>
      </c>
      <c r="J33" s="172" t="s">
        <v>400</v>
      </c>
      <c r="K33" s="172"/>
      <c r="L33" s="172"/>
      <c r="M33" s="172"/>
      <c r="N33" s="1"/>
      <c r="O33" s="1"/>
      <c r="Q33" s="214" t="s">
        <v>404</v>
      </c>
      <c r="R33" s="242" t="s">
        <v>401</v>
      </c>
      <c r="S33" s="241" t="e">
        <f>S32/2</f>
        <v>#DIV/0!</v>
      </c>
      <c r="T33" s="1" t="s">
        <v>400</v>
      </c>
      <c r="U33" s="1"/>
      <c r="W33" s="1"/>
      <c r="X33" s="1"/>
      <c r="Y33" s="1"/>
      <c r="Z33" s="1"/>
      <c r="AA33" s="1"/>
      <c r="AB33" s="1"/>
      <c r="AC33" s="1"/>
      <c r="AD33" s="1"/>
      <c r="AE33" s="214" t="s">
        <v>404</v>
      </c>
      <c r="AF33" s="242" t="s">
        <v>402</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405</v>
      </c>
      <c r="L35" s="172"/>
      <c r="M35" s="178"/>
      <c r="N35" s="1"/>
      <c r="O35" s="1"/>
      <c r="Q35" s="1"/>
      <c r="R35" s="1"/>
      <c r="S35" s="1"/>
      <c r="T35" s="1"/>
      <c r="U35" s="220" t="s">
        <v>406</v>
      </c>
      <c r="V35" s="1"/>
      <c r="W35" s="1"/>
      <c r="X35" s="1"/>
      <c r="Y35" s="1"/>
      <c r="Z35" s="1"/>
      <c r="AA35" s="1"/>
      <c r="AB35" s="1"/>
      <c r="AC35" s="1"/>
      <c r="AD35" s="1"/>
      <c r="AE35" s="1"/>
      <c r="AF35" s="1"/>
      <c r="AG35" s="1"/>
    </row>
    <row r="36" spans="1:33" ht="36" x14ac:dyDescent="0.2">
      <c r="A36" s="171"/>
      <c r="B36" s="172"/>
      <c r="C36" s="172"/>
      <c r="E36" s="172"/>
      <c r="G36" s="243"/>
      <c r="H36" s="244"/>
      <c r="I36" s="245"/>
      <c r="K36" s="186" t="s">
        <v>384</v>
      </c>
      <c r="L36" s="186" t="s">
        <v>84</v>
      </c>
      <c r="M36" s="222" t="s">
        <v>407</v>
      </c>
      <c r="N36" s="246" t="s">
        <v>408</v>
      </c>
      <c r="O36" s="186" t="s">
        <v>393</v>
      </c>
      <c r="P36" s="222" t="s">
        <v>394</v>
      </c>
      <c r="Q36" s="186" t="s">
        <v>83</v>
      </c>
      <c r="R36" s="222" t="s">
        <v>389</v>
      </c>
      <c r="S36" s="186" t="s">
        <v>390</v>
      </c>
      <c r="T36" s="1"/>
      <c r="U36" s="186" t="s">
        <v>384</v>
      </c>
      <c r="V36" s="222" t="s">
        <v>394</v>
      </c>
      <c r="W36" s="186" t="s">
        <v>347</v>
      </c>
      <c r="X36" s="186" t="s">
        <v>385</v>
      </c>
      <c r="Y36" s="186" t="s">
        <v>346</v>
      </c>
      <c r="Z36" s="186" t="s">
        <v>84</v>
      </c>
      <c r="AA36" s="186" t="s">
        <v>409</v>
      </c>
      <c r="AB36" s="186" t="s">
        <v>395</v>
      </c>
      <c r="AC36" s="186" t="s">
        <v>386</v>
      </c>
      <c r="AD36" s="221" t="s">
        <v>387</v>
      </c>
      <c r="AE36" s="222" t="s">
        <v>388</v>
      </c>
      <c r="AF36" s="222" t="s">
        <v>389</v>
      </c>
      <c r="AG36" s="186" t="s">
        <v>390</v>
      </c>
    </row>
    <row r="37" spans="1:33" x14ac:dyDescent="0.2">
      <c r="A37" s="171"/>
      <c r="B37" s="172"/>
      <c r="C37" s="172"/>
      <c r="E37" s="172"/>
      <c r="G37" s="243"/>
      <c r="H37" s="244"/>
      <c r="I37" s="245"/>
      <c r="K37" s="223">
        <v>0</v>
      </c>
      <c r="L37" s="182">
        <f>Input!L29</f>
        <v>0</v>
      </c>
      <c r="M37" s="224">
        <f>'Calculations - H'!K5-'Calculations - H'!O5/2</f>
        <v>0</v>
      </c>
      <c r="N37" s="192">
        <f t="shared" ref="N37:N45" si="29">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30">IF(K38-K37&lt;=0,0,IF(AND(Da-Ta&lt;K37,Neg&lt;K37),(K38-K37),IF(K38-(Da-Ta)&lt;=0,0,IF(K38-MAX(Da-Ta,Neg)&lt;=0,0,K38-MAX(Da-Ta,Neg)))))</f>
        <v>0</v>
      </c>
      <c r="S37" s="191" t="e">
        <f>Q37*R37/Ta</f>
        <v>#DIV/0!</v>
      </c>
      <c r="T37" s="1"/>
      <c r="U37" s="189">
        <v>0</v>
      </c>
      <c r="V37" s="227">
        <f>IF(P37=0,0,IF(P37&lt;=0.0876,P37+0.0624,P37))</f>
        <v>0</v>
      </c>
      <c r="W37" s="191">
        <f t="shared" ref="W37:W45" si="31">M5</f>
        <v>0</v>
      </c>
      <c r="X37" s="224">
        <v>2.12</v>
      </c>
      <c r="Y37" s="190">
        <f>Input!G29</f>
        <v>0</v>
      </c>
      <c r="Z37" s="192">
        <f>Input!L29</f>
        <v>0</v>
      </c>
      <c r="AA37" s="192">
        <f t="shared" ref="AA37:AA42" si="32">N37</f>
        <v>0</v>
      </c>
      <c r="AB37" s="227">
        <f>IF(AND(Y37&lt;=25,Y37&gt;=10,W37&gt;0),W37+TAN(Y37*PI()/180)*((1-SIN(Y37*PI()/180))*V37*AA37*TAN((45+Y37/2)*PI()/180)+W37)/(TAN((45+Y37/2)*PI()/180)-TAN(Y37*PI()/180)),0)</f>
        <v>0</v>
      </c>
      <c r="AC37" s="191">
        <f t="shared" ref="AC37:AC45" si="33">AB37/X37</f>
        <v>0</v>
      </c>
      <c r="AD37" s="189">
        <f>IF(AC37=0,0,IF(AC37&lt;=1.5,0.55,IF(AC37&gt;2.5,0.45,0.55-0.1*(AC37-1.5))))</f>
        <v>0</v>
      </c>
      <c r="AE37" s="191">
        <f>IF(W37=0,0,IF(Y37&gt;25,0,IF(Input!K29="",IF(AND(W37&gt;0,Y37&gt;=10,Y37&lt;=25),AD37*AB37,0),IF(AND(W37&gt;0,Y37&gt;=10,Y37&lt;=25),Input!K29,0))))</f>
        <v>0</v>
      </c>
      <c r="AF37" s="189">
        <f t="shared" ref="AF37:AF45" si="34">IF(B23-B22&lt;=0,0,IF(AND(Da-Ta&lt;B22,Neg&lt;U37),(B23-B22),IF(B23-(Da-Ta)&lt;=0,0,IF(B23-MAX(Da-Ta,Neg)&lt;=0,0,B23-MAX(Da-Ta,Neg)))))</f>
        <v>0</v>
      </c>
      <c r="AG37" s="191" t="e">
        <f t="shared" ref="AG37:AG45" si="35">AE37*AF37/Ta</f>
        <v>#DIV/0!</v>
      </c>
    </row>
    <row r="38" spans="1:33" x14ac:dyDescent="0.2">
      <c r="A38" s="171"/>
      <c r="B38" s="172"/>
      <c r="C38" s="172"/>
      <c r="E38" s="172"/>
      <c r="G38" s="243"/>
      <c r="H38" s="244"/>
      <c r="I38" s="245"/>
      <c r="K38" s="223">
        <f>'Calculations - H'!K5</f>
        <v>0</v>
      </c>
      <c r="L38" s="182">
        <f>Input!L30</f>
        <v>0</v>
      </c>
      <c r="M38" s="224">
        <f>'Calculations - H'!K6-'Calculations - H'!O6/2</f>
        <v>0</v>
      </c>
      <c r="N38" s="192">
        <f t="shared" si="29"/>
        <v>0</v>
      </c>
      <c r="O38" s="191">
        <f t="shared" ref="O38:O45" si="36">IF(AND(L6&lt;25,M6&gt;0),0,IF(N38=0,0,IF(L38&lt;=15,(L38/15)*(1.5-0.135*SQRT(N38)),(1.5-0.135*SQRT(N38)))))</f>
        <v>0</v>
      </c>
      <c r="P38" s="227">
        <f t="shared" ref="P38:P45" si="37">IF(K38&gt;=Da,0,IF(Da-Ta&gt;=K38,N6,IF(K37&lt;Da-Ta,(P37*(K38-MAX(K37,Da-Ta))+N6*(K39-MAX(K38,Da-Ta)))/(K39-(Da-Ta)),(P37*(K38-MIN(K37,Da-Ta))+N6*(K39-MAX(K38,Da-Ta)))/(K39-(Da-Ta)))))</f>
        <v>0</v>
      </c>
      <c r="Q38" s="191">
        <f>IF(OR(AND(L6&gt;0,M6=0),L6&gt;25),IF(Input!K30&lt;&gt;"",Input!K30,IF(O38=0,0,IF(OR(M6=0,L5&gt;25),O38*P38*N38,0))),0)</f>
        <v>0</v>
      </c>
      <c r="R38" s="189">
        <f t="shared" si="30"/>
        <v>0</v>
      </c>
      <c r="S38" s="191" t="e">
        <f t="shared" ref="S38" si="38">Q38*R38/Ta</f>
        <v>#DIV/0!</v>
      </c>
      <c r="T38" s="1"/>
      <c r="U38" s="189">
        <f t="shared" ref="U38:U45" si="39">K5</f>
        <v>0</v>
      </c>
      <c r="V38" s="227">
        <f>IF(P38=0,0,IF(P38&lt;=0.0876,P38+0.0624,P38))</f>
        <v>0</v>
      </c>
      <c r="W38" s="191">
        <f t="shared" si="31"/>
        <v>0</v>
      </c>
      <c r="X38" s="224">
        <v>2.12</v>
      </c>
      <c r="Y38" s="190">
        <f>Input!G30</f>
        <v>0</v>
      </c>
      <c r="Z38" s="192">
        <f>Input!L30</f>
        <v>0</v>
      </c>
      <c r="AA38" s="192">
        <f t="shared" si="32"/>
        <v>0</v>
      </c>
      <c r="AB38" s="227">
        <f t="shared" ref="AB38:AB45" si="40">IF(AND(Y38&lt;=25,Y38&gt;=10,W38&gt;0),W38+TAN(Y38*PI()/180)*((1-SIN(Y38*PI()/180))*V38*AA38*TAN((45+Y38/2)*PI()/180)+W38)/(TAN((45+Y38/2)*PI()/180)-TAN(Y38*PI()/180)),0)</f>
        <v>0</v>
      </c>
      <c r="AC38" s="191">
        <f t="shared" si="33"/>
        <v>0</v>
      </c>
      <c r="AD38" s="189">
        <f>IF(AC38=0,0,IF(AC38&lt;=1.5,0.55,IF(AC38&gt;2.5,0.45,0.55-0.1*(AC38-1.5))))</f>
        <v>0</v>
      </c>
      <c r="AE38" s="191">
        <f>IF(W38=0,0,IF(Y38&gt;25,0,IF(Input!K30="",IF(AND(W38&gt;0,Y38&gt;=10,Y38&lt;=25),AD38*AB38,0),IF(AND(W38&gt;0,Y38&gt;=10,Y38&lt;=25),Input!K30,0))))</f>
        <v>0</v>
      </c>
      <c r="AF38" s="189">
        <f t="shared" si="34"/>
        <v>0</v>
      </c>
      <c r="AG38" s="191" t="e">
        <f t="shared" si="35"/>
        <v>#DIV/0!</v>
      </c>
    </row>
    <row r="39" spans="1:33" x14ac:dyDescent="0.2">
      <c r="A39" s="171"/>
      <c r="B39" s="172"/>
      <c r="C39" s="172"/>
      <c r="E39" s="172"/>
      <c r="G39" s="243"/>
      <c r="H39" s="244"/>
      <c r="I39" s="245"/>
      <c r="K39" s="223">
        <f>'Calculations - H'!K6</f>
        <v>0</v>
      </c>
      <c r="L39" s="182">
        <f>Input!L31</f>
        <v>0</v>
      </c>
      <c r="M39" s="224">
        <f>'Calculations - H'!K7-'Calculations - H'!O7/2</f>
        <v>0</v>
      </c>
      <c r="N39" s="192">
        <f t="shared" si="29"/>
        <v>0</v>
      </c>
      <c r="O39" s="191">
        <f t="shared" si="36"/>
        <v>0</v>
      </c>
      <c r="P39" s="227">
        <f t="shared" si="37"/>
        <v>0</v>
      </c>
      <c r="Q39" s="191">
        <f>IF(OR(AND(L7&gt;0,M7=0),L7&gt;25),IF(Input!K31&lt;&gt;"",Input!K31,IF(O39=0,0,IF(OR(M7=0,L6&gt;25),O39*P39*N39,0))),0)</f>
        <v>0</v>
      </c>
      <c r="R39" s="189">
        <f t="shared" si="30"/>
        <v>0</v>
      </c>
      <c r="S39" s="191" t="e">
        <f>Q39*R39/Ta</f>
        <v>#DIV/0!</v>
      </c>
      <c r="T39" s="1"/>
      <c r="U39" s="189">
        <f t="shared" si="39"/>
        <v>0</v>
      </c>
      <c r="V39" s="227">
        <f t="shared" ref="V39:V45" si="41">IF(P39=0,0,IF(P39&lt;=0.0876,P39+0.0624,P39))</f>
        <v>0</v>
      </c>
      <c r="W39" s="191">
        <f t="shared" si="31"/>
        <v>0</v>
      </c>
      <c r="X39" s="224">
        <v>2.12</v>
      </c>
      <c r="Y39" s="190">
        <f>Input!G31</f>
        <v>0</v>
      </c>
      <c r="Z39" s="192">
        <f>Input!L31</f>
        <v>0</v>
      </c>
      <c r="AA39" s="192">
        <f t="shared" si="32"/>
        <v>0</v>
      </c>
      <c r="AB39" s="227">
        <f t="shared" si="40"/>
        <v>0</v>
      </c>
      <c r="AC39" s="191">
        <f t="shared" si="33"/>
        <v>0</v>
      </c>
      <c r="AD39" s="189">
        <f t="shared" ref="AD39:AD45" si="42">IF(AC39=0,0,IF(AC39&lt;=1.5,0.55,IF(AC39&gt;2.5,0.45,0.55-0.1*(AC39-1.5))))</f>
        <v>0</v>
      </c>
      <c r="AE39" s="191">
        <f>IF(W39=0,0,IF(Y39&gt;25,0,IF(Input!K31="",IF(AND(W39&gt;0,Y39&gt;=10,Y39&lt;=25),AD39*AB39,0),IF(AND(W39&gt;0,Y39&gt;=10,Y39&lt;=25),Input!K31,0))))</f>
        <v>0</v>
      </c>
      <c r="AF39" s="189">
        <f t="shared" si="34"/>
        <v>0</v>
      </c>
      <c r="AG39" s="191" t="e">
        <f t="shared" si="35"/>
        <v>#DIV/0!</v>
      </c>
    </row>
    <row r="40" spans="1:33" x14ac:dyDescent="0.2">
      <c r="A40" s="171"/>
      <c r="B40" s="172"/>
      <c r="C40" s="172"/>
      <c r="E40" s="172"/>
      <c r="G40" s="243"/>
      <c r="H40" s="244"/>
      <c r="I40" s="245"/>
      <c r="K40" s="223">
        <f>'Calculations - H'!K7</f>
        <v>0</v>
      </c>
      <c r="L40" s="182">
        <f>Input!L32</f>
        <v>0</v>
      </c>
      <c r="M40" s="224">
        <f>'Calculations - H'!K8-'Calculations - H'!O8/2</f>
        <v>0</v>
      </c>
      <c r="N40" s="192">
        <f t="shared" si="29"/>
        <v>0</v>
      </c>
      <c r="O40" s="191">
        <f t="shared" si="36"/>
        <v>0</v>
      </c>
      <c r="P40" s="227">
        <f t="shared" si="37"/>
        <v>0</v>
      </c>
      <c r="Q40" s="191">
        <f>IF(OR(AND(L8&gt;0,M8=0),L8&gt;25),IF(Input!K32&lt;&gt;"",Input!K32,IF(O40=0,0,IF(OR(M8=0,L7&gt;25),O40*P40*N40,0))),0)</f>
        <v>0</v>
      </c>
      <c r="R40" s="189">
        <f t="shared" si="30"/>
        <v>0</v>
      </c>
      <c r="S40" s="191" t="e">
        <f t="shared" ref="S40:S45" si="43">Q40*R40/Ta</f>
        <v>#DIV/0!</v>
      </c>
      <c r="T40" s="1"/>
      <c r="U40" s="189">
        <f t="shared" si="39"/>
        <v>0</v>
      </c>
      <c r="V40" s="227">
        <f t="shared" si="41"/>
        <v>0</v>
      </c>
      <c r="W40" s="191">
        <f t="shared" si="31"/>
        <v>0</v>
      </c>
      <c r="X40" s="224">
        <v>2.12</v>
      </c>
      <c r="Y40" s="190">
        <f>Input!G32</f>
        <v>0</v>
      </c>
      <c r="Z40" s="192">
        <f>Input!L32</f>
        <v>0</v>
      </c>
      <c r="AA40" s="192">
        <f t="shared" si="32"/>
        <v>0</v>
      </c>
      <c r="AB40" s="227">
        <f t="shared" si="40"/>
        <v>0</v>
      </c>
      <c r="AC40" s="191">
        <f t="shared" si="33"/>
        <v>0</v>
      </c>
      <c r="AD40" s="189">
        <f t="shared" si="42"/>
        <v>0</v>
      </c>
      <c r="AE40" s="191">
        <f>IF(W40=0,0,IF(Y40&gt;25,0,IF(Input!K32="",IF(AND(W40&gt;0,Y40&gt;=10,Y40&lt;=25),AD40*AB40,0),IF(AND(W40&gt;0,Y40&gt;=10,Y40&lt;=25),Input!K32,0))))</f>
        <v>0</v>
      </c>
      <c r="AF40" s="189">
        <f t="shared" si="34"/>
        <v>0</v>
      </c>
      <c r="AG40" s="191" t="e">
        <f t="shared" si="35"/>
        <v>#DIV/0!</v>
      </c>
    </row>
    <row r="41" spans="1:33" x14ac:dyDescent="0.2">
      <c r="B41" s="172"/>
      <c r="C41" s="172"/>
      <c r="E41" s="172"/>
      <c r="K41" s="223">
        <f>'Calculations - H'!K8</f>
        <v>0</v>
      </c>
      <c r="L41" s="182">
        <f>Input!L33</f>
        <v>0</v>
      </c>
      <c r="M41" s="224">
        <f>'Calculations - H'!K9-'Calculations - H'!O9/2</f>
        <v>0</v>
      </c>
      <c r="N41" s="192">
        <f t="shared" si="29"/>
        <v>0</v>
      </c>
      <c r="O41" s="191">
        <f t="shared" si="36"/>
        <v>0</v>
      </c>
      <c r="P41" s="227">
        <f t="shared" si="37"/>
        <v>0</v>
      </c>
      <c r="Q41" s="191">
        <f>IF(OR(AND(L9&gt;0,M9=0),L9&gt;25),IF(Input!K33&lt;&gt;"",Input!K33,IF(O41=0,0,IF(OR(M9=0,L8&gt;25),O41*P41*N41,0))),0)</f>
        <v>0</v>
      </c>
      <c r="R41" s="189">
        <f t="shared" si="30"/>
        <v>0</v>
      </c>
      <c r="S41" s="191" t="e">
        <f t="shared" si="43"/>
        <v>#DIV/0!</v>
      </c>
      <c r="T41" s="1"/>
      <c r="U41" s="189">
        <f t="shared" si="39"/>
        <v>0</v>
      </c>
      <c r="V41" s="227">
        <f t="shared" si="41"/>
        <v>0</v>
      </c>
      <c r="W41" s="191">
        <f t="shared" si="31"/>
        <v>0</v>
      </c>
      <c r="X41" s="224">
        <v>2.12</v>
      </c>
      <c r="Y41" s="190">
        <f>Input!G33</f>
        <v>0</v>
      </c>
      <c r="Z41" s="192">
        <f>Input!L33</f>
        <v>0</v>
      </c>
      <c r="AA41" s="192">
        <f t="shared" si="32"/>
        <v>0</v>
      </c>
      <c r="AB41" s="227">
        <f t="shared" si="40"/>
        <v>0</v>
      </c>
      <c r="AC41" s="191">
        <f t="shared" si="33"/>
        <v>0</v>
      </c>
      <c r="AD41" s="189">
        <f t="shared" si="42"/>
        <v>0</v>
      </c>
      <c r="AE41" s="191">
        <f>IF(W41=0,0,IF(Y41&gt;25,0,IF(Input!K33="",IF(AND(W41&gt;0,Y41&gt;=10,Y41&lt;=25),AD41*AB41,0),IF(AND(W41&gt;0,Y41&gt;=10,Y41&lt;=25),Input!K33,0))))</f>
        <v>0</v>
      </c>
      <c r="AF41" s="189">
        <f t="shared" si="34"/>
        <v>0</v>
      </c>
      <c r="AG41" s="191" t="e">
        <f t="shared" si="35"/>
        <v>#DIV/0!</v>
      </c>
    </row>
    <row r="42" spans="1:33" x14ac:dyDescent="0.2">
      <c r="K42" s="223">
        <f>'Calculations - H'!K9</f>
        <v>0</v>
      </c>
      <c r="L42" s="182">
        <f>Input!L34</f>
        <v>0</v>
      </c>
      <c r="M42" s="224">
        <f>'Calculations - H'!K10-'Calculations - H'!O10/2</f>
        <v>0</v>
      </c>
      <c r="N42" s="192">
        <f t="shared" si="29"/>
        <v>0</v>
      </c>
      <c r="O42" s="191">
        <f t="shared" si="36"/>
        <v>0</v>
      </c>
      <c r="P42" s="227">
        <f t="shared" si="37"/>
        <v>0</v>
      </c>
      <c r="Q42" s="191">
        <f>IF(OR(AND(L10&gt;0,M10=0),L10&gt;25),IF(Input!K34&lt;&gt;"",Input!K34,IF(O42=0,0,IF(OR(M10=0,L9&gt;25),O42*P42*N42,0))),0)</f>
        <v>0</v>
      </c>
      <c r="R42" s="189">
        <f t="shared" si="30"/>
        <v>0</v>
      </c>
      <c r="S42" s="191" t="e">
        <f t="shared" si="43"/>
        <v>#DIV/0!</v>
      </c>
      <c r="T42" s="1"/>
      <c r="U42" s="189">
        <f t="shared" si="39"/>
        <v>0</v>
      </c>
      <c r="V42" s="227">
        <f t="shared" si="41"/>
        <v>0</v>
      </c>
      <c r="W42" s="191">
        <f t="shared" si="31"/>
        <v>0</v>
      </c>
      <c r="X42" s="224">
        <v>2.12</v>
      </c>
      <c r="Y42" s="190">
        <f>Input!G34</f>
        <v>0</v>
      </c>
      <c r="Z42" s="192">
        <f>Input!L34</f>
        <v>0</v>
      </c>
      <c r="AA42" s="192">
        <f t="shared" si="32"/>
        <v>0</v>
      </c>
      <c r="AB42" s="227">
        <f t="shared" si="40"/>
        <v>0</v>
      </c>
      <c r="AC42" s="191">
        <f t="shared" si="33"/>
        <v>0</v>
      </c>
      <c r="AD42" s="189">
        <f t="shared" si="42"/>
        <v>0</v>
      </c>
      <c r="AE42" s="191">
        <f>IF(W42=0,0,IF(Y42&gt;25,0,IF(Input!K34="",IF(AND(W42&gt;0,Y42&gt;=10,Y42&lt;=25),AD42*AB42,0),IF(AND(W42&gt;0,Y42&gt;=10,Y42&lt;=25),Input!K34,0))))</f>
        <v>0</v>
      </c>
      <c r="AF42" s="189">
        <f t="shared" si="34"/>
        <v>0</v>
      </c>
      <c r="AG42" s="191" t="e">
        <f t="shared" si="35"/>
        <v>#DIV/0!</v>
      </c>
    </row>
    <row r="43" spans="1:33" x14ac:dyDescent="0.2">
      <c r="K43" s="223">
        <f>'Calculations - H'!K10</f>
        <v>0</v>
      </c>
      <c r="L43" s="182">
        <f>Input!L35</f>
        <v>0</v>
      </c>
      <c r="M43" s="224">
        <f>'Calculations - H'!K11-'Calculations - H'!O11/2</f>
        <v>0</v>
      </c>
      <c r="N43" s="192">
        <f t="shared" si="29"/>
        <v>0</v>
      </c>
      <c r="O43" s="191">
        <f t="shared" si="36"/>
        <v>0</v>
      </c>
      <c r="P43" s="227">
        <f t="shared" si="37"/>
        <v>0</v>
      </c>
      <c r="Q43" s="191">
        <f>IF(OR(AND(L11&gt;0,M11=0),L11&gt;25),IF(Input!K35&lt;&gt;"",Input!K35,IF(O43=0,0,IF(OR(M11=0,L10&gt;25),O43*P43*N43,0))),0)</f>
        <v>0</v>
      </c>
      <c r="R43" s="189">
        <f t="shared" si="30"/>
        <v>0</v>
      </c>
      <c r="S43" s="191" t="e">
        <f t="shared" si="43"/>
        <v>#DIV/0!</v>
      </c>
      <c r="T43" s="1"/>
      <c r="U43" s="189">
        <f t="shared" si="39"/>
        <v>0</v>
      </c>
      <c r="V43" s="227">
        <f t="shared" si="41"/>
        <v>0</v>
      </c>
      <c r="W43" s="191">
        <f t="shared" si="31"/>
        <v>0</v>
      </c>
      <c r="X43" s="224">
        <v>2.12</v>
      </c>
      <c r="Y43" s="190">
        <f>Input!G35</f>
        <v>0</v>
      </c>
      <c r="Z43" s="192">
        <f>Input!L35</f>
        <v>0</v>
      </c>
      <c r="AA43" s="192">
        <f>N43</f>
        <v>0</v>
      </c>
      <c r="AB43" s="227">
        <f t="shared" si="40"/>
        <v>0</v>
      </c>
      <c r="AC43" s="191">
        <f t="shared" si="33"/>
        <v>0</v>
      </c>
      <c r="AD43" s="189">
        <f t="shared" si="42"/>
        <v>0</v>
      </c>
      <c r="AE43" s="191">
        <f>IF(W43=0,0,IF(Y43&gt;25,0,IF(Input!K35="",IF(AND(W43&gt;0,Y43&gt;=10,Y43&lt;=25),AD43*AB43,0),IF(AND(W43&gt;0,Y43&gt;=10,Y43&lt;=25),Input!K35,0))))</f>
        <v>0</v>
      </c>
      <c r="AF43" s="189">
        <f t="shared" si="34"/>
        <v>0</v>
      </c>
      <c r="AG43" s="191" t="e">
        <f t="shared" si="35"/>
        <v>#DIV/0!</v>
      </c>
    </row>
    <row r="44" spans="1:33" x14ac:dyDescent="0.2">
      <c r="K44" s="223">
        <f>'Calculations - H'!K11</f>
        <v>0</v>
      </c>
      <c r="L44" s="182">
        <f>Input!L36</f>
        <v>0</v>
      </c>
      <c r="M44" s="224">
        <f>'Calculations - H'!K12-'Calculations - H'!O12/2</f>
        <v>0</v>
      </c>
      <c r="N44" s="192">
        <f t="shared" si="29"/>
        <v>0</v>
      </c>
      <c r="O44" s="191">
        <f t="shared" si="36"/>
        <v>0</v>
      </c>
      <c r="P44" s="227">
        <f t="shared" si="37"/>
        <v>0</v>
      </c>
      <c r="Q44" s="191">
        <f>IF(OR(AND(L12&gt;0,M12=0),L12&gt;25),IF(Input!K36&lt;&gt;"",Input!K36,IF(O44=0,0,IF(OR(M12=0,L11&gt;25),O44*P44*N44,0))),0)</f>
        <v>0</v>
      </c>
      <c r="R44" s="189">
        <f t="shared" si="30"/>
        <v>0</v>
      </c>
      <c r="S44" s="191" t="e">
        <f t="shared" si="43"/>
        <v>#DIV/0!</v>
      </c>
      <c r="T44" s="1"/>
      <c r="U44" s="189">
        <f t="shared" si="39"/>
        <v>0</v>
      </c>
      <c r="V44" s="227">
        <f t="shared" si="41"/>
        <v>0</v>
      </c>
      <c r="W44" s="191">
        <f t="shared" si="31"/>
        <v>0</v>
      </c>
      <c r="X44" s="224">
        <v>2.12</v>
      </c>
      <c r="Y44" s="190">
        <f>Input!G36</f>
        <v>0</v>
      </c>
      <c r="Z44" s="192">
        <f>Input!L36</f>
        <v>0</v>
      </c>
      <c r="AA44" s="192">
        <f t="shared" ref="AA44:AA45" si="44">N44</f>
        <v>0</v>
      </c>
      <c r="AB44" s="227">
        <f t="shared" si="40"/>
        <v>0</v>
      </c>
      <c r="AC44" s="191">
        <f t="shared" si="33"/>
        <v>0</v>
      </c>
      <c r="AD44" s="189">
        <f t="shared" si="42"/>
        <v>0</v>
      </c>
      <c r="AE44" s="191">
        <f>IF(W44=0,0,IF(Y44&gt;25,0,IF(Input!K36="",IF(AND(W44&gt;0,Y44&gt;=10,Y44&lt;=25),AD44*AB44,0),IF(AND(W44&gt;0,Y44&gt;=10,Y44&lt;=25),Input!K36,0))))</f>
        <v>0</v>
      </c>
      <c r="AF44" s="189">
        <f t="shared" si="34"/>
        <v>0</v>
      </c>
      <c r="AG44" s="191" t="e">
        <f t="shared" si="35"/>
        <v>#DIV/0!</v>
      </c>
    </row>
    <row r="45" spans="1:33" x14ac:dyDescent="0.2">
      <c r="K45" s="223">
        <f>'Calculations - H'!K12</f>
        <v>0</v>
      </c>
      <c r="L45" s="182">
        <f>Input!L37</f>
        <v>0</v>
      </c>
      <c r="M45" s="224">
        <f>'Calculations - H'!K13-'Calculations - H'!O13/2</f>
        <v>0</v>
      </c>
      <c r="N45" s="192">
        <f t="shared" si="29"/>
        <v>0</v>
      </c>
      <c r="O45" s="191">
        <f t="shared" si="36"/>
        <v>0</v>
      </c>
      <c r="P45" s="227">
        <f t="shared" si="37"/>
        <v>0</v>
      </c>
      <c r="Q45" s="191">
        <f>IF(OR(AND(L13&gt;0,M13=0),L13&gt;25),IF(Input!K37&lt;&gt;"",Input!K37,IF(O45=0,0,IF(OR(M13=0,L12&gt;25),O45*P45*N45,0))),0)</f>
        <v>0</v>
      </c>
      <c r="R45" s="189">
        <f t="shared" si="30"/>
        <v>0</v>
      </c>
      <c r="S45" s="191" t="e">
        <f t="shared" si="43"/>
        <v>#DIV/0!</v>
      </c>
      <c r="T45" s="1"/>
      <c r="U45" s="189">
        <f t="shared" si="39"/>
        <v>0</v>
      </c>
      <c r="V45" s="227">
        <f t="shared" si="41"/>
        <v>0</v>
      </c>
      <c r="W45" s="191">
        <f t="shared" si="31"/>
        <v>0</v>
      </c>
      <c r="X45" s="224">
        <v>2.12</v>
      </c>
      <c r="Y45" s="190">
        <f>Input!G37</f>
        <v>0</v>
      </c>
      <c r="Z45" s="192">
        <f>Input!L37</f>
        <v>0</v>
      </c>
      <c r="AA45" s="192">
        <f t="shared" si="44"/>
        <v>0</v>
      </c>
      <c r="AB45" s="227">
        <f t="shared" si="40"/>
        <v>0</v>
      </c>
      <c r="AC45" s="191">
        <f t="shared" si="33"/>
        <v>0</v>
      </c>
      <c r="AD45" s="189">
        <f t="shared" si="42"/>
        <v>0</v>
      </c>
      <c r="AE45" s="191">
        <f>IF(W45=0,0,IF(Y45&gt;25,0,IF(Input!K37="",IF(AND(W45&gt;0,Y45&gt;=10,Y45&lt;=25),AD45*AB45,0),IF(AND(W45&gt;0,Y45&gt;=10,Y45&lt;=25),Input!K37,0))))</f>
        <v>0</v>
      </c>
      <c r="AF45" s="189">
        <f t="shared" si="34"/>
        <v>0</v>
      </c>
      <c r="AG45" s="191" t="e">
        <f t="shared" si="35"/>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398</v>
      </c>
      <c r="R47" s="242" t="s">
        <v>401</v>
      </c>
      <c r="S47" s="241" t="e">
        <f>SUM(S37:S45)</f>
        <v>#DIV/0!</v>
      </c>
      <c r="T47" s="1" t="s">
        <v>400</v>
      </c>
      <c r="U47" s="1"/>
      <c r="V47" s="1"/>
      <c r="W47" s="1"/>
      <c r="X47" s="1"/>
      <c r="Y47" s="1"/>
      <c r="Z47" s="1"/>
      <c r="AA47" s="1"/>
      <c r="AB47" s="1"/>
      <c r="AC47" s="1"/>
      <c r="AD47" s="1"/>
      <c r="AE47" s="214" t="s">
        <v>398</v>
      </c>
      <c r="AF47" s="242" t="s">
        <v>402</v>
      </c>
      <c r="AG47" s="241" t="e">
        <f>SUM(AG37:AG45)</f>
        <v>#DIV/0!</v>
      </c>
    </row>
    <row r="48" spans="1:33" ht="13.5" x14ac:dyDescent="0.2">
      <c r="K48" s="172"/>
      <c r="L48" s="172"/>
      <c r="M48" s="172"/>
      <c r="N48" s="1"/>
      <c r="O48" s="1"/>
      <c r="Q48" s="214" t="s">
        <v>404</v>
      </c>
      <c r="R48" s="242" t="s">
        <v>401</v>
      </c>
      <c r="S48" s="241" t="e">
        <f>S47/2</f>
        <v>#DIV/0!</v>
      </c>
      <c r="T48" s="1" t="s">
        <v>400</v>
      </c>
      <c r="U48" s="1"/>
      <c r="W48" s="1"/>
      <c r="X48" s="1"/>
      <c r="Y48" s="1"/>
      <c r="Z48" s="1"/>
      <c r="AA48" s="1"/>
      <c r="AB48" s="1"/>
      <c r="AC48" s="1"/>
      <c r="AD48" s="1"/>
      <c r="AE48" s="214" t="s">
        <v>404</v>
      </c>
      <c r="AF48" s="242" t="s">
        <v>402</v>
      </c>
      <c r="AG48" s="241" t="e">
        <f>AG47/2</f>
        <v>#DIV/0!</v>
      </c>
    </row>
    <row r="49" spans="1:25" x14ac:dyDescent="0.2">
      <c r="Q49" s="1"/>
    </row>
    <row r="50" spans="1:25" x14ac:dyDescent="0.2">
      <c r="A50" s="462" t="s">
        <v>410</v>
      </c>
      <c r="B50" s="463"/>
      <c r="C50" s="463"/>
      <c r="D50" s="463"/>
      <c r="E50" s="463"/>
      <c r="F50" s="463"/>
      <c r="G50" s="463"/>
      <c r="H50" s="463"/>
      <c r="I50" s="463"/>
      <c r="J50" s="464"/>
      <c r="Q50" s="1"/>
    </row>
    <row r="51" spans="1:25" x14ac:dyDescent="0.2">
      <c r="B51" s="172"/>
      <c r="C51" s="172"/>
      <c r="E51" s="172"/>
    </row>
    <row r="52" spans="1:25" ht="24" x14ac:dyDescent="0.2">
      <c r="A52" s="199" t="s">
        <v>411</v>
      </c>
      <c r="B52" s="171" t="s">
        <v>412</v>
      </c>
      <c r="C52" s="185">
        <v>0.75</v>
      </c>
      <c r="G52" s="201"/>
      <c r="H52" s="171" t="s">
        <v>412</v>
      </c>
      <c r="I52" s="201">
        <v>0.75</v>
      </c>
      <c r="K52" s="183" t="s">
        <v>413</v>
      </c>
      <c r="N52" s="175"/>
      <c r="R52" s="218"/>
      <c r="S52" s="247" t="s">
        <v>414</v>
      </c>
      <c r="T52" s="247" t="s">
        <v>415</v>
      </c>
      <c r="W52" s="247" t="s">
        <v>416</v>
      </c>
    </row>
    <row r="53" spans="1:25" ht="36" x14ac:dyDescent="0.2">
      <c r="G53" s="1"/>
      <c r="H53" s="1"/>
      <c r="I53" s="1"/>
      <c r="K53" s="186" t="s">
        <v>384</v>
      </c>
      <c r="L53" s="186" t="s">
        <v>347</v>
      </c>
      <c r="M53" s="221" t="s">
        <v>387</v>
      </c>
      <c r="N53" s="186" t="s">
        <v>346</v>
      </c>
      <c r="O53" s="221" t="s">
        <v>417</v>
      </c>
      <c r="P53" s="222" t="s">
        <v>418</v>
      </c>
      <c r="Q53" s="222" t="s">
        <v>419</v>
      </c>
      <c r="R53" s="222" t="s">
        <v>420</v>
      </c>
      <c r="S53" s="222" t="s">
        <v>421</v>
      </c>
      <c r="T53" s="222" t="s">
        <v>421</v>
      </c>
      <c r="U53" s="248" t="s">
        <v>395</v>
      </c>
      <c r="V53" s="186" t="s">
        <v>387</v>
      </c>
      <c r="W53" s="222" t="s">
        <v>421</v>
      </c>
      <c r="X53" s="222" t="s">
        <v>422</v>
      </c>
      <c r="Y53" s="222" t="str">
        <f t="shared" ref="Y53:Y62" si="45">AA4</f>
        <v>Soil Type per Layer</v>
      </c>
    </row>
    <row r="54" spans="1:25" ht="24" x14ac:dyDescent="0.2">
      <c r="A54" s="199" t="s">
        <v>423</v>
      </c>
      <c r="B54" s="173" t="s">
        <v>424</v>
      </c>
      <c r="C54" s="175" t="s">
        <v>425</v>
      </c>
      <c r="E54" s="172"/>
      <c r="G54" s="201"/>
      <c r="H54" s="249" t="s">
        <v>424</v>
      </c>
      <c r="I54" s="202">
        <f>Pp_c</f>
        <v>0</v>
      </c>
      <c r="J54" s="175" t="s">
        <v>400</v>
      </c>
      <c r="K54" s="189">
        <f t="shared" ref="K54:K62" si="46">B22</f>
        <v>0</v>
      </c>
      <c r="L54" s="242">
        <f>Input!H29</f>
        <v>0</v>
      </c>
      <c r="M54" s="250">
        <f>F22</f>
        <v>0</v>
      </c>
      <c r="N54" s="251">
        <f>Input!G29</f>
        <v>0</v>
      </c>
      <c r="O54" s="227">
        <f t="shared" ref="O54:O62" si="47">IF(AND(Da-Ta&gt;K54,Da-Ta&lt;=K55),IF(OR(L54=0,N54&gt;25),IF(Neg&lt;Da-Ta,(MIN(L37,15)/15)*(1.5-0.135*SQRT(Da-Ta)),0),0),0)</f>
        <v>0</v>
      </c>
      <c r="P54" s="252">
        <f>IF(AND(Da-Ta&gt;=K5,K5&gt;0),K5-0,IF(AND(toe=0,Da-Ta&lt;=0),0,IF(0&gt;Da-Ta,0,IF(K5-(Da-Ta)&gt;0,(Da-Ta)-0,0))))*Wa*La</f>
        <v>0</v>
      </c>
      <c r="Q54" s="253">
        <f t="shared" ref="Q54:Q62" si="48">IF(Ta&gt;=Da,0,(IF(K23=0,0,IF(Da-Ta&lt;K23,IF((Da-Ta-K22)/(Da-Ta)&lt;=0,0,((Da-Ta)-K22)/(Da-Ta)),(K23-K22)/(Da-Ta)))))</f>
        <v>0</v>
      </c>
      <c r="R54" s="192">
        <f t="shared" ref="R54:R55" si="49">P54*N5</f>
        <v>0</v>
      </c>
      <c r="S54" s="227">
        <f>IF(Neg&gt;=K55,0,IF(Neg&lt;Da-Ta,IF(AND(Da-Ta&gt;K54,Da-Ta&lt;=K55),IF(Input!K29="",M54*L54,Input!K29)*La*Wa,0),0))</f>
        <v>0</v>
      </c>
      <c r="T54" s="254">
        <f>IF(AND(Da-Ta&gt;K54,Da-Ta&lt;=K55),IF(OR(L54=0,N54&gt;25),IF(Neg&lt;Da-Ta,IF(Input!K29&lt;&gt;"",Input!K29*La*Wa,O54*($R$63)),0),0),0)</f>
        <v>0</v>
      </c>
      <c r="U54" s="255">
        <f t="shared" ref="U54:U62" si="50">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51">IF(AND(K55&gt;=Da-Ta,K54&lt;Da-Ta),"Yes","No")</f>
        <v>No</v>
      </c>
      <c r="Y54" s="227" t="str">
        <f t="shared" si="45"/>
        <v>Cohesionless</v>
      </c>
    </row>
    <row r="55" spans="1:25" x14ac:dyDescent="0.2">
      <c r="B55" s="172"/>
      <c r="C55" s="172"/>
      <c r="E55" s="172"/>
      <c r="G55" s="1"/>
      <c r="H55" s="1"/>
      <c r="I55" s="201"/>
      <c r="J55" s="1"/>
      <c r="K55" s="189">
        <f t="shared" si="46"/>
        <v>0</v>
      </c>
      <c r="L55" s="242">
        <f>Input!H30</f>
        <v>0</v>
      </c>
      <c r="M55" s="250">
        <f t="shared" ref="M55:M62" si="52">F23</f>
        <v>0</v>
      </c>
      <c r="N55" s="251">
        <f>Input!G30</f>
        <v>0</v>
      </c>
      <c r="O55" s="227">
        <f t="shared" si="47"/>
        <v>0</v>
      </c>
      <c r="P55" s="252">
        <f t="shared" ref="P55:P62" si="53">IF(AND(Da-Ta&gt;=K6,K6&gt;0),K6-K5,IF(AND(toe=0,Da-Ta&lt;=K5),0,IF(K5&gt;Da-Ta,0,IF(K6-(Da-Ta)&gt;0,(Da-Ta)-K5,0))))*Wa*La</f>
        <v>0</v>
      </c>
      <c r="Q55" s="253">
        <f t="shared" si="48"/>
        <v>0</v>
      </c>
      <c r="R55" s="192">
        <f t="shared" si="49"/>
        <v>0</v>
      </c>
      <c r="S55" s="227">
        <f>IF(Neg&gt;=K56,0,IF(Neg&lt;Da-Ta,IF(AND(Da-Ta&gt;K55,Da-Ta&lt;=K56),IF(Input!K30="",M55*L55,Input!K30)*La*Wa,0),0))</f>
        <v>0</v>
      </c>
      <c r="T55" s="254">
        <f>IF(AND(Da-Ta&gt;K55,Da-Ta&lt;=K56),IF(OR(L55=0,N55&gt;25),IF(Neg&lt;Da-Ta,IF(Input!K30&lt;&gt;"",Input!K30*La*Wa,O55*($R$63)),0),0),0)</f>
        <v>0</v>
      </c>
      <c r="U55" s="255">
        <f t="shared" si="50"/>
        <v>0</v>
      </c>
      <c r="V55" s="257">
        <f t="shared" ref="V55:V62" si="54">IF(U55=0,0,IF((U55/2.12)&lt;=1.5,0.55,IF((U55/2.12)&gt;2.5,0.45,0.55-0.1*((U55/2.12)-1.5))))</f>
        <v>0</v>
      </c>
      <c r="W55" s="227">
        <f>IF(Input!K30="",V55*U55,Input!K30)*La*Wa</f>
        <v>0</v>
      </c>
      <c r="X55" s="227" t="str">
        <f t="shared" si="51"/>
        <v>No</v>
      </c>
      <c r="Y55" s="227" t="str">
        <f t="shared" si="45"/>
        <v>Cohesionless</v>
      </c>
    </row>
    <row r="56" spans="1:25" ht="24" x14ac:dyDescent="0.2">
      <c r="A56" s="199" t="s">
        <v>426</v>
      </c>
      <c r="B56" s="173" t="s">
        <v>427</v>
      </c>
      <c r="C56" s="175" t="s">
        <v>428</v>
      </c>
      <c r="G56" s="201"/>
      <c r="H56" s="173" t="s">
        <v>427</v>
      </c>
      <c r="I56" s="202">
        <f>Pp*Ta*La</f>
        <v>0</v>
      </c>
      <c r="J56" s="1" t="s">
        <v>365</v>
      </c>
      <c r="K56" s="189">
        <f t="shared" si="46"/>
        <v>0</v>
      </c>
      <c r="L56" s="242">
        <f>Input!H31</f>
        <v>0</v>
      </c>
      <c r="M56" s="250">
        <f t="shared" si="52"/>
        <v>0</v>
      </c>
      <c r="N56" s="251">
        <f>Input!G31</f>
        <v>0</v>
      </c>
      <c r="O56" s="227">
        <f t="shared" si="47"/>
        <v>0</v>
      </c>
      <c r="P56" s="252">
        <f t="shared" si="53"/>
        <v>0</v>
      </c>
      <c r="Q56" s="253">
        <f t="shared" si="48"/>
        <v>0</v>
      </c>
      <c r="R56" s="192">
        <f>P56*N7</f>
        <v>0</v>
      </c>
      <c r="S56" s="227">
        <f>IF(Neg&gt;=K57,0,IF(Neg&lt;Da-Ta,IF(AND(Da-Ta&gt;K56,Da-Ta&lt;=K57),IF(Input!K31="",M56*L56,Input!K31)*La*Wa,0),0))</f>
        <v>0</v>
      </c>
      <c r="T56" s="254">
        <f>IF(AND(Da-Ta&gt;K56,Da-Ta&lt;=K57),IF(OR(L56=0,N56&gt;25),IF(Neg&lt;Da-Ta,IF(Input!K31&lt;&gt;"",Input!K31*La*Wa,O56*($R$63)),0),0),0)</f>
        <v>0</v>
      </c>
      <c r="U56" s="255">
        <f t="shared" si="50"/>
        <v>0</v>
      </c>
      <c r="V56" s="257">
        <f>IF(U56=0,0,IF((U56/2.12)&lt;=1.5,0.55,IF((U56/2.12)&gt;2.5,0.45,0.55-0.1*((U56/2.12)-1.5))))</f>
        <v>0</v>
      </c>
      <c r="W56" s="227">
        <f>IF(Input!K31="",V56*U56,Input!K31)*La*Wa</f>
        <v>0</v>
      </c>
      <c r="X56" s="227" t="str">
        <f t="shared" si="51"/>
        <v>No</v>
      </c>
      <c r="Y56" s="227" t="str">
        <f t="shared" si="45"/>
        <v>Cohesionless</v>
      </c>
    </row>
    <row r="57" spans="1:25" x14ac:dyDescent="0.2">
      <c r="A57" s="199"/>
      <c r="B57" s="173"/>
      <c r="C57" s="175"/>
      <c r="G57" s="201"/>
      <c r="H57" s="173"/>
      <c r="I57" s="202"/>
      <c r="J57" s="1"/>
      <c r="K57" s="189">
        <f t="shared" si="46"/>
        <v>0</v>
      </c>
      <c r="L57" s="242">
        <f>Input!H32</f>
        <v>0</v>
      </c>
      <c r="M57" s="250">
        <f t="shared" si="52"/>
        <v>0</v>
      </c>
      <c r="N57" s="251">
        <f>Input!G32</f>
        <v>0</v>
      </c>
      <c r="O57" s="227">
        <f t="shared" si="47"/>
        <v>0</v>
      </c>
      <c r="P57" s="252">
        <f t="shared" si="53"/>
        <v>0</v>
      </c>
      <c r="Q57" s="253">
        <f t="shared" si="48"/>
        <v>0</v>
      </c>
      <c r="R57" s="192">
        <f t="shared" ref="R57:R62" si="55">P57*N8</f>
        <v>0</v>
      </c>
      <c r="S57" s="227">
        <f>IF(Neg&gt;=K58,0,IF(Neg&lt;Da-Ta,IF(AND(Da-Ta&gt;K57,Da-Ta&lt;=K58),IF(Input!K32="",M57*L57,Input!K32)*La*Wa,0),0))</f>
        <v>0</v>
      </c>
      <c r="T57" s="254">
        <f>IF(AND(Da-Ta&gt;K57,Da-Ta&lt;=K58),IF(OR(L57=0,N57&gt;25),IF(Neg&lt;Da-Ta,IF(Input!K32&lt;&gt;"",Input!K32*La*Wa,O57*($R$63)),0),0),0)</f>
        <v>0</v>
      </c>
      <c r="U57" s="255">
        <f t="shared" si="50"/>
        <v>0</v>
      </c>
      <c r="V57" s="257">
        <f t="shared" si="54"/>
        <v>0</v>
      </c>
      <c r="W57" s="227">
        <f>IF(Input!K32="",V57*U57,Input!K32)*La*Wa</f>
        <v>0</v>
      </c>
      <c r="X57" s="227" t="str">
        <f>IF(AND(K58&gt;=Da-Ta,K57&lt;Da-Ta),"Yes","No")</f>
        <v>No</v>
      </c>
      <c r="Y57" s="227" t="str">
        <f t="shared" si="45"/>
        <v>Cohesionless</v>
      </c>
    </row>
    <row r="58" spans="1:25" ht="24" x14ac:dyDescent="0.2">
      <c r="A58" s="199" t="s">
        <v>429</v>
      </c>
      <c r="B58" s="173" t="s">
        <v>430</v>
      </c>
      <c r="C58" s="175" t="s">
        <v>425</v>
      </c>
      <c r="E58" s="172"/>
      <c r="G58" s="201"/>
      <c r="H58" s="173" t="s">
        <v>430</v>
      </c>
      <c r="I58" s="202">
        <f>Pp!F50</f>
        <v>0</v>
      </c>
      <c r="J58" s="175" t="s">
        <v>400</v>
      </c>
      <c r="K58" s="189">
        <f t="shared" si="46"/>
        <v>0</v>
      </c>
      <c r="L58" s="242">
        <f>Input!H33</f>
        <v>0</v>
      </c>
      <c r="M58" s="250">
        <f t="shared" si="52"/>
        <v>0</v>
      </c>
      <c r="N58" s="251">
        <f>Input!G33</f>
        <v>0</v>
      </c>
      <c r="O58" s="227">
        <f t="shared" si="47"/>
        <v>0</v>
      </c>
      <c r="P58" s="252">
        <f t="shared" si="53"/>
        <v>0</v>
      </c>
      <c r="Q58" s="253">
        <f t="shared" si="48"/>
        <v>0</v>
      </c>
      <c r="R58" s="192">
        <f t="shared" si="55"/>
        <v>0</v>
      </c>
      <c r="S58" s="227">
        <f>IF(Neg&gt;=K59,0,IF(Neg&lt;Da-Ta,IF(AND(Da-Ta&gt;K58,Da-Ta&lt;=K59),IF(Input!K33="",M58*L58,Input!K33)*La*Wa,0),0))</f>
        <v>0</v>
      </c>
      <c r="T58" s="254">
        <f>IF(AND(Da-Ta&gt;K58,Da-Ta&lt;=K59),IF(OR(L58=0,N58&gt;25),IF(Neg&lt;Da-Ta,IF(Input!K33&lt;&gt;"",Input!K33*La*Wa,O58*($R$63)),0),0),0)</f>
        <v>0</v>
      </c>
      <c r="U58" s="255">
        <f t="shared" si="50"/>
        <v>0</v>
      </c>
      <c r="V58" s="257">
        <f t="shared" si="54"/>
        <v>0</v>
      </c>
      <c r="W58" s="227">
        <f>IF(Input!K33="",V58*U58,Input!K33)*La*Wa</f>
        <v>0</v>
      </c>
      <c r="X58" s="227" t="str">
        <f t="shared" si="51"/>
        <v>No</v>
      </c>
      <c r="Y58" s="227" t="str">
        <f t="shared" si="45"/>
        <v>Cohesionless</v>
      </c>
    </row>
    <row r="59" spans="1:25" x14ac:dyDescent="0.2">
      <c r="A59" s="199"/>
      <c r="B59" s="173"/>
      <c r="C59" s="175"/>
      <c r="G59" s="201"/>
      <c r="H59" s="173"/>
      <c r="I59" s="202"/>
      <c r="J59" s="1"/>
      <c r="K59" s="189">
        <f t="shared" si="46"/>
        <v>0</v>
      </c>
      <c r="L59" s="242">
        <f>Input!H34</f>
        <v>0</v>
      </c>
      <c r="M59" s="250">
        <f t="shared" si="52"/>
        <v>0</v>
      </c>
      <c r="N59" s="251">
        <f>Input!G34</f>
        <v>0</v>
      </c>
      <c r="O59" s="227">
        <f t="shared" si="47"/>
        <v>0</v>
      </c>
      <c r="P59" s="252">
        <f t="shared" si="53"/>
        <v>0</v>
      </c>
      <c r="Q59" s="253">
        <f t="shared" si="48"/>
        <v>0</v>
      </c>
      <c r="R59" s="192">
        <f t="shared" si="55"/>
        <v>0</v>
      </c>
      <c r="S59" s="227">
        <f>IF(Neg&gt;=K60,0,IF(Neg&lt;Da-Ta,IF(AND(Da-Ta&gt;K59,Da-Ta&lt;=K60),IF(Input!K34="",M59*L59,Input!K34)*La*Wa,0),0))</f>
        <v>0</v>
      </c>
      <c r="T59" s="254">
        <f>IF(AND(Da-Ta&gt;K59,Da-Ta&lt;=K60),IF(OR(L59=0,N59&gt;25),IF(Neg&lt;Da-Ta,IF(Input!K34&lt;&gt;"",Input!K34*La*Wa,O59*($R$63)),0),0),0)</f>
        <v>0</v>
      </c>
      <c r="U59" s="255">
        <f t="shared" si="50"/>
        <v>0</v>
      </c>
      <c r="V59" s="257">
        <f>IF(U59=0,0,IF((U59/2.12)&lt;=1.5,0.55,IF((U59/2.12)&gt;2.5,0.45,0.55-0.1*((U59/2.12)-1.5))))</f>
        <v>0</v>
      </c>
      <c r="W59" s="227">
        <f>IF(Input!K34="",V59*U59,Input!K34)*La*Wa</f>
        <v>0</v>
      </c>
      <c r="X59" s="227" t="str">
        <f t="shared" si="51"/>
        <v>No</v>
      </c>
      <c r="Y59" s="227" t="str">
        <f t="shared" si="45"/>
        <v>Cohesionless</v>
      </c>
    </row>
    <row r="60" spans="1:25" ht="24" x14ac:dyDescent="0.2">
      <c r="A60" s="199" t="s">
        <v>431</v>
      </c>
      <c r="B60" s="173" t="s">
        <v>432</v>
      </c>
      <c r="C60" s="175" t="s">
        <v>433</v>
      </c>
      <c r="G60" s="201"/>
      <c r="H60" s="173" t="s">
        <v>432</v>
      </c>
      <c r="I60" s="202">
        <f>Pplug*(Da-Ta)*La</f>
        <v>0</v>
      </c>
      <c r="J60" s="1" t="s">
        <v>365</v>
      </c>
      <c r="K60" s="189">
        <f t="shared" si="46"/>
        <v>0</v>
      </c>
      <c r="L60" s="242">
        <f>Input!H35</f>
        <v>0</v>
      </c>
      <c r="M60" s="250">
        <f t="shared" si="52"/>
        <v>0</v>
      </c>
      <c r="N60" s="251">
        <f>Input!G35</f>
        <v>0</v>
      </c>
      <c r="O60" s="227">
        <f t="shared" si="47"/>
        <v>0</v>
      </c>
      <c r="P60" s="252">
        <f t="shared" si="53"/>
        <v>0</v>
      </c>
      <c r="Q60" s="253">
        <f t="shared" si="48"/>
        <v>0</v>
      </c>
      <c r="R60" s="192">
        <f t="shared" si="55"/>
        <v>0</v>
      </c>
      <c r="S60" s="227">
        <f>IF(Neg&gt;=K61,0,IF(Neg&lt;Da-Ta,IF(AND(Da-Ta&gt;K60,Da-Ta&lt;=K61),IF(Input!K35="",M60*L60,Input!K35)*La*Wa,0),0))</f>
        <v>0</v>
      </c>
      <c r="T60" s="254">
        <f>IF(AND(Da-Ta&gt;K60,Da-Ta&lt;=K61),IF(OR(L60=0,N60&gt;25),IF(Neg&lt;Da-Ta,IF(Input!K35&lt;&gt;"",Input!K35*La*Wa,O60*($R$63)),0),0),0)</f>
        <v>0</v>
      </c>
      <c r="U60" s="255">
        <f t="shared" si="50"/>
        <v>0</v>
      </c>
      <c r="V60" s="257">
        <f>IF(U60=0,0,IF((U60/2.12)&lt;=1.5,0.55,IF((U60/2.12)&gt;2.5,0.45,0.55-0.1*((U60/2.12)-1.5))))</f>
        <v>0</v>
      </c>
      <c r="W60" s="227">
        <f>IF(Input!K35="",V60*U60,Input!K35)*La*Wa</f>
        <v>0</v>
      </c>
      <c r="X60" s="227" t="str">
        <f t="shared" si="51"/>
        <v>No</v>
      </c>
      <c r="Y60" s="227" t="str">
        <f t="shared" si="45"/>
        <v>Cohesionless</v>
      </c>
    </row>
    <row r="61" spans="1:25" x14ac:dyDescent="0.2">
      <c r="B61" s="172"/>
      <c r="C61" s="172"/>
      <c r="E61" s="172"/>
      <c r="G61" s="1"/>
      <c r="H61" s="1"/>
      <c r="I61" s="201"/>
      <c r="J61" s="1"/>
      <c r="K61" s="189">
        <f t="shared" si="46"/>
        <v>0</v>
      </c>
      <c r="L61" s="242">
        <f>Input!H36</f>
        <v>0</v>
      </c>
      <c r="M61" s="250">
        <f t="shared" si="52"/>
        <v>0</v>
      </c>
      <c r="N61" s="251">
        <f>Input!G36</f>
        <v>0</v>
      </c>
      <c r="O61" s="227">
        <f t="shared" si="47"/>
        <v>0</v>
      </c>
      <c r="P61" s="252">
        <f t="shared" si="53"/>
        <v>0</v>
      </c>
      <c r="Q61" s="253">
        <f t="shared" si="48"/>
        <v>0</v>
      </c>
      <c r="R61" s="192">
        <f t="shared" si="55"/>
        <v>0</v>
      </c>
      <c r="S61" s="227">
        <f>IF(Neg&gt;=K62,0,IF(Neg&lt;Da-Ta,IF(AND(Da-Ta&gt;K61,Da-Ta&lt;=K62),IF(Input!K36="",M61*L61,Input!K36)*La*Wa,0),0))</f>
        <v>0</v>
      </c>
      <c r="T61" s="254">
        <f>IF(AND(Da-Ta&gt;K61,Da-Ta&lt;=K62),IF(OR(L61=0,N61&gt;25),IF(Neg&lt;Da-Ta,IF(Input!K36&lt;&gt;"",Input!K36*La*Wa,O61*($R$63)),0),0),0)</f>
        <v>0</v>
      </c>
      <c r="U61" s="255">
        <f t="shared" si="50"/>
        <v>0</v>
      </c>
      <c r="V61" s="257">
        <f t="shared" si="54"/>
        <v>0</v>
      </c>
      <c r="W61" s="227">
        <f>IF(Input!K36="",V61*U61,Input!K36)*La*Wa</f>
        <v>0</v>
      </c>
      <c r="X61" s="227" t="str">
        <f t="shared" si="51"/>
        <v>No</v>
      </c>
      <c r="Y61" s="227" t="str">
        <f t="shared" si="45"/>
        <v>Cohesionless</v>
      </c>
    </row>
    <row r="62" spans="1:25" x14ac:dyDescent="0.2">
      <c r="A62" s="467" t="s">
        <v>434</v>
      </c>
      <c r="B62" s="258" t="s">
        <v>435</v>
      </c>
      <c r="E62" s="172"/>
      <c r="G62" s="1"/>
      <c r="H62" s="1"/>
      <c r="I62" s="201"/>
      <c r="J62" s="1"/>
      <c r="K62" s="189">
        <f t="shared" si="46"/>
        <v>0</v>
      </c>
      <c r="L62" s="242">
        <f>Input!H37</f>
        <v>0</v>
      </c>
      <c r="M62" s="250">
        <f t="shared" si="52"/>
        <v>0</v>
      </c>
      <c r="N62" s="251">
        <f>Input!G37</f>
        <v>0</v>
      </c>
      <c r="O62" s="227">
        <f t="shared" si="47"/>
        <v>0</v>
      </c>
      <c r="P62" s="252">
        <f t="shared" si="53"/>
        <v>0</v>
      </c>
      <c r="Q62" s="253">
        <f t="shared" si="48"/>
        <v>0</v>
      </c>
      <c r="R62" s="192">
        <f t="shared" si="55"/>
        <v>0</v>
      </c>
      <c r="S62" s="227">
        <f>IF(Neg&gt;=K63,0,IF(Neg&lt;Da-Ta,IF(AND(Da-Ta&gt;K62,Da-Ta&lt;=K63),IF(Input!K37="",M62*L62,Input!K37)*La*Wa,0),0))</f>
        <v>0</v>
      </c>
      <c r="T62" s="254">
        <f>IF(AND(Da-Ta&gt;K62,Da-Ta&lt;=K63),IF(OR(L62=0,N62&gt;25),IF(Neg&lt;Da-Ta,IF(Input!K37&lt;&gt;"",Input!K37*La*Wa,O62*($R$63)),0),0),0)</f>
        <v>0</v>
      </c>
      <c r="U62" s="255">
        <f t="shared" si="50"/>
        <v>0</v>
      </c>
      <c r="V62" s="257">
        <f t="shared" si="54"/>
        <v>0</v>
      </c>
      <c r="W62" s="227">
        <f>IF(Input!K37="",V62*U62,Input!K37)*La*Wa</f>
        <v>0</v>
      </c>
      <c r="X62" s="227" t="str">
        <f t="shared" si="51"/>
        <v>No</v>
      </c>
      <c r="Y62" s="227" t="str">
        <f t="shared" si="45"/>
        <v>Cohesionless</v>
      </c>
    </row>
    <row r="63" spans="1:25" x14ac:dyDescent="0.2">
      <c r="A63" s="467"/>
      <c r="G63" s="1"/>
      <c r="H63" s="1"/>
      <c r="I63" s="1"/>
      <c r="J63" s="1"/>
      <c r="K63" s="189">
        <f>B31</f>
        <v>0</v>
      </c>
      <c r="L63" s="259"/>
      <c r="M63" s="259"/>
      <c r="N63" s="1"/>
      <c r="O63" s="1"/>
      <c r="P63" s="1"/>
      <c r="Q63" s="249" t="s">
        <v>436</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437</v>
      </c>
      <c r="C64" s="172" t="s">
        <v>438</v>
      </c>
      <c r="E64" s="172"/>
      <c r="G64" s="201"/>
      <c r="H64" s="173" t="s">
        <v>437</v>
      </c>
      <c r="I64" s="202">
        <f>MIN(S63,Rplug)</f>
        <v>0</v>
      </c>
      <c r="J64" s="1" t="s">
        <v>365</v>
      </c>
      <c r="N64" s="1"/>
      <c r="O64" s="1"/>
      <c r="P64" s="1"/>
      <c r="R64" s="1"/>
      <c r="S64" s="1"/>
      <c r="T64" s="1"/>
      <c r="U64" s="1"/>
      <c r="V64" s="1"/>
      <c r="W64" s="1"/>
      <c r="X64" s="1"/>
      <c r="Y64" s="1"/>
    </row>
    <row r="65" spans="1:43" ht="13.5" x14ac:dyDescent="0.2">
      <c r="B65" s="249" t="s">
        <v>439</v>
      </c>
      <c r="C65" s="259" t="s">
        <v>440</v>
      </c>
      <c r="D65" s="1"/>
      <c r="E65" s="1"/>
      <c r="F65" s="1"/>
      <c r="G65" s="201"/>
      <c r="H65" s="249" t="s">
        <v>439</v>
      </c>
      <c r="I65" s="202" t="e">
        <f>2*Ca*Ta*Wa*COS(Input!$C$17*PI()/180)</f>
        <v>#DIV/0!</v>
      </c>
      <c r="J65" s="1" t="s">
        <v>365</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441</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437</v>
      </c>
      <c r="C69" s="262" t="s">
        <v>442</v>
      </c>
      <c r="D69" s="1"/>
      <c r="E69" s="1"/>
      <c r="F69" s="1"/>
      <c r="G69" s="201"/>
      <c r="H69" s="173" t="s">
        <v>437</v>
      </c>
      <c r="I69" s="202">
        <f>MIN(T63,Rplug)</f>
        <v>0</v>
      </c>
      <c r="J69" s="1" t="s">
        <v>365</v>
      </c>
      <c r="K69" s="172"/>
      <c r="L69" s="201"/>
      <c r="M69" s="259"/>
      <c r="N69" s="1"/>
      <c r="O69" s="1"/>
      <c r="P69" s="1"/>
    </row>
    <row r="70" spans="1:43" ht="13.5" x14ac:dyDescent="0.2">
      <c r="B70" s="249" t="s">
        <v>439</v>
      </c>
      <c r="C70" s="1" t="s">
        <v>443</v>
      </c>
      <c r="D70" s="1"/>
      <c r="E70" s="1"/>
      <c r="F70" s="1"/>
      <c r="G70" s="201"/>
      <c r="H70" s="249" t="s">
        <v>439</v>
      </c>
      <c r="I70" s="202" t="e">
        <f>2*fs_e*Wa*Ta*COS(Input!$C$17*PI()/180)</f>
        <v>#DIV/0!</v>
      </c>
      <c r="J70" s="1" t="s">
        <v>365</v>
      </c>
      <c r="K70" s="172"/>
      <c r="L70" s="172"/>
      <c r="M70" s="172"/>
    </row>
    <row r="71" spans="1:43" x14ac:dyDescent="0.2">
      <c r="B71" s="1"/>
      <c r="C71" s="1"/>
      <c r="D71" s="1"/>
      <c r="E71" s="1"/>
      <c r="F71" s="1"/>
      <c r="G71" s="1"/>
      <c r="H71" s="1"/>
      <c r="I71" s="201"/>
      <c r="J71" s="1"/>
      <c r="K71" s="172"/>
      <c r="L71" s="172"/>
      <c r="M71" s="172"/>
    </row>
    <row r="72" spans="1:43" x14ac:dyDescent="0.2">
      <c r="B72" s="258" t="s">
        <v>444</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437</v>
      </c>
      <c r="C74" s="172" t="s">
        <v>438</v>
      </c>
      <c r="D74" s="1"/>
      <c r="E74" s="1"/>
      <c r="F74" s="1"/>
      <c r="G74" s="201"/>
      <c r="H74" s="173" t="s">
        <v>437</v>
      </c>
      <c r="I74" s="202">
        <f>MIN(W63,Rplug)</f>
        <v>0</v>
      </c>
      <c r="J74" s="1" t="s">
        <v>365</v>
      </c>
      <c r="K74" s="172"/>
      <c r="L74" s="172"/>
      <c r="M74" s="172"/>
    </row>
    <row r="75" spans="1:43" ht="13.5" x14ac:dyDescent="0.2">
      <c r="B75" s="249" t="s">
        <v>439</v>
      </c>
      <c r="C75" s="259" t="s">
        <v>440</v>
      </c>
      <c r="D75" s="1"/>
      <c r="E75" s="1"/>
      <c r="F75" s="1"/>
      <c r="G75" s="201"/>
      <c r="H75" s="249" t="s">
        <v>439</v>
      </c>
      <c r="I75" s="202" t="e">
        <f>2*Ca_silt_e*Wa*Ta*COS(Input!$C$17*PI()/180)</f>
        <v>#DIV/0!</v>
      </c>
      <c r="J75" s="1" t="s">
        <v>365</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445</v>
      </c>
      <c r="AI77" s="264"/>
      <c r="AJ77" s="265" t="s">
        <v>336</v>
      </c>
      <c r="AK77" s="265" t="s">
        <v>337</v>
      </c>
      <c r="AL77" s="265" t="s">
        <v>338</v>
      </c>
      <c r="AM77" s="265" t="s">
        <v>339</v>
      </c>
      <c r="AN77" s="266"/>
      <c r="AO77" s="265" t="s">
        <v>446</v>
      </c>
      <c r="AP77" s="265" t="s">
        <v>446</v>
      </c>
    </row>
    <row r="78" spans="1:43" ht="13.5" x14ac:dyDescent="0.2">
      <c r="A78" s="171" t="s">
        <v>447</v>
      </c>
      <c r="B78" s="173" t="s">
        <v>448</v>
      </c>
      <c r="C78" s="175" t="s">
        <v>449</v>
      </c>
      <c r="E78" s="172"/>
      <c r="G78" s="181"/>
      <c r="H78" s="173" t="s">
        <v>448</v>
      </c>
      <c r="I78" s="203" t="e">
        <f>Φs*(I56+SUM(MIN(Rplug,(I64+I69+I74))+I65+I70+I75))</f>
        <v>#DIV/0!</v>
      </c>
      <c r="J78" s="172" t="s">
        <v>365</v>
      </c>
      <c r="K78" s="172"/>
      <c r="L78" s="1"/>
      <c r="M78" s="1"/>
      <c r="N78" s="1"/>
      <c r="O78" s="1"/>
      <c r="P78" s="1"/>
      <c r="AH78" s="267" t="s">
        <v>384</v>
      </c>
      <c r="AI78" s="267" t="s">
        <v>395</v>
      </c>
      <c r="AJ78" s="267" t="s">
        <v>351</v>
      </c>
      <c r="AK78" s="267" t="s">
        <v>351</v>
      </c>
      <c r="AL78" s="267" t="s">
        <v>352</v>
      </c>
      <c r="AM78" s="267" t="s">
        <v>352</v>
      </c>
      <c r="AN78" s="267" t="s">
        <v>350</v>
      </c>
      <c r="AO78" s="267" t="s">
        <v>450</v>
      </c>
      <c r="AP78" s="267" t="s">
        <v>450</v>
      </c>
      <c r="AQ78" s="268" t="s">
        <v>451</v>
      </c>
    </row>
    <row r="79" spans="1:43" ht="13.5" thickBot="1" x14ac:dyDescent="0.25">
      <c r="B79" s="172"/>
      <c r="C79" s="172"/>
      <c r="E79" s="172"/>
      <c r="AH79" s="269">
        <f>K86</f>
        <v>0</v>
      </c>
      <c r="AI79" s="269">
        <f>L86</f>
        <v>0</v>
      </c>
      <c r="AJ79" s="270">
        <f t="shared" ref="AJ79:AM80" si="56">Q5</f>
        <v>0</v>
      </c>
      <c r="AK79" s="270">
        <f t="shared" si="56"/>
        <v>0</v>
      </c>
      <c r="AL79" s="269">
        <f t="shared" si="56"/>
        <v>0</v>
      </c>
      <c r="AM79" s="269">
        <f t="shared" si="56"/>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452</v>
      </c>
      <c r="I80" s="273" t="e">
        <f>S/'Calculations - H'!I78</f>
        <v>#DIV/0!</v>
      </c>
      <c r="K80" s="274"/>
      <c r="L80" s="173"/>
      <c r="M80" s="275"/>
      <c r="N80" s="218"/>
      <c r="P80" s="212"/>
      <c r="AH80" s="269">
        <f>K87</f>
        <v>0</v>
      </c>
      <c r="AI80" s="269">
        <f>L87</f>
        <v>0</v>
      </c>
      <c r="AJ80" s="270">
        <f t="shared" si="56"/>
        <v>0</v>
      </c>
      <c r="AK80" s="270">
        <f t="shared" si="56"/>
        <v>0</v>
      </c>
      <c r="AL80" s="269">
        <f t="shared" si="56"/>
        <v>0</v>
      </c>
      <c r="AM80" s="269">
        <f t="shared" si="56"/>
        <v>0</v>
      </c>
      <c r="AN80" s="269">
        <f>O87</f>
        <v>0</v>
      </c>
      <c r="AO80" s="271">
        <f t="shared" ref="AO80:AO87" si="57">0.5*(AJ80+AL80)*SQRT(0.25*(AK80-AM80)^2+AN80^2)</f>
        <v>0</v>
      </c>
      <c r="AP80" s="271">
        <f t="shared" ref="AP80:AP87" si="58">0.5*(AK80+AM80)*SQRT(0.25*(AJ80-AL80)^2+AN80^2)</f>
        <v>0</v>
      </c>
      <c r="AQ80" s="272">
        <f>AI80*(2*AO80+2*AP80)/2</f>
        <v>0</v>
      </c>
    </row>
    <row r="81" spans="1:43" ht="12.75" x14ac:dyDescent="0.2">
      <c r="B81" s="172"/>
      <c r="C81" s="172"/>
      <c r="E81" s="172"/>
      <c r="Q81" s="276"/>
      <c r="AH81" s="269">
        <f t="shared" ref="AH81:AI84" si="59">K89</f>
        <v>0</v>
      </c>
      <c r="AI81" s="269">
        <f t="shared" si="59"/>
        <v>0</v>
      </c>
      <c r="AJ81" s="270">
        <f t="shared" ref="AJ81:AM84" si="60">Q8</f>
        <v>0</v>
      </c>
      <c r="AK81" s="270">
        <f t="shared" si="60"/>
        <v>0</v>
      </c>
      <c r="AL81" s="269">
        <f t="shared" si="60"/>
        <v>0</v>
      </c>
      <c r="AM81" s="269">
        <f t="shared" si="60"/>
        <v>0</v>
      </c>
      <c r="AN81" s="269">
        <f t="shared" ref="AN81:AN84" si="61">O89</f>
        <v>0</v>
      </c>
      <c r="AO81" s="271">
        <f t="shared" si="57"/>
        <v>0</v>
      </c>
      <c r="AP81" s="271">
        <f t="shared" si="58"/>
        <v>0</v>
      </c>
      <c r="AQ81" s="272">
        <f t="shared" ref="AQ81:AQ87" si="62">AI81*(2*AO81+2*AP81)/2</f>
        <v>0</v>
      </c>
    </row>
    <row r="82" spans="1:43" ht="12.75" x14ac:dyDescent="0.2">
      <c r="A82" s="462" t="s">
        <v>453</v>
      </c>
      <c r="B82" s="463"/>
      <c r="C82" s="463"/>
      <c r="D82" s="463"/>
      <c r="E82" s="463"/>
      <c r="F82" s="463"/>
      <c r="G82" s="463"/>
      <c r="H82" s="463"/>
      <c r="I82" s="463"/>
      <c r="J82" s="464"/>
      <c r="K82" s="178" t="s">
        <v>454</v>
      </c>
      <c r="L82" s="218"/>
      <c r="M82" s="178"/>
      <c r="Q82" s="276"/>
      <c r="AH82" s="269">
        <f t="shared" si="59"/>
        <v>0</v>
      </c>
      <c r="AI82" s="269">
        <f t="shared" si="59"/>
        <v>0</v>
      </c>
      <c r="AJ82" s="270">
        <f t="shared" si="60"/>
        <v>0</v>
      </c>
      <c r="AK82" s="270">
        <f t="shared" si="60"/>
        <v>0</v>
      </c>
      <c r="AL82" s="269">
        <f t="shared" si="60"/>
        <v>0</v>
      </c>
      <c r="AM82" s="269">
        <f t="shared" si="60"/>
        <v>0</v>
      </c>
      <c r="AN82" s="269">
        <f t="shared" si="61"/>
        <v>0</v>
      </c>
      <c r="AO82" s="271">
        <f t="shared" si="57"/>
        <v>0</v>
      </c>
      <c r="AP82" s="271">
        <f t="shared" si="58"/>
        <v>0</v>
      </c>
      <c r="AQ82" s="272">
        <f t="shared" si="62"/>
        <v>0</v>
      </c>
    </row>
    <row r="83" spans="1:43" ht="12.75" x14ac:dyDescent="0.2">
      <c r="B83" s="172"/>
      <c r="C83" s="172"/>
      <c r="E83" s="172"/>
      <c r="Q83" s="276"/>
      <c r="AH83" s="269">
        <f t="shared" si="59"/>
        <v>0</v>
      </c>
      <c r="AI83" s="269">
        <f t="shared" si="59"/>
        <v>0</v>
      </c>
      <c r="AJ83" s="270">
        <f t="shared" si="60"/>
        <v>0</v>
      </c>
      <c r="AK83" s="270">
        <f t="shared" si="60"/>
        <v>0</v>
      </c>
      <c r="AL83" s="269">
        <f t="shared" si="60"/>
        <v>0</v>
      </c>
      <c r="AM83" s="269">
        <f t="shared" si="60"/>
        <v>0</v>
      </c>
      <c r="AN83" s="269">
        <f t="shared" si="61"/>
        <v>0</v>
      </c>
      <c r="AO83" s="271">
        <f t="shared" si="57"/>
        <v>0</v>
      </c>
      <c r="AP83" s="271">
        <f t="shared" si="58"/>
        <v>0</v>
      </c>
      <c r="AQ83" s="272">
        <f t="shared" si="62"/>
        <v>0</v>
      </c>
    </row>
    <row r="84" spans="1:43" ht="24" x14ac:dyDescent="0.2">
      <c r="A84" s="199" t="s">
        <v>411</v>
      </c>
      <c r="B84" s="171" t="s">
        <v>412</v>
      </c>
      <c r="C84" s="185">
        <v>0.75</v>
      </c>
      <c r="G84" s="201"/>
      <c r="H84" s="171" t="s">
        <v>412</v>
      </c>
      <c r="I84" s="201">
        <v>0.75</v>
      </c>
      <c r="K84" s="141" t="s">
        <v>455</v>
      </c>
      <c r="L84" s="13"/>
      <c r="M84" s="201" t="s">
        <v>338</v>
      </c>
      <c r="N84" s="201" t="s">
        <v>339</v>
      </c>
      <c r="O84" s="1"/>
      <c r="P84" s="1"/>
      <c r="Q84" s="276"/>
      <c r="AH84" s="269">
        <f t="shared" si="59"/>
        <v>0</v>
      </c>
      <c r="AI84" s="269">
        <f t="shared" si="59"/>
        <v>0</v>
      </c>
      <c r="AJ84" s="270">
        <f t="shared" si="60"/>
        <v>0</v>
      </c>
      <c r="AK84" s="270">
        <f t="shared" si="60"/>
        <v>0</v>
      </c>
      <c r="AL84" s="269">
        <f t="shared" si="60"/>
        <v>0</v>
      </c>
      <c r="AM84" s="269">
        <f t="shared" si="60"/>
        <v>0</v>
      </c>
      <c r="AN84" s="269">
        <f t="shared" si="61"/>
        <v>0</v>
      </c>
      <c r="AO84" s="271">
        <f t="shared" si="57"/>
        <v>0</v>
      </c>
      <c r="AP84" s="271">
        <f t="shared" si="58"/>
        <v>0</v>
      </c>
      <c r="AQ84" s="272">
        <f t="shared" si="62"/>
        <v>0</v>
      </c>
    </row>
    <row r="85" spans="1:43" ht="13.5" x14ac:dyDescent="0.2">
      <c r="A85" s="199" t="s">
        <v>456</v>
      </c>
      <c r="B85" s="171" t="s">
        <v>457</v>
      </c>
      <c r="C85" s="185">
        <v>0.9</v>
      </c>
      <c r="G85" s="201"/>
      <c r="H85" s="171" t="s">
        <v>457</v>
      </c>
      <c r="I85" s="201">
        <v>0.9</v>
      </c>
      <c r="K85" s="186" t="s">
        <v>384</v>
      </c>
      <c r="L85" s="186" t="s">
        <v>395</v>
      </c>
      <c r="M85" s="186" t="s">
        <v>352</v>
      </c>
      <c r="N85" s="186" t="s">
        <v>352</v>
      </c>
      <c r="O85" s="186" t="s">
        <v>350</v>
      </c>
      <c r="P85" s="277" t="s">
        <v>451</v>
      </c>
      <c r="Q85" s="222" t="s">
        <v>358</v>
      </c>
      <c r="AH85" s="269"/>
      <c r="AI85" s="269"/>
      <c r="AJ85" s="270"/>
      <c r="AK85" s="270"/>
      <c r="AL85" s="269"/>
      <c r="AM85" s="269"/>
      <c r="AN85" s="269"/>
      <c r="AO85" s="271"/>
      <c r="AP85" s="271"/>
      <c r="AQ85" s="272"/>
    </row>
    <row r="86" spans="1:43" ht="12.75" x14ac:dyDescent="0.2">
      <c r="G86" s="1"/>
      <c r="H86" s="1"/>
      <c r="I86" s="1"/>
      <c r="K86" s="189">
        <f t="shared" ref="K86:K94" si="63">B22</f>
        <v>0</v>
      </c>
      <c r="L86" s="191">
        <f>IF(Q86="Silty",W22+(TAN(RADIANS(Y22)))*(((1-(SIN(RADIANS(Y22))))*V22*(0.5*(K87-K86)+K86)*(TAN(RADIANS(45+Y22/2)))+W22)/((TAN(RADIANS(45+Y22/2)))-(TAN(RADIANS(Y22))))),IF(Q86="Cohesive",C22,0))</f>
        <v>0</v>
      </c>
      <c r="M86" s="189">
        <f t="shared" ref="M86:N94" si="64">S5</f>
        <v>0</v>
      </c>
      <c r="N86" s="189">
        <f t="shared" si="64"/>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AA5</f>
        <v>Cohesionless</v>
      </c>
      <c r="AH86" s="269">
        <f>K93</f>
        <v>0</v>
      </c>
      <c r="AI86" s="269">
        <f>L93</f>
        <v>0</v>
      </c>
      <c r="AJ86" s="270">
        <f t="shared" ref="AJ86:AM87" si="66">Q12</f>
        <v>0</v>
      </c>
      <c r="AK86" s="270">
        <f t="shared" si="66"/>
        <v>0</v>
      </c>
      <c r="AL86" s="269">
        <f t="shared" si="66"/>
        <v>0</v>
      </c>
      <c r="AM86" s="269">
        <f t="shared" si="66"/>
        <v>0</v>
      </c>
      <c r="AN86" s="269">
        <f>O93</f>
        <v>0</v>
      </c>
      <c r="AO86" s="271">
        <f t="shared" si="57"/>
        <v>0</v>
      </c>
      <c r="AP86" s="271">
        <f t="shared" si="58"/>
        <v>0</v>
      </c>
      <c r="AQ86" s="272">
        <f t="shared" si="62"/>
        <v>0</v>
      </c>
    </row>
    <row r="87" spans="1:43" ht="12.75" x14ac:dyDescent="0.2">
      <c r="A87" s="171" t="s">
        <v>458</v>
      </c>
      <c r="B87" s="279" t="s">
        <v>459</v>
      </c>
      <c r="C87" s="280" t="s">
        <v>460</v>
      </c>
      <c r="E87" s="172"/>
      <c r="G87" s="201"/>
      <c r="H87" s="281" t="s">
        <v>459</v>
      </c>
      <c r="I87" s="202" t="e">
        <f>Vc*27*δx</f>
        <v>#DIV/0!</v>
      </c>
      <c r="J87" s="172" t="s">
        <v>365</v>
      </c>
      <c r="K87" s="189">
        <f t="shared" si="63"/>
        <v>0</v>
      </c>
      <c r="L87" s="191">
        <f>IF(Q87="Silty",W23+(TAN(RADIANS(Y23)))*(((1-(SIN(RADIANS(Y23))))*V23*(0.5*(K88-K87)+K87)*(TAN(RADIANS(45+Y23/2)))+W23)/((TAN(RADIANS(45+Y23/2)))-(TAN(RADIANS(Y23))))),IF(Q87="Cohesive",C23,0))</f>
        <v>0</v>
      </c>
      <c r="M87" s="189">
        <f t="shared" si="64"/>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7"/>
        <v>0</v>
      </c>
      <c r="AP87" s="271">
        <f t="shared" si="58"/>
        <v>0</v>
      </c>
      <c r="AQ87" s="272">
        <f t="shared" si="62"/>
        <v>0</v>
      </c>
    </row>
    <row r="88" spans="1:43" ht="12.75" x14ac:dyDescent="0.2">
      <c r="B88" s="172"/>
      <c r="C88" s="172"/>
      <c r="E88" s="172"/>
      <c r="G88" s="1"/>
      <c r="H88" s="1"/>
      <c r="I88" s="1"/>
      <c r="K88" s="189">
        <f t="shared" si="63"/>
        <v>0</v>
      </c>
      <c r="L88" s="191">
        <f t="shared" ref="L88:L94" si="67">IF(Q88="Silty",W24+(TAN(RADIANS(Y24)))*(((1-(SIN(RADIANS(Y24))))*V24*(0.5*(K89-K88)+K88)*(TAN(RADIANS(45+Y24/2)))+W24)/((TAN(RADIANS(45+Y24/2)))-(TAN(RADIANS(Y24))))),IF(Q88="Cohesive",C24,0))</f>
        <v>0</v>
      </c>
      <c r="M88" s="189">
        <f t="shared" si="64"/>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436</v>
      </c>
      <c r="AQ88" s="283">
        <f>SUM(AQ79:AQ87)</f>
        <v>0</v>
      </c>
    </row>
    <row r="89" spans="1:43" ht="12.75" x14ac:dyDescent="0.2">
      <c r="B89" s="258" t="s">
        <v>461</v>
      </c>
      <c r="C89" s="172"/>
      <c r="D89" s="173"/>
      <c r="G89" s="1"/>
      <c r="H89" s="1"/>
      <c r="I89" s="1"/>
      <c r="K89" s="189">
        <f t="shared" si="63"/>
        <v>0</v>
      </c>
      <c r="L89" s="191">
        <f t="shared" si="67"/>
        <v>0</v>
      </c>
      <c r="M89" s="189">
        <f t="shared" si="64"/>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3"/>
        <v>0</v>
      </c>
      <c r="L90" s="191">
        <f t="shared" si="67"/>
        <v>0</v>
      </c>
      <c r="M90" s="189">
        <f t="shared" si="64"/>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462</v>
      </c>
      <c r="B91" s="173" t="s">
        <v>463</v>
      </c>
      <c r="C91" s="175" t="s">
        <v>464</v>
      </c>
      <c r="E91" s="172"/>
      <c r="G91" s="201"/>
      <c r="H91" s="249" t="s">
        <v>463</v>
      </c>
      <c r="I91" s="201">
        <f>2*Wa+2*La</f>
        <v>0</v>
      </c>
      <c r="J91" s="172" t="s">
        <v>39</v>
      </c>
      <c r="K91" s="189">
        <f t="shared" si="63"/>
        <v>0</v>
      </c>
      <c r="L91" s="191">
        <f t="shared" si="67"/>
        <v>0</v>
      </c>
      <c r="M91" s="189">
        <f t="shared" si="64"/>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3"/>
        <v>0</v>
      </c>
      <c r="L92" s="191">
        <f t="shared" si="67"/>
        <v>0</v>
      </c>
      <c r="M92" s="189">
        <f t="shared" si="64"/>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465</v>
      </c>
      <c r="B93" s="173" t="s">
        <v>466</v>
      </c>
      <c r="C93" s="172" t="s">
        <v>467</v>
      </c>
      <c r="E93" s="172"/>
      <c r="G93" s="201"/>
      <c r="H93" s="249" t="s">
        <v>466</v>
      </c>
      <c r="I93" s="202">
        <f>P95</f>
        <v>0</v>
      </c>
      <c r="J93" s="172" t="s">
        <v>365</v>
      </c>
      <c r="K93" s="189">
        <f t="shared" si="63"/>
        <v>0</v>
      </c>
      <c r="L93" s="191">
        <f t="shared" si="67"/>
        <v>0</v>
      </c>
      <c r="M93" s="189">
        <f t="shared" si="64"/>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3"/>
        <v>0</v>
      </c>
      <c r="L94" s="191">
        <f t="shared" si="67"/>
        <v>0</v>
      </c>
      <c r="M94" s="189">
        <f t="shared" si="64"/>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468</v>
      </c>
      <c r="B95" s="206" t="s">
        <v>469</v>
      </c>
      <c r="C95" s="284" t="s">
        <v>470</v>
      </c>
      <c r="D95" s="178"/>
      <c r="E95" s="206"/>
      <c r="F95" s="178"/>
      <c r="G95" s="201"/>
      <c r="H95" s="206" t="s">
        <v>469</v>
      </c>
      <c r="I95" s="202" t="e">
        <f>IF(AND(toe&gt;0,VLOOKUP(Da,$K$5:$P$13,2,FALSE)&gt;0),0,(Ca*La*Ta))</f>
        <v>#DIV/0!</v>
      </c>
      <c r="J95" s="172" t="s">
        <v>365</v>
      </c>
      <c r="K95" s="249"/>
      <c r="L95" s="201"/>
      <c r="M95" s="1"/>
      <c r="N95" s="1"/>
      <c r="O95" s="249" t="s">
        <v>436</v>
      </c>
      <c r="P95" s="285">
        <f>SUM(P86:P94)</f>
        <v>0</v>
      </c>
    </row>
    <row r="96" spans="1:43" x14ac:dyDescent="0.2">
      <c r="A96" s="204" t="s">
        <v>471</v>
      </c>
      <c r="B96" s="206" t="s">
        <v>472</v>
      </c>
      <c r="C96" s="284" t="s">
        <v>473</v>
      </c>
      <c r="D96" s="178"/>
      <c r="E96" s="206"/>
      <c r="F96" s="178"/>
      <c r="G96" s="201"/>
      <c r="H96" s="206" t="s">
        <v>472</v>
      </c>
      <c r="I96" s="202" t="e">
        <f>IF(AND(toe&gt;0,VLOOKUP(Da,$K$5:$P$13,2,FALSE)&gt;0),0,(2*Ca*Ta*Wa*SIN(Input!$C$17*PI()/180)))</f>
        <v>#DIV/0!</v>
      </c>
      <c r="J96" s="172" t="s">
        <v>365</v>
      </c>
    </row>
    <row r="97" spans="1:15" x14ac:dyDescent="0.2">
      <c r="G97" s="1"/>
      <c r="H97" s="1"/>
      <c r="I97" s="1"/>
      <c r="K97" s="172"/>
      <c r="L97" s="172"/>
      <c r="M97" s="172"/>
    </row>
    <row r="98" spans="1:15" x14ac:dyDescent="0.2">
      <c r="A98" s="211"/>
      <c r="B98" s="258" t="s">
        <v>474</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475</v>
      </c>
      <c r="B100" s="206" t="s">
        <v>476</v>
      </c>
      <c r="C100" s="284" t="s">
        <v>477</v>
      </c>
      <c r="D100" s="178"/>
      <c r="E100" s="178"/>
      <c r="F100" s="178"/>
      <c r="G100" s="201"/>
      <c r="H100" s="206" t="s">
        <v>476</v>
      </c>
      <c r="I100" s="202" t="e">
        <f>IF(AND(toe&gt;0,VLOOKUP(Da,$K$5:$P$13,2,FALSE)&gt;0),0,(fs_f*La*Ta))</f>
        <v>#DIV/0!</v>
      </c>
      <c r="J100" s="172" t="s">
        <v>365</v>
      </c>
      <c r="K100" s="172"/>
      <c r="L100" s="172"/>
      <c r="M100" s="172"/>
    </row>
    <row r="101" spans="1:15" x14ac:dyDescent="0.2">
      <c r="A101" s="204" t="s">
        <v>478</v>
      </c>
      <c r="B101" s="206" t="s">
        <v>479</v>
      </c>
      <c r="C101" s="284" t="s">
        <v>480</v>
      </c>
      <c r="D101" s="178"/>
      <c r="E101" s="206"/>
      <c r="F101" s="178"/>
      <c r="G101" s="201"/>
      <c r="H101" s="206" t="s">
        <v>479</v>
      </c>
      <c r="I101" s="202" t="e">
        <f>IF(AND(toe&gt;0,VLOOKUP(Da,$K$5:$P$13,2,FALSE)&gt;0),0,(2*fs_e*Wa*Ta*SIN(Input!$C$17*PI()/180)))</f>
        <v>#DIV/0!</v>
      </c>
      <c r="J101" s="172" t="s">
        <v>365</v>
      </c>
      <c r="K101" s="172"/>
      <c r="L101" s="172"/>
      <c r="M101" s="172"/>
    </row>
    <row r="102" spans="1:15" x14ac:dyDescent="0.2">
      <c r="G102" s="1"/>
      <c r="H102" s="1"/>
      <c r="I102" s="1"/>
      <c r="K102" s="172"/>
      <c r="L102" s="172"/>
      <c r="M102" s="172"/>
    </row>
    <row r="103" spans="1:15" x14ac:dyDescent="0.2">
      <c r="B103" s="258" t="s">
        <v>481</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468</v>
      </c>
      <c r="B105" s="206" t="s">
        <v>469</v>
      </c>
      <c r="C105" s="284" t="s">
        <v>477</v>
      </c>
      <c r="D105" s="178"/>
      <c r="E105" s="178"/>
      <c r="F105" s="178"/>
      <c r="G105" s="201"/>
      <c r="H105" s="206" t="s">
        <v>469</v>
      </c>
      <c r="I105" s="202" t="e">
        <f>IF(AND(toe&gt;0,VLOOKUP(Da,$K$5:$P$13,2,FALSE)&gt;0),0,(Ca_silt_f*La*Ta))</f>
        <v>#DIV/0!</v>
      </c>
      <c r="J105" s="172" t="s">
        <v>365</v>
      </c>
    </row>
    <row r="106" spans="1:15" x14ac:dyDescent="0.2">
      <c r="A106" s="204" t="s">
        <v>471</v>
      </c>
      <c r="B106" s="206" t="s">
        <v>472</v>
      </c>
      <c r="C106" s="284" t="s">
        <v>480</v>
      </c>
      <c r="D106" s="178"/>
      <c r="E106" s="206"/>
      <c r="F106" s="178"/>
      <c r="G106" s="201"/>
      <c r="H106" s="206" t="s">
        <v>472</v>
      </c>
      <c r="I106" s="202" t="e">
        <f>IF(AND(toe&gt;0,VLOOKUP(Da,$K$5:$P$13,2,FALSE)&gt;0),0,(2*Ca_silt_e*Ta*Wa*SIN(Input!$C$17*PI()/180)))</f>
        <v>#DIV/0!</v>
      </c>
      <c r="J106" s="172" t="s">
        <v>365</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482</v>
      </c>
      <c r="B109" s="173" t="s">
        <v>448</v>
      </c>
      <c r="C109" s="178" t="s">
        <v>483</v>
      </c>
      <c r="D109" s="178"/>
      <c r="E109" s="178"/>
      <c r="F109" s="178"/>
      <c r="G109" s="201"/>
      <c r="H109" s="173" t="s">
        <v>484</v>
      </c>
      <c r="I109" s="255" t="e">
        <f>Φd*(Ws-Wwedges+Wc)+Φs*(I93+Wwedges+SUM(I95:I96,I100:I101,I105:I106))</f>
        <v>#DIV/0!</v>
      </c>
      <c r="J109" s="178" t="s">
        <v>365</v>
      </c>
      <c r="K109" s="172"/>
      <c r="L109" s="1"/>
      <c r="N109"/>
    </row>
    <row r="110" spans="1:15" ht="12.75" thickBot="1" x14ac:dyDescent="0.25">
      <c r="A110" s="171"/>
      <c r="B110" s="172"/>
      <c r="C110" s="172"/>
      <c r="E110" s="172"/>
      <c r="G110" s="1"/>
      <c r="M110" s="178"/>
    </row>
    <row r="111" spans="1:15" ht="12.75" thickBot="1" x14ac:dyDescent="0.25">
      <c r="A111" s="171"/>
      <c r="B111" s="172"/>
      <c r="C111" s="172"/>
      <c r="E111" s="172"/>
      <c r="H111" s="173" t="s">
        <v>452</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485</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486</v>
      </c>
      <c r="B115" s="173" t="s">
        <v>487</v>
      </c>
      <c r="C115" s="289" t="s">
        <v>488</v>
      </c>
      <c r="E115" s="172"/>
      <c r="H115" s="173" t="s">
        <v>487</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489</v>
      </c>
      <c r="B117" s="173" t="s">
        <v>490</v>
      </c>
      <c r="C117" s="289" t="s">
        <v>491</v>
      </c>
      <c r="E117" s="172"/>
      <c r="H117" s="173" t="s">
        <v>490</v>
      </c>
      <c r="I117" s="200">
        <f>IF((F\c*1000)&lt;=4000,0.85,IF((F\c*1000)&gt;=8000,0.65,(0.85-((((F\c*1000)-4000)/1000)*0.05))))</f>
        <v>0.85</v>
      </c>
      <c r="J117" s="175"/>
      <c r="K117" s="206"/>
      <c r="L117" s="218"/>
      <c r="M117" s="178"/>
    </row>
    <row r="118" spans="1:13" x14ac:dyDescent="0.2">
      <c r="A118" s="171"/>
      <c r="B118" s="173"/>
      <c r="C118" s="289" t="s">
        <v>492</v>
      </c>
      <c r="E118" s="172"/>
      <c r="H118" s="173"/>
      <c r="I118" s="200"/>
      <c r="J118" s="175"/>
      <c r="K118" s="206"/>
      <c r="L118" s="218"/>
      <c r="M118" s="178"/>
    </row>
    <row r="119" spans="1:13" x14ac:dyDescent="0.2">
      <c r="A119" s="171"/>
      <c r="B119" s="173"/>
      <c r="C119" s="290" t="s">
        <v>493</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494</v>
      </c>
      <c r="B121" s="173" t="s">
        <v>495</v>
      </c>
      <c r="C121" s="289" t="s">
        <v>496</v>
      </c>
      <c r="E121" s="172"/>
      <c r="H121" s="173" t="s">
        <v>495</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497</v>
      </c>
      <c r="D123" s="173" t="s">
        <v>498</v>
      </c>
      <c r="E123" s="291">
        <f>Saf</f>
        <v>0</v>
      </c>
      <c r="G123" s="281" t="s">
        <v>499</v>
      </c>
      <c r="H123" s="173" t="s">
        <v>500</v>
      </c>
      <c r="I123" s="201" t="e">
        <f>VLOOKUP(E123,Ref!A2:C10,3)</f>
        <v>#N/A</v>
      </c>
      <c r="J123" s="175" t="s">
        <v>501</v>
      </c>
      <c r="K123" s="206"/>
      <c r="L123" s="218"/>
      <c r="M123" s="178"/>
    </row>
    <row r="124" spans="1:13" ht="13.5" x14ac:dyDescent="0.2">
      <c r="A124" s="171"/>
      <c r="B124" s="173"/>
      <c r="C124" s="173" t="s">
        <v>502</v>
      </c>
      <c r="D124" s="173" t="s">
        <v>503</v>
      </c>
      <c r="E124" s="291">
        <f>ms</f>
        <v>0</v>
      </c>
      <c r="G124" s="281" t="s">
        <v>504</v>
      </c>
      <c r="H124" s="173" t="s">
        <v>505</v>
      </c>
      <c r="I124" s="201" t="e">
        <f>VLOOKUP(E123,Ref!A2:C10,2)</f>
        <v>#N/A</v>
      </c>
      <c r="J124" s="175" t="s">
        <v>506</v>
      </c>
      <c r="K124" s="206"/>
      <c r="L124" s="218"/>
      <c r="M124" s="178"/>
    </row>
    <row r="125" spans="1:13" x14ac:dyDescent="0.2">
      <c r="A125" s="171"/>
      <c r="B125" s="173"/>
      <c r="C125" s="289"/>
      <c r="E125" s="172"/>
      <c r="H125" s="249"/>
      <c r="I125" s="202"/>
      <c r="J125" s="259"/>
      <c r="K125" s="206"/>
      <c r="L125" s="218"/>
      <c r="M125" s="178"/>
    </row>
    <row r="126" spans="1:13" ht="13.5" x14ac:dyDescent="0.2">
      <c r="A126" s="171" t="s">
        <v>507</v>
      </c>
      <c r="B126" s="173" t="s">
        <v>508</v>
      </c>
      <c r="C126" s="175" t="s">
        <v>509</v>
      </c>
      <c r="E126" s="172"/>
      <c r="H126" s="173" t="s">
        <v>508</v>
      </c>
      <c r="I126" s="202" t="e">
        <f>m_s*Ab_s</f>
        <v>#N/A</v>
      </c>
      <c r="J126" s="175" t="s">
        <v>506</v>
      </c>
      <c r="K126" s="206"/>
      <c r="L126" s="218"/>
      <c r="M126" s="178"/>
    </row>
    <row r="127" spans="1:13" x14ac:dyDescent="0.2">
      <c r="A127" s="171"/>
      <c r="B127" s="173"/>
      <c r="C127" s="289"/>
      <c r="E127" s="172"/>
      <c r="H127" s="249"/>
      <c r="I127" s="202"/>
      <c r="J127" s="259"/>
      <c r="K127" s="206"/>
      <c r="L127" s="218"/>
      <c r="M127" s="178"/>
    </row>
    <row r="128" spans="1:13" ht="24" x14ac:dyDescent="0.2">
      <c r="A128" s="199" t="s">
        <v>510</v>
      </c>
      <c r="B128" s="173" t="s">
        <v>511</v>
      </c>
      <c r="C128" s="290" t="s">
        <v>512</v>
      </c>
      <c r="E128" s="172"/>
      <c r="H128" s="173" t="s">
        <v>511</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513</v>
      </c>
      <c r="B130" s="173" t="s">
        <v>514</v>
      </c>
      <c r="C130" s="289" t="s">
        <v>515</v>
      </c>
      <c r="E130" s="172"/>
      <c r="H130" s="173" t="s">
        <v>514</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516</v>
      </c>
      <c r="B132" s="173" t="s">
        <v>517</v>
      </c>
      <c r="C132" s="289" t="s">
        <v>518</v>
      </c>
      <c r="E132" s="172"/>
      <c r="H132" s="173" t="s">
        <v>517</v>
      </c>
      <c r="I132" s="292" t="e">
        <f>0.003*(dc_s-c_s)/c_s</f>
        <v>#N/A</v>
      </c>
      <c r="J132" s="259" t="s">
        <v>519</v>
      </c>
      <c r="K132" s="206"/>
      <c r="L132" s="218"/>
      <c r="M132" s="178"/>
    </row>
    <row r="133" spans="1:13" x14ac:dyDescent="0.2">
      <c r="A133" s="199"/>
      <c r="B133" s="173"/>
      <c r="C133" s="289"/>
      <c r="E133" s="172"/>
      <c r="H133" s="173"/>
      <c r="I133" s="292"/>
      <c r="J133" s="259"/>
      <c r="K133" s="206"/>
      <c r="L133" s="218"/>
      <c r="M133" s="178"/>
    </row>
    <row r="134" spans="1:13" ht="24" x14ac:dyDescent="0.2">
      <c r="A134" s="199" t="s">
        <v>520</v>
      </c>
      <c r="B134" s="173" t="s">
        <v>521</v>
      </c>
      <c r="C134" s="289" t="s">
        <v>522</v>
      </c>
      <c r="E134" s="172"/>
      <c r="H134" s="173" t="s">
        <v>521</v>
      </c>
      <c r="I134" s="292">
        <f>Fy/Es</f>
        <v>2.0689655172413794E-3</v>
      </c>
      <c r="J134" s="259" t="s">
        <v>519</v>
      </c>
      <c r="K134" s="206"/>
      <c r="L134" s="218"/>
      <c r="M134" s="178"/>
    </row>
    <row r="135" spans="1:13" x14ac:dyDescent="0.2">
      <c r="A135" s="199"/>
      <c r="B135" s="173"/>
      <c r="C135" s="289"/>
      <c r="E135" s="172"/>
      <c r="H135" s="173"/>
      <c r="I135" s="292"/>
      <c r="J135" s="259"/>
      <c r="K135" s="206"/>
      <c r="L135" s="218"/>
      <c r="M135" s="178"/>
    </row>
    <row r="136" spans="1:13" ht="24" x14ac:dyDescent="0.2">
      <c r="A136" s="199" t="s">
        <v>523</v>
      </c>
      <c r="B136" s="173" t="s">
        <v>524</v>
      </c>
      <c r="C136" s="289" t="s">
        <v>525</v>
      </c>
      <c r="E136" s="172"/>
      <c r="H136" s="173" t="s">
        <v>524</v>
      </c>
      <c r="I136" s="292">
        <v>5.0000000000000001E-3</v>
      </c>
      <c r="J136" s="259" t="s">
        <v>519</v>
      </c>
      <c r="K136" s="206"/>
      <c r="L136" s="218"/>
      <c r="M136" s="178"/>
    </row>
    <row r="137" spans="1:13" x14ac:dyDescent="0.2">
      <c r="A137" s="199"/>
      <c r="B137" s="173"/>
      <c r="C137" s="289"/>
      <c r="E137" s="172"/>
      <c r="H137" s="173"/>
      <c r="I137" s="292"/>
      <c r="J137" s="259"/>
      <c r="K137" s="206"/>
      <c r="L137" s="218"/>
      <c r="M137" s="178"/>
    </row>
    <row r="138" spans="1:13" ht="24" x14ac:dyDescent="0.2">
      <c r="A138" s="199" t="s">
        <v>526</v>
      </c>
      <c r="B138" s="249" t="s">
        <v>527</v>
      </c>
      <c r="C138" s="293" t="s">
        <v>528</v>
      </c>
      <c r="E138" s="172"/>
      <c r="H138" s="249" t="s">
        <v>527</v>
      </c>
      <c r="I138" s="294" t="e">
        <f>IF(εs_s&gt;=εt_s,0.9,IF(εs_s&lt;=εc_s,0.65,0.65+(0.9-0.65)*((εs_s-εc_s)/(εt_s-εc_s))))</f>
        <v>#N/A</v>
      </c>
      <c r="J138" s="259"/>
      <c r="K138" s="206"/>
      <c r="L138" s="218"/>
      <c r="M138" s="178"/>
    </row>
    <row r="139" spans="1:13" x14ac:dyDescent="0.2">
      <c r="A139" s="199"/>
      <c r="B139" s="173"/>
      <c r="C139" s="293" t="s">
        <v>529</v>
      </c>
      <c r="E139" s="172"/>
      <c r="H139" s="173"/>
      <c r="I139" s="292"/>
      <c r="J139" s="259"/>
      <c r="K139" s="206"/>
      <c r="L139" s="218"/>
      <c r="M139" s="178"/>
    </row>
    <row r="140" spans="1:13" x14ac:dyDescent="0.2">
      <c r="A140" s="199"/>
      <c r="B140" s="173"/>
      <c r="C140" s="293" t="s">
        <v>530</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531</v>
      </c>
      <c r="B142" s="173" t="s">
        <v>532</v>
      </c>
      <c r="C142" s="289" t="s">
        <v>533</v>
      </c>
      <c r="E142" s="172"/>
      <c r="H142" s="173" t="s">
        <v>532</v>
      </c>
      <c r="I142" s="295" t="e">
        <f>S/La</f>
        <v>#DIV/0!</v>
      </c>
      <c r="J142" s="175" t="s">
        <v>534</v>
      </c>
      <c r="K142" s="206"/>
      <c r="L142" s="218"/>
      <c r="M142" s="178"/>
    </row>
    <row r="143" spans="1:13" x14ac:dyDescent="0.2">
      <c r="B143" s="173"/>
      <c r="C143" s="172"/>
      <c r="E143" s="172"/>
      <c r="H143" s="173"/>
      <c r="I143" s="201"/>
      <c r="J143" s="175"/>
      <c r="K143" s="206"/>
      <c r="L143" s="218"/>
      <c r="M143" s="178"/>
    </row>
    <row r="144" spans="1:13" ht="13.5" x14ac:dyDescent="0.2">
      <c r="A144" s="171" t="s">
        <v>535</v>
      </c>
      <c r="B144" s="173" t="s">
        <v>536</v>
      </c>
      <c r="C144" s="289" t="s">
        <v>537</v>
      </c>
      <c r="E144" s="172"/>
      <c r="H144" s="173" t="s">
        <v>536</v>
      </c>
      <c r="I144" s="202" t="e">
        <f>(w_s*La^2)/8</f>
        <v>#DIV/0!</v>
      </c>
      <c r="J144" s="175" t="s">
        <v>538</v>
      </c>
      <c r="K144" s="206"/>
      <c r="L144" s="218"/>
      <c r="M144" s="178"/>
    </row>
    <row r="145" spans="1:13" x14ac:dyDescent="0.2">
      <c r="A145" s="172"/>
      <c r="B145" s="172"/>
      <c r="C145" s="172"/>
      <c r="E145" s="172"/>
      <c r="I145" s="1"/>
      <c r="K145" s="206"/>
      <c r="L145" s="218"/>
      <c r="M145" s="178"/>
    </row>
    <row r="146" spans="1:13" ht="13.5" x14ac:dyDescent="0.2">
      <c r="A146" s="199" t="s">
        <v>539</v>
      </c>
      <c r="B146" s="173" t="s">
        <v>540</v>
      </c>
      <c r="C146" s="296" t="s">
        <v>541</v>
      </c>
      <c r="E146" s="172"/>
      <c r="H146" s="173" t="s">
        <v>540</v>
      </c>
      <c r="I146" s="202" t="e">
        <f>Atot_s*Fy*((dc_s/12)-(a_s/12)/2)</f>
        <v>#N/A</v>
      </c>
      <c r="J146" s="175" t="s">
        <v>538</v>
      </c>
      <c r="K146" s="206"/>
      <c r="L146" s="218"/>
      <c r="M146" s="178"/>
    </row>
    <row r="147" spans="1:13" x14ac:dyDescent="0.2">
      <c r="A147" s="199"/>
      <c r="B147" s="173"/>
      <c r="C147" s="289"/>
      <c r="E147" s="172"/>
      <c r="H147" s="173"/>
      <c r="I147" s="292"/>
      <c r="J147" s="259"/>
      <c r="K147" s="206"/>
      <c r="L147" s="218"/>
      <c r="M147" s="178"/>
    </row>
    <row r="148" spans="1:13" ht="13.5" x14ac:dyDescent="0.2">
      <c r="A148" s="199" t="s">
        <v>542</v>
      </c>
      <c r="B148" s="173" t="s">
        <v>543</v>
      </c>
      <c r="C148" s="293" t="s">
        <v>544</v>
      </c>
      <c r="E148" s="172"/>
      <c r="H148" s="173" t="s">
        <v>543</v>
      </c>
      <c r="I148" s="297" t="e">
        <f>φflex_s*Mn_s</f>
        <v>#N/A</v>
      </c>
      <c r="J148" s="175" t="s">
        <v>538</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452</v>
      </c>
      <c r="I150" s="273" t="e">
        <f>I144/I148</f>
        <v>#DIV/0!</v>
      </c>
      <c r="J150" s="259"/>
      <c r="K150" s="206"/>
      <c r="L150" s="218"/>
      <c r="M150" s="178"/>
    </row>
    <row r="152" spans="1:13" x14ac:dyDescent="0.2">
      <c r="A152" s="462" t="s">
        <v>545</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494</v>
      </c>
      <c r="B154" s="173" t="s">
        <v>546</v>
      </c>
      <c r="C154" s="289" t="s">
        <v>547</v>
      </c>
      <c r="E154" s="172"/>
      <c r="H154" s="173" t="s">
        <v>546</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497</v>
      </c>
      <c r="D156" s="173" t="s">
        <v>548</v>
      </c>
      <c r="E156" s="181">
        <f>Sat</f>
        <v>0</v>
      </c>
      <c r="G156" s="281" t="s">
        <v>499</v>
      </c>
      <c r="H156" s="173" t="s">
        <v>549</v>
      </c>
      <c r="I156" s="201" t="e">
        <f>VLOOKUP(E156,Ref!A2:C10,3)</f>
        <v>#N/A</v>
      </c>
      <c r="J156" s="175" t="s">
        <v>501</v>
      </c>
    </row>
    <row r="157" spans="1:13" ht="12" customHeight="1" x14ac:dyDescent="0.2">
      <c r="A157" s="171"/>
      <c r="B157" s="173"/>
      <c r="C157" s="173" t="s">
        <v>502</v>
      </c>
      <c r="D157" s="173" t="s">
        <v>550</v>
      </c>
      <c r="E157" s="291">
        <f>mu</f>
        <v>0</v>
      </c>
      <c r="G157" s="281" t="s">
        <v>504</v>
      </c>
      <c r="H157" s="173" t="s">
        <v>551</v>
      </c>
      <c r="I157" s="201" t="e">
        <f>VLOOKUP(E156,Ref!A2:C10,2)</f>
        <v>#N/A</v>
      </c>
      <c r="J157" s="175" t="s">
        <v>506</v>
      </c>
    </row>
    <row r="158" spans="1:13" ht="12" customHeight="1" x14ac:dyDescent="0.2">
      <c r="A158" s="171"/>
      <c r="B158" s="173"/>
      <c r="C158" s="289"/>
      <c r="E158" s="172"/>
      <c r="H158" s="249"/>
      <c r="I158" s="202"/>
      <c r="J158" s="259"/>
    </row>
    <row r="159" spans="1:13" ht="12" customHeight="1" x14ac:dyDescent="0.2">
      <c r="A159" s="171" t="s">
        <v>507</v>
      </c>
      <c r="B159" s="173" t="s">
        <v>552</v>
      </c>
      <c r="C159" s="175" t="s">
        <v>553</v>
      </c>
      <c r="E159" s="172"/>
      <c r="H159" s="173" t="s">
        <v>552</v>
      </c>
      <c r="I159" s="202" t="e">
        <f>m_u*ab_u</f>
        <v>#N/A</v>
      </c>
      <c r="J159" s="175" t="s">
        <v>506</v>
      </c>
    </row>
    <row r="160" spans="1:13" ht="12" customHeight="1" x14ac:dyDescent="0.2">
      <c r="A160" s="171"/>
      <c r="B160" s="249"/>
      <c r="C160" s="289"/>
      <c r="E160" s="172"/>
      <c r="H160" s="249"/>
      <c r="I160" s="202"/>
      <c r="J160" s="259"/>
    </row>
    <row r="161" spans="1:10" ht="24" x14ac:dyDescent="0.2">
      <c r="A161" s="199" t="s">
        <v>510</v>
      </c>
      <c r="B161" s="173" t="s">
        <v>554</v>
      </c>
      <c r="C161" s="290" t="s">
        <v>555</v>
      </c>
      <c r="E161" s="172"/>
      <c r="H161" s="173" t="s">
        <v>554</v>
      </c>
      <c r="I161" s="202" t="e">
        <f>(Atot_u*(Fy*1000))/(0.85*(F\c*1000)*Wa*12)</f>
        <v>#N/A</v>
      </c>
      <c r="J161" s="259" t="s">
        <v>88</v>
      </c>
    </row>
    <row r="162" spans="1:10" x14ac:dyDescent="0.2">
      <c r="A162" s="199"/>
      <c r="B162" s="249"/>
      <c r="C162" s="289"/>
      <c r="E162" s="172"/>
      <c r="H162" s="249"/>
      <c r="I162" s="202"/>
      <c r="J162" s="259"/>
    </row>
    <row r="163" spans="1:10" ht="24" x14ac:dyDescent="0.2">
      <c r="A163" s="199" t="s">
        <v>513</v>
      </c>
      <c r="B163" s="173" t="s">
        <v>556</v>
      </c>
      <c r="C163" s="289" t="s">
        <v>557</v>
      </c>
      <c r="E163" s="172"/>
      <c r="H163" s="173" t="s">
        <v>556</v>
      </c>
      <c r="I163" s="202" t="e">
        <f>a_u/β</f>
        <v>#N/A</v>
      </c>
      <c r="J163" s="259" t="s">
        <v>88</v>
      </c>
    </row>
    <row r="164" spans="1:10" x14ac:dyDescent="0.2">
      <c r="A164" s="199"/>
      <c r="B164" s="249"/>
      <c r="C164" s="289"/>
      <c r="E164" s="172"/>
      <c r="H164" s="249"/>
      <c r="I164" s="202"/>
      <c r="J164" s="259"/>
    </row>
    <row r="165" spans="1:10" ht="13.5" x14ac:dyDescent="0.2">
      <c r="A165" s="199" t="s">
        <v>516</v>
      </c>
      <c r="B165" s="173" t="s">
        <v>558</v>
      </c>
      <c r="C165" s="289" t="s">
        <v>518</v>
      </c>
      <c r="E165" s="172"/>
      <c r="H165" s="173" t="s">
        <v>558</v>
      </c>
      <c r="I165" s="292" t="e">
        <f>0.003*(dc_u-c_u)/c_u</f>
        <v>#N/A</v>
      </c>
      <c r="J165" s="259" t="s">
        <v>519</v>
      </c>
    </row>
    <row r="166" spans="1:10" x14ac:dyDescent="0.2">
      <c r="A166" s="199"/>
      <c r="B166" s="173"/>
      <c r="C166" s="289"/>
      <c r="E166" s="172"/>
      <c r="H166" s="173"/>
      <c r="I166" s="292"/>
      <c r="J166" s="259"/>
    </row>
    <row r="167" spans="1:10" ht="24" x14ac:dyDescent="0.2">
      <c r="A167" s="199" t="s">
        <v>520</v>
      </c>
      <c r="B167" s="173" t="s">
        <v>559</v>
      </c>
      <c r="C167" s="289" t="s">
        <v>522</v>
      </c>
      <c r="E167" s="172"/>
      <c r="H167" s="173" t="s">
        <v>559</v>
      </c>
      <c r="I167" s="292">
        <f>Fy/Es</f>
        <v>2.0689655172413794E-3</v>
      </c>
      <c r="J167" s="259" t="s">
        <v>519</v>
      </c>
    </row>
    <row r="168" spans="1:10" x14ac:dyDescent="0.2">
      <c r="A168" s="199"/>
      <c r="B168" s="173"/>
      <c r="C168" s="289"/>
      <c r="E168" s="172"/>
      <c r="H168" s="173"/>
      <c r="I168" s="292"/>
      <c r="J168" s="259"/>
    </row>
    <row r="169" spans="1:10" ht="24" x14ac:dyDescent="0.2">
      <c r="A169" s="199" t="s">
        <v>523</v>
      </c>
      <c r="B169" s="173" t="s">
        <v>560</v>
      </c>
      <c r="C169" s="289" t="s">
        <v>525</v>
      </c>
      <c r="E169" s="172"/>
      <c r="H169" s="173" t="s">
        <v>560</v>
      </c>
      <c r="I169" s="292">
        <v>5.0000000000000001E-3</v>
      </c>
      <c r="J169" s="259" t="s">
        <v>519</v>
      </c>
    </row>
    <row r="170" spans="1:10" x14ac:dyDescent="0.2">
      <c r="A170" s="199"/>
      <c r="B170" s="173"/>
      <c r="C170" s="289"/>
      <c r="E170" s="172"/>
      <c r="H170" s="173"/>
      <c r="I170" s="292"/>
      <c r="J170" s="259"/>
    </row>
    <row r="171" spans="1:10" ht="24" x14ac:dyDescent="0.2">
      <c r="A171" s="199" t="s">
        <v>526</v>
      </c>
      <c r="B171" s="249" t="s">
        <v>561</v>
      </c>
      <c r="C171" s="293" t="s">
        <v>528</v>
      </c>
      <c r="E171" s="172"/>
      <c r="H171" s="249" t="s">
        <v>561</v>
      </c>
      <c r="I171" s="294" t="e">
        <f>IF(εs_u&gt;=εt_u,0.9,IF(εs_u&lt;=εc_u,0.65,0.65+(0.9-0.65)*((εs_u-εc_u)/(εt_u-εc_u))))</f>
        <v>#N/A</v>
      </c>
      <c r="J171" s="259"/>
    </row>
    <row r="172" spans="1:10" x14ac:dyDescent="0.2">
      <c r="A172" s="199"/>
      <c r="B172" s="173"/>
      <c r="C172" s="293" t="s">
        <v>529</v>
      </c>
      <c r="E172" s="172"/>
      <c r="H172" s="173"/>
      <c r="I172" s="292"/>
      <c r="J172" s="259"/>
    </row>
    <row r="173" spans="1:10" x14ac:dyDescent="0.2">
      <c r="A173" s="199"/>
      <c r="B173" s="173"/>
      <c r="C173" s="293" t="s">
        <v>530</v>
      </c>
      <c r="E173" s="172"/>
      <c r="H173" s="173"/>
      <c r="I173" s="292"/>
      <c r="J173" s="259"/>
    </row>
    <row r="174" spans="1:10" x14ac:dyDescent="0.2">
      <c r="A174" s="199"/>
      <c r="B174" s="173"/>
      <c r="C174" s="293"/>
      <c r="E174" s="172"/>
      <c r="H174" s="173"/>
      <c r="I174" s="292"/>
      <c r="J174" s="259"/>
    </row>
    <row r="175" spans="1:10" ht="13.5" x14ac:dyDescent="0.2">
      <c r="A175" s="171" t="s">
        <v>531</v>
      </c>
      <c r="B175" s="173" t="s">
        <v>562</v>
      </c>
      <c r="C175" s="289" t="s">
        <v>563</v>
      </c>
      <c r="E175" s="172"/>
      <c r="H175" s="173" t="s">
        <v>562</v>
      </c>
      <c r="I175" s="295" t="e">
        <f>Ua/La</f>
        <v>#DIV/0!</v>
      </c>
      <c r="J175" s="175" t="s">
        <v>534</v>
      </c>
    </row>
    <row r="176" spans="1:10" x14ac:dyDescent="0.2">
      <c r="B176" s="173"/>
      <c r="C176" s="172"/>
      <c r="E176" s="172"/>
      <c r="H176" s="173"/>
      <c r="I176" s="201"/>
      <c r="J176" s="175"/>
    </row>
    <row r="177" spans="1:13" ht="13.5" x14ac:dyDescent="0.2">
      <c r="A177" s="171" t="s">
        <v>535</v>
      </c>
      <c r="B177" s="173" t="s">
        <v>564</v>
      </c>
      <c r="C177" s="289" t="s">
        <v>565</v>
      </c>
      <c r="E177" s="172"/>
      <c r="H177" s="173" t="s">
        <v>564</v>
      </c>
      <c r="I177" s="202" t="e">
        <f>(w*La^2)/8</f>
        <v>#DIV/0!</v>
      </c>
      <c r="J177" s="175" t="s">
        <v>538</v>
      </c>
    </row>
    <row r="178" spans="1:13" x14ac:dyDescent="0.2">
      <c r="A178" s="172"/>
      <c r="B178" s="172"/>
      <c r="C178" s="172"/>
      <c r="E178" s="172"/>
      <c r="I178" s="1"/>
    </row>
    <row r="179" spans="1:13" ht="13.5" x14ac:dyDescent="0.2">
      <c r="A179" s="199" t="s">
        <v>539</v>
      </c>
      <c r="B179" s="173" t="s">
        <v>566</v>
      </c>
      <c r="C179" s="296" t="s">
        <v>541</v>
      </c>
      <c r="E179" s="172"/>
      <c r="H179" s="173" t="s">
        <v>566</v>
      </c>
      <c r="I179" s="202" t="e">
        <f>Atot_u*Fy*((dc_u/12)-(a_u/12)/2)</f>
        <v>#N/A</v>
      </c>
      <c r="J179" s="175" t="s">
        <v>538</v>
      </c>
    </row>
    <row r="180" spans="1:13" x14ac:dyDescent="0.2">
      <c r="A180" s="199"/>
      <c r="B180" s="173"/>
      <c r="C180" s="289"/>
      <c r="E180" s="172"/>
      <c r="H180" s="173"/>
      <c r="I180" s="292"/>
      <c r="J180" s="259"/>
    </row>
    <row r="181" spans="1:13" ht="13.5" x14ac:dyDescent="0.2">
      <c r="A181" s="199" t="s">
        <v>542</v>
      </c>
      <c r="B181" s="173" t="s">
        <v>567</v>
      </c>
      <c r="C181" s="293" t="s">
        <v>544</v>
      </c>
      <c r="E181" s="172"/>
      <c r="H181" s="173" t="s">
        <v>567</v>
      </c>
      <c r="I181" s="297" t="e">
        <f>φflex_u*Mn_u</f>
        <v>#N/A</v>
      </c>
      <c r="J181" s="175" t="s">
        <v>538</v>
      </c>
    </row>
    <row r="182" spans="1:13" ht="12.75" thickBot="1" x14ac:dyDescent="0.25">
      <c r="A182" s="199"/>
      <c r="B182" s="171"/>
      <c r="F182" s="289"/>
      <c r="H182" s="173"/>
      <c r="I182" s="292"/>
      <c r="J182" s="259"/>
    </row>
    <row r="183" spans="1:13" ht="12.75" thickBot="1" x14ac:dyDescent="0.25">
      <c r="A183" s="199"/>
      <c r="B183" s="171"/>
      <c r="F183" s="289"/>
      <c r="H183" s="173" t="s">
        <v>452</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568</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569</v>
      </c>
      <c r="B187" s="173" t="s">
        <v>570</v>
      </c>
      <c r="C187" s="290" t="str">
        <f>IF(OR(anchor_area="",anchor_area=0)," 0.8 * Fy' * pi/4 * ds^2 * n"," 0.8 * Fy' * anchor_area")</f>
        <v xml:space="preserve"> 0.8 * Fy' * pi/4 * ds^2 * n</v>
      </c>
      <c r="F187" s="172"/>
      <c r="G187" s="172"/>
      <c r="H187" s="173" t="s">
        <v>570</v>
      </c>
      <c r="I187" s="299">
        <f>IF(OR(anchor_area="",anchor_area=0),0.8*Fy\*PI()/4*ds^2*n,0.8*Fy\*anchor_area)</f>
        <v>0</v>
      </c>
      <c r="J187" s="175" t="s">
        <v>365</v>
      </c>
      <c r="M187" s="172"/>
    </row>
    <row r="188" spans="1:13" s="1" customFormat="1" ht="12" customHeight="1" x14ac:dyDescent="0.2">
      <c r="A188" s="260"/>
      <c r="C188" s="215"/>
      <c r="E188" s="249"/>
      <c r="K188" s="249"/>
      <c r="L188" s="201"/>
      <c r="M188" s="259"/>
    </row>
    <row r="189" spans="1:13" ht="12" customHeight="1" x14ac:dyDescent="0.2">
      <c r="A189" s="171" t="s">
        <v>571</v>
      </c>
      <c r="B189" s="173" t="s">
        <v>572</v>
      </c>
      <c r="C189" s="290" t="str">
        <f>IF(OR(anchor_area="",anchor_area=0)," 0.65 * u * Fu' * pi/4 * ds^2 * n"," 0.8 * u *Fu' * anchor_area")</f>
        <v xml:space="preserve"> 0.65 * u * Fu' * pi/4 * ds^2 * n</v>
      </c>
      <c r="H189" s="173" t="s">
        <v>572</v>
      </c>
      <c r="I189" s="299">
        <f>IF(OR(anchor_area="",anchor_area=0),0.65*u*Fu\*PI()/4*ds^2*n,0.65*u*Fu\*anchor_area)</f>
        <v>0</v>
      </c>
      <c r="J189" s="175" t="s">
        <v>365</v>
      </c>
    </row>
    <row r="190" spans="1:13" ht="12" customHeight="1" thickBot="1" x14ac:dyDescent="0.25"/>
    <row r="191" spans="1:13" ht="12" customHeight="1" thickBot="1" x14ac:dyDescent="0.25">
      <c r="H191" s="173" t="s">
        <v>452</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F5F5F"/>
  </sheetPr>
  <dimension ref="A1:BI441"/>
  <sheetViews>
    <sheetView zoomScaleNormal="100" workbookViewId="0">
      <selection activeCell="H1" sqref="H1"/>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333</v>
      </c>
      <c r="B2" s="463"/>
      <c r="C2" s="463"/>
      <c r="D2" s="463"/>
      <c r="E2" s="463"/>
      <c r="F2" s="463"/>
      <c r="G2" s="463"/>
      <c r="H2" s="463"/>
      <c r="I2" s="463"/>
      <c r="J2" s="464"/>
      <c r="K2" s="176" t="s">
        <v>334</v>
      </c>
      <c r="L2" s="177"/>
      <c r="Z2" s="178"/>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335</v>
      </c>
      <c r="L3" s="172"/>
      <c r="M3" s="172"/>
      <c r="N3" s="1"/>
      <c r="O3" s="1"/>
      <c r="P3" s="1"/>
      <c r="Q3" s="180" t="s">
        <v>336</v>
      </c>
      <c r="R3" s="180" t="s">
        <v>337</v>
      </c>
      <c r="S3" s="180" t="s">
        <v>338</v>
      </c>
      <c r="T3" s="180" t="s">
        <v>339</v>
      </c>
      <c r="U3" s="470" t="s">
        <v>340</v>
      </c>
      <c r="V3" s="470"/>
      <c r="W3" s="471" t="s">
        <v>341</v>
      </c>
      <c r="X3" s="471"/>
      <c r="Z3" s="183"/>
      <c r="AO3" s="1"/>
      <c r="AP3" s="1"/>
      <c r="AQ3" s="1"/>
      <c r="AR3" s="1"/>
      <c r="AS3" s="1"/>
      <c r="AT3" s="1"/>
      <c r="AU3" s="1"/>
      <c r="AV3" s="183"/>
      <c r="AW3" s="178"/>
      <c r="AX3" s="178"/>
      <c r="AY3" s="178"/>
      <c r="AZ3" s="178"/>
      <c r="BA3" s="178"/>
      <c r="BB3" s="181"/>
      <c r="BC3" s="181"/>
      <c r="BD3" s="181"/>
      <c r="BE3" s="181"/>
      <c r="BF3" s="466"/>
      <c r="BG3" s="466"/>
      <c r="BH3" s="461"/>
      <c r="BI3" s="461"/>
    </row>
    <row r="4" spans="1:61" ht="13.5" x14ac:dyDescent="0.2">
      <c r="A4" s="171" t="s">
        <v>342</v>
      </c>
      <c r="B4" s="171" t="s">
        <v>343</v>
      </c>
      <c r="C4" s="185" t="s">
        <v>344</v>
      </c>
      <c r="K4" s="186" t="s">
        <v>345</v>
      </c>
      <c r="L4" s="186" t="s">
        <v>346</v>
      </c>
      <c r="M4" s="186" t="s">
        <v>347</v>
      </c>
      <c r="N4" s="186" t="s">
        <v>348</v>
      </c>
      <c r="O4" s="186" t="s">
        <v>349</v>
      </c>
      <c r="P4" s="186" t="s">
        <v>350</v>
      </c>
      <c r="Q4" s="186" t="s">
        <v>351</v>
      </c>
      <c r="R4" s="186" t="s">
        <v>351</v>
      </c>
      <c r="S4" s="186" t="s">
        <v>352</v>
      </c>
      <c r="T4" s="186" t="s">
        <v>352</v>
      </c>
      <c r="U4" s="186" t="s">
        <v>353</v>
      </c>
      <c r="V4" s="186" t="s">
        <v>355</v>
      </c>
      <c r="W4" s="246" t="s">
        <v>357</v>
      </c>
      <c r="X4" s="246" t="s">
        <v>355</v>
      </c>
      <c r="Y4" s="301" t="s">
        <v>358</v>
      </c>
      <c r="Z4" s="181"/>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IF(AND(K5=Da,L5&gt;0,M5&gt;0,0&gt;=Da-Ta),0,IF(AND(VLOOKUP(Da,$K$5:$M$13,2,FALSE)&gt;0,VLOOKUP(Da,$K$5:$M$13,3,FALSE)&gt;0,0&gt;=Da-Ta),0,IF(AND(toe&gt;0,L5&gt;0),K5-0,IF(AND(K5=Da,toe=0,0&lt;Da-Ta),(Da-Ta)-0,IF(AND(0=Da-Ta,toe=0),0,IF(AND(toe=0,K5&gt;Da-Ta,0&lt;=Da-Ta),(Da-Ta)-0,IF(AND(K5=Da,K6=0),Da-Ta,IF(K5-0&gt;=0,K5-0,0))))))))</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89">
        <f t="shared" ref="V5:V13" si="2">U5*N5</f>
        <v>0</v>
      </c>
      <c r="W5" s="189">
        <f>IF(P5=0,0,IF(toe=0,0,IF(K5&lt;=Da-Ta,0,IF(AND(Da-Ta&lt;=0,K5&gt;=Da-Ta),K5-0,IF(MAX(K5,Da-Ta)-(Da-Ta)=0,Ta,MAX(K5,Da-Ta)-MAX((Da-Ta),0))))))</f>
        <v>0</v>
      </c>
      <c r="X5" s="189">
        <f t="shared" ref="X5:X13" si="3">W5*Wa*La*N5</f>
        <v>0</v>
      </c>
      <c r="Y5" s="189" t="str">
        <f>IF(M5=0,"Cohesionless",IF(AND(M5&gt;0,L5&gt;25),"Cohesionless",IF(AND(M5&gt;0,L5=0),"Cohesive",IF(AND(M5&gt;0,L5&gt;=10,L5&lt;=25),"Silty","FALSE"))))</f>
        <v>Cohesionless</v>
      </c>
      <c r="Z5" s="194"/>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359</v>
      </c>
      <c r="B6" s="171" t="s">
        <v>360</v>
      </c>
      <c r="C6" s="185" t="s">
        <v>361</v>
      </c>
      <c r="K6" s="189">
        <f>Input!$J30</f>
        <v>0</v>
      </c>
      <c r="L6" s="190">
        <f>Input!$G30</f>
        <v>0</v>
      </c>
      <c r="M6" s="191">
        <f>Input!$H30</f>
        <v>0</v>
      </c>
      <c r="N6" s="191">
        <f>Input!$I30/1000</f>
        <v>0</v>
      </c>
      <c r="O6" s="189">
        <f t="shared" ref="O6:O13" si="4">IF(K6-K5&lt;0,0,K6-K5)</f>
        <v>0</v>
      </c>
      <c r="P6" s="192">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6">IF(AND($L6&lt;=25,$M6&gt;0),MAX(T7,La),IF(AND(toe&gt;0,$L6&gt;0,$M6=0,$K6=Da),(La+2*toe)+2*(K6-K5)*TAN(L6*PI()/180),IF(AND(K5&gt;=Da-Ta,toe=0),La,IF($L6&lt;=0,R6,IF(AND(Da-Ta&lt;K6,Da-Ta&gt;K5,toe=0),R6+2*(Da-Ta-K5)*TAN(L6*PI()/180),IF(AND(toe=0,Da-Ta&lt;K5),R6,R6+2*(P6)*TAN(L6*PI()/180)))))))</f>
        <v>0</v>
      </c>
      <c r="U6" s="189">
        <f t="shared" si="1"/>
        <v>0</v>
      </c>
      <c r="V6" s="189">
        <f t="shared" si="2"/>
        <v>0</v>
      </c>
      <c r="W6" s="189">
        <f>IF(P6=0,0,IF(toe=0,0,IF(K6&lt;=Da-Ta,0,IF(AND(Da-Ta&lt;=0,K6&gt;=Da-Ta),K6-0,IF(MAX(K6,Da-Ta)-(Da-Ta)=0,Ta,MAX(K6,Da-Ta)-MAX((Da-Ta),K5))))))</f>
        <v>0</v>
      </c>
      <c r="X6" s="189">
        <f t="shared" si="3"/>
        <v>0</v>
      </c>
      <c r="Y6" s="189" t="str">
        <f t="shared" ref="Y6:Y13" si="7">IF(M6=0,"Cohesionless",IF(AND(M6&gt;0,L6&gt;25),"Cohesionless",IF(AND(M6&gt;0,L6=0),"Cohesive",IF(AND(M6&gt;0,L6&gt;=10,L6&lt;=25),"Silty","FALSE"))))</f>
        <v>Cohesionless</v>
      </c>
      <c r="Z6" s="194"/>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 t="shared" si="5"/>
        <v>0</v>
      </c>
      <c r="Q7" s="193">
        <f>IF(AND($K7=Da,toe=0),Wa,IF(AND($K7=Da,toe&gt;0,$L7&gt;0,$M7&gt;0),Wa,IF($K6=Da,Wa,IF(AND($K7=Da,toe&gt;0),Wa+2*toe,$S8))))</f>
        <v>0</v>
      </c>
      <c r="R7" s="193">
        <f t="shared" si="0"/>
        <v>0</v>
      </c>
      <c r="S7" s="193">
        <f t="shared" ref="S7:S13" si="8">IF(AND(P7=0,P8=0),Wa,IF(AND($L7&lt;=25,$M7&gt;0),MAX(S8,Wa),IF(AND(toe&gt;0,L7&gt;0,M7=0,K7=Da),(Wa+2*toe)+2*(K7-K6)*TAN(L7*PI()/180),IF(AND(K6&gt;=Da-Ta,toe=0),Wa,IF(AND($L7&lt;=25,$M7&gt;0),Q7,IF(AND(Da-Ta&lt;K7,Da-Ta&gt;K6,toe=0),Q7+2*(Da-Ta-K6)*TAN(L7*PI()/180),IF(AND(toe=0,Da-Ta&lt;K6),Q7,Q7+2*(P7)*TAN(L7*PI()/180))))))))</f>
        <v>0</v>
      </c>
      <c r="T7" s="193">
        <f t="shared" si="6"/>
        <v>0</v>
      </c>
      <c r="U7" s="189">
        <f t="shared" si="1"/>
        <v>0</v>
      </c>
      <c r="V7" s="189">
        <f t="shared" si="2"/>
        <v>0</v>
      </c>
      <c r="W7" s="189">
        <f t="shared" ref="W7:W13" si="9">IF(P7=0,0,IF(toe=0,0,IF(K7&lt;=Da-Ta,0,IF(AND(Da-Ta&lt;=0,K7&gt;=Da-Ta),K7-0,IF(MAX(K7,Da-Ta)-(Da-Ta)=0,Ta,MAX(K7,Da-Ta)-MAX((Da-Ta),K6))))))</f>
        <v>0</v>
      </c>
      <c r="X7" s="189">
        <f t="shared" si="3"/>
        <v>0</v>
      </c>
      <c r="Y7" s="189" t="str">
        <f t="shared" si="7"/>
        <v>Cohesionless</v>
      </c>
      <c r="Z7" s="194"/>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362</v>
      </c>
      <c r="B8" s="173" t="s">
        <v>363</v>
      </c>
      <c r="C8" s="185" t="s">
        <v>364</v>
      </c>
      <c r="H8" s="173" t="s">
        <v>363</v>
      </c>
      <c r="I8" s="200">
        <f>X15</f>
        <v>0</v>
      </c>
      <c r="J8" s="172" t="s">
        <v>365</v>
      </c>
      <c r="K8" s="189">
        <f>Input!$J32</f>
        <v>0</v>
      </c>
      <c r="L8" s="190">
        <f>Input!$G32</f>
        <v>0</v>
      </c>
      <c r="M8" s="191">
        <f>Input!$H32</f>
        <v>0</v>
      </c>
      <c r="N8" s="191">
        <f>Input!$I32/1000</f>
        <v>0</v>
      </c>
      <c r="O8" s="189">
        <f>IF(K8-K7&lt;0,0,K8-K7)</f>
        <v>0</v>
      </c>
      <c r="P8" s="192">
        <f t="shared" si="5"/>
        <v>0</v>
      </c>
      <c r="Q8" s="193">
        <f t="shared" ref="Q8:Q13" si="10">IF(AND($K8=Da,toe=0),Wa,IF(AND($K8=Da,toe&gt;0,$L8&gt;0,$M8&gt;0),Wa,IF($K7=Da,Wa,IF(AND($K8=Da,toe&gt;0),Wa+2*toe,$S9))))</f>
        <v>0</v>
      </c>
      <c r="R8" s="193">
        <f t="shared" si="0"/>
        <v>0</v>
      </c>
      <c r="S8" s="193">
        <f t="shared" si="8"/>
        <v>0</v>
      </c>
      <c r="T8" s="193">
        <f t="shared" si="6"/>
        <v>0</v>
      </c>
      <c r="U8" s="189">
        <f t="shared" si="1"/>
        <v>0</v>
      </c>
      <c r="V8" s="189">
        <f t="shared" si="2"/>
        <v>0</v>
      </c>
      <c r="W8" s="189">
        <f t="shared" si="9"/>
        <v>0</v>
      </c>
      <c r="X8" s="189">
        <f>W8*Wa*La*N8</f>
        <v>0</v>
      </c>
      <c r="Y8" s="189" t="str">
        <f t="shared" si="7"/>
        <v>Cohesionless</v>
      </c>
      <c r="Z8" s="194"/>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4"/>
        <v>0</v>
      </c>
      <c r="P9" s="192">
        <f t="shared" si="5"/>
        <v>0</v>
      </c>
      <c r="Q9" s="193">
        <f t="shared" si="10"/>
        <v>0</v>
      </c>
      <c r="R9" s="193">
        <f t="shared" si="0"/>
        <v>0</v>
      </c>
      <c r="S9" s="193">
        <f t="shared" si="8"/>
        <v>0</v>
      </c>
      <c r="T9" s="193">
        <f t="shared" si="6"/>
        <v>0</v>
      </c>
      <c r="U9" s="189">
        <f t="shared" si="1"/>
        <v>0</v>
      </c>
      <c r="V9" s="189">
        <f t="shared" si="2"/>
        <v>0</v>
      </c>
      <c r="W9" s="189">
        <f t="shared" si="9"/>
        <v>0</v>
      </c>
      <c r="X9" s="189">
        <f t="shared" si="3"/>
        <v>0</v>
      </c>
      <c r="Y9" s="189" t="str">
        <f t="shared" si="7"/>
        <v>Cohesionless</v>
      </c>
      <c r="Z9" s="194"/>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366</v>
      </c>
      <c r="B10" s="171" t="s">
        <v>367</v>
      </c>
      <c r="C10" s="185" t="s">
        <v>368</v>
      </c>
      <c r="G10" s="201"/>
      <c r="H10" s="171" t="s">
        <v>367</v>
      </c>
      <c r="I10" s="202">
        <f>V15</f>
        <v>0</v>
      </c>
      <c r="J10" s="172" t="s">
        <v>365</v>
      </c>
      <c r="K10" s="189">
        <f>Input!$J34</f>
        <v>0</v>
      </c>
      <c r="L10" s="190">
        <f>Input!$G34</f>
        <v>0</v>
      </c>
      <c r="M10" s="191">
        <f>Input!$H34</f>
        <v>0</v>
      </c>
      <c r="N10" s="191">
        <f>Input!$I34/1000</f>
        <v>0</v>
      </c>
      <c r="O10" s="189">
        <f t="shared" si="4"/>
        <v>0</v>
      </c>
      <c r="P10" s="192">
        <f t="shared" si="5"/>
        <v>0</v>
      </c>
      <c r="Q10" s="193">
        <f t="shared" si="10"/>
        <v>0</v>
      </c>
      <c r="R10" s="193">
        <f t="shared" si="0"/>
        <v>0</v>
      </c>
      <c r="S10" s="193">
        <f t="shared" si="8"/>
        <v>0</v>
      </c>
      <c r="T10" s="193">
        <f t="shared" si="6"/>
        <v>0</v>
      </c>
      <c r="U10" s="189">
        <f t="shared" si="1"/>
        <v>0</v>
      </c>
      <c r="V10" s="189">
        <f t="shared" si="2"/>
        <v>0</v>
      </c>
      <c r="W10" s="189">
        <f t="shared" si="9"/>
        <v>0</v>
      </c>
      <c r="X10" s="189">
        <f>W10*Wa*La*N10</f>
        <v>0</v>
      </c>
      <c r="Y10" s="189" t="str">
        <f t="shared" si="7"/>
        <v>Cohesionless</v>
      </c>
      <c r="Z10" s="194"/>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4"/>
        <v>0</v>
      </c>
      <c r="P11" s="192">
        <f t="shared" si="5"/>
        <v>0</v>
      </c>
      <c r="Q11" s="193">
        <f t="shared" si="10"/>
        <v>0</v>
      </c>
      <c r="R11" s="193">
        <f t="shared" si="0"/>
        <v>0</v>
      </c>
      <c r="S11" s="193">
        <f t="shared" si="8"/>
        <v>0</v>
      </c>
      <c r="T11" s="193">
        <f t="shared" si="6"/>
        <v>0</v>
      </c>
      <c r="U11" s="189">
        <f t="shared" si="1"/>
        <v>0</v>
      </c>
      <c r="V11" s="189">
        <f t="shared" si="2"/>
        <v>0</v>
      </c>
      <c r="W11" s="189">
        <f t="shared" si="9"/>
        <v>0</v>
      </c>
      <c r="X11" s="189">
        <f t="shared" si="3"/>
        <v>0</v>
      </c>
      <c r="Y11" s="189" t="str">
        <f t="shared" si="7"/>
        <v>Cohesionless</v>
      </c>
      <c r="Z11" s="194"/>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369</v>
      </c>
      <c r="B12" s="171" t="s">
        <v>370</v>
      </c>
      <c r="C12" s="185" t="s">
        <v>371</v>
      </c>
      <c r="G12" s="201"/>
      <c r="H12" s="171" t="s">
        <v>372</v>
      </c>
      <c r="I12" s="203">
        <f>V17</f>
        <v>0</v>
      </c>
      <c r="J12" s="172" t="s">
        <v>365</v>
      </c>
      <c r="K12" s="189">
        <f>Input!$J36</f>
        <v>0</v>
      </c>
      <c r="L12" s="190">
        <f>Input!$G36</f>
        <v>0</v>
      </c>
      <c r="M12" s="191">
        <f>Input!$H36</f>
        <v>0</v>
      </c>
      <c r="N12" s="191">
        <f>Input!$I36/1000</f>
        <v>0</v>
      </c>
      <c r="O12" s="189">
        <f t="shared" si="4"/>
        <v>0</v>
      </c>
      <c r="P12" s="192">
        <f t="shared" si="5"/>
        <v>0</v>
      </c>
      <c r="Q12" s="193">
        <f t="shared" si="10"/>
        <v>0</v>
      </c>
      <c r="R12" s="193">
        <f t="shared" si="0"/>
        <v>0</v>
      </c>
      <c r="S12" s="193">
        <f t="shared" si="8"/>
        <v>0</v>
      </c>
      <c r="T12" s="193">
        <f t="shared" si="6"/>
        <v>0</v>
      </c>
      <c r="U12" s="189">
        <f t="shared" si="1"/>
        <v>0</v>
      </c>
      <c r="V12" s="189">
        <f t="shared" si="2"/>
        <v>0</v>
      </c>
      <c r="W12" s="189">
        <f t="shared" si="9"/>
        <v>0</v>
      </c>
      <c r="X12" s="189">
        <f t="shared" si="3"/>
        <v>0</v>
      </c>
      <c r="Y12" s="189" t="str">
        <f t="shared" si="7"/>
        <v>Cohesionless</v>
      </c>
      <c r="Z12" s="194"/>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4"/>
        <v>0</v>
      </c>
      <c r="P13" s="192">
        <f t="shared" si="5"/>
        <v>0</v>
      </c>
      <c r="Q13" s="193">
        <f t="shared" si="10"/>
        <v>0</v>
      </c>
      <c r="R13" s="193">
        <f t="shared" si="0"/>
        <v>0</v>
      </c>
      <c r="S13" s="193">
        <f t="shared" si="8"/>
        <v>0</v>
      </c>
      <c r="T13" s="193">
        <f t="shared" si="6"/>
        <v>0</v>
      </c>
      <c r="U13" s="189">
        <f t="shared" si="1"/>
        <v>0</v>
      </c>
      <c r="V13" s="189">
        <f t="shared" si="2"/>
        <v>0</v>
      </c>
      <c r="W13" s="189">
        <f t="shared" si="9"/>
        <v>0</v>
      </c>
      <c r="X13" s="189">
        <f t="shared" si="3"/>
        <v>0</v>
      </c>
      <c r="Y13" s="189" t="str">
        <f t="shared" si="7"/>
        <v>Cohesionless</v>
      </c>
      <c r="Z13" s="194"/>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178"/>
      <c r="J15" s="178"/>
      <c r="K15" s="208"/>
      <c r="L15" s="208"/>
      <c r="M15" s="208"/>
      <c r="N15" s="209"/>
      <c r="O15" s="209"/>
      <c r="P15" s="1"/>
      <c r="Q15" s="209"/>
      <c r="R15" s="209"/>
      <c r="S15" s="1"/>
      <c r="T15" s="213"/>
      <c r="U15" s="214" t="s">
        <v>367</v>
      </c>
      <c r="V15" s="189">
        <f>SUM(V5:V13)</f>
        <v>0</v>
      </c>
      <c r="W15" s="171" t="s">
        <v>376</v>
      </c>
      <c r="X15" s="223">
        <f>SUM(X5:X13)</f>
        <v>0</v>
      </c>
      <c r="Z15" s="210"/>
      <c r="AV15" s="210"/>
      <c r="AW15" s="210"/>
      <c r="AX15" s="210"/>
      <c r="AY15" s="210"/>
      <c r="AZ15" s="210"/>
      <c r="BA15" s="178"/>
      <c r="BB15" s="210"/>
      <c r="BC15" s="216"/>
      <c r="BD15" s="181"/>
      <c r="BE15" s="194"/>
      <c r="BF15" s="204"/>
      <c r="BG15" s="194"/>
      <c r="BH15" s="204"/>
      <c r="BI15" s="194"/>
    </row>
    <row r="16" spans="1:61" x14ac:dyDescent="0.2">
      <c r="K16" s="172"/>
      <c r="L16" s="172"/>
      <c r="M16" s="172"/>
      <c r="N16" s="1"/>
      <c r="O16" s="1"/>
      <c r="P16" s="198"/>
      <c r="Q16" s="1"/>
      <c r="R16" s="1"/>
      <c r="S16" s="1"/>
      <c r="T16" s="1"/>
      <c r="U16" s="1"/>
      <c r="V16" s="1"/>
      <c r="W16" s="1"/>
      <c r="X16" s="1"/>
      <c r="Y16" s="1"/>
      <c r="Z16" s="178"/>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71" t="s">
        <v>378</v>
      </c>
      <c r="V17" s="304">
        <f>V15-X15</f>
        <v>0</v>
      </c>
      <c r="W17" s="178" t="s">
        <v>365</v>
      </c>
      <c r="X17" s="1"/>
      <c r="Y17" s="1"/>
      <c r="Z17" s="178"/>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379</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380</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381</v>
      </c>
      <c r="C20" s="172"/>
      <c r="E20" s="172"/>
      <c r="K20" s="219" t="s">
        <v>382</v>
      </c>
      <c r="L20" s="172"/>
      <c r="M20" s="178"/>
      <c r="N20" s="1"/>
      <c r="O20" s="1"/>
      <c r="Q20" s="1"/>
      <c r="R20" s="1"/>
      <c r="S20" s="1"/>
      <c r="T20" s="1"/>
      <c r="U20" s="220" t="s">
        <v>383</v>
      </c>
      <c r="V20" s="1"/>
      <c r="W20" s="1"/>
      <c r="X20" s="1"/>
      <c r="Y20" s="1"/>
      <c r="Z20" s="1"/>
      <c r="AA20" s="1"/>
      <c r="AB20" s="1"/>
      <c r="AC20" s="1"/>
      <c r="AD20" s="1"/>
      <c r="AE20" s="1"/>
      <c r="AF20" s="1"/>
      <c r="AG20" s="1"/>
    </row>
    <row r="21" spans="1:61" ht="25.5" x14ac:dyDescent="0.2">
      <c r="B21" s="186" t="s">
        <v>384</v>
      </c>
      <c r="C21" s="186" t="s">
        <v>347</v>
      </c>
      <c r="D21" s="186" t="s">
        <v>385</v>
      </c>
      <c r="E21" s="186" t="s">
        <v>386</v>
      </c>
      <c r="F21" s="221" t="s">
        <v>387</v>
      </c>
      <c r="G21" s="222" t="s">
        <v>388</v>
      </c>
      <c r="H21" s="222" t="s">
        <v>389</v>
      </c>
      <c r="I21" s="186" t="s">
        <v>390</v>
      </c>
      <c r="J21" s="1"/>
      <c r="K21" s="186" t="s">
        <v>384</v>
      </c>
      <c r="L21" s="186" t="s">
        <v>84</v>
      </c>
      <c r="M21" s="222" t="s">
        <v>391</v>
      </c>
      <c r="N21" s="186" t="s">
        <v>392</v>
      </c>
      <c r="O21" s="186" t="s">
        <v>393</v>
      </c>
      <c r="P21" s="222" t="s">
        <v>394</v>
      </c>
      <c r="Q21" s="186" t="s">
        <v>83</v>
      </c>
      <c r="R21" s="222" t="s">
        <v>389</v>
      </c>
      <c r="S21" s="186" t="s">
        <v>390</v>
      </c>
      <c r="T21" s="1"/>
      <c r="U21" s="186" t="s">
        <v>384</v>
      </c>
      <c r="V21" s="186" t="s">
        <v>348</v>
      </c>
      <c r="W21" s="186" t="s">
        <v>347</v>
      </c>
      <c r="X21" s="186" t="s">
        <v>385</v>
      </c>
      <c r="Y21" s="186" t="s">
        <v>346</v>
      </c>
      <c r="Z21" s="186" t="s">
        <v>84</v>
      </c>
      <c r="AA21" s="186" t="s">
        <v>392</v>
      </c>
      <c r="AB21" s="186" t="s">
        <v>395</v>
      </c>
      <c r="AC21" s="186" t="s">
        <v>386</v>
      </c>
      <c r="AD21" s="221" t="s">
        <v>387</v>
      </c>
      <c r="AE21" s="222" t="s">
        <v>388</v>
      </c>
      <c r="AF21" s="222" t="s">
        <v>389</v>
      </c>
      <c r="AG21" s="186" t="s">
        <v>390</v>
      </c>
      <c r="AS21" s="219" t="s">
        <v>396</v>
      </c>
    </row>
    <row r="22" spans="1:61" x14ac:dyDescent="0.2">
      <c r="B22" s="223">
        <v>0</v>
      </c>
      <c r="C22" s="224">
        <f>IF(OR(Input!G29&gt;25,Input!H29=0,AND(Input!G29&gt;=10,Input!G29&lt;=25,Input!H29&gt;0)),0,'Calculations - G'!M5)</f>
        <v>0</v>
      </c>
      <c r="D22" s="225">
        <v>2.12</v>
      </c>
      <c r="E22" s="226">
        <f t="shared" ref="E22:E30" si="11">C22/D22</f>
        <v>0</v>
      </c>
      <c r="F22" s="223">
        <f>IF(E22=0,0,IF(E22&lt;=1.5,0.55,IF(E22&gt;2.5,0.45,0.55-0.1*(E22-1.5))))</f>
        <v>0</v>
      </c>
      <c r="G22" s="226">
        <f>IF(Input!K29="",F22*'Calculations - G'!M5,Input!K29)</f>
        <v>0</v>
      </c>
      <c r="H22" s="189">
        <f t="shared" ref="H22:H30" si="12">IF(B23-B22&lt;=0,0,IF(AND(Da-Ta&lt;B22,Neg&lt;B22),(B23-B22),IF(B23-(Da-Ta)&lt;=0,0,IF(B23-MAX(Da-Ta,Neg)&lt;=0,0,B23-MAX(Da-Ta,Neg)))))</f>
        <v>0</v>
      </c>
      <c r="I22" s="191" t="e">
        <f>IF(Input!G29&gt;=10,0,G22*H22/Ta)</f>
        <v>#DIV/0!</v>
      </c>
      <c r="J22" s="1"/>
      <c r="K22" s="189">
        <v>0</v>
      </c>
      <c r="L22" s="182">
        <f>Input!L29</f>
        <v>0</v>
      </c>
      <c r="M22" s="224">
        <f>'Calculations - G'!K5-'Calculations - G'!O5/2</f>
        <v>0</v>
      </c>
      <c r="N22" s="192">
        <f t="shared" ref="N22:N30" si="13">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4">IF(K23-K22&lt;=0,0,IF(AND(Da-Ta&lt;K22,Neg&lt;K22),(K23-K22),IF(K23-(Da-Ta)&lt;=0,0,IF(K23-MAX(Da-Ta,Neg)&lt;=0,0,K23-MAX(Da-Ta,Neg)))))</f>
        <v>0</v>
      </c>
      <c r="S22" s="191" t="e">
        <f t="shared" ref="S22:S30" si="15">Q22*R22/Ta</f>
        <v>#DIV/0!</v>
      </c>
      <c r="T22" s="1"/>
      <c r="U22" s="189">
        <v>0</v>
      </c>
      <c r="V22" s="227">
        <f>IF(P22=0,0,IF(P22&lt;=0.0876,P22+0.0624,P22))</f>
        <v>0</v>
      </c>
      <c r="W22" s="228">
        <f t="shared" ref="W22:W30" si="16">M5</f>
        <v>0</v>
      </c>
      <c r="X22" s="224">
        <v>2.12</v>
      </c>
      <c r="Y22" s="190">
        <f>Input!G29</f>
        <v>0</v>
      </c>
      <c r="Z22" s="192">
        <f>Input!L29</f>
        <v>0</v>
      </c>
      <c r="AA22" s="192">
        <f>N22</f>
        <v>0</v>
      </c>
      <c r="AB22" s="227">
        <f>IF(AND(Y22&gt;=10,Y22&lt;=25,W22&gt;0),W22+TAN(Y22*PI()/180)*(((1-SIN(Y22*PI()/180))*V22*AA22*TAN((45+Y22/2)*PI()/180)+W22)/(TAN((45+Y22/2)*PI()/180)-TAN(Y22*PI()/180))),0)</f>
        <v>0</v>
      </c>
      <c r="AC22" s="191">
        <f t="shared" ref="AC22:AC30" si="17">AB22/X22</f>
        <v>0</v>
      </c>
      <c r="AD22" s="189">
        <f>IF(AC22=0,0,IF(AC22&lt;=1.5,0.55,IF(AC22&gt;2.5,0.45,0.55-0.1*(AC22-1.5))))</f>
        <v>0</v>
      </c>
      <c r="AE22" s="191">
        <f>IF(OR(W22=0,Y22=0),0,IF(AND(W22&gt;0,Y22&gt;=10,Y22&lt;=25),IF(Input!K29="",AD22*AB22,IF(Input!K29&lt;&gt;"",Input!K29,0)),0))</f>
        <v>0</v>
      </c>
      <c r="AF22" s="189">
        <f t="shared" ref="AF22:AF30" si="18">IF(B23-B22&lt;=0,0,IF(AND(Da-Ta&lt;B22,Neg&lt;U22),(B23-B22),IF(B23-(Da-Ta)&lt;=0,0,IF(B23-MAX(Da-Ta,Neg)&lt;=0,0,B23-MAX(Da-Ta,Neg)))))</f>
        <v>0</v>
      </c>
      <c r="AG22" s="191" t="e">
        <f t="shared" ref="AG22:AG30" si="19">AE22*AF22/Ta</f>
        <v>#DIV/0!</v>
      </c>
      <c r="AS22" s="210"/>
    </row>
    <row r="23" spans="1:61" x14ac:dyDescent="0.2">
      <c r="B23" s="223">
        <f>'Calculations - G'!K5</f>
        <v>0</v>
      </c>
      <c r="C23" s="224">
        <f>IF(OR(Input!G30&gt;25,Input!H30=0,AND(Input!G30&gt;=10,Input!G30&lt;=25,Input!H30&gt;0)),0,'Calculations - G'!M6)</f>
        <v>0</v>
      </c>
      <c r="D23" s="225">
        <v>2.12</v>
      </c>
      <c r="E23" s="226">
        <f t="shared" si="11"/>
        <v>0</v>
      </c>
      <c r="F23" s="223">
        <f t="shared" ref="F23:F30" si="20">IF(E23=0,0,IF(E23&lt;=1.5,0.55,IF(E23&gt;2.5,0.45,0.55-0.1*(E23-1.5))))</f>
        <v>0</v>
      </c>
      <c r="G23" s="226">
        <f>IF(Input!K30="",F23*'Calculations - G'!M6,Input!K30)</f>
        <v>0</v>
      </c>
      <c r="H23" s="189">
        <f t="shared" si="12"/>
        <v>0</v>
      </c>
      <c r="I23" s="191" t="e">
        <f>IF(Input!G30&gt;=10,0,G23*H23/Ta)</f>
        <v>#DIV/0!</v>
      </c>
      <c r="J23" s="1"/>
      <c r="K23" s="189">
        <f>'Calculations - G'!K5</f>
        <v>0</v>
      </c>
      <c r="L23" s="182">
        <f>Input!L30</f>
        <v>0</v>
      </c>
      <c r="M23" s="224">
        <f>'Calculations - G'!K6-'Calculations - G'!O6/2</f>
        <v>0</v>
      </c>
      <c r="N23" s="192">
        <f t="shared" si="13"/>
        <v>0</v>
      </c>
      <c r="O23" s="191">
        <f>IF(N23=0,0,IF(AND(L6&lt;25,M6&gt;0),0,IF(L23&lt;=15,(L23/15)*(1.5-0.135*SQRT(N23)),(1.5-0.135*SQRT(N23)))))</f>
        <v>0</v>
      </c>
      <c r="P23" s="227">
        <f t="shared" ref="P23:P26" si="21">IF(K24=0,0,(P22*K23+N6*(K24-K23))/K24)</f>
        <v>0</v>
      </c>
      <c r="Q23" s="191">
        <f>IF(OR(AND(L6&gt;0,M6=0),L6&gt;25),IF(Input!K30&lt;&gt;"",Input!K30,IF(O23=0,0,IF(OR(M6=0,L6&gt;25),O23*P23*N23,0))),0)</f>
        <v>0</v>
      </c>
      <c r="R23" s="189">
        <f t="shared" si="14"/>
        <v>0</v>
      </c>
      <c r="S23" s="191" t="e">
        <f t="shared" si="15"/>
        <v>#DIV/0!</v>
      </c>
      <c r="T23" s="1"/>
      <c r="U23" s="189">
        <f t="shared" ref="U23:U30" si="22">K5</f>
        <v>0</v>
      </c>
      <c r="V23" s="227">
        <f>IF(Input!I30=0,0,(V22*U23+IF(Input!I30/1000+0.0624&lt;0.15,Input!I30/1000+0.0624,Input!I30/1000)*(U24-U23))/U24)</f>
        <v>0</v>
      </c>
      <c r="W23" s="228">
        <f t="shared" si="16"/>
        <v>0</v>
      </c>
      <c r="X23" s="224">
        <v>2.12</v>
      </c>
      <c r="Y23" s="190">
        <f>Input!G30</f>
        <v>0</v>
      </c>
      <c r="Z23" s="192">
        <f>Input!L30</f>
        <v>0</v>
      </c>
      <c r="AA23" s="192">
        <f t="shared" ref="AA23:AA30" si="23">N23</f>
        <v>0</v>
      </c>
      <c r="AB23" s="227">
        <f t="shared" ref="AB23:AB30" si="24">IF(AND(Y23&gt;=10,Y23&lt;=25,W23&gt;0),W23+TAN(Y23*PI()/180)*(((1-SIN(Y23*PI()/180))*V23*AA23*TAN((45+Y23/2)*PI()/180)+W23)/(TAN((45+Y23/2)*PI()/180)-TAN(Y23*PI()/180))),0)</f>
        <v>0</v>
      </c>
      <c r="AC23" s="191">
        <f t="shared" si="17"/>
        <v>0</v>
      </c>
      <c r="AD23" s="189">
        <f>IF(AC23=0,0,IF(AC23&lt;=1.5,0.55,IF(AC23&gt;2.5,0.45,0.55-0.1*(AC23-1.5))))</f>
        <v>0</v>
      </c>
      <c r="AE23" s="191">
        <f>IF(OR(W23=0,Y23=0),0,IF(AND(W23&gt;0,Y23&gt;=10,Y23&lt;=25),IF(Input!K30="",AD23*AB23,IF(Input!K30&lt;&gt;"",Input!K30,0)),0))</f>
        <v>0</v>
      </c>
      <c r="AF23" s="189">
        <f t="shared" si="18"/>
        <v>0</v>
      </c>
      <c r="AG23" s="191" t="e">
        <f t="shared" si="19"/>
        <v>#DIV/0!</v>
      </c>
      <c r="AS23" s="210"/>
    </row>
    <row r="24" spans="1:61" x14ac:dyDescent="0.2">
      <c r="B24" s="223">
        <f>'Calculations - G'!K6</f>
        <v>0</v>
      </c>
      <c r="C24" s="224">
        <f>IF(OR(Input!G31&gt;25,Input!H31=0,AND(Input!G31&gt;=10,Input!G31&lt;=25,Input!H31&gt;0)),0,'Calculations - G'!M7)</f>
        <v>0</v>
      </c>
      <c r="D24" s="225">
        <v>2.12</v>
      </c>
      <c r="E24" s="226">
        <f t="shared" si="11"/>
        <v>0</v>
      </c>
      <c r="F24" s="223">
        <f t="shared" si="20"/>
        <v>0</v>
      </c>
      <c r="G24" s="226">
        <f>IF(Input!K31="",F24*'Calculations - G'!M7,Input!K31)</f>
        <v>0</v>
      </c>
      <c r="H24" s="189">
        <f t="shared" si="12"/>
        <v>0</v>
      </c>
      <c r="I24" s="191" t="e">
        <f>IF(Input!G31&gt;=10,0,G24*H24/Ta)</f>
        <v>#DIV/0!</v>
      </c>
      <c r="J24" s="1"/>
      <c r="K24" s="189">
        <f>'Calculations - G'!K6</f>
        <v>0</v>
      </c>
      <c r="L24" s="182">
        <f>Input!L31</f>
        <v>0</v>
      </c>
      <c r="M24" s="224">
        <f>'Calculations - G'!K7-'Calculations - G'!O7/2</f>
        <v>0</v>
      </c>
      <c r="N24" s="192">
        <f t="shared" si="13"/>
        <v>0</v>
      </c>
      <c r="O24" s="191">
        <f>IF(N24=0,0,IF(AND(L7&lt;25,M7&gt;0),0,IF(L24&lt;=15,(L24/15)*(1.5-0.135*SQRT(N24)),(1.5-0.135*SQRT(N24)))))</f>
        <v>0</v>
      </c>
      <c r="P24" s="227">
        <f>IF(K25=0,0,(P23*K24+N7*(K25-K24))/K25)</f>
        <v>0</v>
      </c>
      <c r="Q24" s="191">
        <f>IF(OR(AND(L7&gt;0,M7=0),L7&gt;25),IF(Input!K31&lt;&gt;"",Input!K31,IF(O24=0,0,IF(OR(M7=0,L7&gt;25),O24*P24*N24,0))),0)</f>
        <v>0</v>
      </c>
      <c r="R24" s="189">
        <f t="shared" si="14"/>
        <v>0</v>
      </c>
      <c r="S24" s="191" t="e">
        <f>Q24*R24/Ta</f>
        <v>#DIV/0!</v>
      </c>
      <c r="T24" s="1"/>
      <c r="U24" s="189">
        <f t="shared" si="22"/>
        <v>0</v>
      </c>
      <c r="V24" s="227">
        <f>IF(Input!I31=0,0,(V23*U24+IF(Input!I31/1000+0.0624&lt;0.15,Input!I31/1000+0.0624,Input!I31/1000)*(U25-U24))/U25)</f>
        <v>0</v>
      </c>
      <c r="W24" s="228">
        <f t="shared" si="16"/>
        <v>0</v>
      </c>
      <c r="X24" s="224">
        <v>2.12</v>
      </c>
      <c r="Y24" s="190">
        <f>Input!G31</f>
        <v>0</v>
      </c>
      <c r="Z24" s="192">
        <f>Input!L31</f>
        <v>0</v>
      </c>
      <c r="AA24" s="192">
        <f t="shared" si="23"/>
        <v>0</v>
      </c>
      <c r="AB24" s="227">
        <f t="shared" si="24"/>
        <v>0</v>
      </c>
      <c r="AC24" s="191">
        <f t="shared" si="17"/>
        <v>0</v>
      </c>
      <c r="AD24" s="189">
        <f t="shared" ref="AD24:AD30" si="25">IF(AC24=0,0,IF(AC24&lt;=1.5,0.55,IF(AC24&gt;2.5,0.45,0.55-0.1*(AC24-1.5))))</f>
        <v>0</v>
      </c>
      <c r="AE24" s="191">
        <f>IF(OR(W24=0,Y24=0),0,IF(AND(W24&gt;0,Y24&gt;=10,Y24&lt;=25),IF(Input!K31="",AD24*AB24,IF(Input!K31&lt;&gt;"",Input!K31,0)),0))</f>
        <v>0</v>
      </c>
      <c r="AF24" s="189">
        <f t="shared" si="18"/>
        <v>0</v>
      </c>
      <c r="AG24" s="191" t="e">
        <f t="shared" si="19"/>
        <v>#DIV/0!</v>
      </c>
    </row>
    <row r="25" spans="1:61" x14ac:dyDescent="0.2">
      <c r="B25" s="223">
        <f>'Calculations - G'!K7</f>
        <v>0</v>
      </c>
      <c r="C25" s="224">
        <f>IF(OR(Input!G32&gt;25,Input!H32=0,AND(Input!G32&gt;=10,Input!G32&lt;=25,Input!H32&gt;0)),0,'Calculations - G'!M8)</f>
        <v>0</v>
      </c>
      <c r="D25" s="225">
        <v>2.12</v>
      </c>
      <c r="E25" s="226">
        <f t="shared" si="11"/>
        <v>0</v>
      </c>
      <c r="F25" s="223">
        <f t="shared" si="20"/>
        <v>0</v>
      </c>
      <c r="G25" s="226">
        <f>IF(Input!K32="",F25*'Calculations - G'!M8,Input!K32)</f>
        <v>0</v>
      </c>
      <c r="H25" s="189">
        <f t="shared" si="12"/>
        <v>0</v>
      </c>
      <c r="I25" s="191" t="e">
        <f>IF(Input!G32&gt;=10,0,G25*H25/Ta)</f>
        <v>#DIV/0!</v>
      </c>
      <c r="J25" s="1"/>
      <c r="K25" s="189">
        <f>'Calculations - G'!K7</f>
        <v>0</v>
      </c>
      <c r="L25" s="182">
        <f>Input!L32</f>
        <v>0</v>
      </c>
      <c r="M25" s="224">
        <f>'Calculations - G'!K8-'Calculations - G'!O8/2</f>
        <v>0</v>
      </c>
      <c r="N25" s="192">
        <f t="shared" si="13"/>
        <v>0</v>
      </c>
      <c r="O25" s="191">
        <f t="shared" ref="O25:O30" si="26">IF(N25=0,0,IF(AND(L8&lt;25,M8&gt;0),0,IF(L25&lt;=15,(L25/15)*(1.5-0.135*SQRT(N25)),(1.5-0.135*SQRT(N25)))))</f>
        <v>0</v>
      </c>
      <c r="P25" s="227">
        <f t="shared" si="21"/>
        <v>0</v>
      </c>
      <c r="Q25" s="191">
        <f>IF(OR(AND(L8&gt;0,M8=0),L8&gt;25),IF(Input!K32&lt;&gt;"",Input!K32,IF(O25=0,0,IF(OR(M8=0,L8&gt;25),O25*P25*N25,0))),0)</f>
        <v>0</v>
      </c>
      <c r="R25" s="189">
        <f t="shared" si="14"/>
        <v>0</v>
      </c>
      <c r="S25" s="191" t="e">
        <f t="shared" si="15"/>
        <v>#DIV/0!</v>
      </c>
      <c r="T25" s="1"/>
      <c r="U25" s="189">
        <f t="shared" si="22"/>
        <v>0</v>
      </c>
      <c r="V25" s="227">
        <f>IF(Input!I32=0,0,(V24*U25+IF(Input!I32/1000+0.0624&lt;0.15,Input!I32/1000+0.0624,Input!I32/1000)*(U26-U25))/U26)</f>
        <v>0</v>
      </c>
      <c r="W25" s="228">
        <f t="shared" si="16"/>
        <v>0</v>
      </c>
      <c r="X25" s="224">
        <v>2.12</v>
      </c>
      <c r="Y25" s="190">
        <f>Input!G32</f>
        <v>0</v>
      </c>
      <c r="Z25" s="192">
        <f>Input!L32</f>
        <v>0</v>
      </c>
      <c r="AA25" s="192">
        <f t="shared" si="23"/>
        <v>0</v>
      </c>
      <c r="AB25" s="227">
        <f t="shared" si="24"/>
        <v>0</v>
      </c>
      <c r="AC25" s="191">
        <f t="shared" si="17"/>
        <v>0</v>
      </c>
      <c r="AD25" s="189">
        <f t="shared" si="25"/>
        <v>0</v>
      </c>
      <c r="AE25" s="191">
        <f>IF(OR(W25=0,Y25=0),0,IF(AND(W25&gt;0,Y25&gt;=10,Y25&lt;=25),IF(Input!K32="",AD25*AB25,IF(Input!K32&lt;&gt;"",Input!K32,0)),0))</f>
        <v>0</v>
      </c>
      <c r="AF25" s="189">
        <f t="shared" si="18"/>
        <v>0</v>
      </c>
      <c r="AG25" s="191" t="e">
        <f t="shared" si="19"/>
        <v>#DIV/0!</v>
      </c>
    </row>
    <row r="26" spans="1:61" x14ac:dyDescent="0.2">
      <c r="B26" s="223">
        <f>'Calculations - G'!K8</f>
        <v>0</v>
      </c>
      <c r="C26" s="224">
        <f>IF(OR(Input!G33&gt;25,Input!H33=0,AND(Input!G33&gt;=10,Input!G33&lt;=25,Input!H33&gt;0)),0,'Calculations - G'!M9)</f>
        <v>0</v>
      </c>
      <c r="D26" s="225">
        <v>2.12</v>
      </c>
      <c r="E26" s="226">
        <f t="shared" si="11"/>
        <v>0</v>
      </c>
      <c r="F26" s="223">
        <f t="shared" si="20"/>
        <v>0</v>
      </c>
      <c r="G26" s="226">
        <f>IF(Input!K33="",F26*'Calculations - G'!M9,Input!K33)</f>
        <v>0</v>
      </c>
      <c r="H26" s="189">
        <f t="shared" si="12"/>
        <v>0</v>
      </c>
      <c r="I26" s="191" t="e">
        <f>IF(Input!G33&gt;=10,0,G26*H26/Ta)</f>
        <v>#DIV/0!</v>
      </c>
      <c r="J26" s="1"/>
      <c r="K26" s="189">
        <f>'Calculations - G'!K8</f>
        <v>0</v>
      </c>
      <c r="L26" s="182">
        <f>Input!L33</f>
        <v>0</v>
      </c>
      <c r="M26" s="224">
        <f>'Calculations - G'!K9-'Calculations - G'!O9/2</f>
        <v>0</v>
      </c>
      <c r="N26" s="192">
        <f t="shared" si="13"/>
        <v>0</v>
      </c>
      <c r="O26" s="191">
        <f t="shared" si="26"/>
        <v>0</v>
      </c>
      <c r="P26" s="227">
        <f t="shared" si="21"/>
        <v>0</v>
      </c>
      <c r="Q26" s="191">
        <f>IF(OR(AND(L9&gt;0,M9=0),L9&gt;25),IF(Input!K33&lt;&gt;"",Input!K33,IF(O26=0,0,IF(OR(M9=0,L9&gt;25),O26*P26*N26,0))),0)</f>
        <v>0</v>
      </c>
      <c r="R26" s="189">
        <f t="shared" si="14"/>
        <v>0</v>
      </c>
      <c r="S26" s="191" t="e">
        <f t="shared" si="15"/>
        <v>#DIV/0!</v>
      </c>
      <c r="T26" s="1"/>
      <c r="U26" s="189">
        <f t="shared" si="22"/>
        <v>0</v>
      </c>
      <c r="V26" s="227">
        <f>IF(Input!I33=0,0,(V25*U26+IF(Input!I33/1000+0.0624&lt;0.15,Input!I33/1000+0.0624,Input!I33/1000)*(U27-U26))/U27)</f>
        <v>0</v>
      </c>
      <c r="W26" s="228">
        <f t="shared" si="16"/>
        <v>0</v>
      </c>
      <c r="X26" s="224">
        <v>2.12</v>
      </c>
      <c r="Y26" s="190">
        <f>Input!G33</f>
        <v>0</v>
      </c>
      <c r="Z26" s="192">
        <f>Input!L33</f>
        <v>0</v>
      </c>
      <c r="AA26" s="192">
        <f t="shared" si="23"/>
        <v>0</v>
      </c>
      <c r="AB26" s="227">
        <f t="shared" si="24"/>
        <v>0</v>
      </c>
      <c r="AC26" s="191">
        <f t="shared" si="17"/>
        <v>0</v>
      </c>
      <c r="AD26" s="189">
        <f t="shared" si="25"/>
        <v>0</v>
      </c>
      <c r="AE26" s="191">
        <f>IF(OR(W26=0,Y26=0),0,IF(AND(W26&gt;0,Y26&gt;=10,Y26&lt;=25),IF(Input!K33="",AD26*AB26,IF(Input!K33&lt;&gt;"",Input!K33,0)),0))</f>
        <v>0</v>
      </c>
      <c r="AF26" s="189">
        <f t="shared" si="18"/>
        <v>0</v>
      </c>
      <c r="AG26" s="191" t="e">
        <f t="shared" si="19"/>
        <v>#DIV/0!</v>
      </c>
    </row>
    <row r="27" spans="1:61" x14ac:dyDescent="0.2">
      <c r="B27" s="223">
        <f>'Calculations - G'!K9</f>
        <v>0</v>
      </c>
      <c r="C27" s="224">
        <f>IF(OR(Input!G34&gt;25,Input!H34=0,AND(Input!G34&gt;=10,Input!G34&lt;=25,Input!H34&gt;0)),0,'Calculations - G'!M10)</f>
        <v>0</v>
      </c>
      <c r="D27" s="225">
        <v>2.12</v>
      </c>
      <c r="E27" s="226">
        <f t="shared" si="11"/>
        <v>0</v>
      </c>
      <c r="F27" s="223">
        <f t="shared" si="20"/>
        <v>0</v>
      </c>
      <c r="G27" s="226">
        <f>IF(Input!K34="",F27*'Calculations - G'!M10,Input!K34)</f>
        <v>0</v>
      </c>
      <c r="H27" s="189">
        <f t="shared" si="12"/>
        <v>0</v>
      </c>
      <c r="I27" s="191" t="e">
        <f>IF(Input!G34&gt;=10,0,G27*H27/Ta)</f>
        <v>#DIV/0!</v>
      </c>
      <c r="J27" s="1"/>
      <c r="K27" s="189">
        <f>'Calculations - G'!K9</f>
        <v>0</v>
      </c>
      <c r="L27" s="182">
        <f>Input!L34</f>
        <v>0</v>
      </c>
      <c r="M27" s="224">
        <f>'Calculations - G'!K10-'Calculations - G'!O10/2</f>
        <v>0</v>
      </c>
      <c r="N27" s="192">
        <f t="shared" si="13"/>
        <v>0</v>
      </c>
      <c r="O27" s="191">
        <f t="shared" si="26"/>
        <v>0</v>
      </c>
      <c r="P27" s="227">
        <f>IF(K28=0,0,(P26*K27+N10*(K28-K27))/K28)</f>
        <v>0</v>
      </c>
      <c r="Q27" s="191">
        <f>IF(OR(AND(L10&gt;0,M10=0),L10&gt;25),IF(Input!K34&lt;&gt;"",Input!K34,IF(O27=0,0,IF(OR(M10=0,L10&gt;25),O27*P27*N27,0))),0)</f>
        <v>0</v>
      </c>
      <c r="R27" s="189">
        <f t="shared" si="14"/>
        <v>0</v>
      </c>
      <c r="S27" s="191" t="e">
        <f t="shared" si="15"/>
        <v>#DIV/0!</v>
      </c>
      <c r="T27" s="1"/>
      <c r="U27" s="189">
        <f t="shared" si="22"/>
        <v>0</v>
      </c>
      <c r="V27" s="227">
        <f>IF(Input!I34=0,0,(V26*U27+IF(Input!I34/1000+0.0624&lt;0.15,Input!I34/1000+0.0624,Input!I34/1000)*(U28-U27))/U28)</f>
        <v>0</v>
      </c>
      <c r="W27" s="228">
        <f t="shared" si="16"/>
        <v>0</v>
      </c>
      <c r="X27" s="224">
        <v>2.12</v>
      </c>
      <c r="Y27" s="190">
        <f>Input!G34</f>
        <v>0</v>
      </c>
      <c r="Z27" s="192">
        <f>Input!L34</f>
        <v>0</v>
      </c>
      <c r="AA27" s="192">
        <f t="shared" si="23"/>
        <v>0</v>
      </c>
      <c r="AB27" s="227">
        <f t="shared" si="24"/>
        <v>0</v>
      </c>
      <c r="AC27" s="191">
        <f t="shared" si="17"/>
        <v>0</v>
      </c>
      <c r="AD27" s="189">
        <f t="shared" si="25"/>
        <v>0</v>
      </c>
      <c r="AE27" s="191">
        <f>IF(OR(W27=0,Y27=0),0,IF(AND(W27&gt;0,Y27&gt;=10,Y27&lt;=25),IF(Input!K34="",AD27*AB27,IF(Input!K34&lt;&gt;"",Input!K34,0)),0))</f>
        <v>0</v>
      </c>
      <c r="AF27" s="189">
        <f t="shared" si="18"/>
        <v>0</v>
      </c>
      <c r="AG27" s="191" t="e">
        <f t="shared" si="19"/>
        <v>#DIV/0!</v>
      </c>
    </row>
    <row r="28" spans="1:61" x14ac:dyDescent="0.2">
      <c r="B28" s="223">
        <f>'Calculations - G'!K10</f>
        <v>0</v>
      </c>
      <c r="C28" s="224">
        <f>IF(OR(Input!G35&gt;25,Input!H35=0,AND(Input!G35&gt;=10,Input!G35&lt;=25,Input!H35&gt;0)),0,'Calculations - G'!M11)</f>
        <v>0</v>
      </c>
      <c r="D28" s="225">
        <v>2.12</v>
      </c>
      <c r="E28" s="226">
        <f t="shared" si="11"/>
        <v>0</v>
      </c>
      <c r="F28" s="223">
        <f t="shared" si="20"/>
        <v>0</v>
      </c>
      <c r="G28" s="226">
        <f>IF(Input!K35="",F28*'Calculations - G'!M11,Input!K35)</f>
        <v>0</v>
      </c>
      <c r="H28" s="189">
        <f t="shared" si="12"/>
        <v>0</v>
      </c>
      <c r="I28" s="191" t="e">
        <f>IF(Input!G35&gt;=10,0,G28*H28/Ta)</f>
        <v>#DIV/0!</v>
      </c>
      <c r="J28" s="1"/>
      <c r="K28" s="189">
        <f>'Calculations - G'!K10</f>
        <v>0</v>
      </c>
      <c r="L28" s="182">
        <f>Input!L35</f>
        <v>0</v>
      </c>
      <c r="M28" s="224">
        <f>'Calculations - G'!K11-'Calculations - G'!O11/2</f>
        <v>0</v>
      </c>
      <c r="N28" s="192">
        <f t="shared" si="13"/>
        <v>0</v>
      </c>
      <c r="O28" s="191">
        <f t="shared" si="26"/>
        <v>0</v>
      </c>
      <c r="P28" s="227">
        <f t="shared" ref="P28:P30" si="27">IF(K29=0,0,(P27*K28+N11*(K29-K28))/K29)</f>
        <v>0</v>
      </c>
      <c r="Q28" s="191">
        <f>IF(OR(AND(L11&gt;0,M11=0),L11&gt;25),IF(Input!K35&lt;&gt;"",Input!K35,IF(O28=0,0,IF(OR(M11=0,L11&gt;25),O28*P28*N28,0))),0)</f>
        <v>0</v>
      </c>
      <c r="R28" s="189">
        <f t="shared" si="14"/>
        <v>0</v>
      </c>
      <c r="S28" s="191" t="e">
        <f t="shared" si="15"/>
        <v>#DIV/0!</v>
      </c>
      <c r="T28" s="1"/>
      <c r="U28" s="189">
        <f t="shared" si="22"/>
        <v>0</v>
      </c>
      <c r="V28" s="227">
        <f>IF(Input!I35=0,0,(V27*U28+IF(Input!I35/1000+0.0624&lt;0.15,Input!I35/1000+0.0624,Input!I35/1000)*(U29-U28))/U29)</f>
        <v>0</v>
      </c>
      <c r="W28" s="228">
        <f t="shared" si="16"/>
        <v>0</v>
      </c>
      <c r="X28" s="224">
        <v>2.12</v>
      </c>
      <c r="Y28" s="190">
        <f>Input!G35</f>
        <v>0</v>
      </c>
      <c r="Z28" s="192">
        <f>Input!L35</f>
        <v>0</v>
      </c>
      <c r="AA28" s="192">
        <f t="shared" si="23"/>
        <v>0</v>
      </c>
      <c r="AB28" s="227">
        <f t="shared" si="24"/>
        <v>0</v>
      </c>
      <c r="AC28" s="191">
        <f t="shared" si="17"/>
        <v>0</v>
      </c>
      <c r="AD28" s="189">
        <f t="shared" si="25"/>
        <v>0</v>
      </c>
      <c r="AE28" s="191">
        <f>IF(OR(W28=0,Y28=0),0,IF(AND(W28&gt;0,Y28&gt;=10,Y28&lt;=25),IF(Input!K35="",AD28*AB28,IF(Input!K35&lt;&gt;"",Input!K35,0)),0))</f>
        <v>0</v>
      </c>
      <c r="AF28" s="189">
        <f t="shared" si="18"/>
        <v>0</v>
      </c>
      <c r="AG28" s="191" t="e">
        <f t="shared" si="19"/>
        <v>#DIV/0!</v>
      </c>
    </row>
    <row r="29" spans="1:61" x14ac:dyDescent="0.2">
      <c r="B29" s="223">
        <f>'Calculations - G'!K11</f>
        <v>0</v>
      </c>
      <c r="C29" s="224">
        <f>IF(OR(Input!G36&gt;25,Input!H36=0,AND(Input!G36&gt;=10,Input!G36&lt;=25,Input!H36&gt;0)),0,'Calculations - G'!M12)</f>
        <v>0</v>
      </c>
      <c r="D29" s="225">
        <v>2.12</v>
      </c>
      <c r="E29" s="226">
        <f t="shared" si="11"/>
        <v>0</v>
      </c>
      <c r="F29" s="223">
        <f t="shared" si="20"/>
        <v>0</v>
      </c>
      <c r="G29" s="226">
        <f>IF(Input!K36="",F29*'Calculations - G'!M12,Input!K36)</f>
        <v>0</v>
      </c>
      <c r="H29" s="189">
        <f t="shared" si="12"/>
        <v>0</v>
      </c>
      <c r="I29" s="191" t="e">
        <f>IF(Input!G36&gt;=10,0,G29*H29/Ta)</f>
        <v>#DIV/0!</v>
      </c>
      <c r="J29" s="1"/>
      <c r="K29" s="189">
        <f>'Calculations - G'!K11</f>
        <v>0</v>
      </c>
      <c r="L29" s="182">
        <f>Input!L36</f>
        <v>0</v>
      </c>
      <c r="M29" s="224">
        <f>'Calculations - G'!K12-'Calculations - G'!O12/2</f>
        <v>0</v>
      </c>
      <c r="N29" s="192">
        <f t="shared" si="13"/>
        <v>0</v>
      </c>
      <c r="O29" s="191">
        <f t="shared" si="26"/>
        <v>0</v>
      </c>
      <c r="P29" s="227">
        <f t="shared" si="27"/>
        <v>0</v>
      </c>
      <c r="Q29" s="191">
        <f>IF(OR(AND(L12&gt;0,M12=0),L12&gt;25),IF(Input!K36&lt;&gt;"",Input!K36,IF(O29=0,0,IF(OR(M12=0,L12&gt;25),O29*P29*N29,0))),0)</f>
        <v>0</v>
      </c>
      <c r="R29" s="189">
        <f t="shared" si="14"/>
        <v>0</v>
      </c>
      <c r="S29" s="191" t="e">
        <f t="shared" si="15"/>
        <v>#DIV/0!</v>
      </c>
      <c r="T29" s="1"/>
      <c r="U29" s="189">
        <f t="shared" si="22"/>
        <v>0</v>
      </c>
      <c r="V29" s="227">
        <f>IF(Input!I36=0,0,(V28*U29+IF(Input!I36/1000+0.0624&lt;0.15,Input!I36/1000+0.0624,Input!I36/1000)*(U30-U29))/U30)</f>
        <v>0</v>
      </c>
      <c r="W29" s="228">
        <f t="shared" si="16"/>
        <v>0</v>
      </c>
      <c r="X29" s="224">
        <v>2.12</v>
      </c>
      <c r="Y29" s="190">
        <f>Input!G36</f>
        <v>0</v>
      </c>
      <c r="Z29" s="192">
        <f>Input!L36</f>
        <v>0</v>
      </c>
      <c r="AA29" s="192">
        <f t="shared" si="23"/>
        <v>0</v>
      </c>
      <c r="AB29" s="227">
        <f t="shared" si="24"/>
        <v>0</v>
      </c>
      <c r="AC29" s="191">
        <f t="shared" si="17"/>
        <v>0</v>
      </c>
      <c r="AD29" s="189">
        <f t="shared" si="25"/>
        <v>0</v>
      </c>
      <c r="AE29" s="191">
        <f>IF(OR(W29=0,Y29=0),0,IF(AND(W29&gt;0,Y29&gt;=10,Y29&lt;=25),IF(Input!K36="",AD29*AB29,IF(Input!K36&lt;&gt;"",Input!K36,0)),0))</f>
        <v>0</v>
      </c>
      <c r="AF29" s="189">
        <f t="shared" si="18"/>
        <v>0</v>
      </c>
      <c r="AG29" s="191" t="e">
        <f t="shared" si="19"/>
        <v>#DIV/0!</v>
      </c>
    </row>
    <row r="30" spans="1:61" x14ac:dyDescent="0.2">
      <c r="B30" s="229">
        <f>'Calculations - G'!K12</f>
        <v>0</v>
      </c>
      <c r="C30" s="224">
        <f>IF(OR(Input!G37&gt;25,Input!H37=0,AND(Input!G37&gt;=10,Input!G37&lt;=25,Input!H37&gt;0)),0,'Calculations - G'!M13)</f>
        <v>0</v>
      </c>
      <c r="D30" s="225">
        <v>2.12</v>
      </c>
      <c r="E30" s="230">
        <f t="shared" si="11"/>
        <v>0</v>
      </c>
      <c r="F30" s="229">
        <f t="shared" si="20"/>
        <v>0</v>
      </c>
      <c r="G30" s="226">
        <f>IF(Input!K37="",F30*'Calculations - G'!M13,Input!K37)</f>
        <v>0</v>
      </c>
      <c r="H30" s="189">
        <f t="shared" si="12"/>
        <v>0</v>
      </c>
      <c r="I30" s="191" t="e">
        <f>IF(Input!G37&gt;=10,0,G30*H30/Ta)</f>
        <v>#DIV/0!</v>
      </c>
      <c r="J30" s="1"/>
      <c r="K30" s="189">
        <f>'Calculations - G'!K12</f>
        <v>0</v>
      </c>
      <c r="L30" s="182">
        <f>Input!L37</f>
        <v>0</v>
      </c>
      <c r="M30" s="224">
        <f>'Calculations - G'!K13-'Calculations - G'!O13/2</f>
        <v>0</v>
      </c>
      <c r="N30" s="192">
        <f t="shared" si="13"/>
        <v>0</v>
      </c>
      <c r="O30" s="191">
        <f t="shared" si="26"/>
        <v>0</v>
      </c>
      <c r="P30" s="227">
        <f t="shared" si="27"/>
        <v>0</v>
      </c>
      <c r="Q30" s="191">
        <f>IF(OR(AND(L13&gt;0,M13=0),L13&gt;25),IF(Input!K37&lt;&gt;"",Input!K37,IF(O30=0,0,IF(OR(M13=0,L13&gt;25),O30*P30*N30,0))),0)</f>
        <v>0</v>
      </c>
      <c r="R30" s="189">
        <f t="shared" si="14"/>
        <v>0</v>
      </c>
      <c r="S30" s="191" t="e">
        <f t="shared" si="15"/>
        <v>#DIV/0!</v>
      </c>
      <c r="T30" s="1"/>
      <c r="U30" s="189">
        <f t="shared" si="22"/>
        <v>0</v>
      </c>
      <c r="V30" s="227">
        <f>IF(Input!I37=0,0,(V29*U30+IF(Input!I37/1000+0.0624&lt;0.15,Input!I37/1000+0.0624,Input!I37/1000)*(U31-U30))/U31)</f>
        <v>0</v>
      </c>
      <c r="W30" s="228">
        <f t="shared" si="16"/>
        <v>0</v>
      </c>
      <c r="X30" s="224">
        <v>2.12</v>
      </c>
      <c r="Y30" s="190">
        <f>Input!G37</f>
        <v>0</v>
      </c>
      <c r="Z30" s="192">
        <f>Input!L37</f>
        <v>0</v>
      </c>
      <c r="AA30" s="192">
        <f t="shared" si="23"/>
        <v>0</v>
      </c>
      <c r="AB30" s="227">
        <f t="shared" si="24"/>
        <v>0</v>
      </c>
      <c r="AC30" s="191">
        <f t="shared" si="17"/>
        <v>0</v>
      </c>
      <c r="AD30" s="189">
        <f t="shared" si="25"/>
        <v>0</v>
      </c>
      <c r="AE30" s="191">
        <f>IF(OR(W30=0,Y30=0),0,IF(AND(W30&gt;0,Y30&gt;=10,Y30&lt;=25),IF(Input!K37="",AD30*AB30,IF(Input!K37&lt;&gt;"",Input!K37,0)),0))</f>
        <v>0</v>
      </c>
      <c r="AF30" s="189">
        <f t="shared" si="18"/>
        <v>0</v>
      </c>
      <c r="AG30" s="191" t="e">
        <f t="shared" si="19"/>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397</v>
      </c>
      <c r="B32" s="172"/>
      <c r="C32" s="172"/>
      <c r="E32" s="172"/>
      <c r="G32" s="239" t="s">
        <v>398</v>
      </c>
      <c r="H32" s="240" t="s">
        <v>399</v>
      </c>
      <c r="I32" s="241" t="e">
        <f>SUM(I22:I30)</f>
        <v>#DIV/0!</v>
      </c>
      <c r="J32" s="172" t="s">
        <v>400</v>
      </c>
      <c r="K32" s="172"/>
      <c r="L32" s="172"/>
      <c r="M32" s="172"/>
      <c r="N32" s="1"/>
      <c r="O32" s="1"/>
      <c r="Q32" s="214" t="s">
        <v>398</v>
      </c>
      <c r="R32" s="242" t="s">
        <v>401</v>
      </c>
      <c r="S32" s="241" t="e">
        <f>SUM(S22:S30)</f>
        <v>#DIV/0!</v>
      </c>
      <c r="T32" s="1" t="s">
        <v>400</v>
      </c>
      <c r="U32" s="1"/>
      <c r="W32" s="1"/>
      <c r="X32" s="1"/>
      <c r="Y32" s="1"/>
      <c r="Z32" s="1"/>
      <c r="AA32" s="1"/>
      <c r="AB32" s="1"/>
      <c r="AC32" s="1"/>
      <c r="AD32" s="1"/>
      <c r="AE32" s="214" t="s">
        <v>398</v>
      </c>
      <c r="AF32" s="242" t="s">
        <v>402</v>
      </c>
      <c r="AG32" s="241" t="e">
        <f>SUM(AG22:AG30)</f>
        <v>#DIV/0!</v>
      </c>
    </row>
    <row r="33" spans="1:33" ht="13.5" x14ac:dyDescent="0.2">
      <c r="A33" s="171" t="s">
        <v>403</v>
      </c>
      <c r="B33" s="172"/>
      <c r="C33" s="172"/>
      <c r="E33" s="172"/>
      <c r="G33" s="239" t="s">
        <v>404</v>
      </c>
      <c r="H33" s="240" t="s">
        <v>399</v>
      </c>
      <c r="I33" s="241" t="e">
        <f>I32/2</f>
        <v>#DIV/0!</v>
      </c>
      <c r="J33" s="172" t="s">
        <v>400</v>
      </c>
      <c r="K33" s="172"/>
      <c r="L33" s="172"/>
      <c r="M33" s="172"/>
      <c r="N33" s="1"/>
      <c r="O33" s="1"/>
      <c r="Q33" s="214" t="s">
        <v>404</v>
      </c>
      <c r="R33" s="242" t="s">
        <v>401</v>
      </c>
      <c r="S33" s="241" t="e">
        <f>S32/2</f>
        <v>#DIV/0!</v>
      </c>
      <c r="T33" s="1" t="s">
        <v>400</v>
      </c>
      <c r="U33" s="1"/>
      <c r="W33" s="1"/>
      <c r="X33" s="1"/>
      <c r="Y33" s="1"/>
      <c r="Z33" s="1"/>
      <c r="AA33" s="1"/>
      <c r="AB33" s="1"/>
      <c r="AC33" s="1"/>
      <c r="AD33" s="1"/>
      <c r="AE33" s="214" t="s">
        <v>404</v>
      </c>
      <c r="AF33" s="242" t="s">
        <v>402</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405</v>
      </c>
      <c r="L35" s="172"/>
      <c r="M35" s="178"/>
      <c r="N35" s="1"/>
      <c r="O35" s="1"/>
      <c r="Q35" s="1"/>
      <c r="R35" s="1"/>
      <c r="S35" s="1"/>
      <c r="T35" s="1"/>
      <c r="U35" s="220" t="s">
        <v>406</v>
      </c>
      <c r="V35" s="1"/>
      <c r="W35" s="1"/>
      <c r="X35" s="1"/>
      <c r="Y35" s="1"/>
      <c r="Z35" s="1"/>
      <c r="AA35" s="1"/>
      <c r="AB35" s="1"/>
      <c r="AC35" s="1"/>
      <c r="AD35" s="1"/>
      <c r="AE35" s="1"/>
      <c r="AF35" s="1"/>
      <c r="AG35" s="1"/>
    </row>
    <row r="36" spans="1:33" ht="36" x14ac:dyDescent="0.2">
      <c r="A36" s="171"/>
      <c r="B36" s="172"/>
      <c r="C36" s="172"/>
      <c r="E36" s="172"/>
      <c r="G36" s="243"/>
      <c r="H36" s="244"/>
      <c r="I36" s="245"/>
      <c r="K36" s="186" t="s">
        <v>384</v>
      </c>
      <c r="L36" s="186" t="s">
        <v>84</v>
      </c>
      <c r="M36" s="222" t="s">
        <v>407</v>
      </c>
      <c r="N36" s="246" t="s">
        <v>408</v>
      </c>
      <c r="O36" s="186" t="s">
        <v>393</v>
      </c>
      <c r="P36" s="222" t="s">
        <v>394</v>
      </c>
      <c r="Q36" s="186" t="s">
        <v>83</v>
      </c>
      <c r="R36" s="222" t="s">
        <v>389</v>
      </c>
      <c r="S36" s="186" t="s">
        <v>390</v>
      </c>
      <c r="T36" s="1"/>
      <c r="U36" s="186" t="s">
        <v>384</v>
      </c>
      <c r="V36" s="222" t="s">
        <v>394</v>
      </c>
      <c r="W36" s="186" t="s">
        <v>347</v>
      </c>
      <c r="X36" s="186" t="s">
        <v>385</v>
      </c>
      <c r="Y36" s="186" t="s">
        <v>346</v>
      </c>
      <c r="Z36" s="186" t="s">
        <v>84</v>
      </c>
      <c r="AA36" s="186" t="s">
        <v>409</v>
      </c>
      <c r="AB36" s="186" t="s">
        <v>395</v>
      </c>
      <c r="AC36" s="186" t="s">
        <v>386</v>
      </c>
      <c r="AD36" s="221" t="s">
        <v>387</v>
      </c>
      <c r="AE36" s="222" t="s">
        <v>388</v>
      </c>
      <c r="AF36" s="222" t="s">
        <v>389</v>
      </c>
      <c r="AG36" s="186" t="s">
        <v>390</v>
      </c>
    </row>
    <row r="37" spans="1:33" x14ac:dyDescent="0.2">
      <c r="A37" s="171"/>
      <c r="B37" s="172"/>
      <c r="C37" s="172"/>
      <c r="E37" s="172"/>
      <c r="G37" s="243"/>
      <c r="H37" s="244"/>
      <c r="I37" s="245"/>
      <c r="K37" s="223">
        <v>0</v>
      </c>
      <c r="L37" s="182">
        <f>Input!L29</f>
        <v>0</v>
      </c>
      <c r="M37" s="224">
        <f>'Calculations - G'!K5-'Calculations - G'!O5/2</f>
        <v>0</v>
      </c>
      <c r="N37" s="192">
        <f t="shared" ref="N37:N45" si="28">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29">IF(K38-K37&lt;=0,0,IF(AND(Da-Ta&lt;K37,Neg&lt;K37),(K38-K37),IF(K38-(Da-Ta)&lt;=0,0,IF(K38-MAX(Da-Ta,Neg)&lt;=0,0,K38-MAX(Da-Ta,Neg)))))</f>
        <v>0</v>
      </c>
      <c r="S37" s="191" t="e">
        <f>Q37*R37/Ta</f>
        <v>#DIV/0!</v>
      </c>
      <c r="T37" s="1"/>
      <c r="U37" s="189">
        <v>0</v>
      </c>
      <c r="V37" s="227">
        <f>IF(P37=0,0,IF(P37&lt;=0.0876,P37+0.0624,P37))</f>
        <v>0</v>
      </c>
      <c r="W37" s="191">
        <f t="shared" ref="W37:W45" si="30">M5</f>
        <v>0</v>
      </c>
      <c r="X37" s="224">
        <v>2.12</v>
      </c>
      <c r="Y37" s="190">
        <f>Input!G29</f>
        <v>0</v>
      </c>
      <c r="Z37" s="192">
        <f>Input!L29</f>
        <v>0</v>
      </c>
      <c r="AA37" s="192">
        <f t="shared" ref="AA37:AA42" si="31">N37</f>
        <v>0</v>
      </c>
      <c r="AB37" s="227">
        <f>IF(AND(Y37&lt;=25,Y37&gt;=10,W37&gt;0),W37+TAN(Y37*PI()/180)*((1-SIN(Y37*PI()/180))*V37*AA37*TAN((45+Y37/2)*PI()/180)+W37)/(TAN((45+Y37/2)*PI()/180)-TAN(Y37*PI()/180)),0)</f>
        <v>0</v>
      </c>
      <c r="AC37" s="191">
        <f t="shared" ref="AC37:AC45" si="32">AB37/X37</f>
        <v>0</v>
      </c>
      <c r="AD37" s="189">
        <f>IF(AC37=0,0,IF(AC37&lt;=1.5,0.55,IF(AC37&gt;2.5,0.45,0.55-0.1*(AC37-1.5))))</f>
        <v>0</v>
      </c>
      <c r="AE37" s="191">
        <f>IF(W37=0,0,IF(Y37&gt;25,0,IF(Input!K29="",IF(AND(W37&gt;0,Y37&gt;=10,Y37&lt;=25),AD37*AB37,0),IF(AND(W37&gt;0,Y37&gt;=10,Y37&lt;=25),Input!K29,0))))</f>
        <v>0</v>
      </c>
      <c r="AF37" s="189">
        <f t="shared" ref="AF37:AF45" si="33">IF(B23-B22&lt;=0,0,IF(AND(Da-Ta&lt;B22,Neg&lt;U37),(B23-B22),IF(B23-(Da-Ta)&lt;=0,0,IF(B23-MAX(Da-Ta,Neg)&lt;=0,0,B23-MAX(Da-Ta,Neg)))))</f>
        <v>0</v>
      </c>
      <c r="AG37" s="191" t="e">
        <f t="shared" ref="AG37:AG45" si="34">AE37*AF37/Ta</f>
        <v>#DIV/0!</v>
      </c>
    </row>
    <row r="38" spans="1:33" x14ac:dyDescent="0.2">
      <c r="A38" s="171"/>
      <c r="B38" s="172"/>
      <c r="C38" s="172"/>
      <c r="E38" s="172"/>
      <c r="G38" s="243"/>
      <c r="H38" s="244"/>
      <c r="I38" s="245"/>
      <c r="K38" s="223">
        <f>'Calculations - G'!K5</f>
        <v>0</v>
      </c>
      <c r="L38" s="182">
        <f>Input!L30</f>
        <v>0</v>
      </c>
      <c r="M38" s="224">
        <f>'Calculations - G'!K6-'Calculations - G'!O6/2</f>
        <v>0</v>
      </c>
      <c r="N38" s="192">
        <f t="shared" si="28"/>
        <v>0</v>
      </c>
      <c r="O38" s="191">
        <f t="shared" ref="O38:O45" si="35">IF(AND(L6&lt;25,M6&gt;0),0,IF(N38=0,0,IF(L38&lt;=15,(L38/15)*(1.5-0.135*SQRT(N38)),(1.5-0.135*SQRT(N38)))))</f>
        <v>0</v>
      </c>
      <c r="P38" s="227">
        <f t="shared" ref="P38:P45" si="36">IF(K38&gt;=Da,0,IF(Da-Ta&gt;=K38,N6,IF(K37&lt;Da-Ta,(P37*(K38-MAX(K37,Da-Ta))+N6*(K39-MAX(K38,Da-Ta)))/(K39-(Da-Ta)),(P37*(K38-MIN(K37,Da-Ta))+N6*(K39-MAX(K38,Da-Ta)))/(K39-(Da-Ta)))))</f>
        <v>0</v>
      </c>
      <c r="Q38" s="191">
        <f>IF(OR(AND(L6&gt;0,M6=0),L6&gt;25),IF(Input!K30&lt;&gt;"",Input!K30,IF(O38=0,0,IF(OR(M6=0,L5&gt;25),O38*P38*N38,0))),0)</f>
        <v>0</v>
      </c>
      <c r="R38" s="189">
        <f t="shared" si="29"/>
        <v>0</v>
      </c>
      <c r="S38" s="191" t="e">
        <f t="shared" ref="S38" si="37">Q38*R38/Ta</f>
        <v>#DIV/0!</v>
      </c>
      <c r="T38" s="1"/>
      <c r="U38" s="189">
        <f t="shared" ref="U38:U45" si="38">K5</f>
        <v>0</v>
      </c>
      <c r="V38" s="227">
        <f>IF(P38=0,0,IF(P38&lt;=0.0876,P38+0.0624,P38))</f>
        <v>0</v>
      </c>
      <c r="W38" s="191">
        <f t="shared" si="30"/>
        <v>0</v>
      </c>
      <c r="X38" s="224">
        <v>2.12</v>
      </c>
      <c r="Y38" s="190">
        <f>Input!G30</f>
        <v>0</v>
      </c>
      <c r="Z38" s="192">
        <f>Input!L30</f>
        <v>0</v>
      </c>
      <c r="AA38" s="192">
        <f t="shared" si="31"/>
        <v>0</v>
      </c>
      <c r="AB38" s="227">
        <f t="shared" ref="AB38:AB45" si="39">IF(AND(Y38&lt;=25,Y38&gt;=10,W38&gt;0),W38+TAN(Y38*PI()/180)*((1-SIN(Y38*PI()/180))*V38*AA38*TAN((45+Y38/2)*PI()/180)+W38)/(TAN((45+Y38/2)*PI()/180)-TAN(Y38*PI()/180)),0)</f>
        <v>0</v>
      </c>
      <c r="AC38" s="191">
        <f t="shared" si="32"/>
        <v>0</v>
      </c>
      <c r="AD38" s="189">
        <f>IF(AC38=0,0,IF(AC38&lt;=1.5,0.55,IF(AC38&gt;2.5,0.45,0.55-0.1*(AC38-1.5))))</f>
        <v>0</v>
      </c>
      <c r="AE38" s="191">
        <f>IF(W38=0,0,IF(Y38&gt;25,0,IF(Input!K30="",IF(AND(W38&gt;0,Y38&gt;=10,Y38&lt;=25),AD38*AB38,0),IF(AND(W38&gt;0,Y38&gt;=10,Y38&lt;=25),Input!K30,0))))</f>
        <v>0</v>
      </c>
      <c r="AF38" s="189">
        <f t="shared" si="33"/>
        <v>0</v>
      </c>
      <c r="AG38" s="191" t="e">
        <f t="shared" si="34"/>
        <v>#DIV/0!</v>
      </c>
    </row>
    <row r="39" spans="1:33" x14ac:dyDescent="0.2">
      <c r="A39" s="171"/>
      <c r="B39" s="172"/>
      <c r="C39" s="172"/>
      <c r="E39" s="172"/>
      <c r="G39" s="243"/>
      <c r="H39" s="244"/>
      <c r="I39" s="245"/>
      <c r="K39" s="223">
        <f>'Calculations - G'!K6</f>
        <v>0</v>
      </c>
      <c r="L39" s="182">
        <f>Input!L31</f>
        <v>0</v>
      </c>
      <c r="M39" s="224">
        <f>'Calculations - G'!K7-'Calculations - G'!O7/2</f>
        <v>0</v>
      </c>
      <c r="N39" s="192">
        <f t="shared" si="28"/>
        <v>0</v>
      </c>
      <c r="O39" s="191">
        <f t="shared" si="35"/>
        <v>0</v>
      </c>
      <c r="P39" s="227">
        <f t="shared" si="36"/>
        <v>0</v>
      </c>
      <c r="Q39" s="191">
        <f>IF(OR(AND(L7&gt;0,M7=0),L7&gt;25),IF(Input!K31&lt;&gt;"",Input!K31,IF(O39=0,0,IF(OR(M7=0,L6&gt;25),O39*P39*N39,0))),0)</f>
        <v>0</v>
      </c>
      <c r="R39" s="189">
        <f t="shared" si="29"/>
        <v>0</v>
      </c>
      <c r="S39" s="191" t="e">
        <f>Q39*R39/Ta</f>
        <v>#DIV/0!</v>
      </c>
      <c r="T39" s="1"/>
      <c r="U39" s="189">
        <f t="shared" si="38"/>
        <v>0</v>
      </c>
      <c r="V39" s="227">
        <f t="shared" ref="V39:V45" si="40">IF(P39=0,0,IF(P39&lt;=0.0876,P39+0.0624,P39))</f>
        <v>0</v>
      </c>
      <c r="W39" s="191">
        <f t="shared" si="30"/>
        <v>0</v>
      </c>
      <c r="X39" s="224">
        <v>2.12</v>
      </c>
      <c r="Y39" s="190">
        <f>Input!G31</f>
        <v>0</v>
      </c>
      <c r="Z39" s="192">
        <f>Input!L31</f>
        <v>0</v>
      </c>
      <c r="AA39" s="192">
        <f t="shared" si="31"/>
        <v>0</v>
      </c>
      <c r="AB39" s="227">
        <f t="shared" si="39"/>
        <v>0</v>
      </c>
      <c r="AC39" s="191">
        <f t="shared" si="32"/>
        <v>0</v>
      </c>
      <c r="AD39" s="189">
        <f t="shared" ref="AD39:AD45" si="41">IF(AC39=0,0,IF(AC39&lt;=1.5,0.55,IF(AC39&gt;2.5,0.45,0.55-0.1*(AC39-1.5))))</f>
        <v>0</v>
      </c>
      <c r="AE39" s="191">
        <f>IF(W39=0,0,IF(Y39&gt;25,0,IF(Input!K31="",IF(AND(W39&gt;0,Y39&gt;=10,Y39&lt;=25),AD39*AB39,0),IF(AND(W39&gt;0,Y39&gt;=10,Y39&lt;=25),Input!K31,0))))</f>
        <v>0</v>
      </c>
      <c r="AF39" s="189">
        <f t="shared" si="33"/>
        <v>0</v>
      </c>
      <c r="AG39" s="191" t="e">
        <f t="shared" si="34"/>
        <v>#DIV/0!</v>
      </c>
    </row>
    <row r="40" spans="1:33" x14ac:dyDescent="0.2">
      <c r="A40" s="171"/>
      <c r="B40" s="172"/>
      <c r="C40" s="172"/>
      <c r="E40" s="172"/>
      <c r="G40" s="243"/>
      <c r="H40" s="244"/>
      <c r="I40" s="245"/>
      <c r="K40" s="223">
        <f>'Calculations - G'!K7</f>
        <v>0</v>
      </c>
      <c r="L40" s="182">
        <f>Input!L32</f>
        <v>0</v>
      </c>
      <c r="M40" s="224">
        <f>'Calculations - G'!K8-'Calculations - G'!O8/2</f>
        <v>0</v>
      </c>
      <c r="N40" s="192">
        <f t="shared" si="28"/>
        <v>0</v>
      </c>
      <c r="O40" s="191">
        <f t="shared" si="35"/>
        <v>0</v>
      </c>
      <c r="P40" s="227">
        <f t="shared" si="36"/>
        <v>0</v>
      </c>
      <c r="Q40" s="191">
        <f>IF(OR(AND(L8&gt;0,M8=0),L8&gt;25),IF(Input!K32&lt;&gt;"",Input!K32,IF(O40=0,0,IF(OR(M8=0,L7&gt;25),O40*P40*N40,0))),0)</f>
        <v>0</v>
      </c>
      <c r="R40" s="189">
        <f t="shared" si="29"/>
        <v>0</v>
      </c>
      <c r="S40" s="191" t="e">
        <f t="shared" ref="S40:S45" si="42">Q40*R40/Ta</f>
        <v>#DIV/0!</v>
      </c>
      <c r="T40" s="1"/>
      <c r="U40" s="189">
        <f t="shared" si="38"/>
        <v>0</v>
      </c>
      <c r="V40" s="227">
        <f t="shared" si="40"/>
        <v>0</v>
      </c>
      <c r="W40" s="191">
        <f t="shared" si="30"/>
        <v>0</v>
      </c>
      <c r="X40" s="224">
        <v>2.12</v>
      </c>
      <c r="Y40" s="190">
        <f>Input!G32</f>
        <v>0</v>
      </c>
      <c r="Z40" s="192">
        <f>Input!L32</f>
        <v>0</v>
      </c>
      <c r="AA40" s="192">
        <f t="shared" si="31"/>
        <v>0</v>
      </c>
      <c r="AB40" s="227">
        <f t="shared" si="39"/>
        <v>0</v>
      </c>
      <c r="AC40" s="191">
        <f t="shared" si="32"/>
        <v>0</v>
      </c>
      <c r="AD40" s="189">
        <f t="shared" si="41"/>
        <v>0</v>
      </c>
      <c r="AE40" s="191">
        <f>IF(W40=0,0,IF(Y40&gt;25,0,IF(Input!K32="",IF(AND(W40&gt;0,Y40&gt;=10,Y40&lt;=25),AD40*AB40,0),IF(AND(W40&gt;0,Y40&gt;=10,Y40&lt;=25),Input!K32,0))))</f>
        <v>0</v>
      </c>
      <c r="AF40" s="189">
        <f t="shared" si="33"/>
        <v>0</v>
      </c>
      <c r="AG40" s="191" t="e">
        <f t="shared" si="34"/>
        <v>#DIV/0!</v>
      </c>
    </row>
    <row r="41" spans="1:33" x14ac:dyDescent="0.2">
      <c r="B41" s="172"/>
      <c r="C41" s="172"/>
      <c r="E41" s="172"/>
      <c r="K41" s="223">
        <f>'Calculations - G'!K8</f>
        <v>0</v>
      </c>
      <c r="L41" s="182">
        <f>Input!L33</f>
        <v>0</v>
      </c>
      <c r="M41" s="224">
        <f>'Calculations - G'!K9-'Calculations - G'!O9/2</f>
        <v>0</v>
      </c>
      <c r="N41" s="192">
        <f t="shared" si="28"/>
        <v>0</v>
      </c>
      <c r="O41" s="191">
        <f t="shared" si="35"/>
        <v>0</v>
      </c>
      <c r="P41" s="227">
        <f t="shared" si="36"/>
        <v>0</v>
      </c>
      <c r="Q41" s="191">
        <f>IF(OR(AND(L9&gt;0,M9=0),L9&gt;25),IF(Input!K33&lt;&gt;"",Input!K33,IF(O41=0,0,IF(OR(M9=0,L8&gt;25),O41*P41*N41,0))),0)</f>
        <v>0</v>
      </c>
      <c r="R41" s="189">
        <f t="shared" si="29"/>
        <v>0</v>
      </c>
      <c r="S41" s="191" t="e">
        <f t="shared" si="42"/>
        <v>#DIV/0!</v>
      </c>
      <c r="T41" s="1"/>
      <c r="U41" s="189">
        <f t="shared" si="38"/>
        <v>0</v>
      </c>
      <c r="V41" s="227">
        <f t="shared" si="40"/>
        <v>0</v>
      </c>
      <c r="W41" s="191">
        <f t="shared" si="30"/>
        <v>0</v>
      </c>
      <c r="X41" s="224">
        <v>2.12</v>
      </c>
      <c r="Y41" s="190">
        <f>Input!G33</f>
        <v>0</v>
      </c>
      <c r="Z41" s="192">
        <f>Input!L33</f>
        <v>0</v>
      </c>
      <c r="AA41" s="192">
        <f t="shared" si="31"/>
        <v>0</v>
      </c>
      <c r="AB41" s="227">
        <f t="shared" si="39"/>
        <v>0</v>
      </c>
      <c r="AC41" s="191">
        <f t="shared" si="32"/>
        <v>0</v>
      </c>
      <c r="AD41" s="189">
        <f t="shared" si="41"/>
        <v>0</v>
      </c>
      <c r="AE41" s="191">
        <f>IF(W41=0,0,IF(Y41&gt;25,0,IF(Input!K33="",IF(AND(W41&gt;0,Y41&gt;=10,Y41&lt;=25),AD41*AB41,0),IF(AND(W41&gt;0,Y41&gt;=10,Y41&lt;=25),Input!K33,0))))</f>
        <v>0</v>
      </c>
      <c r="AF41" s="189">
        <f t="shared" si="33"/>
        <v>0</v>
      </c>
      <c r="AG41" s="191" t="e">
        <f t="shared" si="34"/>
        <v>#DIV/0!</v>
      </c>
    </row>
    <row r="42" spans="1:33" x14ac:dyDescent="0.2">
      <c r="K42" s="223">
        <f>'Calculations - G'!K9</f>
        <v>0</v>
      </c>
      <c r="L42" s="182">
        <f>Input!L34</f>
        <v>0</v>
      </c>
      <c r="M42" s="224">
        <f>'Calculations - G'!K10-'Calculations - G'!O10/2</f>
        <v>0</v>
      </c>
      <c r="N42" s="192">
        <f t="shared" si="28"/>
        <v>0</v>
      </c>
      <c r="O42" s="191">
        <f t="shared" si="35"/>
        <v>0</v>
      </c>
      <c r="P42" s="227">
        <f t="shared" si="36"/>
        <v>0</v>
      </c>
      <c r="Q42" s="191">
        <f>IF(OR(AND(L10&gt;0,M10=0),L10&gt;25),IF(Input!K34&lt;&gt;"",Input!K34,IF(O42=0,0,IF(OR(M10=0,L9&gt;25),O42*P42*N42,0))),0)</f>
        <v>0</v>
      </c>
      <c r="R42" s="189">
        <f t="shared" si="29"/>
        <v>0</v>
      </c>
      <c r="S42" s="191" t="e">
        <f t="shared" si="42"/>
        <v>#DIV/0!</v>
      </c>
      <c r="T42" s="1"/>
      <c r="U42" s="189">
        <f t="shared" si="38"/>
        <v>0</v>
      </c>
      <c r="V42" s="227">
        <f t="shared" si="40"/>
        <v>0</v>
      </c>
      <c r="W42" s="191">
        <f t="shared" si="30"/>
        <v>0</v>
      </c>
      <c r="X42" s="224">
        <v>2.12</v>
      </c>
      <c r="Y42" s="190">
        <f>Input!G34</f>
        <v>0</v>
      </c>
      <c r="Z42" s="192">
        <f>Input!L34</f>
        <v>0</v>
      </c>
      <c r="AA42" s="192">
        <f t="shared" si="31"/>
        <v>0</v>
      </c>
      <c r="AB42" s="227">
        <f t="shared" si="39"/>
        <v>0</v>
      </c>
      <c r="AC42" s="191">
        <f t="shared" si="32"/>
        <v>0</v>
      </c>
      <c r="AD42" s="189">
        <f t="shared" si="41"/>
        <v>0</v>
      </c>
      <c r="AE42" s="191">
        <f>IF(W42=0,0,IF(Y42&gt;25,0,IF(Input!K34="",IF(AND(W42&gt;0,Y42&gt;=10,Y42&lt;=25),AD42*AB42,0),IF(AND(W42&gt;0,Y42&gt;=10,Y42&lt;=25),Input!K34,0))))</f>
        <v>0</v>
      </c>
      <c r="AF42" s="189">
        <f t="shared" si="33"/>
        <v>0</v>
      </c>
      <c r="AG42" s="191" t="e">
        <f t="shared" si="34"/>
        <v>#DIV/0!</v>
      </c>
    </row>
    <row r="43" spans="1:33" x14ac:dyDescent="0.2">
      <c r="K43" s="223">
        <f>'Calculations - G'!K10</f>
        <v>0</v>
      </c>
      <c r="L43" s="182">
        <f>Input!L35</f>
        <v>0</v>
      </c>
      <c r="M43" s="224">
        <f>'Calculations - G'!K11-'Calculations - G'!O11/2</f>
        <v>0</v>
      </c>
      <c r="N43" s="192">
        <f t="shared" si="28"/>
        <v>0</v>
      </c>
      <c r="O43" s="191">
        <f t="shared" si="35"/>
        <v>0</v>
      </c>
      <c r="P43" s="227">
        <f t="shared" si="36"/>
        <v>0</v>
      </c>
      <c r="Q43" s="191">
        <f>IF(OR(AND(L11&gt;0,M11=0),L11&gt;25),IF(Input!K35&lt;&gt;"",Input!K35,IF(O43=0,0,IF(OR(M11=0,L10&gt;25),O43*P43*N43,0))),0)</f>
        <v>0</v>
      </c>
      <c r="R43" s="189">
        <f t="shared" si="29"/>
        <v>0</v>
      </c>
      <c r="S43" s="191" t="e">
        <f t="shared" si="42"/>
        <v>#DIV/0!</v>
      </c>
      <c r="T43" s="1"/>
      <c r="U43" s="189">
        <f t="shared" si="38"/>
        <v>0</v>
      </c>
      <c r="V43" s="227">
        <f t="shared" si="40"/>
        <v>0</v>
      </c>
      <c r="W43" s="191">
        <f t="shared" si="30"/>
        <v>0</v>
      </c>
      <c r="X43" s="224">
        <v>2.12</v>
      </c>
      <c r="Y43" s="190">
        <f>Input!G35</f>
        <v>0</v>
      </c>
      <c r="Z43" s="192">
        <f>Input!L35</f>
        <v>0</v>
      </c>
      <c r="AA43" s="192">
        <f>N43</f>
        <v>0</v>
      </c>
      <c r="AB43" s="227">
        <f t="shared" si="39"/>
        <v>0</v>
      </c>
      <c r="AC43" s="191">
        <f t="shared" si="32"/>
        <v>0</v>
      </c>
      <c r="AD43" s="189">
        <f t="shared" si="41"/>
        <v>0</v>
      </c>
      <c r="AE43" s="191">
        <f>IF(W43=0,0,IF(Y43&gt;25,0,IF(Input!K35="",IF(AND(W43&gt;0,Y43&gt;=10,Y43&lt;=25),AD43*AB43,0),IF(AND(W43&gt;0,Y43&gt;=10,Y43&lt;=25),Input!K35,0))))</f>
        <v>0</v>
      </c>
      <c r="AF43" s="189">
        <f t="shared" si="33"/>
        <v>0</v>
      </c>
      <c r="AG43" s="191" t="e">
        <f t="shared" si="34"/>
        <v>#DIV/0!</v>
      </c>
    </row>
    <row r="44" spans="1:33" x14ac:dyDescent="0.2">
      <c r="K44" s="223">
        <f>'Calculations - G'!K11</f>
        <v>0</v>
      </c>
      <c r="L44" s="182">
        <f>Input!L36</f>
        <v>0</v>
      </c>
      <c r="M44" s="224">
        <f>'Calculations - G'!K12-'Calculations - G'!O12/2</f>
        <v>0</v>
      </c>
      <c r="N44" s="192">
        <f t="shared" si="28"/>
        <v>0</v>
      </c>
      <c r="O44" s="191">
        <f t="shared" si="35"/>
        <v>0</v>
      </c>
      <c r="P44" s="227">
        <f t="shared" si="36"/>
        <v>0</v>
      </c>
      <c r="Q44" s="191">
        <f>IF(OR(AND(L12&gt;0,M12=0),L12&gt;25),IF(Input!K36&lt;&gt;"",Input!K36,IF(O44=0,0,IF(OR(M12=0,L11&gt;25),O44*P44*N44,0))),0)</f>
        <v>0</v>
      </c>
      <c r="R44" s="189">
        <f t="shared" si="29"/>
        <v>0</v>
      </c>
      <c r="S44" s="191" t="e">
        <f t="shared" si="42"/>
        <v>#DIV/0!</v>
      </c>
      <c r="T44" s="1"/>
      <c r="U44" s="189">
        <f t="shared" si="38"/>
        <v>0</v>
      </c>
      <c r="V44" s="227">
        <f t="shared" si="40"/>
        <v>0</v>
      </c>
      <c r="W44" s="191">
        <f t="shared" si="30"/>
        <v>0</v>
      </c>
      <c r="X44" s="224">
        <v>2.12</v>
      </c>
      <c r="Y44" s="190">
        <f>Input!G36</f>
        <v>0</v>
      </c>
      <c r="Z44" s="192">
        <f>Input!L36</f>
        <v>0</v>
      </c>
      <c r="AA44" s="192">
        <f t="shared" ref="AA44:AA45" si="43">N44</f>
        <v>0</v>
      </c>
      <c r="AB44" s="227">
        <f t="shared" si="39"/>
        <v>0</v>
      </c>
      <c r="AC44" s="191">
        <f t="shared" si="32"/>
        <v>0</v>
      </c>
      <c r="AD44" s="189">
        <f t="shared" si="41"/>
        <v>0</v>
      </c>
      <c r="AE44" s="191">
        <f>IF(W44=0,0,IF(Y44&gt;25,0,IF(Input!K36="",IF(AND(W44&gt;0,Y44&gt;=10,Y44&lt;=25),AD44*AB44,0),IF(AND(W44&gt;0,Y44&gt;=10,Y44&lt;=25),Input!K36,0))))</f>
        <v>0</v>
      </c>
      <c r="AF44" s="189">
        <f t="shared" si="33"/>
        <v>0</v>
      </c>
      <c r="AG44" s="191" t="e">
        <f t="shared" si="34"/>
        <v>#DIV/0!</v>
      </c>
    </row>
    <row r="45" spans="1:33" x14ac:dyDescent="0.2">
      <c r="K45" s="223">
        <f>'Calculations - G'!K12</f>
        <v>0</v>
      </c>
      <c r="L45" s="182">
        <f>Input!L37</f>
        <v>0</v>
      </c>
      <c r="M45" s="224">
        <f>'Calculations - G'!K13-'Calculations - G'!O13/2</f>
        <v>0</v>
      </c>
      <c r="N45" s="192">
        <f t="shared" si="28"/>
        <v>0</v>
      </c>
      <c r="O45" s="191">
        <f t="shared" si="35"/>
        <v>0</v>
      </c>
      <c r="P45" s="227">
        <f t="shared" si="36"/>
        <v>0</v>
      </c>
      <c r="Q45" s="191">
        <f>IF(OR(AND(L13&gt;0,M13=0),L13&gt;25),IF(Input!K37&lt;&gt;"",Input!K37,IF(O45=0,0,IF(OR(M13=0,L12&gt;25),O45*P45*N45,0))),0)</f>
        <v>0</v>
      </c>
      <c r="R45" s="189">
        <f t="shared" si="29"/>
        <v>0</v>
      </c>
      <c r="S45" s="191" t="e">
        <f t="shared" si="42"/>
        <v>#DIV/0!</v>
      </c>
      <c r="T45" s="1"/>
      <c r="U45" s="189">
        <f t="shared" si="38"/>
        <v>0</v>
      </c>
      <c r="V45" s="227">
        <f t="shared" si="40"/>
        <v>0</v>
      </c>
      <c r="W45" s="191">
        <f t="shared" si="30"/>
        <v>0</v>
      </c>
      <c r="X45" s="224">
        <v>2.12</v>
      </c>
      <c r="Y45" s="190">
        <f>Input!G37</f>
        <v>0</v>
      </c>
      <c r="Z45" s="192">
        <f>Input!L37</f>
        <v>0</v>
      </c>
      <c r="AA45" s="192">
        <f t="shared" si="43"/>
        <v>0</v>
      </c>
      <c r="AB45" s="227">
        <f t="shared" si="39"/>
        <v>0</v>
      </c>
      <c r="AC45" s="191">
        <f t="shared" si="32"/>
        <v>0</v>
      </c>
      <c r="AD45" s="189">
        <f t="shared" si="41"/>
        <v>0</v>
      </c>
      <c r="AE45" s="191">
        <f>IF(W45=0,0,IF(Y45&gt;25,0,IF(Input!K37="",IF(AND(W45&gt;0,Y45&gt;=10,Y45&lt;=25),AD45*AB45,0),IF(AND(W45&gt;0,Y45&gt;=10,Y45&lt;=25),Input!K37,0))))</f>
        <v>0</v>
      </c>
      <c r="AF45" s="189">
        <f t="shared" si="33"/>
        <v>0</v>
      </c>
      <c r="AG45" s="191" t="e">
        <f t="shared" si="34"/>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398</v>
      </c>
      <c r="R47" s="242" t="s">
        <v>401</v>
      </c>
      <c r="S47" s="241" t="e">
        <f>SUM(S37:S45)</f>
        <v>#DIV/0!</v>
      </c>
      <c r="T47" s="1" t="s">
        <v>400</v>
      </c>
      <c r="U47" s="1"/>
      <c r="V47" s="1"/>
      <c r="W47" s="1"/>
      <c r="X47" s="1"/>
      <c r="Y47" s="1"/>
      <c r="Z47" s="1"/>
      <c r="AA47" s="1"/>
      <c r="AB47" s="1"/>
      <c r="AC47" s="1"/>
      <c r="AD47" s="1"/>
      <c r="AE47" s="214" t="s">
        <v>398</v>
      </c>
      <c r="AF47" s="242" t="s">
        <v>402</v>
      </c>
      <c r="AG47" s="241" t="e">
        <f>SUM(AG37:AG45)</f>
        <v>#DIV/0!</v>
      </c>
    </row>
    <row r="48" spans="1:33" ht="13.5" x14ac:dyDescent="0.2">
      <c r="K48" s="172"/>
      <c r="L48" s="172"/>
      <c r="M48" s="172"/>
      <c r="N48" s="1"/>
      <c r="O48" s="1"/>
      <c r="Q48" s="214" t="s">
        <v>404</v>
      </c>
      <c r="R48" s="242" t="s">
        <v>401</v>
      </c>
      <c r="S48" s="241" t="e">
        <f>S47/2</f>
        <v>#DIV/0!</v>
      </c>
      <c r="T48" s="1" t="s">
        <v>400</v>
      </c>
      <c r="U48" s="1"/>
      <c r="W48" s="1"/>
      <c r="X48" s="1"/>
      <c r="Y48" s="1"/>
      <c r="Z48" s="1"/>
      <c r="AA48" s="1"/>
      <c r="AB48" s="1"/>
      <c r="AC48" s="1"/>
      <c r="AD48" s="1"/>
      <c r="AE48" s="214" t="s">
        <v>404</v>
      </c>
      <c r="AF48" s="242" t="s">
        <v>402</v>
      </c>
      <c r="AG48" s="241" t="e">
        <f>AG47/2</f>
        <v>#DIV/0!</v>
      </c>
    </row>
    <row r="49" spans="1:25" x14ac:dyDescent="0.2">
      <c r="Q49" s="1"/>
    </row>
    <row r="50" spans="1:25" x14ac:dyDescent="0.2">
      <c r="A50" s="462" t="s">
        <v>410</v>
      </c>
      <c r="B50" s="463"/>
      <c r="C50" s="463"/>
      <c r="D50" s="463"/>
      <c r="E50" s="463"/>
      <c r="F50" s="463"/>
      <c r="G50" s="463"/>
      <c r="H50" s="463"/>
      <c r="I50" s="463"/>
      <c r="J50" s="464"/>
      <c r="Q50" s="1"/>
    </row>
    <row r="51" spans="1:25" x14ac:dyDescent="0.2">
      <c r="B51" s="172"/>
      <c r="C51" s="172"/>
      <c r="E51" s="172"/>
    </row>
    <row r="52" spans="1:25" ht="24" x14ac:dyDescent="0.2">
      <c r="A52" s="199" t="s">
        <v>411</v>
      </c>
      <c r="B52" s="171" t="s">
        <v>412</v>
      </c>
      <c r="C52" s="185">
        <v>0.75</v>
      </c>
      <c r="G52" s="201"/>
      <c r="H52" s="171" t="s">
        <v>412</v>
      </c>
      <c r="I52" s="201">
        <v>0.75</v>
      </c>
      <c r="K52" s="183" t="s">
        <v>413</v>
      </c>
      <c r="N52" s="175"/>
      <c r="R52" s="218"/>
      <c r="S52" s="247" t="s">
        <v>414</v>
      </c>
      <c r="T52" s="247" t="s">
        <v>415</v>
      </c>
      <c r="W52" s="247" t="s">
        <v>416</v>
      </c>
    </row>
    <row r="53" spans="1:25" ht="36" x14ac:dyDescent="0.2">
      <c r="G53" s="1"/>
      <c r="H53" s="1"/>
      <c r="I53" s="1"/>
      <c r="K53" s="186" t="s">
        <v>384</v>
      </c>
      <c r="L53" s="186" t="s">
        <v>347</v>
      </c>
      <c r="M53" s="221" t="s">
        <v>387</v>
      </c>
      <c r="N53" s="186" t="s">
        <v>346</v>
      </c>
      <c r="O53" s="221" t="s">
        <v>417</v>
      </c>
      <c r="P53" s="222" t="s">
        <v>418</v>
      </c>
      <c r="Q53" s="222" t="s">
        <v>419</v>
      </c>
      <c r="R53" s="222" t="s">
        <v>420</v>
      </c>
      <c r="S53" s="222" t="s">
        <v>421</v>
      </c>
      <c r="T53" s="222" t="s">
        <v>421</v>
      </c>
      <c r="U53" s="248" t="s">
        <v>395</v>
      </c>
      <c r="V53" s="186" t="s">
        <v>387</v>
      </c>
      <c r="W53" s="222" t="s">
        <v>421</v>
      </c>
      <c r="X53" s="222" t="s">
        <v>422</v>
      </c>
      <c r="Y53" s="222" t="str">
        <f>Y4</f>
        <v>Soil Type per Layer</v>
      </c>
    </row>
    <row r="54" spans="1:25" ht="24" x14ac:dyDescent="0.2">
      <c r="A54" s="199" t="s">
        <v>423</v>
      </c>
      <c r="B54" s="173" t="s">
        <v>424</v>
      </c>
      <c r="C54" s="175" t="s">
        <v>425</v>
      </c>
      <c r="E54" s="172"/>
      <c r="G54" s="201"/>
      <c r="H54" s="249" t="s">
        <v>424</v>
      </c>
      <c r="I54" s="202">
        <f>Pp_c</f>
        <v>0</v>
      </c>
      <c r="J54" s="175" t="s">
        <v>400</v>
      </c>
      <c r="K54" s="189">
        <f t="shared" ref="K54:K62" si="44">B22</f>
        <v>0</v>
      </c>
      <c r="L54" s="242">
        <f>Input!H29</f>
        <v>0</v>
      </c>
      <c r="M54" s="250">
        <f>F22</f>
        <v>0</v>
      </c>
      <c r="N54" s="251">
        <f>Input!G29</f>
        <v>0</v>
      </c>
      <c r="O54" s="227">
        <f t="shared" ref="O54:O62" si="45">IF(AND(Da-Ta&gt;K54,Da-Ta&lt;=K55),IF(OR(L54=0,N54&gt;25),IF(Neg&lt;Da-Ta,(MIN(L37,15)/15)*(1.5-0.135*SQRT(Da-Ta)),0),0),0)</f>
        <v>0</v>
      </c>
      <c r="P54" s="252">
        <f>IF(AND(Da-Ta&gt;=K5,K5&gt;0),K5-0,IF(AND(toe=0,Da-Ta&lt;=0),0,IF(0&gt;Da-Ta,0,IF(K5-(Da-Ta)&gt;0,(Da-Ta)-0,0))))*Wa*La</f>
        <v>0</v>
      </c>
      <c r="Q54" s="253">
        <f t="shared" ref="Q54:Q62" si="46">IF(Ta&gt;=Da,0,(IF(K23=0,0,IF(Da-Ta&lt;K23,IF((Da-Ta-K22)/(Da-Ta)&lt;=0,0,((Da-Ta)-K22)/(Da-Ta)),(K23-K22)/(Da-Ta)))))</f>
        <v>0</v>
      </c>
      <c r="R54" s="192">
        <f t="shared" ref="R54:R55" si="47">P54*N5</f>
        <v>0</v>
      </c>
      <c r="S54" s="227">
        <f>IF(Neg&gt;=K55,0,IF(Neg&lt;Da-Ta,IF(AND(Da-Ta&gt;K54,Da-Ta&lt;=K55),IF(Input!K29="",M54*L54,Input!K29)*La*Wa,0),0))</f>
        <v>0</v>
      </c>
      <c r="T54" s="254">
        <f>IF(AND(Da-Ta&gt;K54,Da-Ta&lt;=K55),IF(OR(L54=0,N54&gt;25),IF(Neg&lt;Da-Ta,IF(Input!K29&lt;&gt;"",Input!K29*La*Wa,O54*($R$63)),0),0),0)</f>
        <v>0</v>
      </c>
      <c r="U54" s="255">
        <f t="shared" ref="U54:U62" si="48">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49">IF(AND(K55&gt;=Da-Ta,K54&lt;Da-Ta),"Yes","No")</f>
        <v>No</v>
      </c>
      <c r="Y54" s="227" t="str">
        <f>Y5</f>
        <v>Cohesionless</v>
      </c>
    </row>
    <row r="55" spans="1:25" x14ac:dyDescent="0.2">
      <c r="B55" s="172"/>
      <c r="C55" s="172"/>
      <c r="E55" s="172"/>
      <c r="G55" s="1"/>
      <c r="H55" s="1"/>
      <c r="I55" s="201"/>
      <c r="J55" s="1"/>
      <c r="K55" s="189">
        <f t="shared" si="44"/>
        <v>0</v>
      </c>
      <c r="L55" s="242">
        <f>Input!H30</f>
        <v>0</v>
      </c>
      <c r="M55" s="250">
        <f t="shared" ref="M55:M62" si="50">F23</f>
        <v>0</v>
      </c>
      <c r="N55" s="251">
        <f>Input!G30</f>
        <v>0</v>
      </c>
      <c r="O55" s="227">
        <f t="shared" si="45"/>
        <v>0</v>
      </c>
      <c r="P55" s="252">
        <f t="shared" ref="P55:P62" si="51">IF(AND(Da-Ta&gt;=K6,K6&gt;0),K6-K5,IF(AND(toe=0,Da-Ta&lt;=K5),0,IF(K5&gt;Da-Ta,0,IF(K6-(Da-Ta)&gt;0,(Da-Ta)-K5,0))))*Wa*La</f>
        <v>0</v>
      </c>
      <c r="Q55" s="253">
        <f t="shared" si="46"/>
        <v>0</v>
      </c>
      <c r="R55" s="192">
        <f t="shared" si="47"/>
        <v>0</v>
      </c>
      <c r="S55" s="227">
        <f>IF(Neg&gt;=K56,0,IF(Neg&lt;Da-Ta,IF(AND(Da-Ta&gt;K55,Da-Ta&lt;=K56),IF(Input!K30="",M55*L55,Input!K30)*La*Wa,0),0))</f>
        <v>0</v>
      </c>
      <c r="T55" s="254">
        <f>IF(AND(Da-Ta&gt;K55,Da-Ta&lt;=K56),IF(OR(L55=0,N55&gt;25),IF(Neg&lt;Da-Ta,IF(Input!K30&lt;&gt;"",Input!K30*La*Wa,O55*($R$63)),0),0),0)</f>
        <v>0</v>
      </c>
      <c r="U55" s="255">
        <f t="shared" si="48"/>
        <v>0</v>
      </c>
      <c r="V55" s="257">
        <f t="shared" ref="V55:V62" si="52">IF(U55=0,0,IF((U55/2.12)&lt;=1.5,0.55,IF((U55/2.12)&gt;2.5,0.45,0.55-0.1*((U55/2.12)-1.5))))</f>
        <v>0</v>
      </c>
      <c r="W55" s="227">
        <f>IF(Input!K30="",V55*U55,Input!K30)*La*Wa</f>
        <v>0</v>
      </c>
      <c r="X55" s="227" t="str">
        <f t="shared" si="49"/>
        <v>No</v>
      </c>
      <c r="Y55" s="227" t="str">
        <f t="shared" ref="Y55:Y62" si="53">Y6</f>
        <v>Cohesionless</v>
      </c>
    </row>
    <row r="56" spans="1:25" ht="24" x14ac:dyDescent="0.2">
      <c r="A56" s="199" t="s">
        <v>426</v>
      </c>
      <c r="B56" s="173" t="s">
        <v>427</v>
      </c>
      <c r="C56" s="175" t="s">
        <v>428</v>
      </c>
      <c r="G56" s="201"/>
      <c r="H56" s="173" t="s">
        <v>427</v>
      </c>
      <c r="I56" s="202">
        <f>Pp*Ta*La</f>
        <v>0</v>
      </c>
      <c r="J56" s="1" t="s">
        <v>365</v>
      </c>
      <c r="K56" s="189">
        <f t="shared" si="44"/>
        <v>0</v>
      </c>
      <c r="L56" s="242">
        <f>Input!H31</f>
        <v>0</v>
      </c>
      <c r="M56" s="250">
        <f t="shared" si="50"/>
        <v>0</v>
      </c>
      <c r="N56" s="251">
        <f>Input!G31</f>
        <v>0</v>
      </c>
      <c r="O56" s="227">
        <f t="shared" si="45"/>
        <v>0</v>
      </c>
      <c r="P56" s="252">
        <f t="shared" si="51"/>
        <v>0</v>
      </c>
      <c r="Q56" s="253">
        <f t="shared" si="46"/>
        <v>0</v>
      </c>
      <c r="R56" s="192">
        <f>P56*N7</f>
        <v>0</v>
      </c>
      <c r="S56" s="227">
        <f>IF(Neg&gt;=K57,0,IF(Neg&lt;Da-Ta,IF(AND(Da-Ta&gt;K56,Da-Ta&lt;=K57),IF(Input!K31="",M56*L56,Input!K31)*La*Wa,0),0))</f>
        <v>0</v>
      </c>
      <c r="T56" s="254">
        <f>IF(AND(Da-Ta&gt;K56,Da-Ta&lt;=K57),IF(OR(L56=0,N56&gt;25),IF(Neg&lt;Da-Ta,IF(Input!K31&lt;&gt;"",Input!K31*La*Wa,O56*($R$63)),0),0),0)</f>
        <v>0</v>
      </c>
      <c r="U56" s="255">
        <f t="shared" si="48"/>
        <v>0</v>
      </c>
      <c r="V56" s="257">
        <f>IF(U56=0,0,IF((U56/2.12)&lt;=1.5,0.55,IF((U56/2.12)&gt;2.5,0.45,0.55-0.1*((U56/2.12)-1.5))))</f>
        <v>0</v>
      </c>
      <c r="W56" s="227">
        <f>IF(Input!K31="",V56*U56,Input!K31)*La*Wa</f>
        <v>0</v>
      </c>
      <c r="X56" s="227" t="str">
        <f t="shared" si="49"/>
        <v>No</v>
      </c>
      <c r="Y56" s="227" t="str">
        <f t="shared" si="53"/>
        <v>Cohesionless</v>
      </c>
    </row>
    <row r="57" spans="1:25" x14ac:dyDescent="0.2">
      <c r="A57" s="199"/>
      <c r="B57" s="173"/>
      <c r="C57" s="175"/>
      <c r="G57" s="201"/>
      <c r="H57" s="173"/>
      <c r="I57" s="202"/>
      <c r="J57" s="1"/>
      <c r="K57" s="189">
        <f t="shared" si="44"/>
        <v>0</v>
      </c>
      <c r="L57" s="242">
        <f>Input!H32</f>
        <v>0</v>
      </c>
      <c r="M57" s="250">
        <f t="shared" si="50"/>
        <v>0</v>
      </c>
      <c r="N57" s="251">
        <f>Input!G32</f>
        <v>0</v>
      </c>
      <c r="O57" s="227">
        <f t="shared" si="45"/>
        <v>0</v>
      </c>
      <c r="P57" s="252">
        <f t="shared" si="51"/>
        <v>0</v>
      </c>
      <c r="Q57" s="253">
        <f t="shared" si="46"/>
        <v>0</v>
      </c>
      <c r="R57" s="192">
        <f t="shared" ref="R57:R62" si="54">P57*N8</f>
        <v>0</v>
      </c>
      <c r="S57" s="227">
        <f>IF(Neg&gt;=K58,0,IF(Neg&lt;Da-Ta,IF(AND(Da-Ta&gt;K57,Da-Ta&lt;=K58),IF(Input!K32="",M57*L57,Input!K32)*La*Wa,0),0))</f>
        <v>0</v>
      </c>
      <c r="T57" s="254">
        <f>IF(AND(Da-Ta&gt;K57,Da-Ta&lt;=K58),IF(OR(L57=0,N57&gt;25),IF(Neg&lt;Da-Ta,IF(Input!K32&lt;&gt;"",Input!K32*La*Wa,O57*($R$63)),0),0),0)</f>
        <v>0</v>
      </c>
      <c r="U57" s="255">
        <f t="shared" si="48"/>
        <v>0</v>
      </c>
      <c r="V57" s="257">
        <f t="shared" si="52"/>
        <v>0</v>
      </c>
      <c r="W57" s="227">
        <f>IF(Input!K32="",V57*U57,Input!K32)*La*Wa</f>
        <v>0</v>
      </c>
      <c r="X57" s="227" t="str">
        <f>IF(AND(K58&gt;=Da-Ta,K57&lt;Da-Ta),"Yes","No")</f>
        <v>No</v>
      </c>
      <c r="Y57" s="227" t="str">
        <f t="shared" si="53"/>
        <v>Cohesionless</v>
      </c>
    </row>
    <row r="58" spans="1:25" ht="24" x14ac:dyDescent="0.2">
      <c r="A58" s="199" t="s">
        <v>429</v>
      </c>
      <c r="B58" s="173" t="s">
        <v>430</v>
      </c>
      <c r="C58" s="175" t="s">
        <v>425</v>
      </c>
      <c r="E58" s="172"/>
      <c r="G58" s="201"/>
      <c r="H58" s="173" t="s">
        <v>430</v>
      </c>
      <c r="I58" s="202">
        <f>Pp!F50</f>
        <v>0</v>
      </c>
      <c r="J58" s="175" t="s">
        <v>400</v>
      </c>
      <c r="K58" s="189">
        <f t="shared" si="44"/>
        <v>0</v>
      </c>
      <c r="L58" s="242">
        <f>Input!H33</f>
        <v>0</v>
      </c>
      <c r="M58" s="250">
        <f t="shared" si="50"/>
        <v>0</v>
      </c>
      <c r="N58" s="251">
        <f>Input!G33</f>
        <v>0</v>
      </c>
      <c r="O58" s="227">
        <f t="shared" si="45"/>
        <v>0</v>
      </c>
      <c r="P58" s="252">
        <f t="shared" si="51"/>
        <v>0</v>
      </c>
      <c r="Q58" s="253">
        <f t="shared" si="46"/>
        <v>0</v>
      </c>
      <c r="R58" s="192">
        <f t="shared" si="54"/>
        <v>0</v>
      </c>
      <c r="S58" s="227">
        <f>IF(Neg&gt;=K59,0,IF(Neg&lt;Da-Ta,IF(AND(Da-Ta&gt;K58,Da-Ta&lt;=K59),IF(Input!K33="",M58*L58,Input!K33)*La*Wa,0),0))</f>
        <v>0</v>
      </c>
      <c r="T58" s="254">
        <f>IF(AND(Da-Ta&gt;K58,Da-Ta&lt;=K59),IF(OR(L58=0,N58&gt;25),IF(Neg&lt;Da-Ta,IF(Input!K33&lt;&gt;"",Input!K33*La*Wa,O58*($R$63)),0),0),0)</f>
        <v>0</v>
      </c>
      <c r="U58" s="255">
        <f t="shared" si="48"/>
        <v>0</v>
      </c>
      <c r="V58" s="257">
        <f t="shared" si="52"/>
        <v>0</v>
      </c>
      <c r="W58" s="227">
        <f>IF(Input!K33="",V58*U58,Input!K33)*La*Wa</f>
        <v>0</v>
      </c>
      <c r="X58" s="227" t="str">
        <f t="shared" si="49"/>
        <v>No</v>
      </c>
      <c r="Y58" s="227" t="str">
        <f t="shared" si="53"/>
        <v>Cohesionless</v>
      </c>
    </row>
    <row r="59" spans="1:25" x14ac:dyDescent="0.2">
      <c r="A59" s="199"/>
      <c r="B59" s="173"/>
      <c r="C59" s="175"/>
      <c r="G59" s="201"/>
      <c r="H59" s="173"/>
      <c r="I59" s="202"/>
      <c r="J59" s="1"/>
      <c r="K59" s="189">
        <f t="shared" si="44"/>
        <v>0</v>
      </c>
      <c r="L59" s="242">
        <f>Input!H34</f>
        <v>0</v>
      </c>
      <c r="M59" s="250">
        <f t="shared" si="50"/>
        <v>0</v>
      </c>
      <c r="N59" s="251">
        <f>Input!G34</f>
        <v>0</v>
      </c>
      <c r="O59" s="227">
        <f t="shared" si="45"/>
        <v>0</v>
      </c>
      <c r="P59" s="252">
        <f t="shared" si="51"/>
        <v>0</v>
      </c>
      <c r="Q59" s="253">
        <f t="shared" si="46"/>
        <v>0</v>
      </c>
      <c r="R59" s="192">
        <f t="shared" si="54"/>
        <v>0</v>
      </c>
      <c r="S59" s="227">
        <f>IF(Neg&gt;=K60,0,IF(Neg&lt;Da-Ta,IF(AND(Da-Ta&gt;K59,Da-Ta&lt;=K60),IF(Input!K34="",M59*L59,Input!K34)*La*Wa,0),0))</f>
        <v>0</v>
      </c>
      <c r="T59" s="254">
        <f>IF(AND(Da-Ta&gt;K59,Da-Ta&lt;=K60),IF(OR(L59=0,N59&gt;25),IF(Neg&lt;Da-Ta,IF(Input!K34&lt;&gt;"",Input!K34*La*Wa,O59*($R$63)),0),0),0)</f>
        <v>0</v>
      </c>
      <c r="U59" s="255">
        <f t="shared" si="48"/>
        <v>0</v>
      </c>
      <c r="V59" s="257">
        <f>IF(U59=0,0,IF((U59/2.12)&lt;=1.5,0.55,IF((U59/2.12)&gt;2.5,0.45,0.55-0.1*((U59/2.12)-1.5))))</f>
        <v>0</v>
      </c>
      <c r="W59" s="227">
        <f>IF(Input!K34="",V59*U59,Input!K34)*La*Wa</f>
        <v>0</v>
      </c>
      <c r="X59" s="227" t="str">
        <f t="shared" si="49"/>
        <v>No</v>
      </c>
      <c r="Y59" s="227" t="str">
        <f t="shared" si="53"/>
        <v>Cohesionless</v>
      </c>
    </row>
    <row r="60" spans="1:25" ht="24" x14ac:dyDescent="0.2">
      <c r="A60" s="199" t="s">
        <v>431</v>
      </c>
      <c r="B60" s="173" t="s">
        <v>432</v>
      </c>
      <c r="C60" s="175" t="s">
        <v>433</v>
      </c>
      <c r="G60" s="201"/>
      <c r="H60" s="173" t="s">
        <v>432</v>
      </c>
      <c r="I60" s="202">
        <f>Pplug*(Da-Ta)*La</f>
        <v>0</v>
      </c>
      <c r="J60" s="1" t="s">
        <v>365</v>
      </c>
      <c r="K60" s="189">
        <f t="shared" si="44"/>
        <v>0</v>
      </c>
      <c r="L60" s="242">
        <f>Input!H35</f>
        <v>0</v>
      </c>
      <c r="M60" s="250">
        <f t="shared" si="50"/>
        <v>0</v>
      </c>
      <c r="N60" s="251">
        <f>Input!G35</f>
        <v>0</v>
      </c>
      <c r="O60" s="227">
        <f t="shared" si="45"/>
        <v>0</v>
      </c>
      <c r="P60" s="252">
        <f t="shared" si="51"/>
        <v>0</v>
      </c>
      <c r="Q60" s="253">
        <f t="shared" si="46"/>
        <v>0</v>
      </c>
      <c r="R60" s="192">
        <f t="shared" si="54"/>
        <v>0</v>
      </c>
      <c r="S60" s="227">
        <f>IF(Neg&gt;=K61,0,IF(Neg&lt;Da-Ta,IF(AND(Da-Ta&gt;K60,Da-Ta&lt;=K61),IF(Input!K35="",M60*L60,Input!K35)*La*Wa,0),0))</f>
        <v>0</v>
      </c>
      <c r="T60" s="254">
        <f>IF(AND(Da-Ta&gt;K60,Da-Ta&lt;=K61),IF(OR(L60=0,N60&gt;25),IF(Neg&lt;Da-Ta,IF(Input!K35&lt;&gt;"",Input!K35*La*Wa,O60*($R$63)),0),0),0)</f>
        <v>0</v>
      </c>
      <c r="U60" s="255">
        <f t="shared" si="48"/>
        <v>0</v>
      </c>
      <c r="V60" s="257">
        <f>IF(U60=0,0,IF((U60/2.12)&lt;=1.5,0.55,IF((U60/2.12)&gt;2.5,0.45,0.55-0.1*((U60/2.12)-1.5))))</f>
        <v>0</v>
      </c>
      <c r="W60" s="227">
        <f>IF(Input!K35="",V60*U60,Input!K35)*La*Wa</f>
        <v>0</v>
      </c>
      <c r="X60" s="227" t="str">
        <f t="shared" si="49"/>
        <v>No</v>
      </c>
      <c r="Y60" s="227" t="str">
        <f t="shared" si="53"/>
        <v>Cohesionless</v>
      </c>
    </row>
    <row r="61" spans="1:25" x14ac:dyDescent="0.2">
      <c r="B61" s="172"/>
      <c r="C61" s="172"/>
      <c r="E61" s="172"/>
      <c r="G61" s="1"/>
      <c r="H61" s="1"/>
      <c r="I61" s="201"/>
      <c r="J61" s="1"/>
      <c r="K61" s="189">
        <f t="shared" si="44"/>
        <v>0</v>
      </c>
      <c r="L61" s="242">
        <f>Input!H36</f>
        <v>0</v>
      </c>
      <c r="M61" s="250">
        <f t="shared" si="50"/>
        <v>0</v>
      </c>
      <c r="N61" s="251">
        <f>Input!G36</f>
        <v>0</v>
      </c>
      <c r="O61" s="227">
        <f t="shared" si="45"/>
        <v>0</v>
      </c>
      <c r="P61" s="252">
        <f t="shared" si="51"/>
        <v>0</v>
      </c>
      <c r="Q61" s="253">
        <f t="shared" si="46"/>
        <v>0</v>
      </c>
      <c r="R61" s="192">
        <f t="shared" si="54"/>
        <v>0</v>
      </c>
      <c r="S61" s="227">
        <f>IF(Neg&gt;=K62,0,IF(Neg&lt;Da-Ta,IF(AND(Da-Ta&gt;K61,Da-Ta&lt;=K62),IF(Input!K36="",M61*L61,Input!K36)*La*Wa,0),0))</f>
        <v>0</v>
      </c>
      <c r="T61" s="254">
        <f>IF(AND(Da-Ta&gt;K61,Da-Ta&lt;=K62),IF(OR(L61=0,N61&gt;25),IF(Neg&lt;Da-Ta,IF(Input!K36&lt;&gt;"",Input!K36*La*Wa,O61*($R$63)),0),0),0)</f>
        <v>0</v>
      </c>
      <c r="U61" s="255">
        <f t="shared" si="48"/>
        <v>0</v>
      </c>
      <c r="V61" s="257">
        <f t="shared" si="52"/>
        <v>0</v>
      </c>
      <c r="W61" s="227">
        <f>IF(Input!K36="",V61*U61,Input!K36)*La*Wa</f>
        <v>0</v>
      </c>
      <c r="X61" s="227" t="str">
        <f t="shared" si="49"/>
        <v>No</v>
      </c>
      <c r="Y61" s="227" t="str">
        <f t="shared" si="53"/>
        <v>Cohesionless</v>
      </c>
    </row>
    <row r="62" spans="1:25" x14ac:dyDescent="0.2">
      <c r="A62" s="467" t="s">
        <v>434</v>
      </c>
      <c r="B62" s="258" t="s">
        <v>435</v>
      </c>
      <c r="E62" s="172"/>
      <c r="G62" s="1"/>
      <c r="H62" s="1"/>
      <c r="I62" s="201"/>
      <c r="J62" s="1"/>
      <c r="K62" s="189">
        <f t="shared" si="44"/>
        <v>0</v>
      </c>
      <c r="L62" s="242">
        <f>Input!H37</f>
        <v>0</v>
      </c>
      <c r="M62" s="250">
        <f t="shared" si="50"/>
        <v>0</v>
      </c>
      <c r="N62" s="251">
        <f>Input!G37</f>
        <v>0</v>
      </c>
      <c r="O62" s="227">
        <f t="shared" si="45"/>
        <v>0</v>
      </c>
      <c r="P62" s="252">
        <f t="shared" si="51"/>
        <v>0</v>
      </c>
      <c r="Q62" s="253">
        <f t="shared" si="46"/>
        <v>0</v>
      </c>
      <c r="R62" s="192">
        <f t="shared" si="54"/>
        <v>0</v>
      </c>
      <c r="S62" s="227">
        <f>IF(Neg&gt;=K63,0,IF(Neg&lt;Da-Ta,IF(AND(Da-Ta&gt;K62,Da-Ta&lt;=K63),IF(Input!K37="",M62*L62,Input!K37)*La*Wa,0),0))</f>
        <v>0</v>
      </c>
      <c r="T62" s="254">
        <f>IF(AND(Da-Ta&gt;K62,Da-Ta&lt;=K63),IF(OR(L62=0,N62&gt;25),IF(Neg&lt;Da-Ta,IF(Input!K37&lt;&gt;"",Input!K37*La*Wa,O62*($R$63)),0),0),0)</f>
        <v>0</v>
      </c>
      <c r="U62" s="255">
        <f t="shared" si="48"/>
        <v>0</v>
      </c>
      <c r="V62" s="257">
        <f t="shared" si="52"/>
        <v>0</v>
      </c>
      <c r="W62" s="227">
        <f>IF(Input!K37="",V62*U62,Input!K37)*La*Wa</f>
        <v>0</v>
      </c>
      <c r="X62" s="227" t="str">
        <f t="shared" si="49"/>
        <v>No</v>
      </c>
      <c r="Y62" s="227" t="str">
        <f t="shared" si="53"/>
        <v>Cohesionless</v>
      </c>
    </row>
    <row r="63" spans="1:25" x14ac:dyDescent="0.2">
      <c r="A63" s="467"/>
      <c r="G63" s="1"/>
      <c r="H63" s="1"/>
      <c r="I63" s="1"/>
      <c r="J63" s="1"/>
      <c r="K63" s="189">
        <f>B31</f>
        <v>0</v>
      </c>
      <c r="L63" s="259"/>
      <c r="M63" s="259"/>
      <c r="N63" s="1"/>
      <c r="O63" s="1"/>
      <c r="P63" s="1"/>
      <c r="Q63" s="249" t="s">
        <v>436</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437</v>
      </c>
      <c r="C64" s="172" t="s">
        <v>438</v>
      </c>
      <c r="E64" s="172"/>
      <c r="G64" s="201"/>
      <c r="H64" s="173" t="s">
        <v>437</v>
      </c>
      <c r="I64" s="202">
        <f>MIN(S63,Rplug)</f>
        <v>0</v>
      </c>
      <c r="J64" s="1" t="s">
        <v>365</v>
      </c>
      <c r="N64" s="1"/>
      <c r="O64" s="1"/>
      <c r="P64" s="1"/>
      <c r="R64" s="1"/>
      <c r="S64" s="1"/>
      <c r="T64" s="1"/>
      <c r="U64" s="1"/>
      <c r="V64" s="1"/>
      <c r="W64" s="1"/>
      <c r="X64" s="1"/>
      <c r="Y64" s="1"/>
    </row>
    <row r="65" spans="1:43" ht="13.5" x14ac:dyDescent="0.2">
      <c r="B65" s="249" t="s">
        <v>439</v>
      </c>
      <c r="C65" s="259" t="s">
        <v>440</v>
      </c>
      <c r="D65" s="1"/>
      <c r="E65" s="1"/>
      <c r="F65" s="1"/>
      <c r="G65" s="201"/>
      <c r="H65" s="249" t="s">
        <v>439</v>
      </c>
      <c r="I65" s="202" t="e">
        <f>2*Ca*Ta*Wa*COS(Input!$C$17*PI()/180)</f>
        <v>#DIV/0!</v>
      </c>
      <c r="J65" s="1" t="s">
        <v>365</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441</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437</v>
      </c>
      <c r="C69" s="262" t="s">
        <v>442</v>
      </c>
      <c r="D69" s="1"/>
      <c r="E69" s="1"/>
      <c r="F69" s="1"/>
      <c r="G69" s="201"/>
      <c r="H69" s="173" t="s">
        <v>437</v>
      </c>
      <c r="I69" s="202">
        <f>MIN(T63,Rplug)</f>
        <v>0</v>
      </c>
      <c r="J69" s="1" t="s">
        <v>365</v>
      </c>
      <c r="K69" s="172"/>
      <c r="L69" s="201"/>
      <c r="M69" s="259"/>
      <c r="N69" s="1"/>
      <c r="O69" s="1"/>
      <c r="P69" s="1"/>
    </row>
    <row r="70" spans="1:43" ht="13.5" x14ac:dyDescent="0.2">
      <c r="B70" s="249" t="s">
        <v>439</v>
      </c>
      <c r="C70" s="1" t="s">
        <v>443</v>
      </c>
      <c r="D70" s="1"/>
      <c r="E70" s="1"/>
      <c r="F70" s="1"/>
      <c r="G70" s="201"/>
      <c r="H70" s="249" t="s">
        <v>439</v>
      </c>
      <c r="I70" s="202" t="e">
        <f>2*fs_e*Wa*Ta*COS(Input!$C$17*PI()/180)</f>
        <v>#DIV/0!</v>
      </c>
      <c r="J70" s="1" t="s">
        <v>365</v>
      </c>
      <c r="K70" s="172"/>
      <c r="L70" s="172"/>
      <c r="M70" s="172"/>
    </row>
    <row r="71" spans="1:43" x14ac:dyDescent="0.2">
      <c r="B71" s="1"/>
      <c r="C71" s="1"/>
      <c r="D71" s="1"/>
      <c r="E71" s="1"/>
      <c r="F71" s="1"/>
      <c r="G71" s="1"/>
      <c r="H71" s="1"/>
      <c r="I71" s="201"/>
      <c r="J71" s="1"/>
      <c r="K71" s="172"/>
      <c r="L71" s="172"/>
      <c r="M71" s="172"/>
    </row>
    <row r="72" spans="1:43" x14ac:dyDescent="0.2">
      <c r="B72" s="258" t="s">
        <v>444</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437</v>
      </c>
      <c r="C74" s="172" t="s">
        <v>438</v>
      </c>
      <c r="D74" s="1"/>
      <c r="E74" s="1"/>
      <c r="F74" s="1"/>
      <c r="G74" s="201"/>
      <c r="H74" s="173" t="s">
        <v>437</v>
      </c>
      <c r="I74" s="202">
        <f>MIN(W63,Rplug)</f>
        <v>0</v>
      </c>
      <c r="J74" s="1" t="s">
        <v>365</v>
      </c>
      <c r="K74" s="172"/>
      <c r="L74" s="172"/>
      <c r="M74" s="172"/>
    </row>
    <row r="75" spans="1:43" ht="13.5" x14ac:dyDescent="0.2">
      <c r="B75" s="249" t="s">
        <v>439</v>
      </c>
      <c r="C75" s="259" t="s">
        <v>440</v>
      </c>
      <c r="D75" s="1"/>
      <c r="E75" s="1"/>
      <c r="F75" s="1"/>
      <c r="G75" s="201"/>
      <c r="H75" s="249" t="s">
        <v>439</v>
      </c>
      <c r="I75" s="202" t="e">
        <f>2*Ca_silt_e*Wa*Ta*COS(Input!$C$17*PI()/180)</f>
        <v>#DIV/0!</v>
      </c>
      <c r="J75" s="1" t="s">
        <v>365</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445</v>
      </c>
      <c r="AI77" s="264"/>
      <c r="AJ77" s="265" t="s">
        <v>336</v>
      </c>
      <c r="AK77" s="265" t="s">
        <v>337</v>
      </c>
      <c r="AL77" s="265" t="s">
        <v>338</v>
      </c>
      <c r="AM77" s="265" t="s">
        <v>339</v>
      </c>
      <c r="AN77" s="266"/>
      <c r="AO77" s="265" t="s">
        <v>446</v>
      </c>
      <c r="AP77" s="265" t="s">
        <v>446</v>
      </c>
    </row>
    <row r="78" spans="1:43" ht="13.5" x14ac:dyDescent="0.2">
      <c r="A78" s="171" t="s">
        <v>447</v>
      </c>
      <c r="B78" s="173" t="s">
        <v>448</v>
      </c>
      <c r="C78" s="175" t="s">
        <v>449</v>
      </c>
      <c r="E78" s="172"/>
      <c r="G78" s="181"/>
      <c r="H78" s="173" t="s">
        <v>448</v>
      </c>
      <c r="I78" s="203" t="e">
        <f>Φs*(I56+SUM(MIN(Rplug,(I64+I69+I74))+I65+I70+I75))</f>
        <v>#DIV/0!</v>
      </c>
      <c r="J78" s="172" t="s">
        <v>365</v>
      </c>
      <c r="K78" s="172"/>
      <c r="L78" s="1"/>
      <c r="M78" s="1"/>
      <c r="N78" s="1"/>
      <c r="O78" s="1"/>
      <c r="P78" s="1"/>
      <c r="AH78" s="267" t="s">
        <v>384</v>
      </c>
      <c r="AI78" s="267" t="s">
        <v>395</v>
      </c>
      <c r="AJ78" s="267" t="s">
        <v>351</v>
      </c>
      <c r="AK78" s="267" t="s">
        <v>351</v>
      </c>
      <c r="AL78" s="267" t="s">
        <v>352</v>
      </c>
      <c r="AM78" s="267" t="s">
        <v>352</v>
      </c>
      <c r="AN78" s="267" t="s">
        <v>350</v>
      </c>
      <c r="AO78" s="267" t="s">
        <v>450</v>
      </c>
      <c r="AP78" s="267" t="s">
        <v>450</v>
      </c>
      <c r="AQ78" s="268" t="s">
        <v>451</v>
      </c>
    </row>
    <row r="79" spans="1:43" ht="13.5" thickBot="1" x14ac:dyDescent="0.25">
      <c r="B79" s="172"/>
      <c r="C79" s="172"/>
      <c r="E79" s="172"/>
      <c r="AH79" s="269">
        <f>K86</f>
        <v>0</v>
      </c>
      <c r="AI79" s="269">
        <f>L86</f>
        <v>0</v>
      </c>
      <c r="AJ79" s="270">
        <f t="shared" ref="AJ79:AM80" si="55">Q5</f>
        <v>0</v>
      </c>
      <c r="AK79" s="270">
        <f t="shared" si="55"/>
        <v>0</v>
      </c>
      <c r="AL79" s="269">
        <f t="shared" si="55"/>
        <v>0</v>
      </c>
      <c r="AM79" s="269">
        <f t="shared" si="55"/>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452</v>
      </c>
      <c r="I80" s="273" t="e">
        <f>S/'Calculations - G'!I78</f>
        <v>#DIV/0!</v>
      </c>
      <c r="K80" s="274"/>
      <c r="L80" s="173"/>
      <c r="M80" s="275"/>
      <c r="N80" s="218"/>
      <c r="P80" s="212"/>
      <c r="AH80" s="269">
        <f>K87</f>
        <v>0</v>
      </c>
      <c r="AI80" s="269">
        <f>L87</f>
        <v>0</v>
      </c>
      <c r="AJ80" s="270">
        <f t="shared" si="55"/>
        <v>0</v>
      </c>
      <c r="AK80" s="270">
        <f t="shared" si="55"/>
        <v>0</v>
      </c>
      <c r="AL80" s="269">
        <f t="shared" si="55"/>
        <v>0</v>
      </c>
      <c r="AM80" s="269">
        <f t="shared" si="55"/>
        <v>0</v>
      </c>
      <c r="AN80" s="269">
        <f>O87</f>
        <v>0</v>
      </c>
      <c r="AO80" s="271">
        <f t="shared" ref="AO80:AO87" si="56">0.5*(AJ80+AL80)*SQRT(0.25*(AK80-AM80)^2+AN80^2)</f>
        <v>0</v>
      </c>
      <c r="AP80" s="271">
        <f t="shared" ref="AP80:AP87" si="57">0.5*(AK80+AM80)*SQRT(0.25*(AJ80-AL80)^2+AN80^2)</f>
        <v>0</v>
      </c>
      <c r="AQ80" s="272">
        <f>AI80*(2*AO80+2*AP80)/2</f>
        <v>0</v>
      </c>
    </row>
    <row r="81" spans="1:43" ht="12.75" x14ac:dyDescent="0.2">
      <c r="B81" s="172"/>
      <c r="C81" s="172"/>
      <c r="E81" s="172"/>
      <c r="Q81" s="276"/>
      <c r="AH81" s="269">
        <f t="shared" ref="AH81:AI84" si="58">K89</f>
        <v>0</v>
      </c>
      <c r="AI81" s="269">
        <f t="shared" si="58"/>
        <v>0</v>
      </c>
      <c r="AJ81" s="270">
        <f t="shared" ref="AJ81:AM84" si="59">Q8</f>
        <v>0</v>
      </c>
      <c r="AK81" s="270">
        <f t="shared" si="59"/>
        <v>0</v>
      </c>
      <c r="AL81" s="269">
        <f t="shared" si="59"/>
        <v>0</v>
      </c>
      <c r="AM81" s="269">
        <f t="shared" si="59"/>
        <v>0</v>
      </c>
      <c r="AN81" s="269">
        <f t="shared" ref="AN81:AN84" si="60">O89</f>
        <v>0</v>
      </c>
      <c r="AO81" s="271">
        <f t="shared" si="56"/>
        <v>0</v>
      </c>
      <c r="AP81" s="271">
        <f t="shared" si="57"/>
        <v>0</v>
      </c>
      <c r="AQ81" s="272">
        <f t="shared" ref="AQ81:AQ87" si="61">AI81*(2*AO81+2*AP81)/2</f>
        <v>0</v>
      </c>
    </row>
    <row r="82" spans="1:43" ht="12.75" x14ac:dyDescent="0.2">
      <c r="A82" s="462" t="s">
        <v>453</v>
      </c>
      <c r="B82" s="463"/>
      <c r="C82" s="463"/>
      <c r="D82" s="463"/>
      <c r="E82" s="463"/>
      <c r="F82" s="463"/>
      <c r="G82" s="463"/>
      <c r="H82" s="463"/>
      <c r="I82" s="463"/>
      <c r="J82" s="464"/>
      <c r="K82" s="178" t="s">
        <v>454</v>
      </c>
      <c r="L82" s="218"/>
      <c r="M82" s="178"/>
      <c r="Q82" s="276"/>
      <c r="AH82" s="269">
        <f t="shared" si="58"/>
        <v>0</v>
      </c>
      <c r="AI82" s="269">
        <f t="shared" si="58"/>
        <v>0</v>
      </c>
      <c r="AJ82" s="270">
        <f t="shared" si="59"/>
        <v>0</v>
      </c>
      <c r="AK82" s="270">
        <f t="shared" si="59"/>
        <v>0</v>
      </c>
      <c r="AL82" s="269">
        <f t="shared" si="59"/>
        <v>0</v>
      </c>
      <c r="AM82" s="269">
        <f t="shared" si="59"/>
        <v>0</v>
      </c>
      <c r="AN82" s="269">
        <f t="shared" si="60"/>
        <v>0</v>
      </c>
      <c r="AO82" s="271">
        <f t="shared" si="56"/>
        <v>0</v>
      </c>
      <c r="AP82" s="271">
        <f t="shared" si="57"/>
        <v>0</v>
      </c>
      <c r="AQ82" s="272">
        <f t="shared" si="61"/>
        <v>0</v>
      </c>
    </row>
    <row r="83" spans="1:43" ht="12.75" x14ac:dyDescent="0.2">
      <c r="B83" s="172"/>
      <c r="C83" s="172"/>
      <c r="E83" s="172"/>
      <c r="Q83" s="276"/>
      <c r="AH83" s="269">
        <f t="shared" si="58"/>
        <v>0</v>
      </c>
      <c r="AI83" s="269">
        <f t="shared" si="58"/>
        <v>0</v>
      </c>
      <c r="AJ83" s="270">
        <f t="shared" si="59"/>
        <v>0</v>
      </c>
      <c r="AK83" s="270">
        <f t="shared" si="59"/>
        <v>0</v>
      </c>
      <c r="AL83" s="269">
        <f t="shared" si="59"/>
        <v>0</v>
      </c>
      <c r="AM83" s="269">
        <f t="shared" si="59"/>
        <v>0</v>
      </c>
      <c r="AN83" s="269">
        <f t="shared" si="60"/>
        <v>0</v>
      </c>
      <c r="AO83" s="271">
        <f t="shared" si="56"/>
        <v>0</v>
      </c>
      <c r="AP83" s="271">
        <f t="shared" si="57"/>
        <v>0</v>
      </c>
      <c r="AQ83" s="272">
        <f t="shared" si="61"/>
        <v>0</v>
      </c>
    </row>
    <row r="84" spans="1:43" ht="24" x14ac:dyDescent="0.2">
      <c r="A84" s="199" t="s">
        <v>411</v>
      </c>
      <c r="B84" s="171" t="s">
        <v>412</v>
      </c>
      <c r="C84" s="185">
        <v>0.75</v>
      </c>
      <c r="G84" s="201"/>
      <c r="H84" s="171" t="s">
        <v>412</v>
      </c>
      <c r="I84" s="201">
        <v>0.75</v>
      </c>
      <c r="K84" s="141" t="s">
        <v>455</v>
      </c>
      <c r="L84" s="13"/>
      <c r="M84" s="201" t="s">
        <v>338</v>
      </c>
      <c r="N84" s="201" t="s">
        <v>339</v>
      </c>
      <c r="O84" s="1"/>
      <c r="P84" s="1"/>
      <c r="Q84" s="276"/>
      <c r="AH84" s="269">
        <f t="shared" si="58"/>
        <v>0</v>
      </c>
      <c r="AI84" s="269">
        <f t="shared" si="58"/>
        <v>0</v>
      </c>
      <c r="AJ84" s="270">
        <f t="shared" si="59"/>
        <v>0</v>
      </c>
      <c r="AK84" s="270">
        <f t="shared" si="59"/>
        <v>0</v>
      </c>
      <c r="AL84" s="269">
        <f t="shared" si="59"/>
        <v>0</v>
      </c>
      <c r="AM84" s="269">
        <f t="shared" si="59"/>
        <v>0</v>
      </c>
      <c r="AN84" s="269">
        <f t="shared" si="60"/>
        <v>0</v>
      </c>
      <c r="AO84" s="271">
        <f t="shared" si="56"/>
        <v>0</v>
      </c>
      <c r="AP84" s="271">
        <f t="shared" si="57"/>
        <v>0</v>
      </c>
      <c r="AQ84" s="272">
        <f t="shared" si="61"/>
        <v>0</v>
      </c>
    </row>
    <row r="85" spans="1:43" ht="13.5" x14ac:dyDescent="0.2">
      <c r="A85" s="199" t="s">
        <v>456</v>
      </c>
      <c r="B85" s="171" t="s">
        <v>457</v>
      </c>
      <c r="C85" s="185">
        <v>0.9</v>
      </c>
      <c r="G85" s="201"/>
      <c r="H85" s="171" t="s">
        <v>457</v>
      </c>
      <c r="I85" s="201">
        <v>0.9</v>
      </c>
      <c r="K85" s="186" t="s">
        <v>384</v>
      </c>
      <c r="L85" s="186" t="s">
        <v>395</v>
      </c>
      <c r="M85" s="186" t="s">
        <v>352</v>
      </c>
      <c r="N85" s="186" t="s">
        <v>352</v>
      </c>
      <c r="O85" s="186" t="s">
        <v>350</v>
      </c>
      <c r="P85" s="277" t="s">
        <v>451</v>
      </c>
      <c r="Q85" s="222" t="s">
        <v>358</v>
      </c>
      <c r="AH85" s="269"/>
      <c r="AI85" s="269"/>
      <c r="AJ85" s="270"/>
      <c r="AK85" s="270"/>
      <c r="AL85" s="269"/>
      <c r="AM85" s="269"/>
      <c r="AN85" s="269"/>
      <c r="AO85" s="271"/>
      <c r="AP85" s="271"/>
      <c r="AQ85" s="272"/>
    </row>
    <row r="86" spans="1:43" ht="12.75" x14ac:dyDescent="0.2">
      <c r="G86" s="1"/>
      <c r="H86" s="1"/>
      <c r="I86" s="1"/>
      <c r="K86" s="189">
        <f t="shared" ref="K86:K94" si="62">B22</f>
        <v>0</v>
      </c>
      <c r="L86" s="191">
        <f>IF(Q86="Silty",W22+(TAN(RADIANS(Y22)))*(((1-(SIN(RADIANS(Y22))))*V22*(0.5*(K87-K86)+K86)*(TAN(RADIANS(45+Y22/2)))+W22)/((TAN(RADIANS(45+Y22/2)))-(TAN(RADIANS(Y22))))),IF(Q86="Cohesive",C22,0))</f>
        <v>0</v>
      </c>
      <c r="M86" s="189">
        <f t="shared" ref="M86:M94" si="63">S5</f>
        <v>0</v>
      </c>
      <c r="N86" s="189">
        <f t="shared" ref="N86:N94" si="64">T5</f>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Y5</f>
        <v>Cohesionless</v>
      </c>
      <c r="AH86" s="269">
        <f>K93</f>
        <v>0</v>
      </c>
      <c r="AI86" s="269">
        <f>L93</f>
        <v>0</v>
      </c>
      <c r="AJ86" s="270">
        <f t="shared" ref="AJ86:AM87" si="66">Q12</f>
        <v>0</v>
      </c>
      <c r="AK86" s="270">
        <f t="shared" si="66"/>
        <v>0</v>
      </c>
      <c r="AL86" s="269">
        <f t="shared" si="66"/>
        <v>0</v>
      </c>
      <c r="AM86" s="269">
        <f t="shared" si="66"/>
        <v>0</v>
      </c>
      <c r="AN86" s="269">
        <f>O93</f>
        <v>0</v>
      </c>
      <c r="AO86" s="271">
        <f t="shared" si="56"/>
        <v>0</v>
      </c>
      <c r="AP86" s="271">
        <f t="shared" si="57"/>
        <v>0</v>
      </c>
      <c r="AQ86" s="272">
        <f t="shared" si="61"/>
        <v>0</v>
      </c>
    </row>
    <row r="87" spans="1:43" ht="12.75" x14ac:dyDescent="0.2">
      <c r="A87" s="171" t="s">
        <v>458</v>
      </c>
      <c r="B87" s="279" t="s">
        <v>459</v>
      </c>
      <c r="C87" s="280" t="s">
        <v>460</v>
      </c>
      <c r="E87" s="172"/>
      <c r="G87" s="201"/>
      <c r="H87" s="281" t="s">
        <v>459</v>
      </c>
      <c r="I87" s="202" t="e">
        <f>Vc*27*δx</f>
        <v>#DIV/0!</v>
      </c>
      <c r="J87" s="172" t="s">
        <v>365</v>
      </c>
      <c r="K87" s="189">
        <f t="shared" si="62"/>
        <v>0</v>
      </c>
      <c r="L87" s="191">
        <f>IF(Q87="Silty",W23+(TAN(RADIANS(Y23)))*(((1-(SIN(RADIANS(Y23))))*V23*(0.5*(K88-K87)+K87)*(TAN(RADIANS(45+Y23/2)))+W23)/((TAN(RADIANS(45+Y23/2)))-(TAN(RADIANS(Y23))))),IF(Q87="Cohesive",C23,0))</f>
        <v>0</v>
      </c>
      <c r="M87" s="189">
        <f t="shared" si="63"/>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6"/>
        <v>0</v>
      </c>
      <c r="AP87" s="271">
        <f t="shared" si="57"/>
        <v>0</v>
      </c>
      <c r="AQ87" s="272">
        <f t="shared" si="61"/>
        <v>0</v>
      </c>
    </row>
    <row r="88" spans="1:43" ht="12.75" x14ac:dyDescent="0.2">
      <c r="B88" s="172"/>
      <c r="C88" s="172"/>
      <c r="E88" s="172"/>
      <c r="G88" s="1"/>
      <c r="H88" s="1"/>
      <c r="I88" s="1"/>
      <c r="K88" s="189">
        <f t="shared" si="62"/>
        <v>0</v>
      </c>
      <c r="L88" s="191">
        <f t="shared" ref="L88:L94" si="67">IF(Q88="Silty",W24+(TAN(RADIANS(Y24)))*(((1-(SIN(RADIANS(Y24))))*V24*(0.5*(K89-K88)+K88)*(TAN(RADIANS(45+Y24/2)))+W24)/((TAN(RADIANS(45+Y24/2)))-(TAN(RADIANS(Y24))))),IF(Q88="Cohesive",C24,0))</f>
        <v>0</v>
      </c>
      <c r="M88" s="189">
        <f t="shared" si="63"/>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436</v>
      </c>
      <c r="AQ88" s="283">
        <f>SUM(AQ79:AQ87)</f>
        <v>0</v>
      </c>
    </row>
    <row r="89" spans="1:43" ht="12.75" x14ac:dyDescent="0.2">
      <c r="B89" s="258" t="s">
        <v>461</v>
      </c>
      <c r="C89" s="172"/>
      <c r="D89" s="173"/>
      <c r="G89" s="1"/>
      <c r="H89" s="1"/>
      <c r="I89" s="1"/>
      <c r="K89" s="189">
        <f t="shared" si="62"/>
        <v>0</v>
      </c>
      <c r="L89" s="191">
        <f t="shared" si="67"/>
        <v>0</v>
      </c>
      <c r="M89" s="189">
        <f t="shared" si="63"/>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2"/>
        <v>0</v>
      </c>
      <c r="L90" s="191">
        <f t="shared" si="67"/>
        <v>0</v>
      </c>
      <c r="M90" s="189">
        <f t="shared" si="63"/>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462</v>
      </c>
      <c r="B91" s="173" t="s">
        <v>463</v>
      </c>
      <c r="C91" s="175" t="s">
        <v>464</v>
      </c>
      <c r="E91" s="172"/>
      <c r="G91" s="201"/>
      <c r="H91" s="249" t="s">
        <v>463</v>
      </c>
      <c r="I91" s="201">
        <f>2*Wa+2*La</f>
        <v>0</v>
      </c>
      <c r="J91" s="172" t="s">
        <v>39</v>
      </c>
      <c r="K91" s="189">
        <f t="shared" si="62"/>
        <v>0</v>
      </c>
      <c r="L91" s="191">
        <f t="shared" si="67"/>
        <v>0</v>
      </c>
      <c r="M91" s="189">
        <f t="shared" si="63"/>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2"/>
        <v>0</v>
      </c>
      <c r="L92" s="191">
        <f t="shared" si="67"/>
        <v>0</v>
      </c>
      <c r="M92" s="189">
        <f t="shared" si="63"/>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465</v>
      </c>
      <c r="B93" s="173" t="s">
        <v>466</v>
      </c>
      <c r="C93" s="172" t="s">
        <v>467</v>
      </c>
      <c r="E93" s="172"/>
      <c r="G93" s="201"/>
      <c r="H93" s="249" t="s">
        <v>466</v>
      </c>
      <c r="I93" s="202">
        <f>P95</f>
        <v>0</v>
      </c>
      <c r="J93" s="172" t="s">
        <v>365</v>
      </c>
      <c r="K93" s="189">
        <f t="shared" si="62"/>
        <v>0</v>
      </c>
      <c r="L93" s="191">
        <f t="shared" si="67"/>
        <v>0</v>
      </c>
      <c r="M93" s="189">
        <f t="shared" si="63"/>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2"/>
        <v>0</v>
      </c>
      <c r="L94" s="191">
        <f t="shared" si="67"/>
        <v>0</v>
      </c>
      <c r="M94" s="189">
        <f t="shared" si="63"/>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468</v>
      </c>
      <c r="B95" s="206" t="s">
        <v>469</v>
      </c>
      <c r="C95" s="284" t="s">
        <v>470</v>
      </c>
      <c r="D95" s="178"/>
      <c r="E95" s="206"/>
      <c r="F95" s="178"/>
      <c r="G95" s="201"/>
      <c r="H95" s="206" t="s">
        <v>469</v>
      </c>
      <c r="I95" s="202" t="e">
        <f>IF(AND(toe&gt;0,VLOOKUP(Da,$K$5:$P$13,2,FALSE)&gt;0),0,(Ca*La*Ta))</f>
        <v>#DIV/0!</v>
      </c>
      <c r="J95" s="172" t="s">
        <v>365</v>
      </c>
      <c r="K95" s="249"/>
      <c r="L95" s="201"/>
      <c r="M95" s="1"/>
      <c r="N95" s="1"/>
      <c r="O95" s="249" t="s">
        <v>436</v>
      </c>
      <c r="P95" s="285">
        <f>SUM(P86:P94)</f>
        <v>0</v>
      </c>
    </row>
    <row r="96" spans="1:43" x14ac:dyDescent="0.2">
      <c r="A96" s="204" t="s">
        <v>471</v>
      </c>
      <c r="B96" s="206" t="s">
        <v>472</v>
      </c>
      <c r="C96" s="284" t="s">
        <v>473</v>
      </c>
      <c r="D96" s="178"/>
      <c r="E96" s="206"/>
      <c r="F96" s="178"/>
      <c r="G96" s="201"/>
      <c r="H96" s="206" t="s">
        <v>472</v>
      </c>
      <c r="I96" s="202" t="e">
        <f>IF(AND(toe&gt;0,VLOOKUP(Da,$K$5:$P$13,2,FALSE)&gt;0),0,(2*Ca*Ta*Wa*SIN(Input!$C$17*PI()/180)))</f>
        <v>#DIV/0!</v>
      </c>
      <c r="J96" s="172" t="s">
        <v>365</v>
      </c>
    </row>
    <row r="97" spans="1:15" x14ac:dyDescent="0.2">
      <c r="G97" s="1"/>
      <c r="H97" s="1"/>
      <c r="I97" s="1"/>
      <c r="K97" s="172"/>
      <c r="L97" s="172"/>
      <c r="M97" s="172"/>
    </row>
    <row r="98" spans="1:15" x14ac:dyDescent="0.2">
      <c r="A98" s="211"/>
      <c r="B98" s="258" t="s">
        <v>474</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475</v>
      </c>
      <c r="B100" s="206" t="s">
        <v>476</v>
      </c>
      <c r="C100" s="284" t="s">
        <v>477</v>
      </c>
      <c r="D100" s="178"/>
      <c r="E100" s="178"/>
      <c r="F100" s="178"/>
      <c r="G100" s="201"/>
      <c r="H100" s="206" t="s">
        <v>476</v>
      </c>
      <c r="I100" s="202" t="e">
        <f>IF(AND(toe&gt;0,VLOOKUP(Da,$K$5:$P$13,2,FALSE)&gt;0),0,(fs_f*La*Ta))</f>
        <v>#DIV/0!</v>
      </c>
      <c r="J100" s="172" t="s">
        <v>365</v>
      </c>
      <c r="K100" s="172"/>
      <c r="L100" s="172"/>
      <c r="M100" s="172"/>
    </row>
    <row r="101" spans="1:15" x14ac:dyDescent="0.2">
      <c r="A101" s="204" t="s">
        <v>478</v>
      </c>
      <c r="B101" s="206" t="s">
        <v>479</v>
      </c>
      <c r="C101" s="284" t="s">
        <v>480</v>
      </c>
      <c r="D101" s="178"/>
      <c r="E101" s="206"/>
      <c r="F101" s="178"/>
      <c r="G101" s="201"/>
      <c r="H101" s="206" t="s">
        <v>479</v>
      </c>
      <c r="I101" s="202" t="e">
        <f>IF(AND(toe&gt;0,VLOOKUP(Da,$K$5:$P$13,2,FALSE)&gt;0),0,(2*fs_e*Wa*Ta*SIN(Input!$C$17*PI()/180)))</f>
        <v>#DIV/0!</v>
      </c>
      <c r="J101" s="172" t="s">
        <v>365</v>
      </c>
      <c r="K101" s="172"/>
      <c r="L101" s="172"/>
      <c r="M101" s="172"/>
    </row>
    <row r="102" spans="1:15" x14ac:dyDescent="0.2">
      <c r="G102" s="1"/>
      <c r="H102" s="1"/>
      <c r="I102" s="1"/>
      <c r="K102" s="172"/>
      <c r="L102" s="172"/>
      <c r="M102" s="172"/>
    </row>
    <row r="103" spans="1:15" x14ac:dyDescent="0.2">
      <c r="B103" s="258" t="s">
        <v>481</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468</v>
      </c>
      <c r="B105" s="206" t="s">
        <v>469</v>
      </c>
      <c r="C105" s="284" t="s">
        <v>477</v>
      </c>
      <c r="D105" s="178"/>
      <c r="E105" s="178"/>
      <c r="F105" s="178"/>
      <c r="G105" s="201"/>
      <c r="H105" s="206" t="s">
        <v>469</v>
      </c>
      <c r="I105" s="202" t="e">
        <f>IF(AND(toe&gt;0,VLOOKUP(Da,$K$5:$P$13,2,FALSE)&gt;0),0,(Ca_silt_f*La*Ta))</f>
        <v>#DIV/0!</v>
      </c>
      <c r="J105" s="172" t="s">
        <v>365</v>
      </c>
    </row>
    <row r="106" spans="1:15" x14ac:dyDescent="0.2">
      <c r="A106" s="204" t="s">
        <v>471</v>
      </c>
      <c r="B106" s="206" t="s">
        <v>472</v>
      </c>
      <c r="C106" s="284" t="s">
        <v>480</v>
      </c>
      <c r="D106" s="178"/>
      <c r="E106" s="206"/>
      <c r="F106" s="178"/>
      <c r="G106" s="201"/>
      <c r="H106" s="206" t="s">
        <v>472</v>
      </c>
      <c r="I106" s="202" t="e">
        <f>IF(AND(toe&gt;0,VLOOKUP(Da,$K$5:$P$13,2,FALSE)&gt;0),0,(2*Ca_silt_e*Ta*Wa*SIN(Input!$C$17*PI()/180)))</f>
        <v>#DIV/0!</v>
      </c>
      <c r="J106" s="172" t="s">
        <v>365</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482</v>
      </c>
      <c r="B109" s="173" t="s">
        <v>448</v>
      </c>
      <c r="C109" s="178" t="s">
        <v>573</v>
      </c>
      <c r="D109" s="178"/>
      <c r="E109" s="178"/>
      <c r="F109" s="178"/>
      <c r="G109" s="201"/>
      <c r="H109" s="173" t="s">
        <v>484</v>
      </c>
      <c r="I109" s="203" t="e">
        <f>Φd*(Ws+Wc)+Φs*(I93+SUM(I95:I96,I100:I101,I105:I106))</f>
        <v>#DIV/0!</v>
      </c>
      <c r="J109" s="178" t="s">
        <v>365</v>
      </c>
      <c r="K109" s="172"/>
      <c r="L109" s="172"/>
      <c r="N109"/>
    </row>
    <row r="110" spans="1:15" ht="12.75" thickBot="1" x14ac:dyDescent="0.25">
      <c r="A110" s="171"/>
      <c r="B110" s="172"/>
      <c r="C110" s="172"/>
      <c r="E110" s="172"/>
      <c r="G110" s="1"/>
      <c r="M110" s="178"/>
    </row>
    <row r="111" spans="1:15" ht="12.75" thickBot="1" x14ac:dyDescent="0.25">
      <c r="A111" s="171"/>
      <c r="B111" s="172"/>
      <c r="C111" s="172"/>
      <c r="E111" s="172"/>
      <c r="H111" s="173" t="s">
        <v>452</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485</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486</v>
      </c>
      <c r="B115" s="173" t="s">
        <v>487</v>
      </c>
      <c r="C115" s="289" t="s">
        <v>488</v>
      </c>
      <c r="E115" s="172"/>
      <c r="H115" s="173" t="s">
        <v>487</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489</v>
      </c>
      <c r="B117" s="173" t="s">
        <v>490</v>
      </c>
      <c r="C117" s="289" t="s">
        <v>491</v>
      </c>
      <c r="E117" s="172"/>
      <c r="H117" s="173" t="s">
        <v>490</v>
      </c>
      <c r="I117" s="200">
        <f>IF((F\c*1000)&lt;=4000,0.85,IF((F\c*1000)&gt;=8000,0.65,(0.85-((((F\c*1000)-4000)/1000)*0.05))))</f>
        <v>0.85</v>
      </c>
      <c r="J117" s="175"/>
      <c r="K117" s="206"/>
      <c r="L117" s="218"/>
      <c r="M117" s="178"/>
    </row>
    <row r="118" spans="1:13" x14ac:dyDescent="0.2">
      <c r="A118" s="171"/>
      <c r="B118" s="173"/>
      <c r="C118" s="289" t="s">
        <v>492</v>
      </c>
      <c r="E118" s="172"/>
      <c r="H118" s="173"/>
      <c r="I118" s="200"/>
      <c r="J118" s="175"/>
      <c r="K118" s="206"/>
      <c r="L118" s="218"/>
      <c r="M118" s="178"/>
    </row>
    <row r="119" spans="1:13" x14ac:dyDescent="0.2">
      <c r="A119" s="171"/>
      <c r="B119" s="173"/>
      <c r="C119" s="290" t="s">
        <v>493</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494</v>
      </c>
      <c r="B121" s="173" t="s">
        <v>495</v>
      </c>
      <c r="C121" s="289" t="s">
        <v>496</v>
      </c>
      <c r="E121" s="172"/>
      <c r="H121" s="173" t="s">
        <v>495</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497</v>
      </c>
      <c r="D123" s="173" t="s">
        <v>498</v>
      </c>
      <c r="E123" s="291">
        <f>Saf</f>
        <v>0</v>
      </c>
      <c r="G123" s="281" t="s">
        <v>499</v>
      </c>
      <c r="H123" s="173" t="s">
        <v>500</v>
      </c>
      <c r="I123" s="201" t="e">
        <f>VLOOKUP(E123,Ref!A2:C10,3)</f>
        <v>#N/A</v>
      </c>
      <c r="J123" s="175" t="s">
        <v>501</v>
      </c>
      <c r="K123" s="206"/>
      <c r="L123" s="218"/>
      <c r="M123" s="178"/>
    </row>
    <row r="124" spans="1:13" ht="13.5" x14ac:dyDescent="0.2">
      <c r="A124" s="171"/>
      <c r="B124" s="173"/>
      <c r="C124" s="173" t="s">
        <v>502</v>
      </c>
      <c r="D124" s="173" t="s">
        <v>503</v>
      </c>
      <c r="E124" s="291">
        <f>ms</f>
        <v>0</v>
      </c>
      <c r="G124" s="281" t="s">
        <v>504</v>
      </c>
      <c r="H124" s="173" t="s">
        <v>505</v>
      </c>
      <c r="I124" s="201" t="e">
        <f>VLOOKUP(E123,Ref!A2:C10,2)</f>
        <v>#N/A</v>
      </c>
      <c r="J124" s="175" t="s">
        <v>506</v>
      </c>
      <c r="K124" s="206"/>
      <c r="L124" s="218"/>
      <c r="M124" s="178"/>
    </row>
    <row r="125" spans="1:13" x14ac:dyDescent="0.2">
      <c r="A125" s="171"/>
      <c r="B125" s="173"/>
      <c r="C125" s="289"/>
      <c r="E125" s="172"/>
      <c r="H125" s="249"/>
      <c r="I125" s="202"/>
      <c r="J125" s="259"/>
      <c r="K125" s="206"/>
      <c r="L125" s="218"/>
      <c r="M125" s="178"/>
    </row>
    <row r="126" spans="1:13" ht="13.5" x14ac:dyDescent="0.2">
      <c r="A126" s="171" t="s">
        <v>507</v>
      </c>
      <c r="B126" s="173" t="s">
        <v>508</v>
      </c>
      <c r="C126" s="175" t="s">
        <v>509</v>
      </c>
      <c r="E126" s="172"/>
      <c r="H126" s="173" t="s">
        <v>508</v>
      </c>
      <c r="I126" s="202" t="e">
        <f>m_s*Ab_s</f>
        <v>#N/A</v>
      </c>
      <c r="J126" s="175" t="s">
        <v>506</v>
      </c>
      <c r="K126" s="206"/>
      <c r="L126" s="218"/>
      <c r="M126" s="178"/>
    </row>
    <row r="127" spans="1:13" x14ac:dyDescent="0.2">
      <c r="A127" s="171"/>
      <c r="B127" s="173"/>
      <c r="C127" s="289"/>
      <c r="E127" s="172"/>
      <c r="H127" s="249"/>
      <c r="I127" s="202"/>
      <c r="J127" s="259"/>
      <c r="K127" s="206"/>
      <c r="L127" s="218"/>
      <c r="M127" s="178"/>
    </row>
    <row r="128" spans="1:13" ht="24" x14ac:dyDescent="0.2">
      <c r="A128" s="199" t="s">
        <v>510</v>
      </c>
      <c r="B128" s="173" t="s">
        <v>511</v>
      </c>
      <c r="C128" s="290" t="s">
        <v>512</v>
      </c>
      <c r="E128" s="172"/>
      <c r="H128" s="173" t="s">
        <v>511</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513</v>
      </c>
      <c r="B130" s="173" t="s">
        <v>514</v>
      </c>
      <c r="C130" s="289" t="s">
        <v>515</v>
      </c>
      <c r="E130" s="172"/>
      <c r="H130" s="173" t="s">
        <v>514</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516</v>
      </c>
      <c r="B132" s="173" t="s">
        <v>517</v>
      </c>
      <c r="C132" s="289" t="s">
        <v>518</v>
      </c>
      <c r="E132" s="172"/>
      <c r="H132" s="173" t="s">
        <v>517</v>
      </c>
      <c r="I132" s="292" t="e">
        <f>0.003*(dc_s-c_s)/c_s</f>
        <v>#N/A</v>
      </c>
      <c r="J132" s="259" t="s">
        <v>519</v>
      </c>
      <c r="K132" s="206"/>
      <c r="L132" s="218"/>
      <c r="M132" s="178"/>
    </row>
    <row r="133" spans="1:13" x14ac:dyDescent="0.2">
      <c r="A133" s="199"/>
      <c r="B133" s="173"/>
      <c r="C133" s="289"/>
      <c r="E133" s="172"/>
      <c r="H133" s="173"/>
      <c r="I133" s="292"/>
      <c r="J133" s="259"/>
      <c r="K133" s="206"/>
      <c r="L133" s="218"/>
      <c r="M133" s="178"/>
    </row>
    <row r="134" spans="1:13" ht="24" x14ac:dyDescent="0.2">
      <c r="A134" s="199" t="s">
        <v>520</v>
      </c>
      <c r="B134" s="173" t="s">
        <v>521</v>
      </c>
      <c r="C134" s="289" t="s">
        <v>522</v>
      </c>
      <c r="E134" s="172"/>
      <c r="H134" s="173" t="s">
        <v>521</v>
      </c>
      <c r="I134" s="292">
        <f>Fy/Es</f>
        <v>2.0689655172413794E-3</v>
      </c>
      <c r="J134" s="259" t="s">
        <v>519</v>
      </c>
      <c r="K134" s="206"/>
      <c r="L134" s="218"/>
      <c r="M134" s="178"/>
    </row>
    <row r="135" spans="1:13" x14ac:dyDescent="0.2">
      <c r="A135" s="199"/>
      <c r="B135" s="173"/>
      <c r="C135" s="289"/>
      <c r="E135" s="172"/>
      <c r="H135" s="173"/>
      <c r="I135" s="292"/>
      <c r="J135" s="259"/>
      <c r="K135" s="206"/>
      <c r="L135" s="218"/>
      <c r="M135" s="178"/>
    </row>
    <row r="136" spans="1:13" ht="24" x14ac:dyDescent="0.2">
      <c r="A136" s="199" t="s">
        <v>523</v>
      </c>
      <c r="B136" s="173" t="s">
        <v>524</v>
      </c>
      <c r="C136" s="289" t="s">
        <v>525</v>
      </c>
      <c r="E136" s="172"/>
      <c r="H136" s="173" t="s">
        <v>524</v>
      </c>
      <c r="I136" s="292">
        <v>5.0000000000000001E-3</v>
      </c>
      <c r="J136" s="259" t="s">
        <v>519</v>
      </c>
      <c r="K136" s="206"/>
      <c r="L136" s="218"/>
      <c r="M136" s="178"/>
    </row>
    <row r="137" spans="1:13" x14ac:dyDescent="0.2">
      <c r="A137" s="199"/>
      <c r="B137" s="173"/>
      <c r="C137" s="289"/>
      <c r="E137" s="172"/>
      <c r="H137" s="173"/>
      <c r="I137" s="292"/>
      <c r="J137" s="259"/>
      <c r="K137" s="206"/>
      <c r="L137" s="218"/>
      <c r="M137" s="178"/>
    </row>
    <row r="138" spans="1:13" ht="24" x14ac:dyDescent="0.2">
      <c r="A138" s="199" t="s">
        <v>526</v>
      </c>
      <c r="B138" s="249" t="s">
        <v>527</v>
      </c>
      <c r="C138" s="293" t="s">
        <v>528</v>
      </c>
      <c r="E138" s="172"/>
      <c r="H138" s="249" t="s">
        <v>527</v>
      </c>
      <c r="I138" s="294" t="e">
        <f>IF(εs_s&gt;=εt_s,0.9,IF(εs_s&lt;=εc_s,0.65,0.65+(0.9-0.65)*((εs_s-εc_s)/(εt_s-εc_s))))</f>
        <v>#N/A</v>
      </c>
      <c r="J138" s="259"/>
      <c r="K138" s="206"/>
      <c r="L138" s="218"/>
      <c r="M138" s="178"/>
    </row>
    <row r="139" spans="1:13" x14ac:dyDescent="0.2">
      <c r="A139" s="199"/>
      <c r="B139" s="173"/>
      <c r="C139" s="293" t="s">
        <v>529</v>
      </c>
      <c r="E139" s="172"/>
      <c r="H139" s="173"/>
      <c r="I139" s="292"/>
      <c r="J139" s="259"/>
      <c r="K139" s="206"/>
      <c r="L139" s="218"/>
      <c r="M139" s="178"/>
    </row>
    <row r="140" spans="1:13" x14ac:dyDescent="0.2">
      <c r="A140" s="199"/>
      <c r="B140" s="173"/>
      <c r="C140" s="293" t="s">
        <v>530</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531</v>
      </c>
      <c r="B142" s="173" t="s">
        <v>532</v>
      </c>
      <c r="C142" s="289" t="s">
        <v>533</v>
      </c>
      <c r="E142" s="172"/>
      <c r="H142" s="173" t="s">
        <v>532</v>
      </c>
      <c r="I142" s="295" t="e">
        <f>S/La</f>
        <v>#DIV/0!</v>
      </c>
      <c r="J142" s="175" t="s">
        <v>534</v>
      </c>
      <c r="K142" s="206"/>
      <c r="L142" s="218"/>
      <c r="M142" s="178"/>
    </row>
    <row r="143" spans="1:13" x14ac:dyDescent="0.2">
      <c r="B143" s="173"/>
      <c r="C143" s="172"/>
      <c r="E143" s="172"/>
      <c r="H143" s="173"/>
      <c r="I143" s="201"/>
      <c r="J143" s="175"/>
      <c r="K143" s="206"/>
      <c r="L143" s="218"/>
      <c r="M143" s="178"/>
    </row>
    <row r="144" spans="1:13" ht="13.5" x14ac:dyDescent="0.2">
      <c r="A144" s="171" t="s">
        <v>535</v>
      </c>
      <c r="B144" s="173" t="s">
        <v>536</v>
      </c>
      <c r="C144" s="289" t="s">
        <v>537</v>
      </c>
      <c r="E144" s="172"/>
      <c r="H144" s="173" t="s">
        <v>536</v>
      </c>
      <c r="I144" s="202" t="e">
        <f>(w_s*La^2)/8</f>
        <v>#DIV/0!</v>
      </c>
      <c r="J144" s="175" t="s">
        <v>538</v>
      </c>
      <c r="K144" s="206"/>
      <c r="L144" s="218"/>
      <c r="M144" s="178"/>
    </row>
    <row r="145" spans="1:13" x14ac:dyDescent="0.2">
      <c r="A145" s="172"/>
      <c r="B145" s="172"/>
      <c r="C145" s="172"/>
      <c r="E145" s="172"/>
      <c r="I145" s="1"/>
      <c r="K145" s="206"/>
      <c r="L145" s="218"/>
      <c r="M145" s="178"/>
    </row>
    <row r="146" spans="1:13" ht="13.5" x14ac:dyDescent="0.2">
      <c r="A146" s="199" t="s">
        <v>539</v>
      </c>
      <c r="B146" s="173" t="s">
        <v>540</v>
      </c>
      <c r="C146" s="296" t="s">
        <v>541</v>
      </c>
      <c r="E146" s="172"/>
      <c r="H146" s="173" t="s">
        <v>540</v>
      </c>
      <c r="I146" s="202" t="e">
        <f>Atot_s*Fy*((dc_s/12)-(a_s/12)/2)</f>
        <v>#N/A</v>
      </c>
      <c r="J146" s="175" t="s">
        <v>538</v>
      </c>
      <c r="K146" s="206"/>
      <c r="L146" s="218"/>
      <c r="M146" s="178"/>
    </row>
    <row r="147" spans="1:13" x14ac:dyDescent="0.2">
      <c r="A147" s="199"/>
      <c r="B147" s="173"/>
      <c r="C147" s="289"/>
      <c r="E147" s="172"/>
      <c r="H147" s="173"/>
      <c r="I147" s="292"/>
      <c r="J147" s="259"/>
      <c r="K147" s="206"/>
      <c r="L147" s="218"/>
      <c r="M147" s="178"/>
    </row>
    <row r="148" spans="1:13" ht="13.5" x14ac:dyDescent="0.2">
      <c r="A148" s="199" t="s">
        <v>542</v>
      </c>
      <c r="B148" s="173" t="s">
        <v>543</v>
      </c>
      <c r="C148" s="293" t="s">
        <v>544</v>
      </c>
      <c r="E148" s="172"/>
      <c r="H148" s="173" t="s">
        <v>543</v>
      </c>
      <c r="I148" s="297" t="e">
        <f>φflex_s*Mn_s</f>
        <v>#N/A</v>
      </c>
      <c r="J148" s="175" t="s">
        <v>538</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452</v>
      </c>
      <c r="I150" s="273" t="e">
        <f>I144/I148</f>
        <v>#DIV/0!</v>
      </c>
      <c r="J150" s="259"/>
      <c r="K150" s="206"/>
      <c r="L150" s="218"/>
      <c r="M150" s="178"/>
    </row>
    <row r="152" spans="1:13" x14ac:dyDescent="0.2">
      <c r="A152" s="462" t="s">
        <v>545</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494</v>
      </c>
      <c r="B154" s="173" t="s">
        <v>546</v>
      </c>
      <c r="C154" s="289" t="s">
        <v>547</v>
      </c>
      <c r="E154" s="172"/>
      <c r="H154" s="173" t="s">
        <v>546</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497</v>
      </c>
      <c r="D156" s="173" t="s">
        <v>548</v>
      </c>
      <c r="E156" s="181">
        <f>Sat</f>
        <v>0</v>
      </c>
      <c r="G156" s="281" t="s">
        <v>499</v>
      </c>
      <c r="H156" s="173" t="s">
        <v>549</v>
      </c>
      <c r="I156" s="201" t="e">
        <f>VLOOKUP(E156,Ref!A2:C10,3)</f>
        <v>#N/A</v>
      </c>
      <c r="J156" s="175" t="s">
        <v>501</v>
      </c>
    </row>
    <row r="157" spans="1:13" ht="12" customHeight="1" x14ac:dyDescent="0.2">
      <c r="A157" s="171"/>
      <c r="B157" s="173"/>
      <c r="C157" s="173" t="s">
        <v>502</v>
      </c>
      <c r="D157" s="173" t="s">
        <v>550</v>
      </c>
      <c r="E157" s="291">
        <f>mu</f>
        <v>0</v>
      </c>
      <c r="G157" s="281" t="s">
        <v>504</v>
      </c>
      <c r="H157" s="173" t="s">
        <v>551</v>
      </c>
      <c r="I157" s="201" t="e">
        <f>VLOOKUP(E156,Ref!A2:C10,2)</f>
        <v>#N/A</v>
      </c>
      <c r="J157" s="175" t="s">
        <v>506</v>
      </c>
    </row>
    <row r="158" spans="1:13" ht="12" customHeight="1" x14ac:dyDescent="0.2">
      <c r="A158" s="171"/>
      <c r="B158" s="173"/>
      <c r="C158" s="289"/>
      <c r="E158" s="172"/>
      <c r="H158" s="249"/>
      <c r="I158" s="202"/>
      <c r="J158" s="259"/>
    </row>
    <row r="159" spans="1:13" ht="12" customHeight="1" x14ac:dyDescent="0.2">
      <c r="A159" s="171" t="s">
        <v>507</v>
      </c>
      <c r="B159" s="173" t="s">
        <v>552</v>
      </c>
      <c r="C159" s="175" t="s">
        <v>553</v>
      </c>
      <c r="E159" s="172"/>
      <c r="H159" s="173" t="s">
        <v>552</v>
      </c>
      <c r="I159" s="202" t="e">
        <f>m_u*ab_u</f>
        <v>#N/A</v>
      </c>
      <c r="J159" s="175" t="s">
        <v>506</v>
      </c>
    </row>
    <row r="160" spans="1:13" ht="12" customHeight="1" x14ac:dyDescent="0.2">
      <c r="A160" s="171"/>
      <c r="B160" s="249"/>
      <c r="C160" s="289"/>
      <c r="E160" s="172"/>
      <c r="H160" s="249"/>
      <c r="I160" s="202"/>
      <c r="J160" s="259"/>
    </row>
    <row r="161" spans="1:10" ht="24" x14ac:dyDescent="0.2">
      <c r="A161" s="199" t="s">
        <v>510</v>
      </c>
      <c r="B161" s="173" t="s">
        <v>554</v>
      </c>
      <c r="C161" s="290" t="s">
        <v>555</v>
      </c>
      <c r="E161" s="172"/>
      <c r="H161" s="173" t="s">
        <v>554</v>
      </c>
      <c r="I161" s="202" t="e">
        <f>(Atot_u*(Fy*1000))/(0.85*(F\c*1000)*Wa*12)</f>
        <v>#N/A</v>
      </c>
      <c r="J161" s="259" t="s">
        <v>88</v>
      </c>
    </row>
    <row r="162" spans="1:10" x14ac:dyDescent="0.2">
      <c r="A162" s="199"/>
      <c r="B162" s="249"/>
      <c r="C162" s="289"/>
      <c r="E162" s="172"/>
      <c r="H162" s="249"/>
      <c r="I162" s="202"/>
      <c r="J162" s="259"/>
    </row>
    <row r="163" spans="1:10" ht="24" x14ac:dyDescent="0.2">
      <c r="A163" s="199" t="s">
        <v>513</v>
      </c>
      <c r="B163" s="173" t="s">
        <v>556</v>
      </c>
      <c r="C163" s="289" t="s">
        <v>557</v>
      </c>
      <c r="E163" s="172"/>
      <c r="H163" s="173" t="s">
        <v>556</v>
      </c>
      <c r="I163" s="202" t="e">
        <f>a_u/β</f>
        <v>#N/A</v>
      </c>
      <c r="J163" s="259" t="s">
        <v>88</v>
      </c>
    </row>
    <row r="164" spans="1:10" x14ac:dyDescent="0.2">
      <c r="A164" s="199"/>
      <c r="B164" s="249"/>
      <c r="C164" s="289"/>
      <c r="E164" s="172"/>
      <c r="H164" s="249"/>
      <c r="I164" s="202"/>
      <c r="J164" s="259"/>
    </row>
    <row r="165" spans="1:10" ht="13.5" x14ac:dyDescent="0.2">
      <c r="A165" s="199" t="s">
        <v>516</v>
      </c>
      <c r="B165" s="173" t="s">
        <v>558</v>
      </c>
      <c r="C165" s="289" t="s">
        <v>518</v>
      </c>
      <c r="E165" s="172"/>
      <c r="H165" s="173" t="s">
        <v>558</v>
      </c>
      <c r="I165" s="292" t="e">
        <f>0.003*(dc_u-c_u)/c_u</f>
        <v>#N/A</v>
      </c>
      <c r="J165" s="259" t="s">
        <v>519</v>
      </c>
    </row>
    <row r="166" spans="1:10" x14ac:dyDescent="0.2">
      <c r="A166" s="199"/>
      <c r="B166" s="173"/>
      <c r="C166" s="289"/>
      <c r="E166" s="172"/>
      <c r="H166" s="173"/>
      <c r="I166" s="292"/>
      <c r="J166" s="259"/>
    </row>
    <row r="167" spans="1:10" ht="24" x14ac:dyDescent="0.2">
      <c r="A167" s="199" t="s">
        <v>520</v>
      </c>
      <c r="B167" s="173" t="s">
        <v>559</v>
      </c>
      <c r="C167" s="289" t="s">
        <v>522</v>
      </c>
      <c r="E167" s="172"/>
      <c r="H167" s="173" t="s">
        <v>559</v>
      </c>
      <c r="I167" s="292">
        <f>Fy/Es</f>
        <v>2.0689655172413794E-3</v>
      </c>
      <c r="J167" s="259" t="s">
        <v>519</v>
      </c>
    </row>
    <row r="168" spans="1:10" x14ac:dyDescent="0.2">
      <c r="A168" s="199"/>
      <c r="B168" s="173"/>
      <c r="C168" s="289"/>
      <c r="E168" s="172"/>
      <c r="H168" s="173"/>
      <c r="I168" s="292"/>
      <c r="J168" s="259"/>
    </row>
    <row r="169" spans="1:10" ht="24" x14ac:dyDescent="0.2">
      <c r="A169" s="199" t="s">
        <v>523</v>
      </c>
      <c r="B169" s="173" t="s">
        <v>560</v>
      </c>
      <c r="C169" s="289" t="s">
        <v>525</v>
      </c>
      <c r="E169" s="172"/>
      <c r="H169" s="173" t="s">
        <v>560</v>
      </c>
      <c r="I169" s="292">
        <v>5.0000000000000001E-3</v>
      </c>
      <c r="J169" s="259" t="s">
        <v>519</v>
      </c>
    </row>
    <row r="170" spans="1:10" x14ac:dyDescent="0.2">
      <c r="A170" s="199"/>
      <c r="B170" s="173"/>
      <c r="C170" s="289"/>
      <c r="E170" s="172"/>
      <c r="H170" s="173"/>
      <c r="I170" s="292"/>
      <c r="J170" s="259"/>
    </row>
    <row r="171" spans="1:10" ht="24" x14ac:dyDescent="0.2">
      <c r="A171" s="199" t="s">
        <v>526</v>
      </c>
      <c r="B171" s="249" t="s">
        <v>561</v>
      </c>
      <c r="C171" s="293" t="s">
        <v>528</v>
      </c>
      <c r="E171" s="172"/>
      <c r="H171" s="249" t="s">
        <v>561</v>
      </c>
      <c r="I171" s="294" t="e">
        <f>IF(εs_u&gt;=εt_u,0.9,IF(εs_u&lt;=εc_u,0.65,0.65+(0.9-0.65)*((εs_u-εc_u)/(εt_u-εc_u))))</f>
        <v>#N/A</v>
      </c>
      <c r="J171" s="259"/>
    </row>
    <row r="172" spans="1:10" x14ac:dyDescent="0.2">
      <c r="A172" s="199"/>
      <c r="B172" s="173"/>
      <c r="C172" s="293" t="s">
        <v>529</v>
      </c>
      <c r="E172" s="172"/>
      <c r="H172" s="173"/>
      <c r="I172" s="292"/>
      <c r="J172" s="259"/>
    </row>
    <row r="173" spans="1:10" x14ac:dyDescent="0.2">
      <c r="A173" s="199"/>
      <c r="B173" s="173"/>
      <c r="C173" s="293" t="s">
        <v>530</v>
      </c>
      <c r="E173" s="172"/>
      <c r="H173" s="173"/>
      <c r="I173" s="292"/>
      <c r="J173" s="259"/>
    </row>
    <row r="174" spans="1:10" x14ac:dyDescent="0.2">
      <c r="A174" s="199"/>
      <c r="B174" s="173"/>
      <c r="C174" s="293"/>
      <c r="E174" s="172"/>
      <c r="H174" s="173"/>
      <c r="I174" s="292"/>
      <c r="J174" s="259"/>
    </row>
    <row r="175" spans="1:10" ht="13.5" x14ac:dyDescent="0.2">
      <c r="A175" s="171" t="s">
        <v>531</v>
      </c>
      <c r="B175" s="173" t="s">
        <v>562</v>
      </c>
      <c r="C175" s="289" t="s">
        <v>563</v>
      </c>
      <c r="E175" s="172"/>
      <c r="H175" s="173" t="s">
        <v>562</v>
      </c>
      <c r="I175" s="295" t="e">
        <f>Ua/La</f>
        <v>#DIV/0!</v>
      </c>
      <c r="J175" s="175" t="s">
        <v>534</v>
      </c>
    </row>
    <row r="176" spans="1:10" x14ac:dyDescent="0.2">
      <c r="B176" s="173"/>
      <c r="C176" s="172"/>
      <c r="E176" s="172"/>
      <c r="H176" s="173"/>
      <c r="I176" s="201"/>
      <c r="J176" s="175"/>
    </row>
    <row r="177" spans="1:13" ht="13.5" x14ac:dyDescent="0.2">
      <c r="A177" s="171" t="s">
        <v>535</v>
      </c>
      <c r="B177" s="173" t="s">
        <v>564</v>
      </c>
      <c r="C177" s="289" t="s">
        <v>565</v>
      </c>
      <c r="E177" s="172"/>
      <c r="H177" s="173" t="s">
        <v>564</v>
      </c>
      <c r="I177" s="202" t="e">
        <f>(w*La^2)/8</f>
        <v>#DIV/0!</v>
      </c>
      <c r="J177" s="175" t="s">
        <v>538</v>
      </c>
    </row>
    <row r="178" spans="1:13" x14ac:dyDescent="0.2">
      <c r="A178" s="172"/>
      <c r="B178" s="172"/>
      <c r="C178" s="172"/>
      <c r="E178" s="172"/>
      <c r="I178" s="1"/>
    </row>
    <row r="179" spans="1:13" ht="13.5" x14ac:dyDescent="0.2">
      <c r="A179" s="199" t="s">
        <v>539</v>
      </c>
      <c r="B179" s="173" t="s">
        <v>566</v>
      </c>
      <c r="C179" s="296" t="s">
        <v>541</v>
      </c>
      <c r="E179" s="172"/>
      <c r="H179" s="173" t="s">
        <v>566</v>
      </c>
      <c r="I179" s="202" t="e">
        <f>Atot_u*Fy*((dc_u/12)-(a_u/12)/2)</f>
        <v>#N/A</v>
      </c>
      <c r="J179" s="175" t="s">
        <v>538</v>
      </c>
    </row>
    <row r="180" spans="1:13" x14ac:dyDescent="0.2">
      <c r="A180" s="199"/>
      <c r="B180" s="173"/>
      <c r="C180" s="289"/>
      <c r="E180" s="172"/>
      <c r="H180" s="173"/>
      <c r="I180" s="292"/>
      <c r="J180" s="259"/>
    </row>
    <row r="181" spans="1:13" ht="13.5" x14ac:dyDescent="0.2">
      <c r="A181" s="199" t="s">
        <v>542</v>
      </c>
      <c r="B181" s="173" t="s">
        <v>567</v>
      </c>
      <c r="C181" s="293" t="s">
        <v>544</v>
      </c>
      <c r="E181" s="172"/>
      <c r="H181" s="173" t="s">
        <v>567</v>
      </c>
      <c r="I181" s="297" t="e">
        <f>φflex_u*Mn_u</f>
        <v>#N/A</v>
      </c>
      <c r="J181" s="175" t="s">
        <v>538</v>
      </c>
    </row>
    <row r="182" spans="1:13" ht="12.75" thickBot="1" x14ac:dyDescent="0.25">
      <c r="A182" s="199"/>
      <c r="B182" s="171"/>
      <c r="F182" s="289"/>
      <c r="H182" s="173"/>
      <c r="I182" s="292"/>
      <c r="J182" s="259"/>
    </row>
    <row r="183" spans="1:13" ht="12.75" thickBot="1" x14ac:dyDescent="0.25">
      <c r="A183" s="199"/>
      <c r="B183" s="171"/>
      <c r="F183" s="289"/>
      <c r="H183" s="173" t="s">
        <v>452</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568</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569</v>
      </c>
      <c r="B187" s="173" t="s">
        <v>570</v>
      </c>
      <c r="C187" s="290" t="str">
        <f>IF(OR(anchor_area="",anchor_area=0)," 0.8 * Fy' * pi/4 * ds^2 * n"," 0.8 * Fy' * anchor_area")</f>
        <v xml:space="preserve"> 0.8 * Fy' * pi/4 * ds^2 * n</v>
      </c>
      <c r="F187" s="172"/>
      <c r="G187" s="172"/>
      <c r="H187" s="173" t="s">
        <v>570</v>
      </c>
      <c r="I187" s="299">
        <f>IF(OR(anchor_area="",anchor_area=0),0.8*Fy\*PI()/4*ds^2*n,0.8*Fy\*anchor_area)</f>
        <v>0</v>
      </c>
      <c r="J187" s="175" t="s">
        <v>365</v>
      </c>
      <c r="M187" s="172"/>
    </row>
    <row r="188" spans="1:13" s="1" customFormat="1" ht="12" customHeight="1" x14ac:dyDescent="0.2">
      <c r="A188" s="260"/>
      <c r="C188" s="215"/>
      <c r="E188" s="249"/>
      <c r="K188" s="249"/>
      <c r="L188" s="201"/>
      <c r="M188" s="259"/>
    </row>
    <row r="189" spans="1:13" ht="12" customHeight="1" x14ac:dyDescent="0.2">
      <c r="A189" s="171" t="s">
        <v>571</v>
      </c>
      <c r="B189" s="173" t="s">
        <v>572</v>
      </c>
      <c r="C189" s="290" t="str">
        <f>IF(OR(anchor_area="",anchor_area=0)," 0.65 * u * Fu' * pi/4 * ds^2 * n"," 0.8 * u *Fu' * anchor_area")</f>
        <v xml:space="preserve"> 0.65 * u * Fu' * pi/4 * ds^2 * n</v>
      </c>
      <c r="H189" s="173" t="s">
        <v>572</v>
      </c>
      <c r="I189" s="299">
        <f>IF(OR(anchor_area="",anchor_area=0),0.65*u*Fu\*PI()/4*ds^2*n,0.65*u*Fu\*anchor_area)</f>
        <v>0</v>
      </c>
      <c r="J189" s="175" t="s">
        <v>365</v>
      </c>
    </row>
    <row r="190" spans="1:13" ht="12" customHeight="1" thickBot="1" x14ac:dyDescent="0.25"/>
    <row r="191" spans="1:13" ht="12" customHeight="1" thickBot="1" x14ac:dyDescent="0.25">
      <c r="H191" s="173" t="s">
        <v>452</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2:J2"/>
    <mergeCell ref="A50:J50"/>
    <mergeCell ref="A18:J18"/>
    <mergeCell ref="U3:V3"/>
    <mergeCell ref="W3:X3"/>
    <mergeCell ref="BF3:BG3"/>
    <mergeCell ref="A113:J113"/>
    <mergeCell ref="A185:J185"/>
    <mergeCell ref="A62:A64"/>
    <mergeCell ref="A82:J82"/>
    <mergeCell ref="A152:J152"/>
  </mergeCells>
  <pageMargins left="0.75" right="0.75" top="0.75" bottom="0.75" header="0.5" footer="0.5"/>
  <pageSetup scale="7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5F5F5F"/>
  </sheetPr>
  <dimension ref="A1:PA446"/>
  <sheetViews>
    <sheetView workbookViewId="0">
      <selection activeCell="I1" sqref="I1"/>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16384" width="9.140625" style="172"/>
  </cols>
  <sheetData>
    <row r="1" spans="1:417" x14ac:dyDescent="0.2">
      <c r="AN1" s="1"/>
      <c r="AO1" s="1"/>
      <c r="AP1" s="1"/>
      <c r="AQ1" s="1"/>
      <c r="AR1" s="1"/>
      <c r="AS1" s="1"/>
      <c r="AT1" s="1"/>
      <c r="AU1" s="1"/>
      <c r="AV1" s="1"/>
      <c r="AW1" s="1"/>
      <c r="PA1" s="171" t="s">
        <v>571</v>
      </c>
    </row>
    <row r="2" spans="1:417" x14ac:dyDescent="0.2">
      <c r="A2" s="462" t="s">
        <v>333</v>
      </c>
      <c r="B2" s="463"/>
      <c r="C2" s="463"/>
      <c r="D2" s="463"/>
      <c r="E2" s="463"/>
      <c r="F2" s="463"/>
      <c r="G2" s="463"/>
      <c r="H2" s="463"/>
      <c r="I2" s="463"/>
      <c r="J2" s="464"/>
      <c r="K2" s="176" t="s">
        <v>334</v>
      </c>
      <c r="L2" s="177"/>
      <c r="Z2" s="178"/>
      <c r="AA2" s="178"/>
      <c r="AB2" s="178"/>
      <c r="AC2" s="178"/>
      <c r="AD2" s="178"/>
      <c r="AE2" s="178"/>
      <c r="AF2" s="178"/>
      <c r="AG2" s="178"/>
      <c r="AH2" s="178"/>
      <c r="AI2" s="178"/>
      <c r="AJ2" s="178"/>
      <c r="AK2" s="178"/>
      <c r="AL2" s="178"/>
      <c r="AN2" s="1"/>
      <c r="AO2" s="1"/>
      <c r="AP2" s="1"/>
      <c r="AQ2" s="1"/>
      <c r="AR2" s="1"/>
      <c r="AS2" s="1"/>
      <c r="AT2" s="1"/>
      <c r="AU2" s="1"/>
      <c r="AV2" s="1"/>
      <c r="AW2" s="1"/>
    </row>
    <row r="3" spans="1:417" x14ac:dyDescent="0.2">
      <c r="K3" s="179" t="s">
        <v>335</v>
      </c>
      <c r="L3" s="172"/>
      <c r="M3" s="172"/>
      <c r="N3" s="1"/>
      <c r="O3" s="1"/>
      <c r="P3" s="1"/>
      <c r="Q3" s="180" t="s">
        <v>336</v>
      </c>
      <c r="R3" s="180" t="s">
        <v>337</v>
      </c>
      <c r="S3" s="180" t="s">
        <v>338</v>
      </c>
      <c r="T3" s="180" t="s">
        <v>339</v>
      </c>
      <c r="U3" s="470" t="s">
        <v>340</v>
      </c>
      <c r="V3" s="470"/>
      <c r="W3" s="471" t="s">
        <v>341</v>
      </c>
      <c r="X3" s="471"/>
      <c r="Z3" s="183"/>
      <c r="AA3" s="178"/>
      <c r="AB3" s="178"/>
      <c r="AC3" s="178"/>
      <c r="AD3" s="178"/>
      <c r="AE3" s="178"/>
      <c r="AF3" s="181"/>
      <c r="AG3" s="181"/>
      <c r="AH3" s="181"/>
      <c r="AI3" s="181"/>
      <c r="AJ3" s="466"/>
      <c r="AK3" s="466"/>
      <c r="AL3" s="210"/>
      <c r="AM3" s="210"/>
      <c r="AN3" s="1"/>
      <c r="AO3" s="1"/>
      <c r="AP3" s="1"/>
      <c r="AQ3" s="1"/>
      <c r="AR3" s="1"/>
      <c r="AS3" s="1"/>
      <c r="AT3" s="1"/>
      <c r="AU3" s="1"/>
      <c r="AV3" s="1"/>
      <c r="AW3" s="1"/>
    </row>
    <row r="4" spans="1:417" ht="13.5" x14ac:dyDescent="0.2">
      <c r="A4" s="171" t="s">
        <v>342</v>
      </c>
      <c r="B4" s="171" t="s">
        <v>343</v>
      </c>
      <c r="C4" s="185" t="s">
        <v>344</v>
      </c>
      <c r="K4" s="186" t="s">
        <v>345</v>
      </c>
      <c r="L4" s="186" t="s">
        <v>346</v>
      </c>
      <c r="M4" s="186" t="s">
        <v>347</v>
      </c>
      <c r="N4" s="186" t="s">
        <v>348</v>
      </c>
      <c r="O4" s="186" t="s">
        <v>349</v>
      </c>
      <c r="P4" s="186" t="s">
        <v>350</v>
      </c>
      <c r="Q4" s="186" t="s">
        <v>351</v>
      </c>
      <c r="R4" s="186" t="s">
        <v>351</v>
      </c>
      <c r="S4" s="186" t="s">
        <v>352</v>
      </c>
      <c r="T4" s="186" t="s">
        <v>352</v>
      </c>
      <c r="U4" s="186" t="s">
        <v>353</v>
      </c>
      <c r="V4" s="186" t="s">
        <v>355</v>
      </c>
      <c r="W4" s="246" t="s">
        <v>357</v>
      </c>
      <c r="X4" s="246" t="s">
        <v>355</v>
      </c>
      <c r="Y4" s="301" t="s">
        <v>358</v>
      </c>
      <c r="Z4" s="181"/>
      <c r="AA4" s="181"/>
      <c r="AB4" s="181"/>
      <c r="AC4" s="181"/>
      <c r="AD4" s="181"/>
      <c r="AE4" s="178"/>
      <c r="AF4" s="181"/>
      <c r="AG4" s="181"/>
      <c r="AH4" s="181"/>
      <c r="AI4" s="181"/>
      <c r="AJ4" s="181"/>
      <c r="AK4" s="181"/>
      <c r="AL4" s="184"/>
      <c r="AM4" s="184"/>
      <c r="AN4" s="1"/>
      <c r="AO4" s="1"/>
      <c r="AP4" s="1"/>
      <c r="AQ4" s="1"/>
      <c r="AR4" s="1"/>
      <c r="AS4" s="1"/>
      <c r="AT4" s="1"/>
      <c r="AU4" s="1"/>
      <c r="AV4" s="1"/>
      <c r="AW4" s="1"/>
    </row>
    <row r="5" spans="1:417" x14ac:dyDescent="0.2">
      <c r="K5" s="223">
        <f>'Calculations - G'!K5</f>
        <v>0</v>
      </c>
      <c r="L5" s="223">
        <f>'Calculations - G'!L5</f>
        <v>0</v>
      </c>
      <c r="M5" s="223">
        <f>'Calculations - G'!M5</f>
        <v>0</v>
      </c>
      <c r="N5" s="223">
        <f>'Calculations - G'!N5</f>
        <v>0</v>
      </c>
      <c r="O5" s="223">
        <f>'Calculations - G'!O5</f>
        <v>0</v>
      </c>
      <c r="P5" s="223">
        <f>'Calculations - G'!P5</f>
        <v>0</v>
      </c>
      <c r="Q5" s="223">
        <f>'Calculations - G'!Q5</f>
        <v>0</v>
      </c>
      <c r="R5" s="223">
        <f>'Calculations - G'!R5</f>
        <v>0</v>
      </c>
      <c r="S5" s="223">
        <f>'Calculations - G'!S5</f>
        <v>0</v>
      </c>
      <c r="T5" s="223">
        <f>'Calculations - G'!T5</f>
        <v>0</v>
      </c>
      <c r="U5" s="223">
        <f>'Calculations - G'!U5</f>
        <v>0</v>
      </c>
      <c r="V5" s="223">
        <f>'Calculations - G'!V5</f>
        <v>0</v>
      </c>
      <c r="W5" s="223">
        <f>'Calculations - G'!W5</f>
        <v>0</v>
      </c>
      <c r="X5" s="223">
        <f>'Calculations - G'!X5</f>
        <v>0</v>
      </c>
      <c r="Y5" s="189" t="str">
        <f>'Calculations - G'!Y5</f>
        <v>Cohesionless</v>
      </c>
      <c r="Z5" s="194"/>
      <c r="AA5" s="194"/>
      <c r="AB5" s="194"/>
      <c r="AC5" s="194"/>
      <c r="AD5" s="194"/>
      <c r="AE5" s="178"/>
      <c r="AF5" s="197"/>
      <c r="AG5" s="197"/>
      <c r="AH5" s="197"/>
      <c r="AI5" s="197"/>
      <c r="AJ5" s="194"/>
      <c r="AK5" s="194"/>
      <c r="AL5" s="194"/>
      <c r="AM5" s="194"/>
      <c r="AN5" s="1"/>
      <c r="AO5" s="1"/>
      <c r="AP5" s="1"/>
      <c r="AQ5" s="1"/>
      <c r="AR5" s="1"/>
      <c r="AS5" s="1"/>
      <c r="AT5" s="1"/>
      <c r="AU5" s="1"/>
      <c r="AV5" s="1"/>
      <c r="AW5" s="1"/>
    </row>
    <row r="6" spans="1:417" x14ac:dyDescent="0.2">
      <c r="A6" s="171" t="s">
        <v>359</v>
      </c>
      <c r="B6" s="171" t="s">
        <v>360</v>
      </c>
      <c r="C6" s="185" t="s">
        <v>361</v>
      </c>
      <c r="K6" s="223">
        <f>'Calculations - G'!K6</f>
        <v>0</v>
      </c>
      <c r="L6" s="223">
        <f>'Calculations - G'!L6</f>
        <v>0</v>
      </c>
      <c r="M6" s="223">
        <f>'Calculations - G'!M6</f>
        <v>0</v>
      </c>
      <c r="N6" s="223">
        <f>'Calculations - G'!N6</f>
        <v>0</v>
      </c>
      <c r="O6" s="223">
        <f>'Calculations - G'!O6</f>
        <v>0</v>
      </c>
      <c r="P6" s="223">
        <f>'Calculations - G'!P6</f>
        <v>0</v>
      </c>
      <c r="Q6" s="223">
        <f>'Calculations - G'!Q6</f>
        <v>0</v>
      </c>
      <c r="R6" s="223">
        <f>'Calculations - G'!R6</f>
        <v>0</v>
      </c>
      <c r="S6" s="223">
        <f>'Calculations - G'!S6</f>
        <v>0</v>
      </c>
      <c r="T6" s="223">
        <f>'Calculations - G'!T6</f>
        <v>0</v>
      </c>
      <c r="U6" s="223">
        <f>'Calculations - G'!U6</f>
        <v>0</v>
      </c>
      <c r="V6" s="223">
        <f>'Calculations - G'!V6</f>
        <v>0</v>
      </c>
      <c r="W6" s="223">
        <f>'Calculations - G'!W6</f>
        <v>0</v>
      </c>
      <c r="X6" s="223">
        <f>'Calculations - G'!X6</f>
        <v>0</v>
      </c>
      <c r="Y6" s="189" t="str">
        <f>'Calculations - G'!Y6</f>
        <v>Cohesionless</v>
      </c>
      <c r="Z6" s="194"/>
      <c r="AA6" s="194"/>
      <c r="AB6" s="194"/>
      <c r="AC6" s="194"/>
      <c r="AD6" s="194"/>
      <c r="AE6" s="178"/>
      <c r="AF6" s="197"/>
      <c r="AG6" s="197"/>
      <c r="AH6" s="197"/>
      <c r="AI6" s="197"/>
      <c r="AJ6" s="194"/>
      <c r="AK6" s="194"/>
      <c r="AL6" s="194"/>
      <c r="AM6" s="194"/>
      <c r="AN6" s="1"/>
      <c r="AO6" s="1"/>
      <c r="AP6" s="1"/>
      <c r="AQ6" s="1"/>
      <c r="AR6" s="1"/>
      <c r="AS6" s="1"/>
      <c r="AT6" s="1"/>
      <c r="AU6" s="1"/>
      <c r="AV6" s="1"/>
      <c r="AW6" s="1"/>
    </row>
    <row r="7" spans="1:417" x14ac:dyDescent="0.2">
      <c r="K7" s="223">
        <f>'Calculations - G'!K7</f>
        <v>0</v>
      </c>
      <c r="L7" s="223">
        <f>'Calculations - G'!L7</f>
        <v>0</v>
      </c>
      <c r="M7" s="223">
        <f>'Calculations - G'!M7</f>
        <v>0</v>
      </c>
      <c r="N7" s="223">
        <f>'Calculations - G'!N7</f>
        <v>0</v>
      </c>
      <c r="O7" s="223">
        <f>'Calculations - G'!O7</f>
        <v>0</v>
      </c>
      <c r="P7" s="223">
        <f>'Calculations - G'!P7</f>
        <v>0</v>
      </c>
      <c r="Q7" s="223">
        <f>'Calculations - G'!Q7</f>
        <v>0</v>
      </c>
      <c r="R7" s="223">
        <f>'Calculations - G'!R7</f>
        <v>0</v>
      </c>
      <c r="S7" s="223">
        <f>'Calculations - G'!S7</f>
        <v>0</v>
      </c>
      <c r="T7" s="223">
        <f>'Calculations - G'!T7</f>
        <v>0</v>
      </c>
      <c r="U7" s="223">
        <f>'Calculations - G'!U7</f>
        <v>0</v>
      </c>
      <c r="V7" s="223">
        <f>'Calculations - G'!V7</f>
        <v>0</v>
      </c>
      <c r="W7" s="223">
        <f>'Calculations - G'!W7</f>
        <v>0</v>
      </c>
      <c r="X7" s="223">
        <f>'Calculations - G'!X7</f>
        <v>0</v>
      </c>
      <c r="Y7" s="189" t="str">
        <f>'Calculations - G'!Y7</f>
        <v>Cohesionless</v>
      </c>
      <c r="Z7" s="194"/>
      <c r="AA7" s="194"/>
      <c r="AB7" s="194"/>
      <c r="AC7" s="194"/>
      <c r="AD7" s="194"/>
      <c r="AE7" s="178"/>
      <c r="AF7" s="197"/>
      <c r="AG7" s="197"/>
      <c r="AH7" s="197"/>
      <c r="AI7" s="197"/>
      <c r="AJ7" s="194"/>
      <c r="AK7" s="194"/>
      <c r="AL7" s="194"/>
      <c r="AM7" s="194"/>
      <c r="AN7" s="198"/>
      <c r="AO7" s="1"/>
      <c r="AP7" s="1"/>
      <c r="AQ7" s="1"/>
      <c r="AR7" s="1"/>
      <c r="AS7" s="198"/>
      <c r="AT7" s="1"/>
      <c r="AU7" s="1"/>
      <c r="AV7" s="1"/>
      <c r="AW7" s="1"/>
    </row>
    <row r="8" spans="1:417" ht="23.25" customHeight="1" x14ac:dyDescent="0.2">
      <c r="A8" s="199" t="s">
        <v>362</v>
      </c>
      <c r="B8" s="173" t="s">
        <v>363</v>
      </c>
      <c r="C8" s="185" t="s">
        <v>364</v>
      </c>
      <c r="H8" s="173" t="s">
        <v>363</v>
      </c>
      <c r="I8" s="200">
        <f>X15</f>
        <v>0</v>
      </c>
      <c r="J8" s="172" t="s">
        <v>365</v>
      </c>
      <c r="K8" s="223">
        <f>'Calculations - G'!K8</f>
        <v>0</v>
      </c>
      <c r="L8" s="223">
        <f>'Calculations - G'!L8</f>
        <v>0</v>
      </c>
      <c r="M8" s="223">
        <f>'Calculations - G'!M8</f>
        <v>0</v>
      </c>
      <c r="N8" s="223">
        <f>'Calculations - G'!N8</f>
        <v>0</v>
      </c>
      <c r="O8" s="223">
        <f>'Calculations - G'!O8</f>
        <v>0</v>
      </c>
      <c r="P8" s="223">
        <f>'Calculations - G'!P8</f>
        <v>0</v>
      </c>
      <c r="Q8" s="223">
        <f>'Calculations - G'!Q8</f>
        <v>0</v>
      </c>
      <c r="R8" s="223">
        <f>'Calculations - G'!R8</f>
        <v>0</v>
      </c>
      <c r="S8" s="223">
        <f>'Calculations - G'!S8</f>
        <v>0</v>
      </c>
      <c r="T8" s="223">
        <f>'Calculations - G'!T8</f>
        <v>0</v>
      </c>
      <c r="U8" s="223">
        <f>'Calculations - G'!U8</f>
        <v>0</v>
      </c>
      <c r="V8" s="223">
        <f>'Calculations - G'!V8</f>
        <v>0</v>
      </c>
      <c r="W8" s="223">
        <f>'Calculations - G'!W8</f>
        <v>0</v>
      </c>
      <c r="X8" s="223">
        <f>'Calculations - G'!X8</f>
        <v>0</v>
      </c>
      <c r="Y8" s="189" t="str">
        <f>'Calculations - G'!Y8</f>
        <v>Cohesionless</v>
      </c>
      <c r="Z8" s="194"/>
      <c r="AA8" s="194"/>
      <c r="AB8" s="194"/>
      <c r="AC8" s="194"/>
      <c r="AD8" s="194"/>
      <c r="AE8" s="178"/>
      <c r="AF8" s="197"/>
      <c r="AG8" s="197"/>
      <c r="AH8" s="197"/>
      <c r="AI8" s="197"/>
      <c r="AJ8" s="194"/>
      <c r="AK8" s="194"/>
      <c r="AL8" s="194"/>
      <c r="AM8" s="194"/>
      <c r="AN8" s="1"/>
      <c r="AO8" s="1"/>
      <c r="AP8" s="1"/>
      <c r="AQ8" s="1"/>
      <c r="AR8" s="1"/>
      <c r="AS8" s="1"/>
      <c r="AT8" s="1"/>
      <c r="AU8" s="1"/>
      <c r="AV8" s="1"/>
      <c r="AW8" s="1"/>
    </row>
    <row r="9" spans="1:417" x14ac:dyDescent="0.2">
      <c r="K9" s="223">
        <f>'Calculations - G'!K9</f>
        <v>0</v>
      </c>
      <c r="L9" s="223">
        <f>'Calculations - G'!L9</f>
        <v>0</v>
      </c>
      <c r="M9" s="223">
        <f>'Calculations - G'!M9</f>
        <v>0</v>
      </c>
      <c r="N9" s="223">
        <f>'Calculations - G'!N9</f>
        <v>0</v>
      </c>
      <c r="O9" s="223">
        <f>'Calculations - G'!O9</f>
        <v>0</v>
      </c>
      <c r="P9" s="223">
        <f>'Calculations - G'!P9</f>
        <v>0</v>
      </c>
      <c r="Q9" s="223">
        <f>'Calculations - G'!Q9</f>
        <v>0</v>
      </c>
      <c r="R9" s="223">
        <f>'Calculations - G'!R9</f>
        <v>0</v>
      </c>
      <c r="S9" s="223">
        <f>'Calculations - G'!S9</f>
        <v>0</v>
      </c>
      <c r="T9" s="223">
        <f>'Calculations - G'!T9</f>
        <v>0</v>
      </c>
      <c r="U9" s="223">
        <f>'Calculations - G'!U9</f>
        <v>0</v>
      </c>
      <c r="V9" s="223">
        <f>'Calculations - G'!V9</f>
        <v>0</v>
      </c>
      <c r="W9" s="223">
        <f>'Calculations - G'!W9</f>
        <v>0</v>
      </c>
      <c r="X9" s="223">
        <f>'Calculations - G'!X9</f>
        <v>0</v>
      </c>
      <c r="Y9" s="189" t="str">
        <f>'Calculations - G'!Y9</f>
        <v>Cohesionless</v>
      </c>
      <c r="Z9" s="194"/>
      <c r="AB9" s="194"/>
      <c r="AC9" s="194"/>
      <c r="AD9" s="194"/>
      <c r="AE9" s="178"/>
      <c r="AF9" s="197"/>
      <c r="AG9" s="197"/>
      <c r="AH9" s="197"/>
      <c r="AI9" s="197"/>
      <c r="AJ9" s="194"/>
      <c r="AK9" s="194"/>
      <c r="AL9" s="194"/>
      <c r="AM9" s="194"/>
      <c r="AN9" s="1"/>
      <c r="AO9" s="1"/>
      <c r="AP9" s="1"/>
      <c r="AQ9" s="1"/>
      <c r="AR9" s="1"/>
      <c r="AS9" s="1"/>
      <c r="AT9" s="1"/>
      <c r="AU9" s="1"/>
      <c r="AV9" s="1"/>
      <c r="AW9" s="1"/>
    </row>
    <row r="10" spans="1:417" ht="15" x14ac:dyDescent="0.2">
      <c r="A10" s="171" t="s">
        <v>366</v>
      </c>
      <c r="B10" s="171" t="s">
        <v>367</v>
      </c>
      <c r="C10" s="185" t="s">
        <v>368</v>
      </c>
      <c r="G10" s="201"/>
      <c r="H10" s="171" t="s">
        <v>367</v>
      </c>
      <c r="I10" s="202">
        <f>V15</f>
        <v>0</v>
      </c>
      <c r="J10" s="172" t="s">
        <v>365</v>
      </c>
      <c r="K10" s="223">
        <f>'Calculations - G'!K10</f>
        <v>0</v>
      </c>
      <c r="L10" s="223">
        <f>'Calculations - G'!L10</f>
        <v>0</v>
      </c>
      <c r="M10" s="223">
        <f>'Calculations - G'!M10</f>
        <v>0</v>
      </c>
      <c r="N10" s="223">
        <f>'Calculations - G'!N10</f>
        <v>0</v>
      </c>
      <c r="O10" s="223">
        <f>'Calculations - G'!O10</f>
        <v>0</v>
      </c>
      <c r="P10" s="223">
        <f>'Calculations - G'!P10</f>
        <v>0</v>
      </c>
      <c r="Q10" s="223">
        <f>'Calculations - G'!Q10</f>
        <v>0</v>
      </c>
      <c r="R10" s="223">
        <f>'Calculations - G'!R10</f>
        <v>0</v>
      </c>
      <c r="S10" s="223">
        <f>'Calculations - G'!S10</f>
        <v>0</v>
      </c>
      <c r="T10" s="223">
        <f>'Calculations - G'!T10</f>
        <v>0</v>
      </c>
      <c r="U10" s="223">
        <f>'Calculations - G'!U10</f>
        <v>0</v>
      </c>
      <c r="V10" s="223">
        <f>'Calculations - G'!V10</f>
        <v>0</v>
      </c>
      <c r="W10" s="223">
        <f>'Calculations - G'!W10</f>
        <v>0</v>
      </c>
      <c r="X10" s="223">
        <f>'Calculations - G'!X10</f>
        <v>0</v>
      </c>
      <c r="Y10" s="189" t="str">
        <f>'Calculations - G'!Y10</f>
        <v>Cohesionless</v>
      </c>
      <c r="Z10" s="194"/>
      <c r="AA10" s="194"/>
      <c r="AB10" s="194"/>
      <c r="AC10" s="194"/>
      <c r="AD10" s="194"/>
      <c r="AE10" s="178"/>
      <c r="AF10" s="197"/>
      <c r="AG10" s="197"/>
      <c r="AH10" s="197"/>
      <c r="AI10" s="197"/>
      <c r="AJ10" s="194"/>
      <c r="AK10" s="194"/>
      <c r="AL10" s="194"/>
      <c r="AM10" s="194"/>
      <c r="AN10" s="1"/>
      <c r="AO10" s="1"/>
      <c r="AP10" s="1"/>
      <c r="AQ10" s="1"/>
      <c r="AR10" s="1"/>
      <c r="AS10" s="1"/>
      <c r="AT10" s="1"/>
      <c r="AU10" s="1"/>
      <c r="AV10" s="1"/>
      <c r="AW10" s="1"/>
    </row>
    <row r="11" spans="1:417" x14ac:dyDescent="0.2">
      <c r="G11" s="1"/>
      <c r="K11" s="223">
        <f>'Calculations - G'!K11</f>
        <v>0</v>
      </c>
      <c r="L11" s="223">
        <f>'Calculations - G'!L11</f>
        <v>0</v>
      </c>
      <c r="M11" s="223">
        <f>'Calculations - G'!M11</f>
        <v>0</v>
      </c>
      <c r="N11" s="223">
        <f>'Calculations - G'!N11</f>
        <v>0</v>
      </c>
      <c r="O11" s="223">
        <f>'Calculations - G'!O11</f>
        <v>0</v>
      </c>
      <c r="P11" s="223">
        <f>'Calculations - G'!P11</f>
        <v>0</v>
      </c>
      <c r="Q11" s="223">
        <f>'Calculations - G'!Q11</f>
        <v>0</v>
      </c>
      <c r="R11" s="223">
        <f>'Calculations - G'!R11</f>
        <v>0</v>
      </c>
      <c r="S11" s="223">
        <f>'Calculations - G'!S11</f>
        <v>0</v>
      </c>
      <c r="T11" s="223">
        <f>'Calculations - G'!T11</f>
        <v>0</v>
      </c>
      <c r="U11" s="223">
        <f>'Calculations - G'!U11</f>
        <v>0</v>
      </c>
      <c r="V11" s="223">
        <f>'Calculations - G'!V11</f>
        <v>0</v>
      </c>
      <c r="W11" s="223">
        <f>'Calculations - G'!W11</f>
        <v>0</v>
      </c>
      <c r="X11" s="223">
        <f>'Calculations - G'!X11</f>
        <v>0</v>
      </c>
      <c r="Y11" s="189" t="str">
        <f>'Calculations - G'!Y11</f>
        <v>Cohesionless</v>
      </c>
      <c r="Z11" s="194"/>
      <c r="AA11" s="194"/>
      <c r="AB11" s="194"/>
      <c r="AC11" s="194"/>
      <c r="AD11" s="194"/>
      <c r="AE11" s="178"/>
      <c r="AF11" s="197"/>
      <c r="AG11" s="197"/>
      <c r="AH11" s="197"/>
      <c r="AI11" s="197"/>
      <c r="AJ11" s="194"/>
      <c r="AK11" s="194"/>
      <c r="AL11" s="194"/>
      <c r="AM11" s="194"/>
      <c r="AN11" s="1"/>
      <c r="AO11" s="1"/>
      <c r="AP11" s="1"/>
      <c r="AQ11" s="1"/>
      <c r="AR11" s="1"/>
      <c r="AS11" s="1"/>
      <c r="AT11" s="1"/>
      <c r="AU11" s="1"/>
      <c r="AV11" s="1"/>
      <c r="AW11" s="1"/>
    </row>
    <row r="12" spans="1:417" ht="15" x14ac:dyDescent="0.2">
      <c r="A12" s="171" t="s">
        <v>369</v>
      </c>
      <c r="B12" s="171" t="s">
        <v>370</v>
      </c>
      <c r="C12" s="185" t="s">
        <v>371</v>
      </c>
      <c r="G12" s="201"/>
      <c r="H12" s="215" t="s">
        <v>372</v>
      </c>
      <c r="I12" s="203">
        <f>V17</f>
        <v>0</v>
      </c>
      <c r="J12" s="172" t="s">
        <v>365</v>
      </c>
      <c r="K12" s="223">
        <f>'Calculations - G'!K12</f>
        <v>0</v>
      </c>
      <c r="L12" s="223">
        <f>'Calculations - G'!L12</f>
        <v>0</v>
      </c>
      <c r="M12" s="223">
        <f>'Calculations - G'!M12</f>
        <v>0</v>
      </c>
      <c r="N12" s="223">
        <f>'Calculations - G'!N12</f>
        <v>0</v>
      </c>
      <c r="O12" s="223">
        <f>'Calculations - G'!O12</f>
        <v>0</v>
      </c>
      <c r="P12" s="223">
        <f>'Calculations - G'!P12</f>
        <v>0</v>
      </c>
      <c r="Q12" s="223">
        <f>'Calculations - G'!Q12</f>
        <v>0</v>
      </c>
      <c r="R12" s="223">
        <f>'Calculations - G'!R12</f>
        <v>0</v>
      </c>
      <c r="S12" s="223">
        <f>'Calculations - G'!S12</f>
        <v>0</v>
      </c>
      <c r="T12" s="223">
        <f>'Calculations - G'!T12</f>
        <v>0</v>
      </c>
      <c r="U12" s="223">
        <f>'Calculations - G'!U12</f>
        <v>0</v>
      </c>
      <c r="V12" s="223">
        <f>'Calculations - G'!V12</f>
        <v>0</v>
      </c>
      <c r="W12" s="223">
        <f>'Calculations - G'!W12</f>
        <v>0</v>
      </c>
      <c r="X12" s="223">
        <f>'Calculations - G'!X12</f>
        <v>0</v>
      </c>
      <c r="Y12" s="189" t="str">
        <f>'Calculations - G'!Y12</f>
        <v>Cohesionless</v>
      </c>
      <c r="Z12" s="194"/>
      <c r="AA12" s="194"/>
      <c r="AB12" s="194"/>
      <c r="AC12" s="194"/>
      <c r="AD12" s="194"/>
      <c r="AE12" s="178"/>
      <c r="AF12" s="197"/>
      <c r="AG12" s="197"/>
      <c r="AH12" s="197"/>
      <c r="AI12" s="197"/>
      <c r="AJ12" s="194"/>
      <c r="AK12" s="194"/>
      <c r="AL12" s="194"/>
      <c r="AM12" s="194"/>
      <c r="AN12" s="1"/>
      <c r="AO12" s="1"/>
      <c r="AP12" s="1"/>
      <c r="AQ12" s="1"/>
      <c r="AR12" s="1"/>
      <c r="AS12" s="1"/>
      <c r="AT12" s="1"/>
      <c r="AU12" s="1"/>
      <c r="AV12" s="1"/>
      <c r="AW12" s="1"/>
    </row>
    <row r="13" spans="1:417" x14ac:dyDescent="0.2">
      <c r="K13" s="223">
        <f>'Calculations - G'!K13</f>
        <v>0</v>
      </c>
      <c r="L13" s="223">
        <f>'Calculations - G'!L13</f>
        <v>0</v>
      </c>
      <c r="M13" s="223">
        <f>'Calculations - G'!M13</f>
        <v>0</v>
      </c>
      <c r="N13" s="223">
        <f>'Calculations - G'!N13</f>
        <v>0</v>
      </c>
      <c r="O13" s="223">
        <f>'Calculations - G'!O13</f>
        <v>0</v>
      </c>
      <c r="P13" s="223">
        <f>'Calculations - G'!P13</f>
        <v>0</v>
      </c>
      <c r="Q13" s="223">
        <f>'Calculations - G'!Q13</f>
        <v>0</v>
      </c>
      <c r="R13" s="223">
        <f>'Calculations - G'!R13</f>
        <v>0</v>
      </c>
      <c r="S13" s="223">
        <f>'Calculations - G'!S13</f>
        <v>0</v>
      </c>
      <c r="T13" s="223">
        <f>'Calculations - G'!T13</f>
        <v>0</v>
      </c>
      <c r="U13" s="223">
        <f>'Calculations - G'!U13</f>
        <v>0</v>
      </c>
      <c r="V13" s="223">
        <f>'Calculations - G'!V13</f>
        <v>0</v>
      </c>
      <c r="W13" s="223">
        <f>'Calculations - G'!W13</f>
        <v>0</v>
      </c>
      <c r="X13" s="223">
        <f>'Calculations - G'!X13</f>
        <v>0</v>
      </c>
      <c r="Y13" s="189" t="str">
        <f>'Calculations - G'!Y13</f>
        <v>Cohesionless</v>
      </c>
      <c r="Z13" s="194"/>
      <c r="AB13" s="194"/>
      <c r="AC13" s="194"/>
      <c r="AD13" s="194"/>
      <c r="AE13" s="178"/>
      <c r="AF13" s="197"/>
      <c r="AG13" s="197"/>
      <c r="AH13" s="197"/>
      <c r="AI13" s="197"/>
      <c r="AJ13" s="194"/>
      <c r="AK13" s="194"/>
      <c r="AL13" s="194"/>
      <c r="AM13" s="194"/>
      <c r="AN13" s="1"/>
      <c r="AO13" s="1"/>
      <c r="AP13" s="1"/>
      <c r="AQ13" s="1"/>
      <c r="AR13" s="1"/>
      <c r="AS13" s="1"/>
      <c r="AT13" s="1"/>
      <c r="AU13" s="1"/>
      <c r="AV13" s="1"/>
      <c r="AW13" s="1"/>
    </row>
    <row r="14" spans="1:417"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B14" s="210"/>
      <c r="AC14" s="210"/>
      <c r="AD14" s="210"/>
      <c r="AE14" s="178"/>
      <c r="AF14" s="210"/>
      <c r="AG14" s="210"/>
      <c r="AH14" s="210"/>
      <c r="AI14" s="210"/>
      <c r="AJ14" s="210"/>
      <c r="AK14" s="210"/>
      <c r="AL14" s="210"/>
      <c r="AM14" s="210"/>
    </row>
    <row r="15" spans="1:417" ht="15" x14ac:dyDescent="0.2">
      <c r="A15" s="211"/>
      <c r="B15" s="211"/>
      <c r="C15" s="204"/>
      <c r="D15" s="178"/>
      <c r="E15" s="206"/>
      <c r="F15" s="178"/>
      <c r="G15" s="178"/>
      <c r="H15" s="178"/>
      <c r="I15" s="178"/>
      <c r="J15" s="178"/>
      <c r="K15" s="208"/>
      <c r="L15" s="208"/>
      <c r="M15" s="208"/>
      <c r="N15" s="209"/>
      <c r="O15" s="209"/>
      <c r="P15" s="1"/>
      <c r="Q15" s="209"/>
      <c r="R15" s="209"/>
      <c r="S15" s="1"/>
      <c r="T15" s="209"/>
      <c r="U15" s="214" t="s">
        <v>367</v>
      </c>
      <c r="V15" s="189">
        <f>SUM(V5:V13)</f>
        <v>0</v>
      </c>
      <c r="W15" s="171" t="s">
        <v>376</v>
      </c>
      <c r="X15" s="223">
        <f>SUM(X5:X13)</f>
        <v>0</v>
      </c>
      <c r="Z15" s="210"/>
      <c r="AB15" s="210"/>
      <c r="AC15" s="210"/>
      <c r="AD15" s="210"/>
      <c r="AE15" s="178"/>
      <c r="AF15" s="210"/>
      <c r="AG15" s="210"/>
      <c r="AH15" s="178"/>
      <c r="AI15" s="210"/>
      <c r="AJ15" s="204"/>
      <c r="AK15" s="194"/>
      <c r="AL15" s="216"/>
      <c r="AM15" s="194"/>
    </row>
    <row r="16" spans="1:417" x14ac:dyDescent="0.2">
      <c r="K16" s="172"/>
      <c r="L16" s="172"/>
      <c r="M16" s="172"/>
      <c r="N16" s="1"/>
      <c r="O16" s="1"/>
      <c r="P16" s="1"/>
      <c r="Q16" s="1"/>
      <c r="R16" s="1"/>
      <c r="S16" s="1"/>
      <c r="T16" s="1"/>
      <c r="U16" s="1"/>
      <c r="V16" s="1"/>
      <c r="W16" s="1"/>
      <c r="X16" s="1"/>
      <c r="Y16" s="1"/>
      <c r="Z16" s="178"/>
      <c r="AA16" s="178"/>
      <c r="AB16" s="178"/>
      <c r="AC16" s="178"/>
      <c r="AD16" s="178"/>
      <c r="AE16" s="178"/>
      <c r="AF16" s="178"/>
      <c r="AG16" s="178"/>
      <c r="AH16" s="178"/>
      <c r="AI16" s="178"/>
      <c r="AJ16" s="178"/>
      <c r="AK16" s="178"/>
      <c r="AL16" s="178"/>
      <c r="AM16" s="1"/>
    </row>
    <row r="17" spans="1:45" ht="15" x14ac:dyDescent="0.2">
      <c r="K17" s="172"/>
      <c r="L17" s="172"/>
      <c r="M17" s="172"/>
      <c r="N17" s="1"/>
      <c r="O17" s="1"/>
      <c r="P17" s="1"/>
      <c r="Q17" s="1"/>
      <c r="R17" s="1"/>
      <c r="S17" s="1"/>
      <c r="T17" s="1"/>
      <c r="U17" s="171" t="s">
        <v>378</v>
      </c>
      <c r="V17" s="304">
        <f>V15-X15</f>
        <v>0</v>
      </c>
      <c r="W17" s="178" t="s">
        <v>365</v>
      </c>
      <c r="X17" s="1"/>
      <c r="Y17" s="1"/>
      <c r="Z17" s="178"/>
      <c r="AA17" s="178"/>
      <c r="AB17" s="178"/>
      <c r="AC17" s="178"/>
      <c r="AD17" s="178"/>
      <c r="AE17" s="178"/>
      <c r="AF17" s="178"/>
      <c r="AG17" s="178"/>
      <c r="AH17" s="178"/>
      <c r="AI17" s="178"/>
      <c r="AJ17" s="206"/>
      <c r="AK17" s="218"/>
      <c r="AL17" s="178"/>
      <c r="AM17" s="1"/>
    </row>
    <row r="18" spans="1:45" x14ac:dyDescent="0.2">
      <c r="A18" s="462" t="s">
        <v>379</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row>
    <row r="19" spans="1:45" x14ac:dyDescent="0.2">
      <c r="A19" s="2" t="s">
        <v>380</v>
      </c>
      <c r="B19" s="172"/>
      <c r="C19" s="172"/>
      <c r="E19" s="172"/>
      <c r="N19" s="1"/>
      <c r="O19" s="1"/>
      <c r="P19" s="1"/>
      <c r="Q19" s="1"/>
      <c r="R19" s="1"/>
      <c r="S19" s="1"/>
      <c r="T19" s="1"/>
      <c r="U19" s="1"/>
      <c r="V19" s="1"/>
      <c r="W19" s="1"/>
      <c r="X19" s="1"/>
      <c r="Y19" s="1"/>
      <c r="Z19" s="1"/>
      <c r="AA19" s="1"/>
      <c r="AB19" s="1"/>
      <c r="AC19" s="1"/>
      <c r="AD19" s="1"/>
      <c r="AE19" s="1"/>
      <c r="AF19" s="1"/>
    </row>
    <row r="20" spans="1:45" x14ac:dyDescent="0.2">
      <c r="A20" s="172"/>
      <c r="B20" s="219" t="s">
        <v>381</v>
      </c>
      <c r="C20" s="172"/>
      <c r="E20" s="172"/>
      <c r="K20" s="219" t="s">
        <v>382</v>
      </c>
      <c r="L20" s="172"/>
      <c r="M20" s="178"/>
      <c r="N20" s="1"/>
      <c r="O20" s="1"/>
      <c r="Q20" s="1"/>
      <c r="R20" s="1"/>
      <c r="S20" s="1"/>
      <c r="T20" s="1"/>
      <c r="U20" s="220" t="s">
        <v>383</v>
      </c>
      <c r="V20" s="1"/>
      <c r="W20" s="1"/>
      <c r="X20" s="1"/>
      <c r="Y20" s="1"/>
      <c r="Z20" s="1"/>
      <c r="AA20" s="1"/>
      <c r="AB20" s="1"/>
      <c r="AC20" s="1"/>
      <c r="AD20" s="1"/>
      <c r="AE20" s="1"/>
      <c r="AF20" s="1"/>
      <c r="AG20" s="1"/>
    </row>
    <row r="21" spans="1:45" ht="25.5" x14ac:dyDescent="0.2">
      <c r="B21" s="186" t="s">
        <v>384</v>
      </c>
      <c r="C21" s="186" t="s">
        <v>347</v>
      </c>
      <c r="D21" s="186" t="s">
        <v>385</v>
      </c>
      <c r="E21" s="186" t="s">
        <v>386</v>
      </c>
      <c r="F21" s="221" t="s">
        <v>387</v>
      </c>
      <c r="G21" s="222" t="s">
        <v>388</v>
      </c>
      <c r="H21" s="222" t="s">
        <v>389</v>
      </c>
      <c r="I21" s="186" t="s">
        <v>390</v>
      </c>
      <c r="J21" s="1"/>
      <c r="K21" s="186" t="s">
        <v>384</v>
      </c>
      <c r="L21" s="186" t="s">
        <v>84</v>
      </c>
      <c r="M21" s="222" t="s">
        <v>391</v>
      </c>
      <c r="N21" s="186" t="s">
        <v>392</v>
      </c>
      <c r="O21" s="186" t="s">
        <v>393</v>
      </c>
      <c r="P21" s="222" t="s">
        <v>394</v>
      </c>
      <c r="Q21" s="186" t="s">
        <v>83</v>
      </c>
      <c r="R21" s="222" t="s">
        <v>389</v>
      </c>
      <c r="S21" s="186" t="s">
        <v>390</v>
      </c>
      <c r="T21" s="1"/>
      <c r="U21" s="186" t="s">
        <v>384</v>
      </c>
      <c r="V21" s="186" t="s">
        <v>348</v>
      </c>
      <c r="W21" s="186" t="s">
        <v>347</v>
      </c>
      <c r="X21" s="186" t="s">
        <v>385</v>
      </c>
      <c r="Y21" s="186" t="s">
        <v>346</v>
      </c>
      <c r="Z21" s="186" t="s">
        <v>84</v>
      </c>
      <c r="AA21" s="186" t="s">
        <v>392</v>
      </c>
      <c r="AB21" s="186" t="s">
        <v>395</v>
      </c>
      <c r="AC21" s="186" t="s">
        <v>386</v>
      </c>
      <c r="AD21" s="221" t="s">
        <v>387</v>
      </c>
      <c r="AE21" s="222" t="s">
        <v>388</v>
      </c>
      <c r="AF21" s="222" t="s">
        <v>389</v>
      </c>
      <c r="AG21" s="186" t="s">
        <v>390</v>
      </c>
      <c r="AS21" s="219" t="s">
        <v>396</v>
      </c>
    </row>
    <row r="22" spans="1:45" x14ac:dyDescent="0.2">
      <c r="B22" s="223">
        <f>'Calculations - G'!B22</f>
        <v>0</v>
      </c>
      <c r="C22" s="223">
        <f>'Calculations - G'!C22</f>
        <v>0</v>
      </c>
      <c r="D22" s="223">
        <f>'Calculations - G'!D22</f>
        <v>2.12</v>
      </c>
      <c r="E22" s="223">
        <f>'Calculations - G'!E22</f>
        <v>0</v>
      </c>
      <c r="F22" s="223">
        <f>'Calculations - G'!F22</f>
        <v>0</v>
      </c>
      <c r="G22" s="223">
        <f>'Calculations - G'!G22</f>
        <v>0</v>
      </c>
      <c r="H22" s="223">
        <f>'Calculations - G'!H22</f>
        <v>0</v>
      </c>
      <c r="I22" s="223" t="e">
        <f>'Calculations - G'!I22</f>
        <v>#DIV/0!</v>
      </c>
      <c r="J22" s="1"/>
      <c r="K22" s="189">
        <f>'Calculations - G'!K22</f>
        <v>0</v>
      </c>
      <c r="L22" s="189">
        <f>'Calculations - G'!L22</f>
        <v>0</v>
      </c>
      <c r="M22" s="189">
        <f>'Calculations - G'!M22</f>
        <v>0</v>
      </c>
      <c r="N22" s="189">
        <f>'Calculations - G'!N22</f>
        <v>0</v>
      </c>
      <c r="O22" s="189">
        <f>'Calculations - G'!O22</f>
        <v>0</v>
      </c>
      <c r="P22" s="189">
        <f>'Calculations - G'!P22</f>
        <v>0</v>
      </c>
      <c r="Q22" s="189">
        <f>'Calculations - G'!Q22</f>
        <v>0</v>
      </c>
      <c r="R22" s="189">
        <f>'Calculations - G'!R22</f>
        <v>0</v>
      </c>
      <c r="S22" s="189" t="e">
        <f>'Calculations - G'!S22</f>
        <v>#DIV/0!</v>
      </c>
      <c r="T22" s="1"/>
      <c r="U22" s="189">
        <f>'Calculations - G'!U22</f>
        <v>0</v>
      </c>
      <c r="V22" s="189">
        <f>'Calculations - G'!V22</f>
        <v>0</v>
      </c>
      <c r="W22" s="189">
        <f>'Calculations - G'!W22</f>
        <v>0</v>
      </c>
      <c r="X22" s="189">
        <f>'Calculations - G'!X22</f>
        <v>2.12</v>
      </c>
      <c r="Y22" s="189">
        <f>'Calculations - G'!Y22</f>
        <v>0</v>
      </c>
      <c r="Z22" s="189">
        <f>'Calculations - G'!Z22</f>
        <v>0</v>
      </c>
      <c r="AA22" s="189">
        <f>'Calculations - G'!AA22</f>
        <v>0</v>
      </c>
      <c r="AB22" s="189">
        <f>'Calculations - G'!AB22</f>
        <v>0</v>
      </c>
      <c r="AC22" s="189">
        <f>'Calculations - G'!AC22</f>
        <v>0</v>
      </c>
      <c r="AD22" s="189">
        <f>'Calculations - G'!AD22</f>
        <v>0</v>
      </c>
      <c r="AE22" s="189">
        <f>'Calculations - G'!AE22</f>
        <v>0</v>
      </c>
      <c r="AF22" s="189">
        <f>'Calculations - G'!AF22</f>
        <v>0</v>
      </c>
      <c r="AG22" s="189" t="e">
        <f>'Calculations - G'!AG22</f>
        <v>#DIV/0!</v>
      </c>
      <c r="AS22" s="210"/>
    </row>
    <row r="23" spans="1:45" x14ac:dyDescent="0.2">
      <c r="B23" s="223">
        <f>'Calculations - G'!B23</f>
        <v>0</v>
      </c>
      <c r="C23" s="223">
        <f>'Calculations - G'!C23</f>
        <v>0</v>
      </c>
      <c r="D23" s="223">
        <f>'Calculations - G'!D23</f>
        <v>2.12</v>
      </c>
      <c r="E23" s="223">
        <f>'Calculations - G'!E23</f>
        <v>0</v>
      </c>
      <c r="F23" s="223">
        <f>'Calculations - G'!F23</f>
        <v>0</v>
      </c>
      <c r="G23" s="223">
        <f>'Calculations - G'!G23</f>
        <v>0</v>
      </c>
      <c r="H23" s="223">
        <f>'Calculations - G'!H23</f>
        <v>0</v>
      </c>
      <c r="I23" s="223" t="e">
        <f>'Calculations - G'!I23</f>
        <v>#DIV/0!</v>
      </c>
      <c r="J23" s="1"/>
      <c r="K23" s="189">
        <f>'Calculations - G'!K23</f>
        <v>0</v>
      </c>
      <c r="L23" s="189">
        <f>'Calculations - G'!L23</f>
        <v>0</v>
      </c>
      <c r="M23" s="189">
        <f>'Calculations - G'!M23</f>
        <v>0</v>
      </c>
      <c r="N23" s="189">
        <f>'Calculations - G'!N23</f>
        <v>0</v>
      </c>
      <c r="O23" s="189">
        <f>'Calculations - G'!O23</f>
        <v>0</v>
      </c>
      <c r="P23" s="189">
        <f>'Calculations - G'!P23</f>
        <v>0</v>
      </c>
      <c r="Q23" s="189">
        <f>'Calculations - G'!Q23</f>
        <v>0</v>
      </c>
      <c r="R23" s="189">
        <f>'Calculations - G'!R23</f>
        <v>0</v>
      </c>
      <c r="S23" s="189" t="e">
        <f>'Calculations - G'!S23</f>
        <v>#DIV/0!</v>
      </c>
      <c r="T23" s="1"/>
      <c r="U23" s="189">
        <f>'Calculations - G'!U23</f>
        <v>0</v>
      </c>
      <c r="V23" s="189">
        <f>'Calculations - G'!V23</f>
        <v>0</v>
      </c>
      <c r="W23" s="189">
        <f>'Calculations - G'!W23</f>
        <v>0</v>
      </c>
      <c r="X23" s="189">
        <f>'Calculations - G'!X23</f>
        <v>2.12</v>
      </c>
      <c r="Y23" s="189">
        <f>'Calculations - G'!Y23</f>
        <v>0</v>
      </c>
      <c r="Z23" s="189">
        <f>'Calculations - G'!Z23</f>
        <v>0</v>
      </c>
      <c r="AA23" s="189">
        <f>'Calculations - G'!AA23</f>
        <v>0</v>
      </c>
      <c r="AB23" s="189">
        <f>'Calculations - G'!AB23</f>
        <v>0</v>
      </c>
      <c r="AC23" s="189">
        <f>'Calculations - G'!AC23</f>
        <v>0</v>
      </c>
      <c r="AD23" s="189">
        <f>'Calculations - G'!AD23</f>
        <v>0</v>
      </c>
      <c r="AE23" s="189">
        <f>'Calculations - G'!AE23</f>
        <v>0</v>
      </c>
      <c r="AF23" s="189">
        <f>'Calculations - G'!AF23</f>
        <v>0</v>
      </c>
      <c r="AG23" s="189" t="e">
        <f>'Calculations - G'!AG23</f>
        <v>#DIV/0!</v>
      </c>
      <c r="AS23" s="210"/>
    </row>
    <row r="24" spans="1:45" x14ac:dyDescent="0.2">
      <c r="B24" s="223">
        <f>'Calculations - G'!B24</f>
        <v>0</v>
      </c>
      <c r="C24" s="223">
        <f>'Calculations - G'!C24</f>
        <v>0</v>
      </c>
      <c r="D24" s="223">
        <f>'Calculations - G'!D24</f>
        <v>2.12</v>
      </c>
      <c r="E24" s="223">
        <f>'Calculations - G'!E24</f>
        <v>0</v>
      </c>
      <c r="F24" s="223">
        <f>'Calculations - G'!F24</f>
        <v>0</v>
      </c>
      <c r="G24" s="223">
        <f>'Calculations - G'!G24</f>
        <v>0</v>
      </c>
      <c r="H24" s="223">
        <f>'Calculations - G'!H24</f>
        <v>0</v>
      </c>
      <c r="I24" s="223" t="e">
        <f>'Calculations - G'!I24</f>
        <v>#DIV/0!</v>
      </c>
      <c r="J24" s="1"/>
      <c r="K24" s="189">
        <f>'Calculations - G'!K24</f>
        <v>0</v>
      </c>
      <c r="L24" s="189">
        <f>'Calculations - G'!L24</f>
        <v>0</v>
      </c>
      <c r="M24" s="189">
        <f>'Calculations - G'!M24</f>
        <v>0</v>
      </c>
      <c r="N24" s="189">
        <f>'Calculations - G'!N24</f>
        <v>0</v>
      </c>
      <c r="O24" s="189">
        <f>'Calculations - G'!O24</f>
        <v>0</v>
      </c>
      <c r="P24" s="189">
        <f>'Calculations - G'!P24</f>
        <v>0</v>
      </c>
      <c r="Q24" s="189">
        <f>'Calculations - G'!Q24</f>
        <v>0</v>
      </c>
      <c r="R24" s="189">
        <f>'Calculations - G'!R24</f>
        <v>0</v>
      </c>
      <c r="S24" s="189" t="e">
        <f>'Calculations - G'!S24</f>
        <v>#DIV/0!</v>
      </c>
      <c r="T24" s="1"/>
      <c r="U24" s="189">
        <f>'Calculations - G'!U24</f>
        <v>0</v>
      </c>
      <c r="V24" s="189">
        <f>'Calculations - G'!V24</f>
        <v>0</v>
      </c>
      <c r="W24" s="189">
        <f>'Calculations - G'!W24</f>
        <v>0</v>
      </c>
      <c r="X24" s="189">
        <f>'Calculations - G'!X24</f>
        <v>2.12</v>
      </c>
      <c r="Y24" s="189">
        <f>'Calculations - G'!Y24</f>
        <v>0</v>
      </c>
      <c r="Z24" s="189">
        <f>'Calculations - G'!Z24</f>
        <v>0</v>
      </c>
      <c r="AA24" s="189">
        <f>'Calculations - G'!AA24</f>
        <v>0</v>
      </c>
      <c r="AB24" s="189">
        <f>'Calculations - G'!AB24</f>
        <v>0</v>
      </c>
      <c r="AC24" s="189">
        <f>'Calculations - G'!AC24</f>
        <v>0</v>
      </c>
      <c r="AD24" s="189">
        <f>'Calculations - G'!AD24</f>
        <v>0</v>
      </c>
      <c r="AE24" s="189">
        <f>'Calculations - G'!AE24</f>
        <v>0</v>
      </c>
      <c r="AF24" s="189">
        <f>'Calculations - G'!AF24</f>
        <v>0</v>
      </c>
      <c r="AG24" s="189" t="e">
        <f>'Calculations - G'!AG24</f>
        <v>#DIV/0!</v>
      </c>
    </row>
    <row r="25" spans="1:45" x14ac:dyDescent="0.2">
      <c r="B25" s="223">
        <f>'Calculations - G'!B25</f>
        <v>0</v>
      </c>
      <c r="C25" s="223">
        <f>'Calculations - G'!C25</f>
        <v>0</v>
      </c>
      <c r="D25" s="223">
        <f>'Calculations - G'!D25</f>
        <v>2.12</v>
      </c>
      <c r="E25" s="223">
        <f>'Calculations - G'!E25</f>
        <v>0</v>
      </c>
      <c r="F25" s="223">
        <f>'Calculations - G'!F25</f>
        <v>0</v>
      </c>
      <c r="G25" s="223">
        <f>'Calculations - G'!G25</f>
        <v>0</v>
      </c>
      <c r="H25" s="223">
        <f>'Calculations - G'!H25</f>
        <v>0</v>
      </c>
      <c r="I25" s="223" t="e">
        <f>'Calculations - G'!I25</f>
        <v>#DIV/0!</v>
      </c>
      <c r="J25" s="1"/>
      <c r="K25" s="189">
        <f>'Calculations - G'!K25</f>
        <v>0</v>
      </c>
      <c r="L25" s="189">
        <f>'Calculations - G'!L25</f>
        <v>0</v>
      </c>
      <c r="M25" s="189">
        <f>'Calculations - G'!M25</f>
        <v>0</v>
      </c>
      <c r="N25" s="189">
        <f>'Calculations - G'!N25</f>
        <v>0</v>
      </c>
      <c r="O25" s="189">
        <f>'Calculations - G'!O25</f>
        <v>0</v>
      </c>
      <c r="P25" s="189">
        <f>'Calculations - G'!P25</f>
        <v>0</v>
      </c>
      <c r="Q25" s="189">
        <f>'Calculations - G'!Q25</f>
        <v>0</v>
      </c>
      <c r="R25" s="189">
        <f>'Calculations - G'!R25</f>
        <v>0</v>
      </c>
      <c r="S25" s="189" t="e">
        <f>'Calculations - G'!S25</f>
        <v>#DIV/0!</v>
      </c>
      <c r="T25" s="1"/>
      <c r="U25" s="189">
        <f>'Calculations - G'!U25</f>
        <v>0</v>
      </c>
      <c r="V25" s="189">
        <f>'Calculations - G'!V25</f>
        <v>0</v>
      </c>
      <c r="W25" s="189">
        <f>'Calculations - G'!W25</f>
        <v>0</v>
      </c>
      <c r="X25" s="189">
        <f>'Calculations - G'!X25</f>
        <v>2.12</v>
      </c>
      <c r="Y25" s="189">
        <f>'Calculations - G'!Y25</f>
        <v>0</v>
      </c>
      <c r="Z25" s="189">
        <f>'Calculations - G'!Z25</f>
        <v>0</v>
      </c>
      <c r="AA25" s="189">
        <f>'Calculations - G'!AA25</f>
        <v>0</v>
      </c>
      <c r="AB25" s="189">
        <f>'Calculations - G'!AB25</f>
        <v>0</v>
      </c>
      <c r="AC25" s="189">
        <f>'Calculations - G'!AC25</f>
        <v>0</v>
      </c>
      <c r="AD25" s="189">
        <f>'Calculations - G'!AD25</f>
        <v>0</v>
      </c>
      <c r="AE25" s="189">
        <f>'Calculations - G'!AE25</f>
        <v>0</v>
      </c>
      <c r="AF25" s="189">
        <f>'Calculations - G'!AF25</f>
        <v>0</v>
      </c>
      <c r="AG25" s="189" t="e">
        <f>'Calculations - G'!AG25</f>
        <v>#DIV/0!</v>
      </c>
    </row>
    <row r="26" spans="1:45" x14ac:dyDescent="0.2">
      <c r="B26" s="223">
        <f>'Calculations - G'!B26</f>
        <v>0</v>
      </c>
      <c r="C26" s="223">
        <f>'Calculations - G'!C26</f>
        <v>0</v>
      </c>
      <c r="D26" s="223">
        <f>'Calculations - G'!D26</f>
        <v>2.12</v>
      </c>
      <c r="E26" s="223">
        <f>'Calculations - G'!E26</f>
        <v>0</v>
      </c>
      <c r="F26" s="223">
        <f>'Calculations - G'!F26</f>
        <v>0</v>
      </c>
      <c r="G26" s="223">
        <f>'Calculations - G'!G26</f>
        <v>0</v>
      </c>
      <c r="H26" s="223">
        <f>'Calculations - G'!H26</f>
        <v>0</v>
      </c>
      <c r="I26" s="223" t="e">
        <f>'Calculations - G'!I26</f>
        <v>#DIV/0!</v>
      </c>
      <c r="J26" s="1"/>
      <c r="K26" s="189">
        <f>'Calculations - G'!K26</f>
        <v>0</v>
      </c>
      <c r="L26" s="189">
        <f>'Calculations - G'!L26</f>
        <v>0</v>
      </c>
      <c r="M26" s="189">
        <f>'Calculations - G'!M26</f>
        <v>0</v>
      </c>
      <c r="N26" s="189">
        <f>'Calculations - G'!N26</f>
        <v>0</v>
      </c>
      <c r="O26" s="189">
        <f>'Calculations - G'!O26</f>
        <v>0</v>
      </c>
      <c r="P26" s="189">
        <f>'Calculations - G'!P26</f>
        <v>0</v>
      </c>
      <c r="Q26" s="189">
        <f>'Calculations - G'!Q26</f>
        <v>0</v>
      </c>
      <c r="R26" s="189">
        <f>'Calculations - G'!R26</f>
        <v>0</v>
      </c>
      <c r="S26" s="189" t="e">
        <f>'Calculations - G'!S26</f>
        <v>#DIV/0!</v>
      </c>
      <c r="T26" s="1"/>
      <c r="U26" s="189">
        <f>'Calculations - G'!U26</f>
        <v>0</v>
      </c>
      <c r="V26" s="189">
        <f>'Calculations - G'!V26</f>
        <v>0</v>
      </c>
      <c r="W26" s="189">
        <f>'Calculations - G'!W26</f>
        <v>0</v>
      </c>
      <c r="X26" s="189">
        <f>'Calculations - G'!X26</f>
        <v>2.12</v>
      </c>
      <c r="Y26" s="189">
        <f>'Calculations - G'!Y26</f>
        <v>0</v>
      </c>
      <c r="Z26" s="189">
        <f>'Calculations - G'!Z26</f>
        <v>0</v>
      </c>
      <c r="AA26" s="189">
        <f>'Calculations - G'!AA26</f>
        <v>0</v>
      </c>
      <c r="AB26" s="189">
        <f>'Calculations - G'!AB26</f>
        <v>0</v>
      </c>
      <c r="AC26" s="189">
        <f>'Calculations - G'!AC26</f>
        <v>0</v>
      </c>
      <c r="AD26" s="189">
        <f>'Calculations - G'!AD26</f>
        <v>0</v>
      </c>
      <c r="AE26" s="189">
        <f>'Calculations - G'!AE26</f>
        <v>0</v>
      </c>
      <c r="AF26" s="189">
        <f>'Calculations - G'!AF26</f>
        <v>0</v>
      </c>
      <c r="AG26" s="189" t="e">
        <f>'Calculations - G'!AG26</f>
        <v>#DIV/0!</v>
      </c>
    </row>
    <row r="27" spans="1:45" x14ac:dyDescent="0.2">
      <c r="B27" s="223">
        <f>'Calculations - G'!B27</f>
        <v>0</v>
      </c>
      <c r="C27" s="223">
        <f>'Calculations - G'!C27</f>
        <v>0</v>
      </c>
      <c r="D27" s="223">
        <f>'Calculations - G'!D27</f>
        <v>2.12</v>
      </c>
      <c r="E27" s="223">
        <f>'Calculations - G'!E27</f>
        <v>0</v>
      </c>
      <c r="F27" s="223">
        <f>'Calculations - G'!F27</f>
        <v>0</v>
      </c>
      <c r="G27" s="223">
        <f>'Calculations - G'!G27</f>
        <v>0</v>
      </c>
      <c r="H27" s="223">
        <f>'Calculations - G'!H27</f>
        <v>0</v>
      </c>
      <c r="I27" s="223" t="e">
        <f>'Calculations - G'!I27</f>
        <v>#DIV/0!</v>
      </c>
      <c r="J27" s="1"/>
      <c r="K27" s="189">
        <f>'Calculations - G'!K27</f>
        <v>0</v>
      </c>
      <c r="L27" s="189">
        <f>'Calculations - G'!L27</f>
        <v>0</v>
      </c>
      <c r="M27" s="189">
        <f>'Calculations - G'!M27</f>
        <v>0</v>
      </c>
      <c r="N27" s="189">
        <f>'Calculations - G'!N27</f>
        <v>0</v>
      </c>
      <c r="O27" s="189">
        <f>'Calculations - G'!O27</f>
        <v>0</v>
      </c>
      <c r="P27" s="189">
        <f>'Calculations - G'!P27</f>
        <v>0</v>
      </c>
      <c r="Q27" s="189">
        <f>'Calculations - G'!Q27</f>
        <v>0</v>
      </c>
      <c r="R27" s="189">
        <f>'Calculations - G'!R27</f>
        <v>0</v>
      </c>
      <c r="S27" s="189" t="e">
        <f>'Calculations - G'!S27</f>
        <v>#DIV/0!</v>
      </c>
      <c r="T27" s="1"/>
      <c r="U27" s="189">
        <f>'Calculations - G'!U27</f>
        <v>0</v>
      </c>
      <c r="V27" s="189">
        <f>'Calculations - G'!V27</f>
        <v>0</v>
      </c>
      <c r="W27" s="189">
        <f>'Calculations - G'!W27</f>
        <v>0</v>
      </c>
      <c r="X27" s="189">
        <f>'Calculations - G'!X27</f>
        <v>2.12</v>
      </c>
      <c r="Y27" s="189">
        <f>'Calculations - G'!Y27</f>
        <v>0</v>
      </c>
      <c r="Z27" s="189">
        <f>'Calculations - G'!Z27</f>
        <v>0</v>
      </c>
      <c r="AA27" s="189">
        <f>'Calculations - G'!AA27</f>
        <v>0</v>
      </c>
      <c r="AB27" s="189">
        <f>'Calculations - G'!AB27</f>
        <v>0</v>
      </c>
      <c r="AC27" s="189">
        <f>'Calculations - G'!AC27</f>
        <v>0</v>
      </c>
      <c r="AD27" s="189">
        <f>'Calculations - G'!AD27</f>
        <v>0</v>
      </c>
      <c r="AE27" s="189">
        <f>'Calculations - G'!AE27</f>
        <v>0</v>
      </c>
      <c r="AF27" s="189">
        <f>'Calculations - G'!AF27</f>
        <v>0</v>
      </c>
      <c r="AG27" s="189" t="e">
        <f>'Calculations - G'!AG27</f>
        <v>#DIV/0!</v>
      </c>
    </row>
    <row r="28" spans="1:45" x14ac:dyDescent="0.2">
      <c r="B28" s="223">
        <f>'Calculations - G'!B28</f>
        <v>0</v>
      </c>
      <c r="C28" s="223">
        <f>'Calculations - G'!C28</f>
        <v>0</v>
      </c>
      <c r="D28" s="223">
        <f>'Calculations - G'!D28</f>
        <v>2.12</v>
      </c>
      <c r="E28" s="223">
        <f>'Calculations - G'!E28</f>
        <v>0</v>
      </c>
      <c r="F28" s="223">
        <f>'Calculations - G'!F28</f>
        <v>0</v>
      </c>
      <c r="G28" s="223">
        <f>'Calculations - G'!G28</f>
        <v>0</v>
      </c>
      <c r="H28" s="223">
        <f>'Calculations - G'!H28</f>
        <v>0</v>
      </c>
      <c r="I28" s="223" t="e">
        <f>'Calculations - G'!I28</f>
        <v>#DIV/0!</v>
      </c>
      <c r="J28" s="1"/>
      <c r="K28" s="189">
        <f>'Calculations - G'!K28</f>
        <v>0</v>
      </c>
      <c r="L28" s="189">
        <f>'Calculations - G'!L28</f>
        <v>0</v>
      </c>
      <c r="M28" s="189">
        <f>'Calculations - G'!M28</f>
        <v>0</v>
      </c>
      <c r="N28" s="189">
        <f>'Calculations - G'!N28</f>
        <v>0</v>
      </c>
      <c r="O28" s="189">
        <f>'Calculations - G'!O28</f>
        <v>0</v>
      </c>
      <c r="P28" s="189">
        <f>'Calculations - G'!P28</f>
        <v>0</v>
      </c>
      <c r="Q28" s="189">
        <f>'Calculations - G'!Q28</f>
        <v>0</v>
      </c>
      <c r="R28" s="189">
        <f>'Calculations - G'!R28</f>
        <v>0</v>
      </c>
      <c r="S28" s="189" t="e">
        <f>'Calculations - G'!S28</f>
        <v>#DIV/0!</v>
      </c>
      <c r="T28" s="1"/>
      <c r="U28" s="189">
        <f>'Calculations - G'!U28</f>
        <v>0</v>
      </c>
      <c r="V28" s="189">
        <f>'Calculations - G'!V28</f>
        <v>0</v>
      </c>
      <c r="W28" s="189">
        <f>'Calculations - G'!W28</f>
        <v>0</v>
      </c>
      <c r="X28" s="189">
        <f>'Calculations - G'!X28</f>
        <v>2.12</v>
      </c>
      <c r="Y28" s="189">
        <f>'Calculations - G'!Y28</f>
        <v>0</v>
      </c>
      <c r="Z28" s="189">
        <f>'Calculations - G'!Z28</f>
        <v>0</v>
      </c>
      <c r="AA28" s="189">
        <f>'Calculations - G'!AA28</f>
        <v>0</v>
      </c>
      <c r="AB28" s="189">
        <f>'Calculations - G'!AB28</f>
        <v>0</v>
      </c>
      <c r="AC28" s="189">
        <f>'Calculations - G'!AC28</f>
        <v>0</v>
      </c>
      <c r="AD28" s="189">
        <f>'Calculations - G'!AD28</f>
        <v>0</v>
      </c>
      <c r="AE28" s="189">
        <f>'Calculations - G'!AE28</f>
        <v>0</v>
      </c>
      <c r="AF28" s="189">
        <f>'Calculations - G'!AF28</f>
        <v>0</v>
      </c>
      <c r="AG28" s="189" t="e">
        <f>'Calculations - G'!AG28</f>
        <v>#DIV/0!</v>
      </c>
    </row>
    <row r="29" spans="1:45" x14ac:dyDescent="0.2">
      <c r="B29" s="223">
        <f>'Calculations - G'!B29</f>
        <v>0</v>
      </c>
      <c r="C29" s="223">
        <f>'Calculations - G'!C29</f>
        <v>0</v>
      </c>
      <c r="D29" s="223">
        <f>'Calculations - G'!D29</f>
        <v>2.12</v>
      </c>
      <c r="E29" s="223">
        <f>'Calculations - G'!E29</f>
        <v>0</v>
      </c>
      <c r="F29" s="223">
        <f>'Calculations - G'!F29</f>
        <v>0</v>
      </c>
      <c r="G29" s="223">
        <f>'Calculations - G'!G29</f>
        <v>0</v>
      </c>
      <c r="H29" s="223">
        <f>'Calculations - G'!H29</f>
        <v>0</v>
      </c>
      <c r="I29" s="223" t="e">
        <f>'Calculations - G'!I29</f>
        <v>#DIV/0!</v>
      </c>
      <c r="J29" s="1"/>
      <c r="K29" s="189">
        <f>'Calculations - G'!K29</f>
        <v>0</v>
      </c>
      <c r="L29" s="189">
        <f>'Calculations - G'!L29</f>
        <v>0</v>
      </c>
      <c r="M29" s="189">
        <f>'Calculations - G'!M29</f>
        <v>0</v>
      </c>
      <c r="N29" s="189">
        <f>'Calculations - G'!N29</f>
        <v>0</v>
      </c>
      <c r="O29" s="189">
        <f>'Calculations - G'!O29</f>
        <v>0</v>
      </c>
      <c r="P29" s="189">
        <f>'Calculations - G'!P29</f>
        <v>0</v>
      </c>
      <c r="Q29" s="189">
        <f>'Calculations - G'!Q29</f>
        <v>0</v>
      </c>
      <c r="R29" s="189">
        <f>'Calculations - G'!R29</f>
        <v>0</v>
      </c>
      <c r="S29" s="189" t="e">
        <f>'Calculations - G'!S29</f>
        <v>#DIV/0!</v>
      </c>
      <c r="T29" s="1"/>
      <c r="U29" s="189">
        <f>'Calculations - G'!U29</f>
        <v>0</v>
      </c>
      <c r="V29" s="189">
        <f>'Calculations - G'!V29</f>
        <v>0</v>
      </c>
      <c r="W29" s="189">
        <f>'Calculations - G'!W29</f>
        <v>0</v>
      </c>
      <c r="X29" s="189">
        <f>'Calculations - G'!X29</f>
        <v>2.12</v>
      </c>
      <c r="Y29" s="189">
        <f>'Calculations - G'!Y29</f>
        <v>0</v>
      </c>
      <c r="Z29" s="189">
        <f>'Calculations - G'!Z29</f>
        <v>0</v>
      </c>
      <c r="AA29" s="189">
        <f>'Calculations - G'!AA29</f>
        <v>0</v>
      </c>
      <c r="AB29" s="189">
        <f>'Calculations - G'!AB29</f>
        <v>0</v>
      </c>
      <c r="AC29" s="189">
        <f>'Calculations - G'!AC29</f>
        <v>0</v>
      </c>
      <c r="AD29" s="189">
        <f>'Calculations - G'!AD29</f>
        <v>0</v>
      </c>
      <c r="AE29" s="189">
        <f>'Calculations - G'!AE29</f>
        <v>0</v>
      </c>
      <c r="AF29" s="189">
        <f>'Calculations - G'!AF29</f>
        <v>0</v>
      </c>
      <c r="AG29" s="189" t="e">
        <f>'Calculations - G'!AG29</f>
        <v>#DIV/0!</v>
      </c>
    </row>
    <row r="30" spans="1:45" x14ac:dyDescent="0.2">
      <c r="B30" s="223">
        <f>'Calculations - G'!B30</f>
        <v>0</v>
      </c>
      <c r="C30" s="223">
        <f>'Calculations - G'!C30</f>
        <v>0</v>
      </c>
      <c r="D30" s="223">
        <f>'Calculations - G'!D30</f>
        <v>2.12</v>
      </c>
      <c r="E30" s="223">
        <f>'Calculations - G'!E30</f>
        <v>0</v>
      </c>
      <c r="F30" s="223">
        <f>'Calculations - G'!F30</f>
        <v>0</v>
      </c>
      <c r="G30" s="223">
        <f>'Calculations - G'!G30</f>
        <v>0</v>
      </c>
      <c r="H30" s="223">
        <f>'Calculations - G'!H30</f>
        <v>0</v>
      </c>
      <c r="I30" s="223" t="e">
        <f>'Calculations - G'!I30</f>
        <v>#DIV/0!</v>
      </c>
      <c r="J30" s="1"/>
      <c r="K30" s="189">
        <f>'Calculations - G'!K30</f>
        <v>0</v>
      </c>
      <c r="L30" s="189">
        <f>'Calculations - G'!L30</f>
        <v>0</v>
      </c>
      <c r="M30" s="189">
        <f>'Calculations - G'!M30</f>
        <v>0</v>
      </c>
      <c r="N30" s="189">
        <f>'Calculations - G'!N30</f>
        <v>0</v>
      </c>
      <c r="O30" s="189">
        <f>'Calculations - G'!O30</f>
        <v>0</v>
      </c>
      <c r="P30" s="189">
        <f>'Calculations - G'!P30</f>
        <v>0</v>
      </c>
      <c r="Q30" s="189">
        <f>'Calculations - G'!Q30</f>
        <v>0</v>
      </c>
      <c r="R30" s="189">
        <f>'Calculations - G'!R30</f>
        <v>0</v>
      </c>
      <c r="S30" s="189" t="e">
        <f>'Calculations - G'!S30</f>
        <v>#DIV/0!</v>
      </c>
      <c r="T30" s="1"/>
      <c r="U30" s="189">
        <f>'Calculations - G'!U30</f>
        <v>0</v>
      </c>
      <c r="V30" s="189">
        <f>'Calculations - G'!V30</f>
        <v>0</v>
      </c>
      <c r="W30" s="189">
        <f>'Calculations - G'!W30</f>
        <v>0</v>
      </c>
      <c r="X30" s="189">
        <f>'Calculations - G'!X30</f>
        <v>2.12</v>
      </c>
      <c r="Y30" s="189">
        <f>'Calculations - G'!Y30</f>
        <v>0</v>
      </c>
      <c r="Z30" s="189">
        <f>'Calculations - G'!Z30</f>
        <v>0</v>
      </c>
      <c r="AA30" s="189">
        <f>'Calculations - G'!AA30</f>
        <v>0</v>
      </c>
      <c r="AB30" s="189">
        <f>'Calculations - G'!AB30</f>
        <v>0</v>
      </c>
      <c r="AC30" s="189">
        <f>'Calculations - G'!AC30</f>
        <v>0</v>
      </c>
      <c r="AD30" s="189">
        <f>'Calculations - G'!AD30</f>
        <v>0</v>
      </c>
      <c r="AE30" s="189">
        <f>'Calculations - G'!AE30</f>
        <v>0</v>
      </c>
      <c r="AF30" s="189">
        <f>'Calculations - G'!AF30</f>
        <v>0</v>
      </c>
      <c r="AG30" s="189" t="e">
        <f>'Calculations - G'!AG30</f>
        <v>#DIV/0!</v>
      </c>
    </row>
    <row r="31" spans="1:45" x14ac:dyDescent="0.2">
      <c r="B31" s="223">
        <f>'Calculations - G'!B31</f>
        <v>0</v>
      </c>
      <c r="C31" s="231"/>
      <c r="D31" s="231"/>
      <c r="E31" s="232"/>
      <c r="F31" s="231"/>
      <c r="G31" s="231"/>
      <c r="H31" s="233"/>
      <c r="I31" s="232"/>
      <c r="K31" s="189">
        <f>'Calculations - G'!K31</f>
        <v>0</v>
      </c>
      <c r="L31" s="172"/>
      <c r="M31" s="189">
        <f>'Calculations - G'!M31</f>
        <v>0</v>
      </c>
      <c r="N31" s="1"/>
      <c r="O31" s="1"/>
      <c r="P31" s="227"/>
      <c r="Q31" s="1"/>
      <c r="R31" s="1"/>
      <c r="S31" s="1"/>
      <c r="T31" s="1"/>
      <c r="U31" s="189">
        <f>'Calculations - G'!U31</f>
        <v>0</v>
      </c>
      <c r="V31" s="1"/>
      <c r="W31" s="235"/>
      <c r="X31" s="235"/>
      <c r="Y31" s="236"/>
      <c r="Z31" s="235"/>
      <c r="AA31" s="1"/>
      <c r="AB31" s="1"/>
      <c r="AC31" s="1"/>
      <c r="AD31" s="235"/>
      <c r="AE31" s="237"/>
      <c r="AF31" s="238"/>
      <c r="AG31" s="1"/>
    </row>
    <row r="32" spans="1:45" ht="13.5" x14ac:dyDescent="0.2">
      <c r="A32" s="171" t="s">
        <v>397</v>
      </c>
      <c r="B32" s="172"/>
      <c r="C32" s="172"/>
      <c r="E32" s="172"/>
      <c r="G32" s="239" t="s">
        <v>398</v>
      </c>
      <c r="H32" s="240" t="s">
        <v>399</v>
      </c>
      <c r="I32" s="241" t="e">
        <f>SUM(I22:I30)</f>
        <v>#DIV/0!</v>
      </c>
      <c r="J32" s="172" t="s">
        <v>400</v>
      </c>
      <c r="K32" s="172"/>
      <c r="L32" s="172"/>
      <c r="M32" s="172"/>
      <c r="N32" s="1"/>
      <c r="O32" s="1"/>
      <c r="Q32" s="214" t="s">
        <v>398</v>
      </c>
      <c r="R32" s="242" t="s">
        <v>401</v>
      </c>
      <c r="S32" s="241" t="e">
        <f>SUM(S22:S30)</f>
        <v>#DIV/0!</v>
      </c>
      <c r="T32" s="1" t="s">
        <v>400</v>
      </c>
      <c r="U32" s="1"/>
      <c r="W32" s="1"/>
      <c r="X32" s="1"/>
      <c r="Y32" s="1"/>
      <c r="Z32" s="1"/>
      <c r="AA32" s="1"/>
      <c r="AB32" s="1"/>
      <c r="AC32" s="1"/>
      <c r="AD32" s="1"/>
      <c r="AE32" s="214" t="s">
        <v>398</v>
      </c>
      <c r="AF32" s="242" t="s">
        <v>402</v>
      </c>
      <c r="AG32" s="241" t="e">
        <f>SUM(AG22:AG30)</f>
        <v>#DIV/0!</v>
      </c>
    </row>
    <row r="33" spans="1:33" ht="13.5" x14ac:dyDescent="0.2">
      <c r="A33" s="171" t="s">
        <v>403</v>
      </c>
      <c r="B33" s="172"/>
      <c r="C33" s="172"/>
      <c r="E33" s="172"/>
      <c r="G33" s="239" t="s">
        <v>404</v>
      </c>
      <c r="H33" s="240" t="s">
        <v>399</v>
      </c>
      <c r="I33" s="241" t="e">
        <f>I32/2</f>
        <v>#DIV/0!</v>
      </c>
      <c r="J33" s="172" t="s">
        <v>400</v>
      </c>
      <c r="K33" s="172"/>
      <c r="L33" s="172"/>
      <c r="M33" s="172"/>
      <c r="N33" s="1"/>
      <c r="O33" s="1"/>
      <c r="Q33" s="214" t="s">
        <v>404</v>
      </c>
      <c r="R33" s="242" t="s">
        <v>401</v>
      </c>
      <c r="S33" s="241" t="e">
        <f>S32/2</f>
        <v>#DIV/0!</v>
      </c>
      <c r="T33" s="1" t="s">
        <v>400</v>
      </c>
      <c r="U33" s="1"/>
      <c r="W33" s="1"/>
      <c r="X33" s="1"/>
      <c r="Y33" s="1"/>
      <c r="Z33" s="1"/>
      <c r="AA33" s="1"/>
      <c r="AB33" s="1"/>
      <c r="AC33" s="1"/>
      <c r="AD33" s="1"/>
      <c r="AE33" s="214" t="s">
        <v>404</v>
      </c>
      <c r="AF33" s="242" t="s">
        <v>402</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405</v>
      </c>
      <c r="L35" s="172"/>
      <c r="M35" s="178"/>
      <c r="N35" s="1"/>
      <c r="O35" s="1"/>
      <c r="Q35" s="1"/>
      <c r="R35" s="1"/>
      <c r="S35" s="1"/>
      <c r="T35" s="1"/>
      <c r="U35" s="220" t="s">
        <v>406</v>
      </c>
      <c r="V35" s="1"/>
      <c r="W35" s="1"/>
      <c r="X35" s="1"/>
      <c r="Y35" s="1"/>
      <c r="Z35" s="1"/>
      <c r="AA35" s="1"/>
      <c r="AB35" s="1"/>
      <c r="AC35" s="1"/>
      <c r="AD35" s="1"/>
      <c r="AE35" s="1"/>
      <c r="AF35" s="1"/>
      <c r="AG35" s="1"/>
    </row>
    <row r="36" spans="1:33" ht="36" x14ac:dyDescent="0.2">
      <c r="A36" s="171"/>
      <c r="B36" s="172"/>
      <c r="C36" s="172"/>
      <c r="E36" s="172"/>
      <c r="G36" s="243"/>
      <c r="H36" s="244"/>
      <c r="I36" s="245"/>
      <c r="K36" s="186" t="s">
        <v>384</v>
      </c>
      <c r="L36" s="186" t="s">
        <v>84</v>
      </c>
      <c r="M36" s="222" t="s">
        <v>407</v>
      </c>
      <c r="N36" s="246" t="s">
        <v>408</v>
      </c>
      <c r="O36" s="186" t="s">
        <v>393</v>
      </c>
      <c r="P36" s="222" t="s">
        <v>394</v>
      </c>
      <c r="Q36" s="186" t="s">
        <v>83</v>
      </c>
      <c r="R36" s="222" t="s">
        <v>389</v>
      </c>
      <c r="S36" s="186" t="s">
        <v>390</v>
      </c>
      <c r="T36" s="1"/>
      <c r="U36" s="186" t="s">
        <v>384</v>
      </c>
      <c r="V36" s="222" t="s">
        <v>394</v>
      </c>
      <c r="W36" s="186" t="s">
        <v>347</v>
      </c>
      <c r="X36" s="186" t="s">
        <v>385</v>
      </c>
      <c r="Y36" s="186" t="s">
        <v>346</v>
      </c>
      <c r="Z36" s="186" t="s">
        <v>84</v>
      </c>
      <c r="AA36" s="186" t="s">
        <v>409</v>
      </c>
      <c r="AB36" s="186" t="s">
        <v>395</v>
      </c>
      <c r="AC36" s="186" t="s">
        <v>386</v>
      </c>
      <c r="AD36" s="221" t="s">
        <v>387</v>
      </c>
      <c r="AE36" s="222" t="s">
        <v>388</v>
      </c>
      <c r="AF36" s="222" t="s">
        <v>389</v>
      </c>
      <c r="AG36" s="186" t="s">
        <v>390</v>
      </c>
    </row>
    <row r="37" spans="1:33" x14ac:dyDescent="0.2">
      <c r="A37" s="171"/>
      <c r="B37" s="172"/>
      <c r="C37" s="172"/>
      <c r="E37" s="172"/>
      <c r="G37" s="243"/>
      <c r="H37" s="244"/>
      <c r="I37" s="245"/>
      <c r="K37" s="189">
        <f>'Calculations - G'!K37</f>
        <v>0</v>
      </c>
      <c r="L37" s="189">
        <f>'Calculations - G'!L37</f>
        <v>0</v>
      </c>
      <c r="M37" s="189">
        <f>'Calculations - G'!M37</f>
        <v>0</v>
      </c>
      <c r="N37" s="189">
        <f>'Calculations - G'!N37</f>
        <v>0</v>
      </c>
      <c r="O37" s="189">
        <f>'Calculations - G'!O37</f>
        <v>0</v>
      </c>
      <c r="P37" s="189">
        <f>'Calculations - G'!P37</f>
        <v>0</v>
      </c>
      <c r="Q37" s="189">
        <f>'Calculations - G'!Q37</f>
        <v>0</v>
      </c>
      <c r="R37" s="189">
        <f>'Calculations - G'!R37</f>
        <v>0</v>
      </c>
      <c r="S37" s="189" t="e">
        <f>'Calculations - G'!S37</f>
        <v>#DIV/0!</v>
      </c>
      <c r="T37" s="1"/>
      <c r="U37" s="189">
        <f>'Calculations - G'!U37</f>
        <v>0</v>
      </c>
      <c r="V37" s="189">
        <f>'Calculations - G'!V37</f>
        <v>0</v>
      </c>
      <c r="W37" s="189">
        <f>'Calculations - G'!W37</f>
        <v>0</v>
      </c>
      <c r="X37" s="189">
        <f>'Calculations - G'!X37</f>
        <v>2.12</v>
      </c>
      <c r="Y37" s="189">
        <f>'Calculations - G'!Y37</f>
        <v>0</v>
      </c>
      <c r="Z37" s="189">
        <f>'Calculations - G'!Z37</f>
        <v>0</v>
      </c>
      <c r="AA37" s="189">
        <f>'Calculations - G'!AA37</f>
        <v>0</v>
      </c>
      <c r="AB37" s="189">
        <f>'Calculations - G'!AB37</f>
        <v>0</v>
      </c>
      <c r="AC37" s="189">
        <f>'Calculations - G'!AC37</f>
        <v>0</v>
      </c>
      <c r="AD37" s="189">
        <f>'Calculations - G'!AD37</f>
        <v>0</v>
      </c>
      <c r="AE37" s="189">
        <f>'Calculations - G'!AE37</f>
        <v>0</v>
      </c>
      <c r="AF37" s="189">
        <f>'Calculations - G'!AF37</f>
        <v>0</v>
      </c>
      <c r="AG37" s="189" t="e">
        <f>'Calculations - G'!AG37</f>
        <v>#DIV/0!</v>
      </c>
    </row>
    <row r="38" spans="1:33" x14ac:dyDescent="0.2">
      <c r="A38" s="171"/>
      <c r="B38" s="172"/>
      <c r="C38" s="172"/>
      <c r="E38" s="172"/>
      <c r="G38" s="243"/>
      <c r="H38" s="244"/>
      <c r="I38" s="245"/>
      <c r="K38" s="189">
        <f>'Calculations - G'!K38</f>
        <v>0</v>
      </c>
      <c r="L38" s="189">
        <f>'Calculations - G'!L38</f>
        <v>0</v>
      </c>
      <c r="M38" s="189">
        <f>'Calculations - G'!M38</f>
        <v>0</v>
      </c>
      <c r="N38" s="189">
        <f>'Calculations - G'!N38</f>
        <v>0</v>
      </c>
      <c r="O38" s="189">
        <f>'Calculations - G'!O38</f>
        <v>0</v>
      </c>
      <c r="P38" s="189">
        <f>'Calculations - G'!P38</f>
        <v>0</v>
      </c>
      <c r="Q38" s="189">
        <f>'Calculations - G'!Q38</f>
        <v>0</v>
      </c>
      <c r="R38" s="189">
        <f>'Calculations - G'!R38</f>
        <v>0</v>
      </c>
      <c r="S38" s="189" t="e">
        <f>'Calculations - G'!S38</f>
        <v>#DIV/0!</v>
      </c>
      <c r="T38" s="1"/>
      <c r="U38" s="189">
        <f>'Calculations - G'!U38</f>
        <v>0</v>
      </c>
      <c r="V38" s="189">
        <f>'Calculations - G'!V38</f>
        <v>0</v>
      </c>
      <c r="W38" s="189">
        <f>'Calculations - G'!W38</f>
        <v>0</v>
      </c>
      <c r="X38" s="189">
        <f>'Calculations - G'!X38</f>
        <v>2.12</v>
      </c>
      <c r="Y38" s="189">
        <f>'Calculations - G'!Y38</f>
        <v>0</v>
      </c>
      <c r="Z38" s="189">
        <f>'Calculations - G'!Z38</f>
        <v>0</v>
      </c>
      <c r="AA38" s="189">
        <f>'Calculations - G'!AA38</f>
        <v>0</v>
      </c>
      <c r="AB38" s="189">
        <f>'Calculations - G'!AB38</f>
        <v>0</v>
      </c>
      <c r="AC38" s="189">
        <f>'Calculations - G'!AC38</f>
        <v>0</v>
      </c>
      <c r="AD38" s="189">
        <f>'Calculations - G'!AD38</f>
        <v>0</v>
      </c>
      <c r="AE38" s="189">
        <f>'Calculations - G'!AE38</f>
        <v>0</v>
      </c>
      <c r="AF38" s="189">
        <f>'Calculations - G'!AF38</f>
        <v>0</v>
      </c>
      <c r="AG38" s="189" t="e">
        <f>'Calculations - G'!AG38</f>
        <v>#DIV/0!</v>
      </c>
    </row>
    <row r="39" spans="1:33" x14ac:dyDescent="0.2">
      <c r="A39" s="171"/>
      <c r="B39" s="172"/>
      <c r="C39" s="172"/>
      <c r="E39" s="172"/>
      <c r="G39" s="243"/>
      <c r="H39" s="244"/>
      <c r="I39" s="245"/>
      <c r="K39" s="189">
        <f>'Calculations - G'!K39</f>
        <v>0</v>
      </c>
      <c r="L39" s="189">
        <f>'Calculations - G'!L39</f>
        <v>0</v>
      </c>
      <c r="M39" s="189">
        <f>'Calculations - G'!M39</f>
        <v>0</v>
      </c>
      <c r="N39" s="189">
        <f>'Calculations - G'!N39</f>
        <v>0</v>
      </c>
      <c r="O39" s="189">
        <f>'Calculations - G'!O39</f>
        <v>0</v>
      </c>
      <c r="P39" s="189">
        <f>'Calculations - G'!P39</f>
        <v>0</v>
      </c>
      <c r="Q39" s="189">
        <f>'Calculations - G'!Q39</f>
        <v>0</v>
      </c>
      <c r="R39" s="189">
        <f>'Calculations - G'!R39</f>
        <v>0</v>
      </c>
      <c r="S39" s="189" t="e">
        <f>'Calculations - G'!S39</f>
        <v>#DIV/0!</v>
      </c>
      <c r="T39" s="1"/>
      <c r="U39" s="189">
        <f>'Calculations - G'!U39</f>
        <v>0</v>
      </c>
      <c r="V39" s="189">
        <f>'Calculations - G'!V39</f>
        <v>0</v>
      </c>
      <c r="W39" s="189">
        <f>'Calculations - G'!W39</f>
        <v>0</v>
      </c>
      <c r="X39" s="189">
        <f>'Calculations - G'!X39</f>
        <v>2.12</v>
      </c>
      <c r="Y39" s="189">
        <f>'Calculations - G'!Y39</f>
        <v>0</v>
      </c>
      <c r="Z39" s="189">
        <f>'Calculations - G'!Z39</f>
        <v>0</v>
      </c>
      <c r="AA39" s="189">
        <f>'Calculations - G'!AA39</f>
        <v>0</v>
      </c>
      <c r="AB39" s="189">
        <f>'Calculations - G'!AB39</f>
        <v>0</v>
      </c>
      <c r="AC39" s="189">
        <f>'Calculations - G'!AC39</f>
        <v>0</v>
      </c>
      <c r="AD39" s="189">
        <f>'Calculations - G'!AD39</f>
        <v>0</v>
      </c>
      <c r="AE39" s="189">
        <f>'Calculations - G'!AE39</f>
        <v>0</v>
      </c>
      <c r="AF39" s="189">
        <f>'Calculations - G'!AF39</f>
        <v>0</v>
      </c>
      <c r="AG39" s="189" t="e">
        <f>'Calculations - G'!AG39</f>
        <v>#DIV/0!</v>
      </c>
    </row>
    <row r="40" spans="1:33" x14ac:dyDescent="0.2">
      <c r="A40" s="171"/>
      <c r="B40" s="172"/>
      <c r="C40" s="172"/>
      <c r="E40" s="172"/>
      <c r="G40" s="243"/>
      <c r="H40" s="244"/>
      <c r="I40" s="245"/>
      <c r="K40" s="189">
        <f>'Calculations - G'!K40</f>
        <v>0</v>
      </c>
      <c r="L40" s="189">
        <f>'Calculations - G'!L40</f>
        <v>0</v>
      </c>
      <c r="M40" s="189">
        <f>'Calculations - G'!M40</f>
        <v>0</v>
      </c>
      <c r="N40" s="189">
        <f>'Calculations - G'!N40</f>
        <v>0</v>
      </c>
      <c r="O40" s="189">
        <f>'Calculations - G'!O40</f>
        <v>0</v>
      </c>
      <c r="P40" s="189">
        <f>'Calculations - G'!P40</f>
        <v>0</v>
      </c>
      <c r="Q40" s="189">
        <f>'Calculations - G'!Q40</f>
        <v>0</v>
      </c>
      <c r="R40" s="189">
        <f>'Calculations - G'!R40</f>
        <v>0</v>
      </c>
      <c r="S40" s="189" t="e">
        <f>'Calculations - G'!S40</f>
        <v>#DIV/0!</v>
      </c>
      <c r="T40" s="1"/>
      <c r="U40" s="189">
        <f>'Calculations - G'!U40</f>
        <v>0</v>
      </c>
      <c r="V40" s="189">
        <f>'Calculations - G'!V40</f>
        <v>0</v>
      </c>
      <c r="W40" s="189">
        <f>'Calculations - G'!W40</f>
        <v>0</v>
      </c>
      <c r="X40" s="189">
        <f>'Calculations - G'!X40</f>
        <v>2.12</v>
      </c>
      <c r="Y40" s="189">
        <f>'Calculations - G'!Y40</f>
        <v>0</v>
      </c>
      <c r="Z40" s="189">
        <f>'Calculations - G'!Z40</f>
        <v>0</v>
      </c>
      <c r="AA40" s="189">
        <f>'Calculations - G'!AA40</f>
        <v>0</v>
      </c>
      <c r="AB40" s="189">
        <f>'Calculations - G'!AB40</f>
        <v>0</v>
      </c>
      <c r="AC40" s="189">
        <f>'Calculations - G'!AC40</f>
        <v>0</v>
      </c>
      <c r="AD40" s="189">
        <f>'Calculations - G'!AD40</f>
        <v>0</v>
      </c>
      <c r="AE40" s="189">
        <f>'Calculations - G'!AE40</f>
        <v>0</v>
      </c>
      <c r="AF40" s="189">
        <f>'Calculations - G'!AF40</f>
        <v>0</v>
      </c>
      <c r="AG40" s="189" t="e">
        <f>'Calculations - G'!AG40</f>
        <v>#DIV/0!</v>
      </c>
    </row>
    <row r="41" spans="1:33" x14ac:dyDescent="0.2">
      <c r="B41" s="172"/>
      <c r="C41" s="172"/>
      <c r="E41" s="172"/>
      <c r="K41" s="189">
        <f>'Calculations - G'!K41</f>
        <v>0</v>
      </c>
      <c r="L41" s="189">
        <f>'Calculations - G'!L41</f>
        <v>0</v>
      </c>
      <c r="M41" s="189">
        <f>'Calculations - G'!M41</f>
        <v>0</v>
      </c>
      <c r="N41" s="189">
        <f>'Calculations - G'!N41</f>
        <v>0</v>
      </c>
      <c r="O41" s="189">
        <f>'Calculations - G'!O41</f>
        <v>0</v>
      </c>
      <c r="P41" s="189">
        <f>'Calculations - G'!P41</f>
        <v>0</v>
      </c>
      <c r="Q41" s="189">
        <f>'Calculations - G'!Q41</f>
        <v>0</v>
      </c>
      <c r="R41" s="189">
        <f>'Calculations - G'!R41</f>
        <v>0</v>
      </c>
      <c r="S41" s="189" t="e">
        <f>'Calculations - G'!S41</f>
        <v>#DIV/0!</v>
      </c>
      <c r="T41" s="1"/>
      <c r="U41" s="189">
        <f>'Calculations - G'!U41</f>
        <v>0</v>
      </c>
      <c r="V41" s="189">
        <f>'Calculations - G'!V41</f>
        <v>0</v>
      </c>
      <c r="W41" s="189">
        <f>'Calculations - G'!W41</f>
        <v>0</v>
      </c>
      <c r="X41" s="189">
        <f>'Calculations - G'!X41</f>
        <v>2.12</v>
      </c>
      <c r="Y41" s="189">
        <f>'Calculations - G'!Y41</f>
        <v>0</v>
      </c>
      <c r="Z41" s="189">
        <f>'Calculations - G'!Z41</f>
        <v>0</v>
      </c>
      <c r="AA41" s="189">
        <f>'Calculations - G'!AA41</f>
        <v>0</v>
      </c>
      <c r="AB41" s="189">
        <f>'Calculations - G'!AB41</f>
        <v>0</v>
      </c>
      <c r="AC41" s="189">
        <f>'Calculations - G'!AC41</f>
        <v>0</v>
      </c>
      <c r="AD41" s="189">
        <f>'Calculations - G'!AD41</f>
        <v>0</v>
      </c>
      <c r="AE41" s="189">
        <f>'Calculations - G'!AE41</f>
        <v>0</v>
      </c>
      <c r="AF41" s="189">
        <f>'Calculations - G'!AF41</f>
        <v>0</v>
      </c>
      <c r="AG41" s="189" t="e">
        <f>'Calculations - G'!AG41</f>
        <v>#DIV/0!</v>
      </c>
    </row>
    <row r="42" spans="1:33" x14ac:dyDescent="0.2">
      <c r="K42" s="189">
        <f>'Calculations - G'!K42</f>
        <v>0</v>
      </c>
      <c r="L42" s="189">
        <f>'Calculations - G'!L42</f>
        <v>0</v>
      </c>
      <c r="M42" s="189">
        <f>'Calculations - G'!M42</f>
        <v>0</v>
      </c>
      <c r="N42" s="189">
        <f>'Calculations - G'!N42</f>
        <v>0</v>
      </c>
      <c r="O42" s="189">
        <f>'Calculations - G'!O42</f>
        <v>0</v>
      </c>
      <c r="P42" s="189">
        <f>'Calculations - G'!P42</f>
        <v>0</v>
      </c>
      <c r="Q42" s="189">
        <f>'Calculations - G'!Q42</f>
        <v>0</v>
      </c>
      <c r="R42" s="189">
        <f>'Calculations - G'!R42</f>
        <v>0</v>
      </c>
      <c r="S42" s="189" t="e">
        <f>'Calculations - G'!S42</f>
        <v>#DIV/0!</v>
      </c>
      <c r="T42" s="1"/>
      <c r="U42" s="189">
        <f>'Calculations - G'!U42</f>
        <v>0</v>
      </c>
      <c r="V42" s="189">
        <f>'Calculations - G'!V42</f>
        <v>0</v>
      </c>
      <c r="W42" s="189">
        <f>'Calculations - G'!W42</f>
        <v>0</v>
      </c>
      <c r="X42" s="189">
        <f>'Calculations - G'!X42</f>
        <v>2.12</v>
      </c>
      <c r="Y42" s="189">
        <f>'Calculations - G'!Y42</f>
        <v>0</v>
      </c>
      <c r="Z42" s="189">
        <f>'Calculations - G'!Z42</f>
        <v>0</v>
      </c>
      <c r="AA42" s="189">
        <f>'Calculations - G'!AA42</f>
        <v>0</v>
      </c>
      <c r="AB42" s="189">
        <f>'Calculations - G'!AB42</f>
        <v>0</v>
      </c>
      <c r="AC42" s="189">
        <f>'Calculations - G'!AC42</f>
        <v>0</v>
      </c>
      <c r="AD42" s="189">
        <f>'Calculations - G'!AD42</f>
        <v>0</v>
      </c>
      <c r="AE42" s="189">
        <f>'Calculations - G'!AE42</f>
        <v>0</v>
      </c>
      <c r="AF42" s="189">
        <f>'Calculations - G'!AF42</f>
        <v>0</v>
      </c>
      <c r="AG42" s="189" t="e">
        <f>'Calculations - G'!AG42</f>
        <v>#DIV/0!</v>
      </c>
    </row>
    <row r="43" spans="1:33" x14ac:dyDescent="0.2">
      <c r="K43" s="189">
        <f>'Calculations - G'!K43</f>
        <v>0</v>
      </c>
      <c r="L43" s="189">
        <f>'Calculations - G'!L43</f>
        <v>0</v>
      </c>
      <c r="M43" s="189">
        <f>'Calculations - G'!M43</f>
        <v>0</v>
      </c>
      <c r="N43" s="189">
        <f>'Calculations - G'!N43</f>
        <v>0</v>
      </c>
      <c r="O43" s="189">
        <f>'Calculations - G'!O43</f>
        <v>0</v>
      </c>
      <c r="P43" s="189">
        <f>'Calculations - G'!P43</f>
        <v>0</v>
      </c>
      <c r="Q43" s="189">
        <f>'Calculations - G'!Q43</f>
        <v>0</v>
      </c>
      <c r="R43" s="189">
        <f>'Calculations - G'!R43</f>
        <v>0</v>
      </c>
      <c r="S43" s="189" t="e">
        <f>'Calculations - G'!S43</f>
        <v>#DIV/0!</v>
      </c>
      <c r="T43" s="1"/>
      <c r="U43" s="189">
        <f>'Calculations - G'!U43</f>
        <v>0</v>
      </c>
      <c r="V43" s="189">
        <f>'Calculations - G'!V43</f>
        <v>0</v>
      </c>
      <c r="W43" s="189">
        <f>'Calculations - G'!W43</f>
        <v>0</v>
      </c>
      <c r="X43" s="189">
        <f>'Calculations - G'!X43</f>
        <v>2.12</v>
      </c>
      <c r="Y43" s="189">
        <f>'Calculations - G'!Y43</f>
        <v>0</v>
      </c>
      <c r="Z43" s="189">
        <f>'Calculations - G'!Z43</f>
        <v>0</v>
      </c>
      <c r="AA43" s="189">
        <f>'Calculations - G'!AA43</f>
        <v>0</v>
      </c>
      <c r="AB43" s="189">
        <f>'Calculations - G'!AB43</f>
        <v>0</v>
      </c>
      <c r="AC43" s="189">
        <f>'Calculations - G'!AC43</f>
        <v>0</v>
      </c>
      <c r="AD43" s="189">
        <f>'Calculations - G'!AD43</f>
        <v>0</v>
      </c>
      <c r="AE43" s="189">
        <f>'Calculations - G'!AE43</f>
        <v>0</v>
      </c>
      <c r="AF43" s="189">
        <f>'Calculations - G'!AF43</f>
        <v>0</v>
      </c>
      <c r="AG43" s="189" t="e">
        <f>'Calculations - G'!AG43</f>
        <v>#DIV/0!</v>
      </c>
    </row>
    <row r="44" spans="1:33" x14ac:dyDescent="0.2">
      <c r="K44" s="189">
        <f>'Calculations - G'!K44</f>
        <v>0</v>
      </c>
      <c r="L44" s="189">
        <f>'Calculations - G'!L44</f>
        <v>0</v>
      </c>
      <c r="M44" s="189">
        <f>'Calculations - G'!M44</f>
        <v>0</v>
      </c>
      <c r="N44" s="189">
        <f>'Calculations - G'!N44</f>
        <v>0</v>
      </c>
      <c r="O44" s="189">
        <f>'Calculations - G'!O44</f>
        <v>0</v>
      </c>
      <c r="P44" s="189">
        <f>'Calculations - G'!P44</f>
        <v>0</v>
      </c>
      <c r="Q44" s="189">
        <f>'Calculations - G'!Q44</f>
        <v>0</v>
      </c>
      <c r="R44" s="189">
        <f>'Calculations - G'!R44</f>
        <v>0</v>
      </c>
      <c r="S44" s="189" t="e">
        <f>'Calculations - G'!S44</f>
        <v>#DIV/0!</v>
      </c>
      <c r="T44" s="1"/>
      <c r="U44" s="189">
        <f>'Calculations - G'!U44</f>
        <v>0</v>
      </c>
      <c r="V44" s="189">
        <f>'Calculations - G'!V44</f>
        <v>0</v>
      </c>
      <c r="W44" s="189">
        <f>'Calculations - G'!W44</f>
        <v>0</v>
      </c>
      <c r="X44" s="189">
        <f>'Calculations - G'!X44</f>
        <v>2.12</v>
      </c>
      <c r="Y44" s="189">
        <f>'Calculations - G'!Y44</f>
        <v>0</v>
      </c>
      <c r="Z44" s="189">
        <f>'Calculations - G'!Z44</f>
        <v>0</v>
      </c>
      <c r="AA44" s="189">
        <f>'Calculations - G'!AA44</f>
        <v>0</v>
      </c>
      <c r="AB44" s="189">
        <f>'Calculations - G'!AB44</f>
        <v>0</v>
      </c>
      <c r="AC44" s="189">
        <f>'Calculations - G'!AC44</f>
        <v>0</v>
      </c>
      <c r="AD44" s="189">
        <f>'Calculations - G'!AD44</f>
        <v>0</v>
      </c>
      <c r="AE44" s="189">
        <f>'Calculations - G'!AE44</f>
        <v>0</v>
      </c>
      <c r="AF44" s="189">
        <f>'Calculations - G'!AF44</f>
        <v>0</v>
      </c>
      <c r="AG44" s="189" t="e">
        <f>'Calculations - G'!AG44</f>
        <v>#DIV/0!</v>
      </c>
    </row>
    <row r="45" spans="1:33" x14ac:dyDescent="0.2">
      <c r="K45" s="189">
        <f>'Calculations - G'!K45</f>
        <v>0</v>
      </c>
      <c r="L45" s="189">
        <f>'Calculations - G'!L45</f>
        <v>0</v>
      </c>
      <c r="M45" s="189">
        <f>'Calculations - G'!M45</f>
        <v>0</v>
      </c>
      <c r="N45" s="189">
        <f>'Calculations - G'!N45</f>
        <v>0</v>
      </c>
      <c r="O45" s="189">
        <f>'Calculations - G'!O45</f>
        <v>0</v>
      </c>
      <c r="P45" s="189">
        <f>'Calculations - G'!P45</f>
        <v>0</v>
      </c>
      <c r="Q45" s="189">
        <f>'Calculations - G'!Q45</f>
        <v>0</v>
      </c>
      <c r="R45" s="189">
        <f>'Calculations - G'!R45</f>
        <v>0</v>
      </c>
      <c r="S45" s="189" t="e">
        <f>'Calculations - G'!S45</f>
        <v>#DIV/0!</v>
      </c>
      <c r="T45" s="1"/>
      <c r="U45" s="189">
        <f>'Calculations - G'!U45</f>
        <v>0</v>
      </c>
      <c r="V45" s="189">
        <f>'Calculations - G'!V45</f>
        <v>0</v>
      </c>
      <c r="W45" s="189">
        <f>'Calculations - G'!W45</f>
        <v>0</v>
      </c>
      <c r="X45" s="189">
        <f>'Calculations - G'!X45</f>
        <v>2.12</v>
      </c>
      <c r="Y45" s="189">
        <f>'Calculations - G'!Y45</f>
        <v>0</v>
      </c>
      <c r="Z45" s="189">
        <f>'Calculations - G'!Z45</f>
        <v>0</v>
      </c>
      <c r="AA45" s="189">
        <f>'Calculations - G'!AA45</f>
        <v>0</v>
      </c>
      <c r="AB45" s="189">
        <f>'Calculations - G'!AB45</f>
        <v>0</v>
      </c>
      <c r="AC45" s="189">
        <f>'Calculations - G'!AC45</f>
        <v>0</v>
      </c>
      <c r="AD45" s="189">
        <f>'Calculations - G'!AD45</f>
        <v>0</v>
      </c>
      <c r="AE45" s="189">
        <f>'Calculations - G'!AE45</f>
        <v>0</v>
      </c>
      <c r="AF45" s="189">
        <f>'Calculations - G'!AF45</f>
        <v>0</v>
      </c>
      <c r="AG45" s="189" t="e">
        <f>'Calculations - G'!AG45</f>
        <v>#DIV/0!</v>
      </c>
    </row>
    <row r="46" spans="1:33" x14ac:dyDescent="0.2">
      <c r="K46" s="189">
        <f>'Calculations - G'!K46</f>
        <v>0</v>
      </c>
      <c r="L46" s="1"/>
      <c r="M46" s="189">
        <f>'Calculations - G'!M46</f>
        <v>0</v>
      </c>
      <c r="N46" s="1"/>
      <c r="O46" s="1"/>
      <c r="P46" s="1"/>
      <c r="Q46" s="1"/>
      <c r="R46" s="1"/>
      <c r="S46" s="1"/>
      <c r="T46" s="1"/>
      <c r="U46" s="189">
        <f>'Calculations - G'!U46</f>
        <v>0</v>
      </c>
      <c r="V46" s="1"/>
      <c r="W46" s="235"/>
      <c r="X46" s="235"/>
      <c r="Y46" s="236"/>
      <c r="Z46" s="235"/>
      <c r="AA46" s="1"/>
      <c r="AB46" s="1"/>
      <c r="AC46" s="1"/>
      <c r="AD46" s="235"/>
      <c r="AE46" s="237"/>
      <c r="AF46" s="238"/>
      <c r="AG46" s="1"/>
    </row>
    <row r="47" spans="1:33" ht="13.5" x14ac:dyDescent="0.2">
      <c r="K47" s="172"/>
      <c r="L47" s="1"/>
      <c r="M47" s="1"/>
      <c r="N47" s="1"/>
      <c r="O47" s="1"/>
      <c r="P47" s="1"/>
      <c r="Q47" s="214" t="s">
        <v>398</v>
      </c>
      <c r="R47" s="242" t="s">
        <v>401</v>
      </c>
      <c r="S47" s="241" t="e">
        <f>SUM(S37:S45)</f>
        <v>#DIV/0!</v>
      </c>
      <c r="T47" s="1" t="s">
        <v>400</v>
      </c>
      <c r="U47" s="1"/>
      <c r="V47" s="1"/>
      <c r="W47" s="1"/>
      <c r="X47" s="1"/>
      <c r="Y47" s="1"/>
      <c r="Z47" s="1"/>
      <c r="AA47" s="1"/>
      <c r="AB47" s="1"/>
      <c r="AC47" s="1"/>
      <c r="AD47" s="1"/>
      <c r="AE47" s="214" t="s">
        <v>398</v>
      </c>
      <c r="AF47" s="242" t="s">
        <v>402</v>
      </c>
      <c r="AG47" s="241" t="e">
        <f>SUM(AG37:AG45)</f>
        <v>#DIV/0!</v>
      </c>
    </row>
    <row r="48" spans="1:33" ht="13.5" x14ac:dyDescent="0.2">
      <c r="A48" s="462" t="s">
        <v>410</v>
      </c>
      <c r="B48" s="463"/>
      <c r="C48" s="463"/>
      <c r="D48" s="463"/>
      <c r="E48" s="463"/>
      <c r="F48" s="463"/>
      <c r="G48" s="463"/>
      <c r="H48" s="463"/>
      <c r="I48" s="463"/>
      <c r="J48" s="464"/>
      <c r="K48" s="172"/>
      <c r="L48" s="172"/>
      <c r="M48" s="172"/>
      <c r="N48" s="1"/>
      <c r="O48" s="1"/>
      <c r="Q48" s="214" t="s">
        <v>404</v>
      </c>
      <c r="R48" s="242" t="s">
        <v>401</v>
      </c>
      <c r="S48" s="241" t="e">
        <f>S47/2</f>
        <v>#DIV/0!</v>
      </c>
      <c r="T48" s="1" t="s">
        <v>400</v>
      </c>
      <c r="U48" s="1"/>
      <c r="W48" s="1"/>
      <c r="X48" s="1"/>
      <c r="Y48" s="1"/>
      <c r="Z48" s="1"/>
      <c r="AA48" s="1"/>
      <c r="AB48" s="1"/>
      <c r="AC48" s="1"/>
      <c r="AD48" s="1"/>
      <c r="AE48" s="214" t="s">
        <v>404</v>
      </c>
      <c r="AF48" s="242" t="s">
        <v>402</v>
      </c>
      <c r="AG48" s="241" t="e">
        <f>AG47/2</f>
        <v>#DIV/0!</v>
      </c>
    </row>
    <row r="49" spans="1:25" x14ac:dyDescent="0.2">
      <c r="Q49" s="1"/>
    </row>
    <row r="50" spans="1:25" ht="24" x14ac:dyDescent="0.2">
      <c r="A50" s="199" t="s">
        <v>574</v>
      </c>
      <c r="B50" s="171" t="s">
        <v>575</v>
      </c>
      <c r="C50" s="185">
        <v>2</v>
      </c>
      <c r="G50" s="201"/>
      <c r="H50" s="249" t="s">
        <v>575</v>
      </c>
      <c r="I50" s="201">
        <v>2</v>
      </c>
      <c r="Q50" s="1"/>
    </row>
    <row r="52" spans="1:25" ht="24" x14ac:dyDescent="0.2">
      <c r="A52" s="199" t="s">
        <v>576</v>
      </c>
      <c r="B52" s="171" t="s">
        <v>575</v>
      </c>
      <c r="C52" s="185">
        <v>1.5</v>
      </c>
      <c r="G52" s="201"/>
      <c r="H52" s="249" t="s">
        <v>575</v>
      </c>
      <c r="I52" s="201">
        <v>1.5</v>
      </c>
      <c r="K52" s="183" t="s">
        <v>413</v>
      </c>
      <c r="N52" s="175"/>
      <c r="R52" s="218"/>
      <c r="S52" s="247" t="s">
        <v>414</v>
      </c>
      <c r="T52" s="247" t="s">
        <v>415</v>
      </c>
      <c r="W52" s="247" t="s">
        <v>416</v>
      </c>
    </row>
    <row r="53" spans="1:25" ht="12" customHeight="1" x14ac:dyDescent="0.2">
      <c r="G53" s="1"/>
      <c r="H53" s="1"/>
      <c r="I53" s="1"/>
      <c r="K53" s="186" t="s">
        <v>384</v>
      </c>
      <c r="L53" s="186" t="s">
        <v>347</v>
      </c>
      <c r="M53" s="221" t="s">
        <v>387</v>
      </c>
      <c r="N53" s="186" t="s">
        <v>346</v>
      </c>
      <c r="O53" s="221" t="s">
        <v>417</v>
      </c>
      <c r="P53" s="222" t="s">
        <v>418</v>
      </c>
      <c r="Q53" s="222" t="s">
        <v>419</v>
      </c>
      <c r="R53" s="222" t="s">
        <v>420</v>
      </c>
      <c r="S53" s="222" t="s">
        <v>421</v>
      </c>
      <c r="T53" s="222" t="s">
        <v>421</v>
      </c>
      <c r="U53" s="186" t="s">
        <v>395</v>
      </c>
      <c r="V53" s="186" t="s">
        <v>387</v>
      </c>
      <c r="W53" s="222" t="s">
        <v>421</v>
      </c>
      <c r="X53" s="222" t="s">
        <v>422</v>
      </c>
      <c r="Y53" s="222" t="str">
        <f>X4</f>
        <v>Weight (kip)</v>
      </c>
    </row>
    <row r="54" spans="1:25" ht="24" x14ac:dyDescent="0.2">
      <c r="A54" s="199" t="s">
        <v>423</v>
      </c>
      <c r="B54" s="173" t="s">
        <v>424</v>
      </c>
      <c r="C54" s="175" t="s">
        <v>425</v>
      </c>
      <c r="E54" s="172"/>
      <c r="G54" s="201"/>
      <c r="H54" s="249" t="s">
        <v>424</v>
      </c>
      <c r="I54" s="202">
        <f>Pp</f>
        <v>0</v>
      </c>
      <c r="J54" s="175" t="s">
        <v>400</v>
      </c>
      <c r="K54" s="189">
        <f>'Calculations - G'!K54</f>
        <v>0</v>
      </c>
      <c r="L54" s="189">
        <f>'Calculations - G'!L54</f>
        <v>0</v>
      </c>
      <c r="M54" s="189">
        <f>'Calculations - G'!M54</f>
        <v>0</v>
      </c>
      <c r="N54" s="189">
        <f>'Calculations - G'!N54</f>
        <v>0</v>
      </c>
      <c r="O54" s="189">
        <f>'Calculations - G'!O54</f>
        <v>0</v>
      </c>
      <c r="P54" s="189">
        <f>'Calculations - G'!P54</f>
        <v>0</v>
      </c>
      <c r="Q54" s="189">
        <f>'Calculations - G'!Q54</f>
        <v>0</v>
      </c>
      <c r="R54" s="189">
        <f>'Calculations - G'!R54</f>
        <v>0</v>
      </c>
      <c r="S54" s="189">
        <f>'Calculations - G'!S54</f>
        <v>0</v>
      </c>
      <c r="T54" s="189">
        <f>'Calculations - G'!T54</f>
        <v>0</v>
      </c>
      <c r="U54" s="189">
        <f>'Calculations - G'!U54</f>
        <v>0</v>
      </c>
      <c r="V54" s="189">
        <f>'Calculations - G'!V54</f>
        <v>0</v>
      </c>
      <c r="W54" s="189">
        <f>'Calculations - G'!W54</f>
        <v>0</v>
      </c>
      <c r="X54" s="227" t="str">
        <f>'Calculations - G'!X54</f>
        <v>No</v>
      </c>
      <c r="Y54" s="227" t="str">
        <f>'Calculations - G'!Y54</f>
        <v>Cohesionless</v>
      </c>
    </row>
    <row r="55" spans="1:25" x14ac:dyDescent="0.2">
      <c r="B55" s="172"/>
      <c r="C55" s="172"/>
      <c r="E55" s="172"/>
      <c r="G55" s="1"/>
      <c r="H55" s="1"/>
      <c r="I55" s="201"/>
      <c r="J55" s="1"/>
      <c r="K55" s="189">
        <f>'Calculations - G'!K55</f>
        <v>0</v>
      </c>
      <c r="L55" s="189">
        <f>'Calculations - G'!L55</f>
        <v>0</v>
      </c>
      <c r="M55" s="189">
        <f>'Calculations - G'!M55</f>
        <v>0</v>
      </c>
      <c r="N55" s="189">
        <f>'Calculations - G'!N55</f>
        <v>0</v>
      </c>
      <c r="O55" s="189">
        <f>'Calculations - G'!O55</f>
        <v>0</v>
      </c>
      <c r="P55" s="189">
        <f>'Calculations - G'!P55</f>
        <v>0</v>
      </c>
      <c r="Q55" s="189">
        <f>'Calculations - G'!Q55</f>
        <v>0</v>
      </c>
      <c r="R55" s="189">
        <f>'Calculations - G'!R55</f>
        <v>0</v>
      </c>
      <c r="S55" s="189">
        <f>'Calculations - G'!S55</f>
        <v>0</v>
      </c>
      <c r="T55" s="189">
        <f>'Calculations - G'!T55</f>
        <v>0</v>
      </c>
      <c r="U55" s="189">
        <f>'Calculations - G'!U55</f>
        <v>0</v>
      </c>
      <c r="V55" s="189">
        <f>'Calculations - G'!V55</f>
        <v>0</v>
      </c>
      <c r="W55" s="189">
        <f>'Calculations - G'!W55</f>
        <v>0</v>
      </c>
      <c r="X55" s="227" t="str">
        <f>'Calculations - G'!X55</f>
        <v>No</v>
      </c>
      <c r="Y55" s="227" t="str">
        <f>'Calculations - G'!Y55</f>
        <v>Cohesionless</v>
      </c>
    </row>
    <row r="56" spans="1:25" ht="24" x14ac:dyDescent="0.2">
      <c r="A56" s="199" t="s">
        <v>426</v>
      </c>
      <c r="B56" s="173" t="s">
        <v>427</v>
      </c>
      <c r="C56" s="175" t="s">
        <v>428</v>
      </c>
      <c r="G56" s="201"/>
      <c r="H56" s="249" t="s">
        <v>427</v>
      </c>
      <c r="I56" s="202">
        <f>'Calculations - G'!I56</f>
        <v>0</v>
      </c>
      <c r="J56" s="1" t="s">
        <v>365</v>
      </c>
      <c r="K56" s="189">
        <f>'Calculations - G'!K56</f>
        <v>0</v>
      </c>
      <c r="L56" s="189">
        <f>'Calculations - G'!L56</f>
        <v>0</v>
      </c>
      <c r="M56" s="189">
        <f>'Calculations - G'!M56</f>
        <v>0</v>
      </c>
      <c r="N56" s="189">
        <f>'Calculations - G'!N56</f>
        <v>0</v>
      </c>
      <c r="O56" s="189">
        <f>'Calculations - G'!O56</f>
        <v>0</v>
      </c>
      <c r="P56" s="189">
        <f>'Calculations - G'!P56</f>
        <v>0</v>
      </c>
      <c r="Q56" s="189">
        <f>'Calculations - G'!Q56</f>
        <v>0</v>
      </c>
      <c r="R56" s="189">
        <f>'Calculations - G'!R56</f>
        <v>0</v>
      </c>
      <c r="S56" s="189">
        <f>'Calculations - G'!S56</f>
        <v>0</v>
      </c>
      <c r="T56" s="189">
        <f>'Calculations - G'!T56</f>
        <v>0</v>
      </c>
      <c r="U56" s="189">
        <f>'Calculations - G'!U56</f>
        <v>0</v>
      </c>
      <c r="V56" s="189">
        <f>'Calculations - G'!V56</f>
        <v>0</v>
      </c>
      <c r="W56" s="189">
        <f>'Calculations - G'!W56</f>
        <v>0</v>
      </c>
      <c r="X56" s="227" t="str">
        <f>'Calculations - G'!X56</f>
        <v>No</v>
      </c>
      <c r="Y56" s="227" t="str">
        <f>'Calculations - G'!Y56</f>
        <v>Cohesionless</v>
      </c>
    </row>
    <row r="57" spans="1:25" x14ac:dyDescent="0.2">
      <c r="A57" s="171"/>
      <c r="B57" s="173"/>
      <c r="C57" s="175"/>
      <c r="G57" s="201"/>
      <c r="H57" s="249"/>
      <c r="I57" s="202"/>
      <c r="J57" s="1"/>
      <c r="K57" s="189">
        <f>'Calculations - G'!K57</f>
        <v>0</v>
      </c>
      <c r="L57" s="189">
        <f>'Calculations - G'!L57</f>
        <v>0</v>
      </c>
      <c r="M57" s="189">
        <f>'Calculations - G'!M57</f>
        <v>0</v>
      </c>
      <c r="N57" s="189">
        <f>'Calculations - G'!N57</f>
        <v>0</v>
      </c>
      <c r="O57" s="189">
        <f>'Calculations - G'!O57</f>
        <v>0</v>
      </c>
      <c r="P57" s="189">
        <f>'Calculations - G'!P57</f>
        <v>0</v>
      </c>
      <c r="Q57" s="189">
        <f>'Calculations - G'!Q57</f>
        <v>0</v>
      </c>
      <c r="R57" s="189">
        <f>'Calculations - G'!R57</f>
        <v>0</v>
      </c>
      <c r="S57" s="189">
        <f>'Calculations - G'!S57</f>
        <v>0</v>
      </c>
      <c r="T57" s="189">
        <f>'Calculations - G'!T57</f>
        <v>0</v>
      </c>
      <c r="U57" s="189">
        <f>'Calculations - G'!U57</f>
        <v>0</v>
      </c>
      <c r="V57" s="189">
        <f>'Calculations - G'!V57</f>
        <v>0</v>
      </c>
      <c r="W57" s="189">
        <f>'Calculations - G'!W57</f>
        <v>0</v>
      </c>
      <c r="X57" s="227" t="str">
        <f>'Calculations - G'!X57</f>
        <v>No</v>
      </c>
      <c r="Y57" s="227" t="str">
        <f>'Calculations - G'!Y57</f>
        <v>Cohesionless</v>
      </c>
    </row>
    <row r="58" spans="1:25" ht="24" x14ac:dyDescent="0.2">
      <c r="A58" s="199" t="s">
        <v>429</v>
      </c>
      <c r="B58" s="173" t="s">
        <v>430</v>
      </c>
      <c r="C58" s="175" t="s">
        <v>425</v>
      </c>
      <c r="E58" s="172"/>
      <c r="G58" s="201"/>
      <c r="H58" s="173" t="s">
        <v>430</v>
      </c>
      <c r="I58" s="202">
        <f>'Calculations - G'!I58</f>
        <v>0</v>
      </c>
      <c r="J58" s="175" t="s">
        <v>400</v>
      </c>
      <c r="K58" s="189">
        <f>'Calculations - G'!K58</f>
        <v>0</v>
      </c>
      <c r="L58" s="189">
        <f>'Calculations - G'!L58</f>
        <v>0</v>
      </c>
      <c r="M58" s="189">
        <f>'Calculations - G'!M58</f>
        <v>0</v>
      </c>
      <c r="N58" s="189">
        <f>'Calculations - G'!N58</f>
        <v>0</v>
      </c>
      <c r="O58" s="189">
        <f>'Calculations - G'!O58</f>
        <v>0</v>
      </c>
      <c r="P58" s="189">
        <f>'Calculations - G'!P58</f>
        <v>0</v>
      </c>
      <c r="Q58" s="189">
        <f>'Calculations - G'!Q58</f>
        <v>0</v>
      </c>
      <c r="R58" s="189">
        <f>'Calculations - G'!R58</f>
        <v>0</v>
      </c>
      <c r="S58" s="189">
        <f>'Calculations - G'!S58</f>
        <v>0</v>
      </c>
      <c r="T58" s="189">
        <f>'Calculations - G'!T58</f>
        <v>0</v>
      </c>
      <c r="U58" s="189">
        <f>'Calculations - G'!U58</f>
        <v>0</v>
      </c>
      <c r="V58" s="189">
        <f>'Calculations - G'!V58</f>
        <v>0</v>
      </c>
      <c r="W58" s="189">
        <f>'Calculations - G'!W58</f>
        <v>0</v>
      </c>
      <c r="X58" s="227" t="str">
        <f>'Calculations - G'!X58</f>
        <v>No</v>
      </c>
      <c r="Y58" s="227" t="str">
        <f>'Calculations - G'!Y58</f>
        <v>Cohesionless</v>
      </c>
    </row>
    <row r="59" spans="1:25" x14ac:dyDescent="0.2">
      <c r="A59" s="199"/>
      <c r="B59" s="173"/>
      <c r="C59" s="175"/>
      <c r="G59" s="201"/>
      <c r="H59" s="173"/>
      <c r="I59" s="202"/>
      <c r="J59" s="1"/>
      <c r="K59" s="189">
        <f>'Calculations - G'!K59</f>
        <v>0</v>
      </c>
      <c r="L59" s="189">
        <f>'Calculations - G'!L59</f>
        <v>0</v>
      </c>
      <c r="M59" s="189">
        <f>'Calculations - G'!M59</f>
        <v>0</v>
      </c>
      <c r="N59" s="189">
        <f>'Calculations - G'!N59</f>
        <v>0</v>
      </c>
      <c r="O59" s="189">
        <f>'Calculations - G'!O59</f>
        <v>0</v>
      </c>
      <c r="P59" s="189">
        <f>'Calculations - G'!P59</f>
        <v>0</v>
      </c>
      <c r="Q59" s="189">
        <f>'Calculations - G'!Q59</f>
        <v>0</v>
      </c>
      <c r="R59" s="189">
        <f>'Calculations - G'!R59</f>
        <v>0</v>
      </c>
      <c r="S59" s="189">
        <f>'Calculations - G'!S59</f>
        <v>0</v>
      </c>
      <c r="T59" s="189">
        <f>'Calculations - G'!T59</f>
        <v>0</v>
      </c>
      <c r="U59" s="189">
        <f>'Calculations - G'!U59</f>
        <v>0</v>
      </c>
      <c r="V59" s="189">
        <f>'Calculations - G'!V59</f>
        <v>0</v>
      </c>
      <c r="W59" s="189">
        <f>'Calculations - G'!W59</f>
        <v>0</v>
      </c>
      <c r="X59" s="227" t="str">
        <f>'Calculations - G'!X59</f>
        <v>No</v>
      </c>
      <c r="Y59" s="227" t="str">
        <f>'Calculations - G'!Y59</f>
        <v>Cohesionless</v>
      </c>
    </row>
    <row r="60" spans="1:25" ht="24" x14ac:dyDescent="0.2">
      <c r="A60" s="199" t="s">
        <v>431</v>
      </c>
      <c r="B60" s="173" t="s">
        <v>432</v>
      </c>
      <c r="C60" s="175" t="s">
        <v>433</v>
      </c>
      <c r="G60" s="201"/>
      <c r="H60" s="173" t="s">
        <v>432</v>
      </c>
      <c r="I60" s="202">
        <f>'Calculations - G'!I60</f>
        <v>0</v>
      </c>
      <c r="J60" s="1" t="s">
        <v>365</v>
      </c>
      <c r="K60" s="189">
        <f>'Calculations - G'!K60</f>
        <v>0</v>
      </c>
      <c r="L60" s="189">
        <f>'Calculations - G'!L60</f>
        <v>0</v>
      </c>
      <c r="M60" s="189">
        <f>'Calculations - G'!M60</f>
        <v>0</v>
      </c>
      <c r="N60" s="189">
        <f>'Calculations - G'!N60</f>
        <v>0</v>
      </c>
      <c r="O60" s="189">
        <f>'Calculations - G'!O60</f>
        <v>0</v>
      </c>
      <c r="P60" s="189">
        <f>'Calculations - G'!P60</f>
        <v>0</v>
      </c>
      <c r="Q60" s="189">
        <f>'Calculations - G'!Q60</f>
        <v>0</v>
      </c>
      <c r="R60" s="189">
        <f>'Calculations - G'!R60</f>
        <v>0</v>
      </c>
      <c r="S60" s="189">
        <f>'Calculations - G'!S60</f>
        <v>0</v>
      </c>
      <c r="T60" s="189">
        <f>'Calculations - G'!T60</f>
        <v>0</v>
      </c>
      <c r="U60" s="189">
        <f>'Calculations - G'!U60</f>
        <v>0</v>
      </c>
      <c r="V60" s="189">
        <f>'Calculations - G'!V60</f>
        <v>0</v>
      </c>
      <c r="W60" s="189">
        <f>'Calculations - G'!W60</f>
        <v>0</v>
      </c>
      <c r="X60" s="227" t="str">
        <f>'Calculations - G'!X60</f>
        <v>No</v>
      </c>
      <c r="Y60" s="227" t="str">
        <f>'Calculations - G'!Y60</f>
        <v>Cohesionless</v>
      </c>
    </row>
    <row r="61" spans="1:25" x14ac:dyDescent="0.2">
      <c r="B61" s="172"/>
      <c r="C61" s="172"/>
      <c r="E61" s="172"/>
      <c r="G61" s="1"/>
      <c r="H61" s="1"/>
      <c r="I61" s="201"/>
      <c r="J61" s="1"/>
      <c r="K61" s="189">
        <f>'Calculations - G'!K61</f>
        <v>0</v>
      </c>
      <c r="L61" s="189">
        <f>'Calculations - G'!L61</f>
        <v>0</v>
      </c>
      <c r="M61" s="189">
        <f>'Calculations - G'!M61</f>
        <v>0</v>
      </c>
      <c r="N61" s="189">
        <f>'Calculations - G'!N61</f>
        <v>0</v>
      </c>
      <c r="O61" s="189">
        <f>'Calculations - G'!O61</f>
        <v>0</v>
      </c>
      <c r="P61" s="189">
        <f>'Calculations - G'!P61</f>
        <v>0</v>
      </c>
      <c r="Q61" s="189">
        <f>'Calculations - G'!Q61</f>
        <v>0</v>
      </c>
      <c r="R61" s="189">
        <f>'Calculations - G'!R61</f>
        <v>0</v>
      </c>
      <c r="S61" s="189">
        <f>'Calculations - G'!S61</f>
        <v>0</v>
      </c>
      <c r="T61" s="189">
        <f>'Calculations - G'!T61</f>
        <v>0</v>
      </c>
      <c r="U61" s="189">
        <f>'Calculations - G'!U61</f>
        <v>0</v>
      </c>
      <c r="V61" s="189">
        <f>'Calculations - G'!V61</f>
        <v>0</v>
      </c>
      <c r="W61" s="189">
        <f>'Calculations - G'!W61</f>
        <v>0</v>
      </c>
      <c r="X61" s="227" t="str">
        <f>'Calculations - G'!X61</f>
        <v>No</v>
      </c>
      <c r="Y61" s="227" t="str">
        <f>'Calculations - G'!Y61</f>
        <v>Cohesionless</v>
      </c>
    </row>
    <row r="62" spans="1:25" x14ac:dyDescent="0.2">
      <c r="A62" s="467" t="s">
        <v>434</v>
      </c>
      <c r="B62" s="258" t="s">
        <v>435</v>
      </c>
      <c r="E62" s="172"/>
      <c r="G62" s="1"/>
      <c r="H62" s="1"/>
      <c r="I62" s="201"/>
      <c r="J62" s="1"/>
      <c r="K62" s="189">
        <f>'Calculations - G'!K62</f>
        <v>0</v>
      </c>
      <c r="L62" s="189">
        <f>'Calculations - G'!L62</f>
        <v>0</v>
      </c>
      <c r="M62" s="189">
        <f>'Calculations - G'!M62</f>
        <v>0</v>
      </c>
      <c r="N62" s="189">
        <f>'Calculations - G'!N62</f>
        <v>0</v>
      </c>
      <c r="O62" s="189">
        <f>'Calculations - G'!O62</f>
        <v>0</v>
      </c>
      <c r="P62" s="189">
        <f>'Calculations - G'!P62</f>
        <v>0</v>
      </c>
      <c r="Q62" s="189">
        <f>'Calculations - G'!Q62</f>
        <v>0</v>
      </c>
      <c r="R62" s="189">
        <f>'Calculations - G'!R62</f>
        <v>0</v>
      </c>
      <c r="S62" s="189">
        <f>'Calculations - G'!S62</f>
        <v>0</v>
      </c>
      <c r="T62" s="189">
        <f>'Calculations - G'!T62</f>
        <v>0</v>
      </c>
      <c r="U62" s="189">
        <f>'Calculations - G'!U62</f>
        <v>0</v>
      </c>
      <c r="V62" s="189">
        <f>'Calculations - G'!V62</f>
        <v>0</v>
      </c>
      <c r="W62" s="189">
        <f>'Calculations - G'!W62</f>
        <v>0</v>
      </c>
      <c r="X62" s="227" t="str">
        <f>'Calculations - G'!X62</f>
        <v>No</v>
      </c>
      <c r="Y62" s="227" t="str">
        <f>'Calculations - G'!Y62</f>
        <v>Cohesionless</v>
      </c>
    </row>
    <row r="63" spans="1:25" x14ac:dyDescent="0.2">
      <c r="A63" s="467"/>
      <c r="G63" s="1"/>
      <c r="H63" s="1"/>
      <c r="I63" s="1"/>
      <c r="J63" s="1"/>
      <c r="K63" s="189">
        <f>'Calculations - G'!K63</f>
        <v>0</v>
      </c>
      <c r="L63" s="259"/>
      <c r="M63" s="259"/>
      <c r="N63" s="1"/>
      <c r="O63" s="1"/>
      <c r="P63" s="1"/>
      <c r="Q63" s="249" t="s">
        <v>436</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437</v>
      </c>
      <c r="C64" s="172" t="s">
        <v>438</v>
      </c>
      <c r="E64" s="172"/>
      <c r="G64" s="201"/>
      <c r="H64" s="249" t="s">
        <v>437</v>
      </c>
      <c r="I64" s="202">
        <f>'Calculations - G'!I64</f>
        <v>0</v>
      </c>
      <c r="J64" s="1" t="s">
        <v>365</v>
      </c>
      <c r="Y64" s="1"/>
    </row>
    <row r="65" spans="1:43" ht="13.5" x14ac:dyDescent="0.2">
      <c r="B65" s="249" t="s">
        <v>439</v>
      </c>
      <c r="C65" s="259" t="s">
        <v>440</v>
      </c>
      <c r="D65" s="1"/>
      <c r="E65" s="1"/>
      <c r="F65" s="1"/>
      <c r="G65" s="201"/>
      <c r="H65" s="249" t="s">
        <v>439</v>
      </c>
      <c r="I65" s="202" t="e">
        <f>'Calculations - G'!I65</f>
        <v>#DIV/0!</v>
      </c>
      <c r="J65" s="1" t="s">
        <v>365</v>
      </c>
      <c r="X65" s="1"/>
      <c r="Y65" s="1"/>
    </row>
    <row r="66" spans="1:43" x14ac:dyDescent="0.2">
      <c r="B66" s="260"/>
      <c r="C66" s="215"/>
      <c r="D66" s="1"/>
      <c r="E66" s="1"/>
      <c r="F66" s="1"/>
      <c r="G66" s="1"/>
      <c r="H66" s="1"/>
      <c r="I66" s="201"/>
      <c r="J66" s="1"/>
      <c r="X66" s="1"/>
      <c r="Y66" s="1"/>
    </row>
    <row r="67" spans="1:43" x14ac:dyDescent="0.2">
      <c r="B67" s="258" t="s">
        <v>441</v>
      </c>
      <c r="C67" s="215"/>
      <c r="D67" s="1"/>
      <c r="E67" s="1"/>
      <c r="F67" s="1"/>
      <c r="G67" s="1"/>
      <c r="H67" s="1"/>
      <c r="I67" s="201"/>
      <c r="J67" s="1"/>
      <c r="K67" s="172"/>
      <c r="L67" s="172"/>
      <c r="M67" s="172"/>
    </row>
    <row r="68" spans="1:43" x14ac:dyDescent="0.2">
      <c r="B68" s="260"/>
      <c r="C68" s="215"/>
      <c r="D68" s="1"/>
      <c r="E68" s="249"/>
      <c r="F68" s="1"/>
      <c r="G68" s="1"/>
      <c r="H68" s="1"/>
      <c r="I68" s="1"/>
      <c r="J68" s="1"/>
      <c r="K68" s="172"/>
      <c r="L68" s="172"/>
      <c r="M68" s="172"/>
    </row>
    <row r="69" spans="1:43" ht="13.5" x14ac:dyDescent="0.2">
      <c r="B69" s="249" t="s">
        <v>437</v>
      </c>
      <c r="C69" s="262" t="s">
        <v>442</v>
      </c>
      <c r="D69" s="1"/>
      <c r="E69" s="1"/>
      <c r="F69" s="1"/>
      <c r="G69" s="201"/>
      <c r="H69" s="249" t="s">
        <v>437</v>
      </c>
      <c r="I69" s="202">
        <f>'Calculations - G'!I69</f>
        <v>0</v>
      </c>
      <c r="J69" s="1" t="s">
        <v>365</v>
      </c>
      <c r="K69" s="1"/>
      <c r="L69" s="172"/>
      <c r="M69" s="172"/>
    </row>
    <row r="70" spans="1:43" ht="13.5" x14ac:dyDescent="0.2">
      <c r="B70" s="249" t="s">
        <v>439</v>
      </c>
      <c r="C70" s="1" t="s">
        <v>443</v>
      </c>
      <c r="D70" s="1"/>
      <c r="E70" s="1"/>
      <c r="F70" s="1"/>
      <c r="G70" s="201"/>
      <c r="H70" s="249" t="s">
        <v>439</v>
      </c>
      <c r="I70" s="202" t="e">
        <f>'Calculations - G'!I70</f>
        <v>#DIV/0!</v>
      </c>
      <c r="J70" s="1" t="s">
        <v>365</v>
      </c>
      <c r="K70" s="198"/>
      <c r="L70" s="172"/>
      <c r="M70" s="172"/>
    </row>
    <row r="71" spans="1:43" x14ac:dyDescent="0.2">
      <c r="B71" s="1"/>
      <c r="C71" s="1"/>
      <c r="D71" s="1"/>
      <c r="E71" s="1"/>
      <c r="F71" s="1"/>
      <c r="G71" s="1"/>
      <c r="H71" s="1"/>
      <c r="I71" s="201"/>
      <c r="J71" s="1"/>
      <c r="K71" s="172"/>
      <c r="L71" s="172"/>
      <c r="M71" s="172"/>
    </row>
    <row r="72" spans="1:43" x14ac:dyDescent="0.2">
      <c r="B72" s="258" t="s">
        <v>444</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249" t="s">
        <v>437</v>
      </c>
      <c r="C74" s="1" t="s">
        <v>577</v>
      </c>
      <c r="D74" s="1"/>
      <c r="E74" s="1"/>
      <c r="F74" s="1"/>
      <c r="G74" s="201"/>
      <c r="H74" s="249" t="s">
        <v>437</v>
      </c>
      <c r="I74" s="202">
        <f>'Calculations - G'!I74</f>
        <v>0</v>
      </c>
      <c r="J74" s="1" t="s">
        <v>365</v>
      </c>
      <c r="L74" s="172"/>
      <c r="M74" s="172"/>
    </row>
    <row r="75" spans="1:43" ht="13.5" x14ac:dyDescent="0.2">
      <c r="B75" s="249" t="s">
        <v>439</v>
      </c>
      <c r="C75" s="259" t="s">
        <v>440</v>
      </c>
      <c r="D75" s="1"/>
      <c r="E75" s="1"/>
      <c r="F75" s="1"/>
      <c r="G75" s="201"/>
      <c r="H75" s="249" t="s">
        <v>439</v>
      </c>
      <c r="I75" s="202" t="e">
        <f>'Calculations - G'!I75</f>
        <v>#DIV/0!</v>
      </c>
      <c r="J75" s="1" t="s">
        <v>365</v>
      </c>
      <c r="K75" s="172"/>
      <c r="L75" s="172"/>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72"/>
      <c r="M77" s="172"/>
      <c r="AH77" s="263" t="s">
        <v>445</v>
      </c>
      <c r="AI77" s="264"/>
      <c r="AJ77" s="265" t="s">
        <v>336</v>
      </c>
      <c r="AK77" s="265" t="s">
        <v>337</v>
      </c>
      <c r="AL77" s="265" t="s">
        <v>338</v>
      </c>
      <c r="AM77" s="265" t="s">
        <v>339</v>
      </c>
      <c r="AN77" s="266"/>
      <c r="AO77" s="265" t="s">
        <v>446</v>
      </c>
      <c r="AP77" s="265" t="s">
        <v>446</v>
      </c>
    </row>
    <row r="78" spans="1:43" ht="13.5" x14ac:dyDescent="0.2">
      <c r="A78" s="171" t="s">
        <v>447</v>
      </c>
      <c r="B78" s="173" t="s">
        <v>484</v>
      </c>
      <c r="C78" s="175" t="s">
        <v>578</v>
      </c>
      <c r="E78" s="172"/>
      <c r="G78" s="181"/>
      <c r="H78" s="173" t="s">
        <v>484</v>
      </c>
      <c r="I78" s="203" t="e">
        <f>I56/FS_PP+(MIN(Rplug,I64+I69+I74)+I65+I70+I75)/FS_lat</f>
        <v>#DIV/0!</v>
      </c>
      <c r="J78" s="172" t="s">
        <v>365</v>
      </c>
      <c r="K78" s="1"/>
      <c r="L78" s="1"/>
      <c r="M78" s="172"/>
      <c r="AH78" s="267" t="s">
        <v>384</v>
      </c>
      <c r="AI78" s="267" t="s">
        <v>395</v>
      </c>
      <c r="AJ78" s="267" t="s">
        <v>351</v>
      </c>
      <c r="AK78" s="267" t="s">
        <v>351</v>
      </c>
      <c r="AL78" s="267" t="s">
        <v>352</v>
      </c>
      <c r="AM78" s="267" t="s">
        <v>352</v>
      </c>
      <c r="AN78" s="267" t="s">
        <v>350</v>
      </c>
      <c r="AO78" s="267" t="s">
        <v>450</v>
      </c>
      <c r="AP78" s="267" t="s">
        <v>450</v>
      </c>
      <c r="AQ78" s="268" t="s">
        <v>451</v>
      </c>
    </row>
    <row r="79" spans="1:43" ht="13.5" thickBot="1" x14ac:dyDescent="0.25">
      <c r="B79" s="172"/>
      <c r="C79" s="172"/>
      <c r="E79" s="172"/>
      <c r="K79" s="172"/>
      <c r="L79" s="172"/>
      <c r="M79" s="172"/>
      <c r="AH79" s="269">
        <f t="shared" ref="AH79:AI81" si="0">K86</f>
        <v>0</v>
      </c>
      <c r="AI79" s="269">
        <f t="shared" si="0"/>
        <v>0</v>
      </c>
      <c r="AJ79" s="270">
        <f t="shared" ref="AJ79:AM81" si="1">Q5</f>
        <v>0</v>
      </c>
      <c r="AK79" s="270">
        <f t="shared" si="1"/>
        <v>0</v>
      </c>
      <c r="AL79" s="269">
        <f t="shared" si="1"/>
        <v>0</v>
      </c>
      <c r="AM79" s="269">
        <f t="shared" si="1"/>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452</v>
      </c>
      <c r="I80" s="273" t="e">
        <f>S/I78</f>
        <v>#DIV/0!</v>
      </c>
      <c r="K80" s="274"/>
      <c r="L80" s="173"/>
      <c r="M80" s="275"/>
      <c r="N80" s="218"/>
      <c r="P80" s="212"/>
      <c r="AH80" s="269">
        <f t="shared" si="0"/>
        <v>0</v>
      </c>
      <c r="AI80" s="269">
        <f t="shared" si="0"/>
        <v>0</v>
      </c>
      <c r="AJ80" s="270">
        <f t="shared" si="1"/>
        <v>0</v>
      </c>
      <c r="AK80" s="270">
        <f t="shared" si="1"/>
        <v>0</v>
      </c>
      <c r="AL80" s="269">
        <f t="shared" si="1"/>
        <v>0</v>
      </c>
      <c r="AM80" s="269">
        <f t="shared" si="1"/>
        <v>0</v>
      </c>
      <c r="AN80" s="269">
        <f>O87</f>
        <v>0</v>
      </c>
      <c r="AO80" s="271">
        <f t="shared" ref="AO80:AO86" si="2">0.5*(AJ80+AL80)*SQRT(0.25*(AK80-AM80)^2+AN80^2)</f>
        <v>0</v>
      </c>
      <c r="AP80" s="271">
        <f t="shared" ref="AP80:AP86" si="3">0.5*(AK80+AM80)*SQRT(0.25*(AJ80-AL80)^2+AN80^2)</f>
        <v>0</v>
      </c>
      <c r="AQ80" s="272">
        <f>AI80*(2*AO80+2*AP80)/2</f>
        <v>0</v>
      </c>
    </row>
    <row r="81" spans="1:43" ht="12.75" x14ac:dyDescent="0.2">
      <c r="B81" s="172"/>
      <c r="C81" s="172"/>
      <c r="E81" s="172"/>
      <c r="H81" s="173"/>
      <c r="I81" s="288"/>
      <c r="L81" s="173"/>
      <c r="M81" s="275"/>
      <c r="N81" s="218"/>
      <c r="P81" s="212"/>
      <c r="AH81" s="269">
        <f t="shared" si="0"/>
        <v>0</v>
      </c>
      <c r="AI81" s="269">
        <f t="shared" si="0"/>
        <v>0</v>
      </c>
      <c r="AJ81" s="270">
        <f t="shared" si="1"/>
        <v>0</v>
      </c>
      <c r="AK81" s="270">
        <f t="shared" si="1"/>
        <v>0</v>
      </c>
      <c r="AL81" s="269">
        <f t="shared" si="1"/>
        <v>0</v>
      </c>
      <c r="AM81" s="269">
        <f t="shared" si="1"/>
        <v>0</v>
      </c>
      <c r="AN81" s="269">
        <f>O88</f>
        <v>0</v>
      </c>
      <c r="AO81" s="271">
        <f t="shared" si="2"/>
        <v>0</v>
      </c>
      <c r="AP81" s="271">
        <f t="shared" si="3"/>
        <v>0</v>
      </c>
      <c r="AQ81" s="272">
        <f t="shared" ref="AQ81:AQ86" si="4">AI81*(2*AO81+2*AP81)/2</f>
        <v>0</v>
      </c>
    </row>
    <row r="82" spans="1:43" ht="12.75" x14ac:dyDescent="0.2">
      <c r="A82" s="462" t="s">
        <v>453</v>
      </c>
      <c r="B82" s="463"/>
      <c r="C82" s="463"/>
      <c r="D82" s="463"/>
      <c r="E82" s="463"/>
      <c r="F82" s="463"/>
      <c r="G82" s="463"/>
      <c r="H82" s="463"/>
      <c r="I82" s="463"/>
      <c r="J82" s="464"/>
      <c r="K82" s="178" t="s">
        <v>454</v>
      </c>
      <c r="L82" s="218"/>
      <c r="M82" s="178"/>
      <c r="Q82" s="276"/>
      <c r="AH82" s="269">
        <f t="shared" ref="AH82:AI86" si="5">K90</f>
        <v>0</v>
      </c>
      <c r="AI82" s="269">
        <f t="shared" si="5"/>
        <v>0</v>
      </c>
      <c r="AJ82" s="270">
        <f t="shared" ref="AJ82:AM86" si="6">Q9</f>
        <v>0</v>
      </c>
      <c r="AK82" s="270">
        <f t="shared" si="6"/>
        <v>0</v>
      </c>
      <c r="AL82" s="269">
        <f t="shared" si="6"/>
        <v>0</v>
      </c>
      <c r="AM82" s="269">
        <f t="shared" si="6"/>
        <v>0</v>
      </c>
      <c r="AN82" s="269">
        <f t="shared" ref="AN82:AN86" si="7">O90</f>
        <v>0</v>
      </c>
      <c r="AO82" s="271">
        <f t="shared" si="2"/>
        <v>0</v>
      </c>
      <c r="AP82" s="271">
        <f t="shared" si="3"/>
        <v>0</v>
      </c>
      <c r="AQ82" s="272">
        <f t="shared" si="4"/>
        <v>0</v>
      </c>
    </row>
    <row r="83" spans="1:43" ht="12.75" x14ac:dyDescent="0.2">
      <c r="B83" s="172"/>
      <c r="C83" s="172"/>
      <c r="E83" s="172"/>
      <c r="Q83" s="276"/>
      <c r="AH83" s="269">
        <f t="shared" si="5"/>
        <v>0</v>
      </c>
      <c r="AI83" s="269">
        <f t="shared" si="5"/>
        <v>0</v>
      </c>
      <c r="AJ83" s="270">
        <f t="shared" si="6"/>
        <v>0</v>
      </c>
      <c r="AK83" s="270">
        <f t="shared" si="6"/>
        <v>0</v>
      </c>
      <c r="AL83" s="269">
        <f t="shared" si="6"/>
        <v>0</v>
      </c>
      <c r="AM83" s="269">
        <f t="shared" si="6"/>
        <v>0</v>
      </c>
      <c r="AN83" s="269">
        <f t="shared" si="7"/>
        <v>0</v>
      </c>
      <c r="AO83" s="271">
        <f t="shared" si="2"/>
        <v>0</v>
      </c>
      <c r="AP83" s="271">
        <f t="shared" si="3"/>
        <v>0</v>
      </c>
      <c r="AQ83" s="272">
        <f t="shared" si="4"/>
        <v>0</v>
      </c>
    </row>
    <row r="84" spans="1:43" ht="15" x14ac:dyDescent="0.2">
      <c r="A84" s="171" t="s">
        <v>579</v>
      </c>
      <c r="B84" s="171" t="s">
        <v>580</v>
      </c>
      <c r="C84" s="185">
        <v>2</v>
      </c>
      <c r="G84" s="201"/>
      <c r="H84" s="171" t="s">
        <v>580</v>
      </c>
      <c r="I84" s="201">
        <v>2</v>
      </c>
      <c r="K84" s="141" t="s">
        <v>455</v>
      </c>
      <c r="L84" s="13"/>
      <c r="M84" s="201" t="s">
        <v>338</v>
      </c>
      <c r="N84" s="201" t="s">
        <v>339</v>
      </c>
      <c r="O84" s="1"/>
      <c r="P84" s="1"/>
      <c r="Q84" s="276"/>
      <c r="AH84" s="269">
        <f t="shared" si="5"/>
        <v>0</v>
      </c>
      <c r="AI84" s="269">
        <f t="shared" si="5"/>
        <v>0</v>
      </c>
      <c r="AJ84" s="270">
        <f t="shared" si="6"/>
        <v>0</v>
      </c>
      <c r="AK84" s="270">
        <f t="shared" si="6"/>
        <v>0</v>
      </c>
      <c r="AL84" s="269">
        <f t="shared" si="6"/>
        <v>0</v>
      </c>
      <c r="AM84" s="269">
        <f t="shared" si="6"/>
        <v>0</v>
      </c>
      <c r="AN84" s="269">
        <f t="shared" si="7"/>
        <v>0</v>
      </c>
      <c r="AO84" s="271">
        <f t="shared" si="2"/>
        <v>0</v>
      </c>
      <c r="AP84" s="271">
        <f t="shared" si="3"/>
        <v>0</v>
      </c>
      <c r="AQ84" s="272">
        <f t="shared" si="4"/>
        <v>0</v>
      </c>
    </row>
    <row r="85" spans="1:43" ht="12.75" x14ac:dyDescent="0.2">
      <c r="G85" s="1"/>
      <c r="H85" s="1"/>
      <c r="I85" s="1"/>
      <c r="K85" s="186" t="s">
        <v>384</v>
      </c>
      <c r="L85" s="186" t="s">
        <v>395</v>
      </c>
      <c r="M85" s="186" t="s">
        <v>352</v>
      </c>
      <c r="N85" s="186" t="s">
        <v>352</v>
      </c>
      <c r="O85" s="186" t="s">
        <v>350</v>
      </c>
      <c r="P85" s="277" t="s">
        <v>451</v>
      </c>
      <c r="Q85" s="222" t="s">
        <v>358</v>
      </c>
      <c r="AH85" s="269">
        <f t="shared" si="5"/>
        <v>0</v>
      </c>
      <c r="AI85" s="269">
        <f t="shared" si="5"/>
        <v>0</v>
      </c>
      <c r="AJ85" s="270">
        <f t="shared" si="6"/>
        <v>0</v>
      </c>
      <c r="AK85" s="270">
        <f t="shared" si="6"/>
        <v>0</v>
      </c>
      <c r="AL85" s="269">
        <f t="shared" si="6"/>
        <v>0</v>
      </c>
      <c r="AM85" s="269">
        <f t="shared" si="6"/>
        <v>0</v>
      </c>
      <c r="AN85" s="269">
        <f t="shared" si="7"/>
        <v>0</v>
      </c>
      <c r="AO85" s="271">
        <f t="shared" si="2"/>
        <v>0</v>
      </c>
      <c r="AP85" s="271">
        <f t="shared" si="3"/>
        <v>0</v>
      </c>
      <c r="AQ85" s="272">
        <f t="shared" si="4"/>
        <v>0</v>
      </c>
    </row>
    <row r="86" spans="1:43" ht="12.75" x14ac:dyDescent="0.2">
      <c r="A86" s="171" t="s">
        <v>458</v>
      </c>
      <c r="B86" s="279" t="s">
        <v>459</v>
      </c>
      <c r="C86" s="280" t="s">
        <v>460</v>
      </c>
      <c r="E86" s="172"/>
      <c r="G86" s="201"/>
      <c r="H86" s="281" t="s">
        <v>459</v>
      </c>
      <c r="I86" s="202" t="e">
        <f>Vc*27*δx</f>
        <v>#DIV/0!</v>
      </c>
      <c r="J86" s="172" t="s">
        <v>365</v>
      </c>
      <c r="K86" s="189">
        <f>'Calculations - G'!K86</f>
        <v>0</v>
      </c>
      <c r="L86" s="189">
        <f>'Calculations - G'!L86</f>
        <v>0</v>
      </c>
      <c r="M86" s="189">
        <f>'Calculations - G'!M86</f>
        <v>0</v>
      </c>
      <c r="N86" s="189">
        <f>'Calculations - G'!N86</f>
        <v>0</v>
      </c>
      <c r="O86" s="189">
        <f>'Calculations - G'!O86</f>
        <v>0</v>
      </c>
      <c r="P86" s="189">
        <f>'Calculations - G'!P86</f>
        <v>0</v>
      </c>
      <c r="Q86" s="227" t="str">
        <f>'Calculations - G'!Q86</f>
        <v>Cohesionless</v>
      </c>
      <c r="AH86" s="269">
        <f t="shared" si="5"/>
        <v>0</v>
      </c>
      <c r="AI86" s="269">
        <f t="shared" si="5"/>
        <v>0</v>
      </c>
      <c r="AJ86" s="270">
        <f t="shared" si="6"/>
        <v>0</v>
      </c>
      <c r="AK86" s="270">
        <f t="shared" si="6"/>
        <v>0</v>
      </c>
      <c r="AL86" s="269">
        <f t="shared" si="6"/>
        <v>0</v>
      </c>
      <c r="AM86" s="269">
        <f t="shared" si="6"/>
        <v>0</v>
      </c>
      <c r="AN86" s="269">
        <f t="shared" si="7"/>
        <v>0</v>
      </c>
      <c r="AO86" s="271">
        <f t="shared" si="2"/>
        <v>0</v>
      </c>
      <c r="AP86" s="271">
        <f t="shared" si="3"/>
        <v>0</v>
      </c>
      <c r="AQ86" s="272">
        <f t="shared" si="4"/>
        <v>0</v>
      </c>
    </row>
    <row r="87" spans="1:43" ht="12.75" x14ac:dyDescent="0.2">
      <c r="B87" s="172"/>
      <c r="C87" s="172"/>
      <c r="E87" s="172"/>
      <c r="G87" s="1"/>
      <c r="H87" s="1"/>
      <c r="I87" s="1"/>
      <c r="K87" s="189">
        <f>'Calculations - G'!K87</f>
        <v>0</v>
      </c>
      <c r="L87" s="189">
        <f>'Calculations - G'!L87</f>
        <v>0</v>
      </c>
      <c r="M87" s="189">
        <f>'Calculations - G'!M87</f>
        <v>0</v>
      </c>
      <c r="N87" s="189">
        <f>'Calculations - G'!N87</f>
        <v>0</v>
      </c>
      <c r="O87" s="189">
        <f>'Calculations - G'!O87</f>
        <v>0</v>
      </c>
      <c r="P87" s="189">
        <f>'Calculations - G'!P87</f>
        <v>0</v>
      </c>
      <c r="Q87" s="227" t="str">
        <f>'Calculations - G'!Q87</f>
        <v>Cohesionless</v>
      </c>
      <c r="AH87" s="282"/>
      <c r="AI87" s="265"/>
      <c r="AJ87" s="266"/>
      <c r="AK87" s="266"/>
      <c r="AL87" s="266"/>
      <c r="AM87" s="266"/>
      <c r="AN87" s="282" t="s">
        <v>436</v>
      </c>
      <c r="AQ87" s="283">
        <f>SUM(AQ79:AQ86)</f>
        <v>0</v>
      </c>
    </row>
    <row r="88" spans="1:43" x14ac:dyDescent="0.2">
      <c r="B88" s="258" t="s">
        <v>461</v>
      </c>
      <c r="C88" s="172"/>
      <c r="D88" s="173"/>
      <c r="G88" s="1"/>
      <c r="H88" s="1"/>
      <c r="I88" s="1"/>
      <c r="K88" s="189">
        <f>'Calculations - G'!K88</f>
        <v>0</v>
      </c>
      <c r="L88" s="189">
        <f>'Calculations - G'!L88</f>
        <v>0</v>
      </c>
      <c r="M88" s="189">
        <f>'Calculations - G'!M88</f>
        <v>0</v>
      </c>
      <c r="N88" s="189">
        <f>'Calculations - G'!N88</f>
        <v>0</v>
      </c>
      <c r="O88" s="189">
        <f>'Calculations - G'!O88</f>
        <v>0</v>
      </c>
      <c r="P88" s="189">
        <f>'Calculations - G'!P88</f>
        <v>0</v>
      </c>
      <c r="Q88" s="227" t="str">
        <f>'Calculations - G'!Q88</f>
        <v>Cohesionless</v>
      </c>
    </row>
    <row r="89" spans="1:43" x14ac:dyDescent="0.2">
      <c r="B89" s="178"/>
      <c r="G89" s="1"/>
      <c r="H89" s="1"/>
      <c r="I89" s="1"/>
      <c r="K89" s="189">
        <f>'Calculations - G'!K89</f>
        <v>0</v>
      </c>
      <c r="L89" s="189">
        <f>'Calculations - G'!L89</f>
        <v>0</v>
      </c>
      <c r="M89" s="189">
        <f>'Calculations - G'!M89</f>
        <v>0</v>
      </c>
      <c r="N89" s="189">
        <f>'Calculations - G'!N89</f>
        <v>0</v>
      </c>
      <c r="O89" s="189">
        <f>'Calculations - G'!O89</f>
        <v>0</v>
      </c>
      <c r="P89" s="189">
        <f>'Calculations - G'!P89</f>
        <v>0</v>
      </c>
      <c r="Q89" s="227" t="str">
        <f>'Calculations - G'!Q89</f>
        <v>Cohesionless</v>
      </c>
    </row>
    <row r="90" spans="1:43" x14ac:dyDescent="0.2">
      <c r="A90" s="171" t="s">
        <v>462</v>
      </c>
      <c r="B90" s="173" t="s">
        <v>463</v>
      </c>
      <c r="C90" s="175" t="s">
        <v>464</v>
      </c>
      <c r="E90" s="172"/>
      <c r="G90" s="201"/>
      <c r="H90" s="249" t="s">
        <v>463</v>
      </c>
      <c r="I90" s="201">
        <f>2*Wa+2*La</f>
        <v>0</v>
      </c>
      <c r="J90" s="172" t="s">
        <v>39</v>
      </c>
      <c r="K90" s="189">
        <f>'Calculations - G'!K90</f>
        <v>0</v>
      </c>
      <c r="L90" s="189">
        <f>'Calculations - G'!L90</f>
        <v>0</v>
      </c>
      <c r="M90" s="189">
        <f>'Calculations - G'!M90</f>
        <v>0</v>
      </c>
      <c r="N90" s="189">
        <f>'Calculations - G'!N90</f>
        <v>0</v>
      </c>
      <c r="O90" s="189">
        <f>'Calculations - G'!O90</f>
        <v>0</v>
      </c>
      <c r="P90" s="189">
        <f>'Calculations - G'!P90</f>
        <v>0</v>
      </c>
      <c r="Q90" s="227" t="str">
        <f>'Calculations - G'!Q90</f>
        <v>Cohesionless</v>
      </c>
    </row>
    <row r="91" spans="1:43" x14ac:dyDescent="0.2">
      <c r="A91" s="171"/>
      <c r="B91" s="172"/>
      <c r="C91" s="172"/>
      <c r="E91" s="172"/>
      <c r="G91" s="1"/>
      <c r="H91" s="1"/>
      <c r="I91" s="201"/>
      <c r="K91" s="189">
        <f>'Calculations - G'!K91</f>
        <v>0</v>
      </c>
      <c r="L91" s="189">
        <f>'Calculations - G'!L91</f>
        <v>0</v>
      </c>
      <c r="M91" s="189">
        <f>'Calculations - G'!M91</f>
        <v>0</v>
      </c>
      <c r="N91" s="189">
        <f>'Calculations - G'!N91</f>
        <v>0</v>
      </c>
      <c r="O91" s="189">
        <f>'Calculations - G'!O91</f>
        <v>0</v>
      </c>
      <c r="P91" s="189">
        <f>'Calculations - G'!P91</f>
        <v>0</v>
      </c>
      <c r="Q91" s="227" t="str">
        <f>'Calculations - G'!Q91</f>
        <v>Cohesionless</v>
      </c>
    </row>
    <row r="92" spans="1:43" x14ac:dyDescent="0.2">
      <c r="A92" s="171" t="s">
        <v>465</v>
      </c>
      <c r="B92" s="173" t="s">
        <v>466</v>
      </c>
      <c r="C92" s="172" t="s">
        <v>467</v>
      </c>
      <c r="E92" s="172"/>
      <c r="G92" s="201"/>
      <c r="H92" s="249" t="s">
        <v>466</v>
      </c>
      <c r="I92" s="202">
        <f>P95</f>
        <v>0</v>
      </c>
      <c r="J92" s="172" t="s">
        <v>365</v>
      </c>
      <c r="K92" s="189">
        <f>'Calculations - G'!K92</f>
        <v>0</v>
      </c>
      <c r="L92" s="189">
        <f>'Calculations - G'!L92</f>
        <v>0</v>
      </c>
      <c r="M92" s="189">
        <f>'Calculations - G'!M92</f>
        <v>0</v>
      </c>
      <c r="N92" s="189">
        <f>'Calculations - G'!N92</f>
        <v>0</v>
      </c>
      <c r="O92" s="189">
        <f>'Calculations - G'!O92</f>
        <v>0</v>
      </c>
      <c r="P92" s="189">
        <f>'Calculations - G'!P92</f>
        <v>0</v>
      </c>
      <c r="Q92" s="227" t="str">
        <f>'Calculations - G'!Q92</f>
        <v>Cohesionless</v>
      </c>
    </row>
    <row r="93" spans="1:43" x14ac:dyDescent="0.2">
      <c r="G93" s="1"/>
      <c r="H93" s="1"/>
      <c r="I93" s="1"/>
      <c r="K93" s="189">
        <f>'Calculations - G'!K93</f>
        <v>0</v>
      </c>
      <c r="L93" s="189">
        <f>'Calculations - G'!L93</f>
        <v>0</v>
      </c>
      <c r="M93" s="189">
        <f>'Calculations - G'!M93</f>
        <v>0</v>
      </c>
      <c r="N93" s="189">
        <f>'Calculations - G'!N93</f>
        <v>0</v>
      </c>
      <c r="O93" s="189">
        <f>'Calculations - G'!O93</f>
        <v>0</v>
      </c>
      <c r="P93" s="189">
        <f>'Calculations - G'!P93</f>
        <v>0</v>
      </c>
      <c r="Q93" s="227" t="str">
        <f>'Calculations - G'!Q93</f>
        <v>Cohesionless</v>
      </c>
    </row>
    <row r="94" spans="1:43" x14ac:dyDescent="0.2">
      <c r="A94" s="204" t="s">
        <v>468</v>
      </c>
      <c r="B94" s="206" t="s">
        <v>469</v>
      </c>
      <c r="C94" s="284" t="s">
        <v>470</v>
      </c>
      <c r="D94" s="178"/>
      <c r="E94" s="206"/>
      <c r="F94" s="178"/>
      <c r="G94" s="201"/>
      <c r="H94" s="206" t="s">
        <v>469</v>
      </c>
      <c r="I94" s="202" t="e">
        <f>'Calculations - G'!I95</f>
        <v>#DIV/0!</v>
      </c>
      <c r="J94" s="172" t="s">
        <v>365</v>
      </c>
      <c r="K94" s="189">
        <f>'Calculations - G'!K94</f>
        <v>0</v>
      </c>
      <c r="L94" s="189">
        <f>'Calculations - G'!L94</f>
        <v>0</v>
      </c>
      <c r="M94" s="189">
        <f>'Calculations - G'!M94</f>
        <v>0</v>
      </c>
      <c r="N94" s="189">
        <f>'Calculations - G'!N94</f>
        <v>0</v>
      </c>
      <c r="O94" s="189">
        <f>'Calculations - G'!O94</f>
        <v>0</v>
      </c>
      <c r="P94" s="189">
        <f>'Calculations - G'!P94</f>
        <v>0</v>
      </c>
      <c r="Q94" s="227" t="str">
        <f>'Calculations - G'!Q94</f>
        <v>Cohesionless</v>
      </c>
    </row>
    <row r="95" spans="1:43" ht="12.75" x14ac:dyDescent="0.2">
      <c r="A95" s="204" t="s">
        <v>471</v>
      </c>
      <c r="B95" s="206" t="s">
        <v>472</v>
      </c>
      <c r="C95" s="284" t="s">
        <v>473</v>
      </c>
      <c r="D95" s="178"/>
      <c r="E95" s="206"/>
      <c r="F95" s="178"/>
      <c r="G95" s="201"/>
      <c r="H95" s="206" t="s">
        <v>472</v>
      </c>
      <c r="I95" s="202" t="e">
        <f>'Calculations - G'!I96</f>
        <v>#DIV/0!</v>
      </c>
      <c r="J95" s="172" t="s">
        <v>365</v>
      </c>
      <c r="K95" s="249"/>
      <c r="L95" s="201"/>
      <c r="M95" s="1"/>
      <c r="N95" s="1"/>
      <c r="O95" s="249" t="s">
        <v>436</v>
      </c>
      <c r="P95" s="285">
        <f>SUM(P86:P94)</f>
        <v>0</v>
      </c>
    </row>
    <row r="96" spans="1:43" x14ac:dyDescent="0.2">
      <c r="G96" s="1"/>
      <c r="H96" s="1"/>
      <c r="I96" s="1"/>
    </row>
    <row r="97" spans="1:14" x14ac:dyDescent="0.2">
      <c r="A97" s="211"/>
      <c r="B97" s="258" t="s">
        <v>474</v>
      </c>
      <c r="C97" s="218"/>
      <c r="D97" s="275"/>
      <c r="E97" s="178"/>
      <c r="F97" s="178"/>
      <c r="G97" s="1"/>
      <c r="H97" s="178"/>
      <c r="I97" s="1"/>
    </row>
    <row r="98" spans="1:14" x14ac:dyDescent="0.2">
      <c r="A98" s="211"/>
      <c r="B98" s="178"/>
      <c r="C98" s="178"/>
      <c r="D98" s="178"/>
      <c r="E98" s="178"/>
      <c r="F98" s="178"/>
      <c r="G98" s="178"/>
      <c r="H98" s="178"/>
      <c r="I98" s="1"/>
    </row>
    <row r="99" spans="1:14" x14ac:dyDescent="0.2">
      <c r="A99" s="204" t="s">
        <v>475</v>
      </c>
      <c r="B99" s="206" t="s">
        <v>476</v>
      </c>
      <c r="C99" s="284" t="s">
        <v>477</v>
      </c>
      <c r="D99" s="178"/>
      <c r="E99" s="178"/>
      <c r="F99" s="178"/>
      <c r="G99" s="201"/>
      <c r="H99" s="206" t="s">
        <v>476</v>
      </c>
      <c r="I99" s="202" t="e">
        <f>'Calculations - G'!I100</f>
        <v>#DIV/0!</v>
      </c>
      <c r="J99" s="172" t="s">
        <v>365</v>
      </c>
      <c r="K99" s="305"/>
      <c r="L99" s="201"/>
    </row>
    <row r="100" spans="1:14" x14ac:dyDescent="0.2">
      <c r="A100" s="204" t="s">
        <v>478</v>
      </c>
      <c r="B100" s="206" t="s">
        <v>479</v>
      </c>
      <c r="C100" s="284" t="s">
        <v>480</v>
      </c>
      <c r="D100" s="178"/>
      <c r="E100" s="206"/>
      <c r="F100" s="178"/>
      <c r="G100" s="201"/>
      <c r="H100" s="206" t="s">
        <v>479</v>
      </c>
      <c r="I100" s="202" t="e">
        <f>'Calculations - G'!I101</f>
        <v>#DIV/0!</v>
      </c>
      <c r="J100" s="172" t="s">
        <v>365</v>
      </c>
      <c r="K100" s="305"/>
      <c r="L100" s="201"/>
    </row>
    <row r="101" spans="1:14" x14ac:dyDescent="0.2">
      <c r="G101" s="1"/>
      <c r="H101" s="1"/>
      <c r="I101" s="1"/>
      <c r="K101" s="249"/>
      <c r="L101" s="201"/>
    </row>
    <row r="102" spans="1:14" x14ac:dyDescent="0.2">
      <c r="B102" s="258" t="s">
        <v>481</v>
      </c>
      <c r="G102" s="1"/>
      <c r="H102" s="1"/>
      <c r="I102" s="1"/>
      <c r="K102" s="249"/>
      <c r="L102" s="201"/>
    </row>
    <row r="103" spans="1:14" x14ac:dyDescent="0.2">
      <c r="A103" s="211"/>
      <c r="B103" s="178"/>
      <c r="C103" s="178"/>
      <c r="D103" s="178"/>
      <c r="E103" s="178"/>
      <c r="F103" s="178"/>
      <c r="G103" s="178"/>
      <c r="H103" s="178"/>
      <c r="I103" s="1"/>
      <c r="K103" s="249"/>
      <c r="L103" s="201"/>
    </row>
    <row r="104" spans="1:14" x14ac:dyDescent="0.2">
      <c r="A104" s="204" t="s">
        <v>468</v>
      </c>
      <c r="B104" s="206" t="s">
        <v>469</v>
      </c>
      <c r="C104" s="284" t="s">
        <v>477</v>
      </c>
      <c r="D104" s="178"/>
      <c r="E104" s="178"/>
      <c r="F104" s="178"/>
      <c r="G104" s="201"/>
      <c r="H104" s="206" t="s">
        <v>469</v>
      </c>
      <c r="I104" s="202" t="e">
        <f>'Calculations - G'!I105</f>
        <v>#DIV/0!</v>
      </c>
      <c r="J104" s="172" t="s">
        <v>365</v>
      </c>
      <c r="K104" s="249"/>
      <c r="L104" s="201"/>
    </row>
    <row r="105" spans="1:14" x14ac:dyDescent="0.2">
      <c r="A105" s="204" t="s">
        <v>471</v>
      </c>
      <c r="B105" s="206" t="s">
        <v>472</v>
      </c>
      <c r="C105" s="284" t="s">
        <v>480</v>
      </c>
      <c r="D105" s="178"/>
      <c r="E105" s="206"/>
      <c r="F105" s="178"/>
      <c r="G105" s="201"/>
      <c r="H105" s="206" t="s">
        <v>472</v>
      </c>
      <c r="I105" s="202" t="e">
        <f>'Calculations - G'!I106</f>
        <v>#DIV/0!</v>
      </c>
      <c r="J105" s="172" t="s">
        <v>365</v>
      </c>
      <c r="K105" s="249"/>
      <c r="L105" s="201"/>
    </row>
    <row r="106" spans="1:14" ht="12.75" x14ac:dyDescent="0.2">
      <c r="H106" s="173"/>
      <c r="I106" s="286"/>
      <c r="K106" s="1"/>
      <c r="L106" s="1"/>
      <c r="M106" s="173"/>
      <c r="N106"/>
    </row>
    <row r="107" spans="1:14" ht="12.75" x14ac:dyDescent="0.2">
      <c r="H107" s="173"/>
      <c r="I107" s="287"/>
      <c r="K107" s="198"/>
      <c r="L107" s="198"/>
      <c r="M107" s="173"/>
      <c r="N107"/>
    </row>
    <row r="108" spans="1:14" ht="13.5" x14ac:dyDescent="0.2">
      <c r="A108" s="204" t="s">
        <v>581</v>
      </c>
      <c r="B108" s="173" t="s">
        <v>582</v>
      </c>
      <c r="C108" s="178" t="s">
        <v>583</v>
      </c>
      <c r="D108" s="178"/>
      <c r="E108" s="178"/>
      <c r="F108" s="178"/>
      <c r="G108" s="201"/>
      <c r="H108" s="173" t="s">
        <v>582</v>
      </c>
      <c r="I108" s="203" t="e">
        <f>(I12)/2+I86/1.25+(SUM(I94:I95,I99:I100,I104:I105)+I92)/FS_up</f>
        <v>#DIV/0!</v>
      </c>
      <c r="J108" s="178" t="s">
        <v>365</v>
      </c>
      <c r="K108" s="198"/>
      <c r="L108" s="1"/>
      <c r="M108" s="306"/>
      <c r="N108" s="306"/>
    </row>
    <row r="109" spans="1:14" x14ac:dyDescent="0.2">
      <c r="A109" s="171" t="s">
        <v>584</v>
      </c>
      <c r="B109" s="172"/>
      <c r="C109" s="172"/>
      <c r="E109" s="172"/>
      <c r="G109" s="1"/>
      <c r="K109" s="1"/>
      <c r="L109" s="1"/>
      <c r="N109" s="173"/>
    </row>
    <row r="110" spans="1:14" ht="13.5" x14ac:dyDescent="0.2">
      <c r="A110" s="204" t="s">
        <v>585</v>
      </c>
      <c r="B110" s="173" t="s">
        <v>586</v>
      </c>
      <c r="C110" s="178" t="s">
        <v>587</v>
      </c>
      <c r="D110" s="178"/>
      <c r="E110" s="178"/>
      <c r="F110" s="178"/>
      <c r="G110" s="201"/>
      <c r="H110" s="173" t="s">
        <v>586</v>
      </c>
      <c r="I110" s="203" t="e">
        <f>(I12+I86)/1.5+(SUM(I94:I95,I99:I100,I104:I105)+I92)/FS_up</f>
        <v>#DIV/0!</v>
      </c>
      <c r="J110" s="178" t="s">
        <v>365</v>
      </c>
      <c r="K110" s="198"/>
      <c r="L110" s="198"/>
      <c r="M110" s="306"/>
      <c r="N110" s="306"/>
    </row>
    <row r="111" spans="1:14" ht="12.75" thickBot="1" x14ac:dyDescent="0.25">
      <c r="A111" s="171" t="s">
        <v>584</v>
      </c>
      <c r="B111" s="172"/>
      <c r="C111" s="172"/>
      <c r="E111" s="172"/>
      <c r="G111" s="1"/>
      <c r="K111" s="249"/>
      <c r="L111" s="202"/>
      <c r="M111" s="178"/>
    </row>
    <row r="112" spans="1:14" ht="12.75" thickBot="1" x14ac:dyDescent="0.25">
      <c r="A112" s="171"/>
      <c r="B112" s="172"/>
      <c r="C112" s="172"/>
      <c r="E112" s="172"/>
      <c r="H112" s="173" t="s">
        <v>452</v>
      </c>
      <c r="I112" s="273" t="e">
        <f>Ua/MIN(I108,I110)</f>
        <v>#DIV/0!</v>
      </c>
      <c r="K112" s="307"/>
      <c r="L112" s="218"/>
      <c r="M112" s="178"/>
    </row>
    <row r="113" spans="1:13" x14ac:dyDescent="0.2">
      <c r="A113" s="171"/>
      <c r="B113" s="172"/>
      <c r="C113" s="172"/>
      <c r="E113" s="172"/>
      <c r="H113" s="173"/>
      <c r="I113" s="288"/>
      <c r="K113" s="206"/>
      <c r="L113" s="218"/>
      <c r="M113" s="178"/>
    </row>
    <row r="114" spans="1:13" x14ac:dyDescent="0.2">
      <c r="A114" s="462" t="s">
        <v>485</v>
      </c>
      <c r="B114" s="463"/>
      <c r="C114" s="463"/>
      <c r="D114" s="463"/>
      <c r="E114" s="463"/>
      <c r="F114" s="463"/>
      <c r="G114" s="463"/>
      <c r="H114" s="463"/>
      <c r="I114" s="463"/>
      <c r="J114" s="464"/>
      <c r="K114" s="206"/>
      <c r="L114" s="218"/>
      <c r="M114" s="178"/>
    </row>
    <row r="115" spans="1:13" x14ac:dyDescent="0.2">
      <c r="A115" s="171"/>
      <c r="B115" s="172"/>
      <c r="C115" s="172"/>
      <c r="E115" s="172"/>
      <c r="H115" s="173"/>
      <c r="I115" s="288"/>
      <c r="K115" s="206"/>
      <c r="L115" s="218"/>
      <c r="M115" s="178"/>
    </row>
    <row r="116" spans="1:13" x14ac:dyDescent="0.2">
      <c r="A116" s="171" t="s">
        <v>588</v>
      </c>
      <c r="B116" s="173" t="s">
        <v>589</v>
      </c>
      <c r="C116" s="290" t="s">
        <v>590</v>
      </c>
      <c r="E116" s="172"/>
      <c r="H116" s="173" t="s">
        <v>589</v>
      </c>
      <c r="I116" s="174">
        <f>IF(H &lt;= 700, 1.3,IF( H &gt;= 1200, 1.7, 1.3 + (H -700)/(1200-700)*0.4))</f>
        <v>1.3</v>
      </c>
      <c r="J116" s="175"/>
      <c r="K116" s="206"/>
      <c r="L116" s="218"/>
      <c r="M116" s="178"/>
    </row>
    <row r="117" spans="1:13" x14ac:dyDescent="0.2">
      <c r="A117" s="171"/>
      <c r="B117" s="173"/>
      <c r="C117" s="290" t="s">
        <v>591</v>
      </c>
      <c r="E117" s="172"/>
      <c r="H117" s="173"/>
      <c r="I117" s="174"/>
      <c r="J117" s="175"/>
      <c r="K117" s="206"/>
      <c r="L117" s="218"/>
      <c r="M117" s="178"/>
    </row>
    <row r="118" spans="1:13" x14ac:dyDescent="0.2">
      <c r="A118" s="171"/>
      <c r="B118" s="173"/>
      <c r="C118" s="290" t="s">
        <v>592</v>
      </c>
      <c r="E118" s="172"/>
      <c r="H118" s="173"/>
      <c r="I118" s="174"/>
      <c r="J118" s="175"/>
      <c r="K118" s="206"/>
      <c r="L118" s="218"/>
      <c r="M118" s="178"/>
    </row>
    <row r="119" spans="1:13" x14ac:dyDescent="0.2">
      <c r="B119" s="173"/>
      <c r="C119" s="172"/>
      <c r="E119" s="172"/>
      <c r="H119" s="173"/>
      <c r="I119" s="174"/>
      <c r="J119" s="175"/>
      <c r="K119" s="206"/>
      <c r="L119" s="218"/>
      <c r="M119" s="178"/>
    </row>
    <row r="120" spans="1:13" x14ac:dyDescent="0.2">
      <c r="A120" s="173" t="s">
        <v>486</v>
      </c>
      <c r="B120" s="173" t="s">
        <v>487</v>
      </c>
      <c r="C120" s="289" t="s">
        <v>488</v>
      </c>
      <c r="E120" s="172"/>
      <c r="H120" s="173" t="s">
        <v>487</v>
      </c>
      <c r="I120" s="174">
        <v>29000</v>
      </c>
      <c r="J120" s="172" t="s">
        <v>96</v>
      </c>
      <c r="K120" s="206"/>
      <c r="L120" s="218"/>
      <c r="M120" s="178"/>
    </row>
    <row r="121" spans="1:13" x14ac:dyDescent="0.2">
      <c r="B121" s="173"/>
      <c r="C121" s="172"/>
      <c r="E121" s="172"/>
      <c r="H121" s="173"/>
      <c r="I121" s="174"/>
      <c r="J121" s="175"/>
      <c r="K121" s="206"/>
      <c r="L121" s="218"/>
      <c r="M121" s="178"/>
    </row>
    <row r="122" spans="1:13" x14ac:dyDescent="0.2">
      <c r="A122" s="171" t="s">
        <v>489</v>
      </c>
      <c r="B122" s="173" t="s">
        <v>490</v>
      </c>
      <c r="C122" s="289" t="s">
        <v>491</v>
      </c>
      <c r="E122" s="172"/>
      <c r="H122" s="173" t="s">
        <v>490</v>
      </c>
      <c r="I122" s="200">
        <f>IF((F\c*1000)&lt;=4000,0.85,IF((F\c*1000)&gt;=8000,0.65,(0.85-((((F\c*1000)-4000)/1000)*0.05))))</f>
        <v>0.85</v>
      </c>
      <c r="J122" s="175"/>
      <c r="K122" s="206"/>
      <c r="L122" s="218"/>
      <c r="M122" s="178"/>
    </row>
    <row r="123" spans="1:13" x14ac:dyDescent="0.2">
      <c r="A123" s="171"/>
      <c r="B123" s="173"/>
      <c r="C123" s="289" t="s">
        <v>492</v>
      </c>
      <c r="E123" s="172"/>
      <c r="H123" s="173"/>
      <c r="I123" s="200"/>
      <c r="J123" s="175"/>
      <c r="K123" s="206"/>
      <c r="L123" s="218"/>
      <c r="M123" s="178"/>
    </row>
    <row r="124" spans="1:13" x14ac:dyDescent="0.2">
      <c r="A124" s="171"/>
      <c r="B124" s="173"/>
      <c r="C124" s="290" t="s">
        <v>493</v>
      </c>
      <c r="E124" s="290"/>
      <c r="H124" s="173"/>
      <c r="I124" s="200"/>
      <c r="J124" s="175"/>
      <c r="K124" s="206"/>
      <c r="L124" s="218"/>
      <c r="M124" s="178"/>
    </row>
    <row r="125" spans="1:13" x14ac:dyDescent="0.2">
      <c r="A125" s="172"/>
      <c r="B125" s="172"/>
      <c r="C125" s="172"/>
      <c r="E125" s="172"/>
      <c r="K125" s="206"/>
      <c r="L125" s="218"/>
      <c r="M125" s="178"/>
    </row>
    <row r="126" spans="1:13" ht="13.5" x14ac:dyDescent="0.2">
      <c r="A126" s="171" t="s">
        <v>494</v>
      </c>
      <c r="B126" s="173" t="s">
        <v>495</v>
      </c>
      <c r="C126" s="289" t="s">
        <v>496</v>
      </c>
      <c r="E126" s="172"/>
      <c r="H126" s="173" t="s">
        <v>495</v>
      </c>
      <c r="I126" s="202" t="e">
        <f>Wa*12-cc-(VLOOKUP(stirrup,Ref!A2:C10,3,0))-(VLOOKUP(Saf,Ref!A2:C10,3,0))/2</f>
        <v>#N/A</v>
      </c>
      <c r="J126" s="175" t="s">
        <v>88</v>
      </c>
      <c r="K126" s="206"/>
      <c r="L126" s="218"/>
      <c r="M126" s="178"/>
    </row>
    <row r="127" spans="1:13" x14ac:dyDescent="0.2">
      <c r="A127" s="171"/>
      <c r="B127" s="173"/>
      <c r="C127" s="289"/>
      <c r="E127" s="172"/>
      <c r="H127" s="249"/>
      <c r="I127" s="202"/>
      <c r="J127" s="259"/>
      <c r="K127" s="206"/>
      <c r="L127" s="218"/>
      <c r="M127" s="178"/>
    </row>
    <row r="128" spans="1:13" ht="13.5" x14ac:dyDescent="0.2">
      <c r="A128" s="171"/>
      <c r="B128" s="173"/>
      <c r="C128" s="173" t="s">
        <v>497</v>
      </c>
      <c r="D128" s="173" t="s">
        <v>498</v>
      </c>
      <c r="E128" s="291">
        <f>Saf</f>
        <v>0</v>
      </c>
      <c r="G128" s="281" t="s">
        <v>499</v>
      </c>
      <c r="H128" s="173" t="s">
        <v>500</v>
      </c>
      <c r="I128" s="201" t="e">
        <f>VLOOKUP(E128,Ref!A2:C10,3)</f>
        <v>#N/A</v>
      </c>
      <c r="J128" s="175" t="s">
        <v>501</v>
      </c>
      <c r="K128" s="206"/>
      <c r="L128" s="218"/>
      <c r="M128" s="178"/>
    </row>
    <row r="129" spans="1:13" ht="13.5" x14ac:dyDescent="0.2">
      <c r="A129" s="171"/>
      <c r="B129" s="173"/>
      <c r="C129" s="173" t="s">
        <v>502</v>
      </c>
      <c r="D129" s="173" t="s">
        <v>503</v>
      </c>
      <c r="E129" s="291">
        <f>ms</f>
        <v>0</v>
      </c>
      <c r="G129" s="281" t="s">
        <v>504</v>
      </c>
      <c r="H129" s="173" t="s">
        <v>505</v>
      </c>
      <c r="I129" s="201" t="e">
        <f>VLOOKUP(E128,Ref!A2:C10,2)</f>
        <v>#N/A</v>
      </c>
      <c r="J129" s="175" t="s">
        <v>506</v>
      </c>
      <c r="K129" s="206"/>
      <c r="L129" s="218"/>
      <c r="M129" s="178"/>
    </row>
    <row r="130" spans="1:13" x14ac:dyDescent="0.2">
      <c r="A130" s="171"/>
      <c r="B130" s="173"/>
      <c r="C130" s="289"/>
      <c r="E130" s="172"/>
      <c r="H130" s="249"/>
      <c r="I130" s="202"/>
      <c r="J130" s="259"/>
      <c r="K130" s="206"/>
      <c r="L130" s="218"/>
      <c r="M130" s="178"/>
    </row>
    <row r="131" spans="1:13" ht="13.5" x14ac:dyDescent="0.2">
      <c r="A131" s="171" t="s">
        <v>507</v>
      </c>
      <c r="B131" s="173" t="s">
        <v>508</v>
      </c>
      <c r="C131" s="175" t="s">
        <v>509</v>
      </c>
      <c r="E131" s="172"/>
      <c r="H131" s="173" t="s">
        <v>508</v>
      </c>
      <c r="I131" s="202" t="e">
        <f>m_s*Ab_s</f>
        <v>#N/A</v>
      </c>
      <c r="J131" s="175" t="s">
        <v>506</v>
      </c>
      <c r="K131" s="206"/>
      <c r="L131" s="218"/>
      <c r="M131" s="178"/>
    </row>
    <row r="132" spans="1:13" x14ac:dyDescent="0.2">
      <c r="A132" s="171"/>
      <c r="B132" s="173"/>
      <c r="C132" s="289"/>
      <c r="E132" s="172"/>
      <c r="H132" s="249"/>
      <c r="I132" s="202"/>
      <c r="J132" s="259"/>
      <c r="K132" s="206"/>
      <c r="L132" s="218"/>
      <c r="M132" s="178"/>
    </row>
    <row r="133" spans="1:13" ht="24" x14ac:dyDescent="0.2">
      <c r="A133" s="199" t="s">
        <v>510</v>
      </c>
      <c r="B133" s="173" t="s">
        <v>511</v>
      </c>
      <c r="C133" s="290" t="s">
        <v>512</v>
      </c>
      <c r="E133" s="172"/>
      <c r="H133" s="173" t="s">
        <v>511</v>
      </c>
      <c r="I133" s="202" t="e">
        <f>(Atot_s*(Fy*1000))/(0.85*(F\c*1000)*Ta*12)</f>
        <v>#N/A</v>
      </c>
      <c r="J133" s="259" t="s">
        <v>88</v>
      </c>
      <c r="K133" s="206"/>
      <c r="L133" s="218"/>
      <c r="M133" s="178"/>
    </row>
    <row r="134" spans="1:13" x14ac:dyDescent="0.2">
      <c r="A134" s="199"/>
      <c r="B134" s="173"/>
      <c r="C134" s="289"/>
      <c r="E134" s="172"/>
      <c r="H134" s="249"/>
      <c r="I134" s="202"/>
      <c r="J134" s="259"/>
      <c r="K134" s="206"/>
      <c r="L134" s="218"/>
      <c r="M134" s="178"/>
    </row>
    <row r="135" spans="1:13" ht="24" x14ac:dyDescent="0.2">
      <c r="A135" s="199" t="s">
        <v>513</v>
      </c>
      <c r="B135" s="173" t="s">
        <v>514</v>
      </c>
      <c r="C135" s="289" t="s">
        <v>515</v>
      </c>
      <c r="E135" s="172"/>
      <c r="H135" s="173" t="s">
        <v>514</v>
      </c>
      <c r="I135" s="202" t="e">
        <f>a_s/β</f>
        <v>#N/A</v>
      </c>
      <c r="J135" s="259" t="s">
        <v>88</v>
      </c>
      <c r="K135" s="206"/>
      <c r="L135" s="218"/>
      <c r="M135" s="178"/>
    </row>
    <row r="136" spans="1:13" x14ac:dyDescent="0.2">
      <c r="A136" s="199"/>
      <c r="B136" s="173"/>
      <c r="C136" s="289"/>
      <c r="E136" s="172"/>
      <c r="H136" s="249"/>
      <c r="I136" s="202"/>
      <c r="J136" s="259"/>
      <c r="K136" s="206"/>
      <c r="L136" s="218"/>
      <c r="M136" s="178"/>
    </row>
    <row r="137" spans="1:13" ht="13.5" x14ac:dyDescent="0.2">
      <c r="A137" s="199" t="s">
        <v>516</v>
      </c>
      <c r="B137" s="173" t="s">
        <v>517</v>
      </c>
      <c r="C137" s="289" t="s">
        <v>518</v>
      </c>
      <c r="E137" s="172"/>
      <c r="H137" s="173" t="s">
        <v>517</v>
      </c>
      <c r="I137" s="292" t="e">
        <f>0.003*(dc_s-c_s)/c_s</f>
        <v>#N/A</v>
      </c>
      <c r="J137" s="259" t="s">
        <v>519</v>
      </c>
      <c r="K137" s="206"/>
      <c r="L137" s="218"/>
      <c r="M137" s="178"/>
    </row>
    <row r="138" spans="1:13" x14ac:dyDescent="0.2">
      <c r="A138" s="199"/>
      <c r="B138" s="173"/>
      <c r="C138" s="289"/>
      <c r="E138" s="172"/>
      <c r="H138" s="173"/>
      <c r="I138" s="292"/>
      <c r="J138" s="259"/>
      <c r="K138" s="206"/>
      <c r="L138" s="218"/>
      <c r="M138" s="178"/>
    </row>
    <row r="139" spans="1:13" ht="24" x14ac:dyDescent="0.2">
      <c r="A139" s="199" t="s">
        <v>520</v>
      </c>
      <c r="B139" s="173" t="s">
        <v>521</v>
      </c>
      <c r="C139" s="289" t="s">
        <v>522</v>
      </c>
      <c r="E139" s="172"/>
      <c r="H139" s="173" t="s">
        <v>521</v>
      </c>
      <c r="I139" s="292">
        <f>Fy/Es</f>
        <v>2.0689655172413794E-3</v>
      </c>
      <c r="J139" s="259" t="s">
        <v>519</v>
      </c>
      <c r="K139" s="206"/>
      <c r="L139" s="218"/>
      <c r="M139" s="178"/>
    </row>
    <row r="140" spans="1:13" x14ac:dyDescent="0.2">
      <c r="A140" s="199"/>
      <c r="B140" s="173"/>
      <c r="C140" s="289"/>
      <c r="E140" s="172"/>
      <c r="H140" s="173"/>
      <c r="I140" s="292"/>
      <c r="J140" s="259"/>
      <c r="K140" s="206"/>
      <c r="L140" s="218"/>
      <c r="M140" s="178"/>
    </row>
    <row r="141" spans="1:13" ht="24" x14ac:dyDescent="0.2">
      <c r="A141" s="199" t="s">
        <v>523</v>
      </c>
      <c r="B141" s="173" t="s">
        <v>524</v>
      </c>
      <c r="C141" s="289" t="s">
        <v>525</v>
      </c>
      <c r="E141" s="172"/>
      <c r="H141" s="173" t="s">
        <v>524</v>
      </c>
      <c r="I141" s="292">
        <v>5.0000000000000001E-3</v>
      </c>
      <c r="J141" s="259" t="s">
        <v>519</v>
      </c>
      <c r="K141" s="206"/>
      <c r="L141" s="218"/>
      <c r="M141" s="178"/>
    </row>
    <row r="142" spans="1:13" x14ac:dyDescent="0.2">
      <c r="A142" s="199"/>
      <c r="B142" s="173"/>
      <c r="C142" s="289"/>
      <c r="E142" s="172"/>
      <c r="H142" s="173"/>
      <c r="I142" s="292"/>
      <c r="J142" s="259"/>
      <c r="K142" s="206"/>
      <c r="L142" s="218"/>
      <c r="M142" s="178"/>
    </row>
    <row r="143" spans="1:13" ht="24" x14ac:dyDescent="0.2">
      <c r="A143" s="199" t="s">
        <v>526</v>
      </c>
      <c r="B143" s="249" t="s">
        <v>527</v>
      </c>
      <c r="C143" s="293" t="s">
        <v>528</v>
      </c>
      <c r="E143" s="172"/>
      <c r="H143" s="249" t="s">
        <v>527</v>
      </c>
      <c r="I143" s="294" t="e">
        <f>IF(εs_s&gt;=εt_s,0.9,IF(εs_s&lt;=εc_s,0.65,0.65+(0.9-0.65)*((εs_s-εc_s)/(εt_s-εc_s))))</f>
        <v>#N/A</v>
      </c>
      <c r="J143" s="259"/>
      <c r="K143" s="206"/>
      <c r="L143" s="218"/>
      <c r="M143" s="178"/>
    </row>
    <row r="144" spans="1:13" x14ac:dyDescent="0.2">
      <c r="A144" s="199"/>
      <c r="B144" s="173"/>
      <c r="C144" s="293" t="s">
        <v>529</v>
      </c>
      <c r="E144" s="172"/>
      <c r="H144" s="173"/>
      <c r="I144" s="292"/>
      <c r="J144" s="259"/>
      <c r="K144" s="206"/>
      <c r="L144" s="218"/>
      <c r="M144" s="178"/>
    </row>
    <row r="145" spans="1:13" x14ac:dyDescent="0.2">
      <c r="A145" s="199"/>
      <c r="B145" s="173"/>
      <c r="C145" s="293" t="s">
        <v>530</v>
      </c>
      <c r="E145" s="172"/>
      <c r="H145" s="173"/>
      <c r="I145" s="292"/>
      <c r="J145" s="259"/>
      <c r="K145" s="206"/>
      <c r="L145" s="218"/>
      <c r="M145" s="178"/>
    </row>
    <row r="146" spans="1:13" x14ac:dyDescent="0.2">
      <c r="A146" s="199"/>
      <c r="B146" s="173"/>
      <c r="C146" s="293"/>
      <c r="E146" s="172"/>
      <c r="H146" s="173"/>
      <c r="I146" s="292"/>
      <c r="J146" s="259"/>
      <c r="K146" s="206"/>
      <c r="L146" s="218"/>
      <c r="M146" s="178"/>
    </row>
    <row r="147" spans="1:13" ht="13.5" x14ac:dyDescent="0.2">
      <c r="A147" s="171" t="s">
        <v>531</v>
      </c>
      <c r="B147" s="173" t="s">
        <v>532</v>
      </c>
      <c r="C147" s="289" t="s">
        <v>533</v>
      </c>
      <c r="E147" s="172"/>
      <c r="H147" s="173" t="s">
        <v>532</v>
      </c>
      <c r="I147" s="295" t="e">
        <f>S/La</f>
        <v>#DIV/0!</v>
      </c>
      <c r="J147" s="175" t="s">
        <v>534</v>
      </c>
      <c r="K147" s="206"/>
      <c r="L147" s="218"/>
      <c r="M147" s="178"/>
    </row>
    <row r="148" spans="1:13" x14ac:dyDescent="0.2">
      <c r="B148" s="173"/>
      <c r="C148" s="172"/>
      <c r="E148" s="172"/>
      <c r="H148" s="173"/>
      <c r="I148" s="201"/>
      <c r="J148" s="175"/>
      <c r="K148" s="206"/>
      <c r="L148" s="218"/>
      <c r="M148" s="178"/>
    </row>
    <row r="149" spans="1:13" ht="13.5" x14ac:dyDescent="0.2">
      <c r="A149" s="171" t="s">
        <v>535</v>
      </c>
      <c r="B149" s="173" t="s">
        <v>536</v>
      </c>
      <c r="C149" s="289" t="s">
        <v>593</v>
      </c>
      <c r="E149" s="172"/>
      <c r="H149" s="249" t="s">
        <v>536</v>
      </c>
      <c r="I149" s="202" t="e">
        <f>LF*(I147*La^2)/8</f>
        <v>#DIV/0!</v>
      </c>
      <c r="J149" s="175" t="s">
        <v>538</v>
      </c>
      <c r="K149" s="284"/>
      <c r="L149" s="218"/>
      <c r="M149" s="178"/>
    </row>
    <row r="150" spans="1:13" x14ac:dyDescent="0.2">
      <c r="A150" s="172"/>
      <c r="B150" s="172"/>
      <c r="C150" s="172"/>
      <c r="E150" s="172"/>
      <c r="H150" s="1"/>
      <c r="I150" s="1"/>
      <c r="K150" s="206"/>
      <c r="L150" s="218"/>
      <c r="M150" s="178"/>
    </row>
    <row r="151" spans="1:13" ht="13.5" x14ac:dyDescent="0.2">
      <c r="A151" s="199" t="s">
        <v>539</v>
      </c>
      <c r="B151" s="173" t="s">
        <v>540</v>
      </c>
      <c r="C151" s="296" t="s">
        <v>541</v>
      </c>
      <c r="E151" s="172"/>
      <c r="H151" s="249" t="s">
        <v>540</v>
      </c>
      <c r="I151" s="202" t="e">
        <f>Atot_s*Fy*((dc_s/12)-(a_s/12)/2)</f>
        <v>#N/A</v>
      </c>
      <c r="J151" s="175" t="s">
        <v>538</v>
      </c>
      <c r="K151" s="206"/>
      <c r="L151" s="218"/>
      <c r="M151" s="178"/>
    </row>
    <row r="152" spans="1:13" x14ac:dyDescent="0.2">
      <c r="A152" s="199"/>
      <c r="B152" s="173"/>
      <c r="C152" s="289"/>
      <c r="E152" s="172"/>
      <c r="H152" s="249"/>
      <c r="I152" s="292"/>
      <c r="J152" s="259"/>
      <c r="K152" s="206"/>
      <c r="L152" s="218"/>
      <c r="M152" s="178"/>
    </row>
    <row r="153" spans="1:13" ht="13.5" x14ac:dyDescent="0.2">
      <c r="A153" s="199" t="s">
        <v>542</v>
      </c>
      <c r="B153" s="173" t="s">
        <v>543</v>
      </c>
      <c r="C153" s="293" t="s">
        <v>544</v>
      </c>
      <c r="E153" s="172"/>
      <c r="H153" s="249" t="s">
        <v>543</v>
      </c>
      <c r="I153" s="297" t="e">
        <f>φflex_s*Mn_s</f>
        <v>#N/A</v>
      </c>
      <c r="J153" s="175" t="s">
        <v>538</v>
      </c>
      <c r="K153" s="206"/>
      <c r="L153" s="218"/>
      <c r="M153" s="178"/>
    </row>
    <row r="154" spans="1:13" ht="12.75" thickBot="1" x14ac:dyDescent="0.25">
      <c r="A154" s="199"/>
      <c r="B154" s="171"/>
      <c r="F154" s="289"/>
      <c r="H154" s="173"/>
      <c r="I154" s="292"/>
      <c r="J154" s="259"/>
      <c r="K154" s="206"/>
      <c r="L154" s="218"/>
      <c r="M154" s="178"/>
    </row>
    <row r="155" spans="1:13" ht="12.75" thickBot="1" x14ac:dyDescent="0.25">
      <c r="A155" s="199"/>
      <c r="B155" s="171"/>
      <c r="F155" s="289"/>
      <c r="H155" s="173" t="s">
        <v>452</v>
      </c>
      <c r="I155" s="273" t="e">
        <f>I149/I153</f>
        <v>#DIV/0!</v>
      </c>
      <c r="J155" s="259"/>
      <c r="K155" s="206"/>
      <c r="L155" s="218"/>
      <c r="M155" s="178"/>
    </row>
    <row r="157" spans="1:13" x14ac:dyDescent="0.2">
      <c r="A157" s="462" t="s">
        <v>545</v>
      </c>
      <c r="B157" s="463"/>
      <c r="C157" s="463"/>
      <c r="D157" s="463"/>
      <c r="E157" s="463"/>
      <c r="F157" s="463"/>
      <c r="G157" s="463"/>
      <c r="H157" s="463"/>
      <c r="I157" s="463"/>
      <c r="J157" s="464"/>
    </row>
    <row r="158" spans="1:13" ht="12" customHeight="1" x14ac:dyDescent="0.2">
      <c r="B158" s="173"/>
      <c r="C158" s="172"/>
      <c r="E158" s="172"/>
      <c r="H158" s="173"/>
      <c r="I158" s="174"/>
      <c r="J158" s="175"/>
    </row>
    <row r="159" spans="1:13" ht="12" customHeight="1" x14ac:dyDescent="0.2">
      <c r="A159" s="171" t="s">
        <v>494</v>
      </c>
      <c r="B159" s="173" t="s">
        <v>546</v>
      </c>
      <c r="C159" s="289" t="s">
        <v>547</v>
      </c>
      <c r="E159" s="172"/>
      <c r="H159" s="173" t="s">
        <v>546</v>
      </c>
      <c r="I159" s="202" t="e">
        <f>Ta*12-cc-(VLOOKUP(stirrup,Ref!A2:C10,3,0))-(VLOOKUP(Saf,Ref!A2:C10,3,0))/2</f>
        <v>#N/A</v>
      </c>
      <c r="J159" s="175" t="s">
        <v>88</v>
      </c>
    </row>
    <row r="160" spans="1:13" ht="12" customHeight="1" x14ac:dyDescent="0.2">
      <c r="A160" s="171"/>
      <c r="B160" s="173"/>
      <c r="C160" s="289"/>
      <c r="E160" s="172"/>
      <c r="H160" s="249"/>
      <c r="I160" s="202"/>
      <c r="J160" s="259"/>
    </row>
    <row r="161" spans="1:10" ht="12" customHeight="1" x14ac:dyDescent="0.2">
      <c r="A161" s="171"/>
      <c r="B161" s="173"/>
      <c r="C161" s="173" t="s">
        <v>497</v>
      </c>
      <c r="D161" s="173" t="s">
        <v>548</v>
      </c>
      <c r="E161" s="181">
        <f>Sat</f>
        <v>0</v>
      </c>
      <c r="G161" s="281" t="s">
        <v>499</v>
      </c>
      <c r="H161" s="173" t="s">
        <v>549</v>
      </c>
      <c r="I161" s="201" t="e">
        <f>VLOOKUP(E161,Ref!A2:C10,3)</f>
        <v>#N/A</v>
      </c>
      <c r="J161" s="175" t="s">
        <v>501</v>
      </c>
    </row>
    <row r="162" spans="1:10" ht="12" customHeight="1" x14ac:dyDescent="0.2">
      <c r="A162" s="171"/>
      <c r="B162" s="173"/>
      <c r="C162" s="173" t="s">
        <v>502</v>
      </c>
      <c r="D162" s="173" t="s">
        <v>550</v>
      </c>
      <c r="E162" s="291">
        <f>mu</f>
        <v>0</v>
      </c>
      <c r="G162" s="281" t="s">
        <v>504</v>
      </c>
      <c r="H162" s="173" t="s">
        <v>551</v>
      </c>
      <c r="I162" s="201" t="e">
        <f>VLOOKUP(E161,Ref!A2:C10,2)</f>
        <v>#N/A</v>
      </c>
      <c r="J162" s="175" t="s">
        <v>506</v>
      </c>
    </row>
    <row r="163" spans="1:10" ht="12" customHeight="1" x14ac:dyDescent="0.2">
      <c r="A163" s="171"/>
      <c r="B163" s="173"/>
      <c r="C163" s="289"/>
      <c r="E163" s="172"/>
      <c r="H163" s="249"/>
      <c r="I163" s="202"/>
      <c r="J163" s="259"/>
    </row>
    <row r="164" spans="1:10" ht="12" customHeight="1" x14ac:dyDescent="0.2">
      <c r="A164" s="171" t="s">
        <v>507</v>
      </c>
      <c r="B164" s="173" t="s">
        <v>552</v>
      </c>
      <c r="C164" s="175" t="s">
        <v>553</v>
      </c>
      <c r="E164" s="172"/>
      <c r="H164" s="173" t="s">
        <v>552</v>
      </c>
      <c r="I164" s="202" t="e">
        <f>m_u*ab_u</f>
        <v>#N/A</v>
      </c>
      <c r="J164" s="175" t="s">
        <v>506</v>
      </c>
    </row>
    <row r="165" spans="1:10" ht="12" customHeight="1" x14ac:dyDescent="0.2">
      <c r="A165" s="171"/>
      <c r="B165" s="249"/>
      <c r="C165" s="289"/>
      <c r="E165" s="172"/>
      <c r="H165" s="249"/>
      <c r="I165" s="202"/>
      <c r="J165" s="259"/>
    </row>
    <row r="166" spans="1:10" ht="24" x14ac:dyDescent="0.2">
      <c r="A166" s="199" t="s">
        <v>510</v>
      </c>
      <c r="B166" s="173" t="s">
        <v>554</v>
      </c>
      <c r="C166" s="290" t="s">
        <v>594</v>
      </c>
      <c r="E166" s="172"/>
      <c r="H166" s="173" t="s">
        <v>554</v>
      </c>
      <c r="I166" s="202" t="e">
        <f>(Atot_u*(Fy*1000))/(0.85*(F\c*1000)*Wa*12)</f>
        <v>#N/A</v>
      </c>
      <c r="J166" s="259" t="s">
        <v>88</v>
      </c>
    </row>
    <row r="167" spans="1:10" x14ac:dyDescent="0.2">
      <c r="A167" s="199"/>
      <c r="B167" s="249"/>
      <c r="C167" s="289"/>
      <c r="E167" s="172"/>
      <c r="H167" s="249"/>
      <c r="I167" s="202"/>
      <c r="J167" s="259"/>
    </row>
    <row r="168" spans="1:10" ht="24" x14ac:dyDescent="0.2">
      <c r="A168" s="199" t="s">
        <v>513</v>
      </c>
      <c r="B168" s="173" t="s">
        <v>556</v>
      </c>
      <c r="C168" s="289" t="s">
        <v>557</v>
      </c>
      <c r="E168" s="172"/>
      <c r="H168" s="173" t="s">
        <v>556</v>
      </c>
      <c r="I168" s="202" t="e">
        <f>a_u/β</f>
        <v>#N/A</v>
      </c>
      <c r="J168" s="259" t="s">
        <v>88</v>
      </c>
    </row>
    <row r="169" spans="1:10" x14ac:dyDescent="0.2">
      <c r="A169" s="199"/>
      <c r="B169" s="249"/>
      <c r="C169" s="289"/>
      <c r="E169" s="172"/>
      <c r="H169" s="249"/>
      <c r="I169" s="202"/>
      <c r="J169" s="259"/>
    </row>
    <row r="170" spans="1:10" ht="13.5" x14ac:dyDescent="0.2">
      <c r="A170" s="199" t="s">
        <v>516</v>
      </c>
      <c r="B170" s="173" t="s">
        <v>558</v>
      </c>
      <c r="C170" s="289" t="s">
        <v>518</v>
      </c>
      <c r="E170" s="172"/>
      <c r="H170" s="173" t="s">
        <v>558</v>
      </c>
      <c r="I170" s="292" t="e">
        <f>0.003*(dc_u-c_u)/c_u</f>
        <v>#N/A</v>
      </c>
      <c r="J170" s="259" t="s">
        <v>519</v>
      </c>
    </row>
    <row r="171" spans="1:10" x14ac:dyDescent="0.2">
      <c r="A171" s="199"/>
      <c r="B171" s="173"/>
      <c r="C171" s="289"/>
      <c r="E171" s="172"/>
      <c r="H171" s="173"/>
      <c r="I171" s="292"/>
      <c r="J171" s="259"/>
    </row>
    <row r="172" spans="1:10" ht="24" x14ac:dyDescent="0.2">
      <c r="A172" s="199" t="s">
        <v>520</v>
      </c>
      <c r="B172" s="173" t="s">
        <v>559</v>
      </c>
      <c r="C172" s="289" t="s">
        <v>522</v>
      </c>
      <c r="E172" s="172"/>
      <c r="H172" s="173" t="s">
        <v>559</v>
      </c>
      <c r="I172" s="292">
        <f>Fy/Es</f>
        <v>2.0689655172413794E-3</v>
      </c>
      <c r="J172" s="259" t="s">
        <v>519</v>
      </c>
    </row>
    <row r="173" spans="1:10" x14ac:dyDescent="0.2">
      <c r="A173" s="199"/>
      <c r="B173" s="173"/>
      <c r="C173" s="289"/>
      <c r="E173" s="172"/>
      <c r="H173" s="173"/>
      <c r="I173" s="292"/>
      <c r="J173" s="259"/>
    </row>
    <row r="174" spans="1:10" ht="24" x14ac:dyDescent="0.2">
      <c r="A174" s="199" t="s">
        <v>523</v>
      </c>
      <c r="B174" s="173" t="s">
        <v>560</v>
      </c>
      <c r="C174" s="289" t="s">
        <v>525</v>
      </c>
      <c r="E174" s="172"/>
      <c r="H174" s="173" t="s">
        <v>560</v>
      </c>
      <c r="I174" s="292">
        <v>5.0000000000000001E-3</v>
      </c>
      <c r="J174" s="259" t="s">
        <v>519</v>
      </c>
    </row>
    <row r="175" spans="1:10" x14ac:dyDescent="0.2">
      <c r="A175" s="199"/>
      <c r="B175" s="173"/>
      <c r="C175" s="289"/>
      <c r="E175" s="172"/>
      <c r="H175" s="173"/>
      <c r="I175" s="292"/>
      <c r="J175" s="259"/>
    </row>
    <row r="176" spans="1:10" ht="24" x14ac:dyDescent="0.2">
      <c r="A176" s="199" t="s">
        <v>526</v>
      </c>
      <c r="B176" s="249" t="s">
        <v>561</v>
      </c>
      <c r="C176" s="293" t="s">
        <v>528</v>
      </c>
      <c r="E176" s="172"/>
      <c r="H176" s="249" t="s">
        <v>561</v>
      </c>
      <c r="I176" s="294" t="e">
        <f>IF(εs_u&gt;=εt_u,0.9,IF(εs_u&lt;=εc_u,0.65,0.65+(0.9-0.65)*((εs_u-εc_u)/(εt_u-εc_u))))</f>
        <v>#N/A</v>
      </c>
      <c r="J176" s="259"/>
    </row>
    <row r="177" spans="1:13" x14ac:dyDescent="0.2">
      <c r="A177" s="199"/>
      <c r="B177" s="173"/>
      <c r="C177" s="293" t="s">
        <v>529</v>
      </c>
      <c r="E177" s="172"/>
      <c r="H177" s="173"/>
      <c r="I177" s="292"/>
      <c r="J177" s="259"/>
    </row>
    <row r="178" spans="1:13" x14ac:dyDescent="0.2">
      <c r="A178" s="199"/>
      <c r="B178" s="173"/>
      <c r="C178" s="293" t="s">
        <v>530</v>
      </c>
      <c r="E178" s="172"/>
      <c r="H178" s="173"/>
      <c r="I178" s="292"/>
      <c r="J178" s="259"/>
    </row>
    <row r="179" spans="1:13" x14ac:dyDescent="0.2">
      <c r="A179" s="199"/>
      <c r="B179" s="173"/>
      <c r="C179" s="293"/>
      <c r="E179" s="172"/>
      <c r="H179" s="173"/>
      <c r="I179" s="292"/>
      <c r="J179" s="259"/>
    </row>
    <row r="180" spans="1:13" ht="13.5" x14ac:dyDescent="0.2">
      <c r="A180" s="171" t="s">
        <v>531</v>
      </c>
      <c r="B180" s="173" t="s">
        <v>562</v>
      </c>
      <c r="C180" s="289" t="s">
        <v>563</v>
      </c>
      <c r="E180" s="172"/>
      <c r="H180" s="173" t="s">
        <v>562</v>
      </c>
      <c r="I180" s="295" t="e">
        <f>Ua/La</f>
        <v>#DIV/0!</v>
      </c>
      <c r="J180" s="175" t="s">
        <v>534</v>
      </c>
    </row>
    <row r="181" spans="1:13" x14ac:dyDescent="0.2">
      <c r="B181" s="173"/>
      <c r="C181" s="172"/>
      <c r="E181" s="172"/>
      <c r="H181" s="173"/>
      <c r="I181" s="201"/>
      <c r="J181" s="175"/>
    </row>
    <row r="182" spans="1:13" ht="13.5" x14ac:dyDescent="0.2">
      <c r="A182" s="171" t="s">
        <v>535</v>
      </c>
      <c r="B182" s="173" t="s">
        <v>564</v>
      </c>
      <c r="C182" s="289" t="s">
        <v>593</v>
      </c>
      <c r="E182" s="172"/>
      <c r="H182" s="173" t="s">
        <v>564</v>
      </c>
      <c r="I182" s="202" t="e">
        <f>LF*(I180*La^2)/8</f>
        <v>#DIV/0!</v>
      </c>
      <c r="J182" s="175" t="s">
        <v>538</v>
      </c>
      <c r="K182" s="284"/>
    </row>
    <row r="183" spans="1:13" x14ac:dyDescent="0.2">
      <c r="A183" s="172"/>
      <c r="B183" s="172"/>
      <c r="C183" s="172"/>
      <c r="E183" s="172"/>
      <c r="I183" s="1"/>
    </row>
    <row r="184" spans="1:13" ht="13.5" x14ac:dyDescent="0.2">
      <c r="A184" s="199" t="s">
        <v>539</v>
      </c>
      <c r="B184" s="173" t="s">
        <v>566</v>
      </c>
      <c r="C184" s="296" t="s">
        <v>595</v>
      </c>
      <c r="E184" s="172"/>
      <c r="H184" s="173" t="s">
        <v>566</v>
      </c>
      <c r="I184" s="202" t="e">
        <f>Atot_u*Fy*((dc_u/12)-(a_u/12)/2)</f>
        <v>#N/A</v>
      </c>
      <c r="J184" s="175" t="s">
        <v>538</v>
      </c>
    </row>
    <row r="185" spans="1:13" x14ac:dyDescent="0.2">
      <c r="A185" s="199"/>
      <c r="B185" s="173"/>
      <c r="C185" s="289"/>
      <c r="E185" s="172"/>
      <c r="H185" s="173"/>
      <c r="I185" s="292"/>
      <c r="J185" s="259"/>
    </row>
    <row r="186" spans="1:13" ht="13.5" x14ac:dyDescent="0.2">
      <c r="A186" s="199" t="s">
        <v>542</v>
      </c>
      <c r="B186" s="173" t="s">
        <v>567</v>
      </c>
      <c r="C186" s="293" t="s">
        <v>544</v>
      </c>
      <c r="E186" s="172"/>
      <c r="H186" s="173" t="s">
        <v>567</v>
      </c>
      <c r="I186" s="297" t="e">
        <f>φflex_u*Mn_u</f>
        <v>#N/A</v>
      </c>
      <c r="J186" s="175" t="s">
        <v>538</v>
      </c>
    </row>
    <row r="187" spans="1:13" ht="12.75" thickBot="1" x14ac:dyDescent="0.25">
      <c r="A187" s="199"/>
      <c r="B187" s="171"/>
      <c r="F187" s="289"/>
      <c r="H187" s="173"/>
      <c r="I187" s="292"/>
      <c r="J187" s="259"/>
    </row>
    <row r="188" spans="1:13" ht="12.75" thickBot="1" x14ac:dyDescent="0.25">
      <c r="A188" s="199"/>
      <c r="B188" s="171"/>
      <c r="F188" s="289"/>
      <c r="H188" s="173" t="s">
        <v>452</v>
      </c>
      <c r="I188" s="273" t="e">
        <f>I182/I186</f>
        <v>#DIV/0!</v>
      </c>
      <c r="J188" s="259"/>
    </row>
    <row r="189" spans="1:13" s="1" customFormat="1" ht="12" customHeight="1" x14ac:dyDescent="0.2">
      <c r="A189" s="298"/>
      <c r="B189" s="215"/>
      <c r="C189" s="215"/>
      <c r="E189" s="249"/>
      <c r="F189" s="290"/>
      <c r="H189" s="249"/>
      <c r="I189" s="292"/>
      <c r="J189" s="259"/>
      <c r="K189" s="249"/>
      <c r="L189" s="201"/>
      <c r="M189" s="259"/>
    </row>
    <row r="190" spans="1:13" s="1" customFormat="1" ht="12" customHeight="1" x14ac:dyDescent="0.2">
      <c r="A190" s="462" t="s">
        <v>568</v>
      </c>
      <c r="B190" s="463"/>
      <c r="C190" s="463"/>
      <c r="D190" s="463"/>
      <c r="E190" s="463"/>
      <c r="F190" s="463"/>
      <c r="G190" s="463"/>
      <c r="H190" s="463"/>
      <c r="I190" s="463"/>
      <c r="J190" s="464"/>
      <c r="K190" s="249"/>
      <c r="L190" s="201"/>
      <c r="M190" s="259"/>
    </row>
    <row r="191" spans="1:13" s="1" customFormat="1" ht="12" customHeight="1" x14ac:dyDescent="0.2">
      <c r="A191" s="298"/>
      <c r="B191" s="215"/>
      <c r="C191" s="215"/>
      <c r="E191" s="249"/>
      <c r="F191" s="290"/>
      <c r="K191" s="249"/>
      <c r="L191" s="201"/>
      <c r="M191" s="259"/>
    </row>
    <row r="192" spans="1:13" s="1" customFormat="1" ht="12" customHeight="1" x14ac:dyDescent="0.2">
      <c r="A192" s="171" t="s">
        <v>569</v>
      </c>
      <c r="B192" s="173" t="s">
        <v>596</v>
      </c>
      <c r="C192" s="289" t="str">
        <f>IF(OR(anchor_area="",anchor_area=0)," 0.6 * Fy' * pi/4 * ds^2 * 4/3 * n"," 0.6*Fy\*anchor_area*4/3")</f>
        <v xml:space="preserve"> 0.6 * Fy' * pi/4 * ds^2 * 4/3 * n</v>
      </c>
      <c r="F192" s="172"/>
      <c r="G192" s="172"/>
      <c r="H192" s="173" t="s">
        <v>596</v>
      </c>
      <c r="I192" s="308">
        <f>IF(OR(anchor_area="",anchor_area=0),0.6*Fy\*PI()/4*ds^2*4/3*n,0.6*Fy\*anchor_area*4/3)</f>
        <v>0</v>
      </c>
      <c r="J192" s="175" t="s">
        <v>365</v>
      </c>
      <c r="M192" s="172"/>
    </row>
    <row r="193" spans="1:13" s="1" customFormat="1" ht="12" customHeight="1" x14ac:dyDescent="0.2">
      <c r="A193" s="260"/>
      <c r="C193" s="215"/>
      <c r="E193" s="249"/>
      <c r="K193" s="249"/>
      <c r="L193" s="201"/>
      <c r="M193" s="259"/>
    </row>
    <row r="194" spans="1:13" ht="12" customHeight="1" x14ac:dyDescent="0.2">
      <c r="A194" s="171" t="s">
        <v>571</v>
      </c>
      <c r="B194" s="173" t="s">
        <v>597</v>
      </c>
      <c r="C194" s="289" t="str">
        <f>IF(OR(anchor_area="",anchor_area=0)," 0.5 * u * Fu' * pi/4 * ds^2 * 4/3 * n"," 0.5 * u * Fu\ * anchor_area * 4/3")</f>
        <v xml:space="preserve"> 0.5 * u * Fu' * pi/4 * ds^2 * 4/3 * n</v>
      </c>
      <c r="H194" s="173" t="s">
        <v>597</v>
      </c>
      <c r="I194" s="308">
        <f>IF(OR(anchor_area="",anchor_area=0),0.5*u*Fu\*PI()/4*ds^2*4/3*n,0.5*u*Fu\*anchor_area*4/3)</f>
        <v>0</v>
      </c>
      <c r="J194" s="175" t="s">
        <v>365</v>
      </c>
    </row>
    <row r="195" spans="1:13" ht="12" customHeight="1" thickBot="1" x14ac:dyDescent="0.25"/>
    <row r="196" spans="1:13" ht="12" customHeight="1" thickBot="1" x14ac:dyDescent="0.25">
      <c r="H196" s="173" t="s">
        <v>452</v>
      </c>
      <c r="I196" s="273"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00"/>
    </row>
    <row r="202" spans="1:13" ht="12" customHeight="1" x14ac:dyDescent="0.2"/>
    <row r="203" spans="1:13" ht="12" customHeight="1" x14ac:dyDescent="0.2"/>
    <row r="204" spans="1:13" ht="12" customHeight="1" x14ac:dyDescent="0.2"/>
    <row r="205" spans="1:13" ht="12" customHeight="1" x14ac:dyDescent="0.2">
      <c r="A205" s="171"/>
      <c r="B205" s="172"/>
      <c r="C205" s="172"/>
      <c r="E205" s="172"/>
    </row>
    <row r="206" spans="1:13" ht="12" customHeight="1" x14ac:dyDescent="0.2">
      <c r="A206" s="171"/>
      <c r="B206" s="172"/>
      <c r="C206" s="172"/>
      <c r="E206" s="172"/>
    </row>
    <row r="207" spans="1:13" ht="12" customHeight="1" x14ac:dyDescent="0.2">
      <c r="A207" s="171"/>
      <c r="B207" s="172"/>
      <c r="C207" s="172"/>
      <c r="E207" s="172"/>
    </row>
    <row r="208" spans="1:13" ht="12" customHeight="1" x14ac:dyDescent="0.2">
      <c r="A208" s="171"/>
      <c r="B208" s="172"/>
      <c r="C208" s="172"/>
      <c r="E208" s="172"/>
    </row>
    <row r="209" spans="1:13" ht="12" customHeight="1" x14ac:dyDescent="0.2">
      <c r="A209" s="171"/>
      <c r="B209" s="172"/>
      <c r="C209" s="172"/>
      <c r="E209" s="172"/>
    </row>
    <row r="210" spans="1:13" ht="12" customHeight="1" x14ac:dyDescent="0.2">
      <c r="A210" s="171"/>
      <c r="B210" s="172"/>
      <c r="C210" s="172"/>
      <c r="E210" s="172"/>
    </row>
    <row r="211" spans="1:13" ht="12" customHeight="1" x14ac:dyDescent="0.2">
      <c r="A211" s="171"/>
      <c r="B211" s="172"/>
      <c r="C211" s="172"/>
      <c r="E211" s="172"/>
    </row>
    <row r="212" spans="1:13" ht="12" customHeight="1" x14ac:dyDescent="0.2">
      <c r="A212" s="171"/>
      <c r="B212" s="172"/>
      <c r="C212" s="172"/>
      <c r="E212" s="172"/>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c r="A223" s="172"/>
      <c r="B223" s="172"/>
      <c r="C223" s="172"/>
      <c r="E223" s="172"/>
      <c r="K223" s="172"/>
      <c r="L223" s="172"/>
      <c r="M223" s="172"/>
    </row>
    <row r="224" spans="1:13" ht="12" customHeight="1" x14ac:dyDescent="0.2">
      <c r="A224" s="172"/>
      <c r="B224" s="172"/>
      <c r="C224" s="172"/>
      <c r="E224" s="172"/>
      <c r="K224" s="172"/>
      <c r="L224" s="172"/>
      <c r="M224" s="172"/>
    </row>
    <row r="225" spans="1:13" ht="12" customHeight="1" x14ac:dyDescent="0.2"/>
    <row r="226" spans="1:13" ht="12" customHeight="1" x14ac:dyDescent="0.2"/>
    <row r="227" spans="1:13" ht="12" customHeight="1" x14ac:dyDescent="0.2">
      <c r="A227" s="172"/>
      <c r="B227" s="172"/>
      <c r="C227" s="172"/>
      <c r="E227" s="172"/>
      <c r="K227" s="172"/>
      <c r="L227" s="172"/>
      <c r="M227" s="172"/>
    </row>
    <row r="228" spans="1:13" ht="12" customHeight="1" x14ac:dyDescent="0.2"/>
    <row r="229" spans="1:13" ht="12" customHeight="1" x14ac:dyDescent="0.2">
      <c r="A229" s="172"/>
      <c r="B229" s="172"/>
      <c r="C229" s="172"/>
      <c r="E229" s="172"/>
      <c r="K229" s="172"/>
      <c r="L229" s="172"/>
      <c r="M229" s="172"/>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172"/>
      <c r="B243" s="172"/>
    </row>
    <row r="244" spans="1:21" ht="12" customHeight="1" x14ac:dyDescent="0.2"/>
    <row r="245" spans="1:21" ht="12" customHeight="1" x14ac:dyDescent="0.2">
      <c r="A245" s="172"/>
      <c r="B245" s="172"/>
    </row>
    <row r="246" spans="1:21" ht="12" customHeight="1" x14ac:dyDescent="0.2"/>
    <row r="247" spans="1:21" s="2" customFormat="1" ht="12" customHeight="1" x14ac:dyDescent="0.2">
      <c r="C247" s="171"/>
      <c r="D247" s="172"/>
      <c r="E247" s="173"/>
      <c r="F247" s="172"/>
      <c r="G247" s="172"/>
      <c r="H247" s="172"/>
      <c r="I247" s="172"/>
      <c r="J247" s="172"/>
      <c r="K247" s="173"/>
      <c r="L247" s="174"/>
      <c r="M247" s="175"/>
      <c r="N247" s="172"/>
      <c r="O247" s="172"/>
      <c r="P247" s="172"/>
      <c r="Q247" s="172"/>
      <c r="R247" s="172"/>
      <c r="S247" s="172"/>
      <c r="T247" s="172"/>
      <c r="U247" s="172"/>
    </row>
    <row r="248" spans="1:21" ht="12" customHeight="1" x14ac:dyDescent="0.2"/>
    <row r="249" spans="1:21" s="2" customFormat="1" ht="12" customHeight="1" x14ac:dyDescent="0.2">
      <c r="C249" s="171"/>
      <c r="D249" s="172"/>
      <c r="E249" s="173"/>
      <c r="F249" s="172"/>
      <c r="G249" s="172"/>
      <c r="H249" s="172"/>
      <c r="I249" s="172"/>
      <c r="J249" s="172"/>
      <c r="K249" s="173"/>
      <c r="L249" s="174"/>
      <c r="M249" s="175"/>
      <c r="N249" s="172"/>
      <c r="O249" s="172"/>
      <c r="P249" s="172"/>
      <c r="Q249" s="172"/>
      <c r="R249" s="172"/>
      <c r="S249" s="172"/>
      <c r="T249" s="172"/>
      <c r="U249" s="172"/>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62:A64"/>
    <mergeCell ref="A82:J82"/>
    <mergeCell ref="A114:J114"/>
    <mergeCell ref="A157:J157"/>
    <mergeCell ref="A190:J190"/>
    <mergeCell ref="A48:J48"/>
    <mergeCell ref="A2:J2"/>
    <mergeCell ref="U3:V3"/>
    <mergeCell ref="W3:X3"/>
    <mergeCell ref="AJ3:AK3"/>
    <mergeCell ref="A18:J18"/>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176" t="s">
        <v>334</v>
      </c>
      <c r="H2" s="177"/>
      <c r="I2" s="309"/>
    </row>
    <row r="4" spans="1:9" x14ac:dyDescent="0.2">
      <c r="A4" s="310" t="str">
        <f>Input!F27</f>
        <v>Soil Properties:</v>
      </c>
      <c r="B4" s="310"/>
      <c r="C4" s="310">
        <f>Input!H27</f>
        <v>0</v>
      </c>
      <c r="D4" s="310">
        <f>Input!J27</f>
        <v>9</v>
      </c>
      <c r="E4" s="310"/>
    </row>
    <row r="5" spans="1:9" x14ac:dyDescent="0.2">
      <c r="A5" s="28" t="str">
        <f>Input!F28</f>
        <v>Layer</v>
      </c>
      <c r="B5" s="28" t="str">
        <f>Input!G28</f>
        <v>φ, deg</v>
      </c>
      <c r="C5" s="28" t="str">
        <f>Input!H28</f>
        <v>cu, ksf</v>
      </c>
      <c r="D5" s="311" t="s">
        <v>598</v>
      </c>
      <c r="E5" s="28" t="str">
        <f>Input!J28</f>
        <v>d, ft</v>
      </c>
      <c r="G5" s="312"/>
      <c r="H5" s="36"/>
      <c r="I5" s="36"/>
    </row>
    <row r="6" spans="1:9" x14ac:dyDescent="0.2">
      <c r="A6" s="313">
        <f>Input!F29</f>
        <v>1</v>
      </c>
      <c r="B6" s="314">
        <f>Input!G29</f>
        <v>0</v>
      </c>
      <c r="C6" s="313">
        <f>Input!H29</f>
        <v>0</v>
      </c>
      <c r="D6" s="313">
        <f>Input!I29/1000</f>
        <v>0</v>
      </c>
      <c r="E6" s="315">
        <f>IF(A6&lt;=Layer,Input!J29,0)</f>
        <v>0</v>
      </c>
    </row>
    <row r="7" spans="1:9" x14ac:dyDescent="0.2">
      <c r="A7" s="28">
        <f>Input!F30</f>
        <v>2</v>
      </c>
      <c r="B7" s="28">
        <f>Input!G30</f>
        <v>0</v>
      </c>
      <c r="C7" s="28">
        <f>Input!H30</f>
        <v>0</v>
      </c>
      <c r="D7" s="28">
        <f>Input!I30/1000</f>
        <v>0</v>
      </c>
      <c r="E7" s="316">
        <f>IF(A7&lt;=Layer,Input!J30,0)</f>
        <v>0</v>
      </c>
    </row>
    <row r="8" spans="1:9" x14ac:dyDescent="0.2">
      <c r="A8" s="313">
        <f>Input!F31</f>
        <v>3</v>
      </c>
      <c r="B8" s="313">
        <f>Input!G31</f>
        <v>0</v>
      </c>
      <c r="C8" s="313">
        <f>Input!H31</f>
        <v>0</v>
      </c>
      <c r="D8" s="313">
        <f>Input!I31/1000</f>
        <v>0</v>
      </c>
      <c r="E8" s="315">
        <f>IF(A8&lt;=Layer,Input!J31,0)</f>
        <v>0</v>
      </c>
    </row>
    <row r="9" spans="1:9" x14ac:dyDescent="0.2">
      <c r="A9" s="28">
        <f>Input!F32</f>
        <v>4</v>
      </c>
      <c r="B9" s="28">
        <f>Input!G32</f>
        <v>0</v>
      </c>
      <c r="C9" s="28">
        <f>Input!H32</f>
        <v>0</v>
      </c>
      <c r="D9" s="28">
        <f>Input!I32/1000</f>
        <v>0</v>
      </c>
      <c r="E9" s="316">
        <f>IF(A9&lt;=Layer,Input!J32,0)</f>
        <v>0</v>
      </c>
    </row>
    <row r="10" spans="1:9" x14ac:dyDescent="0.2">
      <c r="A10" s="313">
        <f>Input!F33</f>
        <v>5</v>
      </c>
      <c r="B10" s="313">
        <f>Input!G33</f>
        <v>0</v>
      </c>
      <c r="C10" s="313">
        <f>Input!H33</f>
        <v>0</v>
      </c>
      <c r="D10" s="313">
        <f>Input!I33/1000</f>
        <v>0</v>
      </c>
      <c r="E10" s="315">
        <f>IF(A10&lt;=Layer,Input!J33,0)</f>
        <v>0</v>
      </c>
    </row>
    <row r="11" spans="1:9" x14ac:dyDescent="0.2">
      <c r="A11" s="28">
        <f>Input!F34</f>
        <v>6</v>
      </c>
      <c r="B11" s="28">
        <f>Input!G34</f>
        <v>0</v>
      </c>
      <c r="C11" s="28">
        <f>Input!H34</f>
        <v>0</v>
      </c>
      <c r="D11" s="28">
        <f>Input!I34/1000</f>
        <v>0</v>
      </c>
      <c r="E11" s="316">
        <f>IF(A11&lt;=Layer,Input!J34,0)</f>
        <v>0</v>
      </c>
    </row>
    <row r="12" spans="1:9" x14ac:dyDescent="0.2">
      <c r="A12" s="313">
        <f>Input!F35</f>
        <v>7</v>
      </c>
      <c r="B12" s="313">
        <f>Input!G35</f>
        <v>0</v>
      </c>
      <c r="C12" s="313">
        <f>Input!H35</f>
        <v>0</v>
      </c>
      <c r="D12" s="313">
        <f>Input!I35/1000</f>
        <v>0</v>
      </c>
      <c r="E12" s="315">
        <f>IF(A12&lt;=Layer,Input!J35,0)</f>
        <v>0</v>
      </c>
    </row>
    <row r="13" spans="1:9" x14ac:dyDescent="0.2">
      <c r="A13" s="28">
        <f>Input!F36</f>
        <v>8</v>
      </c>
      <c r="B13" s="28">
        <f>Input!G36</f>
        <v>0</v>
      </c>
      <c r="C13" s="28">
        <f>Input!H36</f>
        <v>0</v>
      </c>
      <c r="D13" s="28">
        <f>Input!I36/1000</f>
        <v>0</v>
      </c>
      <c r="E13" s="316">
        <f>IF(A13&lt;=Layer,Input!J36,0)</f>
        <v>0</v>
      </c>
    </row>
    <row r="14" spans="1:9" x14ac:dyDescent="0.2">
      <c r="A14" s="313">
        <f>Input!F37</f>
        <v>9</v>
      </c>
      <c r="B14" s="313">
        <f>Input!G37</f>
        <v>0</v>
      </c>
      <c r="C14" s="313">
        <f>Input!H37</f>
        <v>0</v>
      </c>
      <c r="D14" s="313">
        <f>Input!I37/1000</f>
        <v>0</v>
      </c>
      <c r="E14" s="315">
        <f>IF(A14&lt;=Layer,Input!J37,0)</f>
        <v>0</v>
      </c>
    </row>
    <row r="16" spans="1:9" x14ac:dyDescent="0.2">
      <c r="B16" s="317" t="s">
        <v>599</v>
      </c>
      <c r="C16" s="165" t="s">
        <v>600</v>
      </c>
    </row>
    <row r="18" spans="1:6" x14ac:dyDescent="0.2">
      <c r="A18" s="318" t="s">
        <v>78</v>
      </c>
      <c r="B18" s="318" t="s">
        <v>601</v>
      </c>
      <c r="C18" s="318" t="str">
        <f>C5</f>
        <v>cu, ksf</v>
      </c>
      <c r="D18" s="319" t="s">
        <v>602</v>
      </c>
      <c r="E18" s="318" t="s">
        <v>603</v>
      </c>
      <c r="F18" s="318" t="str">
        <f>E5</f>
        <v>d, ft</v>
      </c>
    </row>
    <row r="19" spans="1:6" x14ac:dyDescent="0.2">
      <c r="A19" s="320">
        <f>A6</f>
        <v>1</v>
      </c>
      <c r="B19" s="321">
        <f>(TAN(PI()/180*(45+B6/2))^2)</f>
        <v>0.99999999999999978</v>
      </c>
      <c r="C19" s="321">
        <f>C6</f>
        <v>0</v>
      </c>
      <c r="D19" s="321">
        <f>0</f>
        <v>0</v>
      </c>
      <c r="E19" s="322">
        <f>IF(E6=0,0,D19*B19+2*C19*B19^0.5)</f>
        <v>0</v>
      </c>
      <c r="F19" s="322">
        <v>0</v>
      </c>
    </row>
    <row r="20" spans="1:6" x14ac:dyDescent="0.2">
      <c r="A20" s="323" t="s">
        <v>604</v>
      </c>
      <c r="B20" s="324">
        <f>(TAN(PI()/180*(45+B6/2))^2)</f>
        <v>0.99999999999999978</v>
      </c>
      <c r="C20" s="324">
        <f>C19</f>
        <v>0</v>
      </c>
      <c r="D20" s="324">
        <f>D19+D6*(E6-0)</f>
        <v>0</v>
      </c>
      <c r="E20" s="325">
        <f>IF(E6=0,E19,D20*B20+2*C20*B20^0.5)</f>
        <v>0</v>
      </c>
      <c r="F20" s="325">
        <f>IF(E6=0,F19,E6)</f>
        <v>0</v>
      </c>
    </row>
    <row r="21" spans="1:6" x14ac:dyDescent="0.2">
      <c r="A21" s="320">
        <f>A7</f>
        <v>2</v>
      </c>
      <c r="B21" s="321">
        <f>(TAN(PI()/180*(45+B7/2))^2)</f>
        <v>0.99999999999999978</v>
      </c>
      <c r="C21" s="321">
        <f>C7</f>
        <v>0</v>
      </c>
      <c r="D21" s="321">
        <f>D20</f>
        <v>0</v>
      </c>
      <c r="E21" s="322">
        <f>IF(E7=0,E20,D21*B21+2*C21*B21^0.5)</f>
        <v>0</v>
      </c>
      <c r="F21" s="322">
        <f>F20</f>
        <v>0</v>
      </c>
    </row>
    <row r="22" spans="1:6" x14ac:dyDescent="0.2">
      <c r="A22" s="323" t="s">
        <v>604</v>
      </c>
      <c r="B22" s="324">
        <f>(TAN(PI()/180*(45+B7/2))^2)</f>
        <v>0.99999999999999978</v>
      </c>
      <c r="C22" s="324">
        <f>C21</f>
        <v>0</v>
      </c>
      <c r="D22" s="324">
        <f>D21+D7*(E7-E6)</f>
        <v>0</v>
      </c>
      <c r="E22" s="325">
        <f>IF(E7=0,E21,D22*B22+2*C22*B22^0.5)</f>
        <v>0</v>
      </c>
      <c r="F22" s="325">
        <f>IF(E7=0,F21,E7)</f>
        <v>0</v>
      </c>
    </row>
    <row r="23" spans="1:6" x14ac:dyDescent="0.2">
      <c r="A23" s="320">
        <f>A8</f>
        <v>3</v>
      </c>
      <c r="B23" s="321">
        <f>(TAN(PI()/180*(45+B8/2))^2)</f>
        <v>0.99999999999999978</v>
      </c>
      <c r="C23" s="321">
        <f>C8</f>
        <v>0</v>
      </c>
      <c r="D23" s="321">
        <f>D22</f>
        <v>0</v>
      </c>
      <c r="E23" s="322">
        <f>IF(E8=0,E22,D23*B23+2*C23*B23^0.5)</f>
        <v>0</v>
      </c>
      <c r="F23" s="322">
        <f>F22</f>
        <v>0</v>
      </c>
    </row>
    <row r="24" spans="1:6" x14ac:dyDescent="0.2">
      <c r="A24" s="323" t="s">
        <v>604</v>
      </c>
      <c r="B24" s="324">
        <f>(TAN(PI()/180*(45+B8/2))^2)</f>
        <v>0.99999999999999978</v>
      </c>
      <c r="C24" s="324">
        <f>C23</f>
        <v>0</v>
      </c>
      <c r="D24" s="324">
        <f>D23+D8*(E8-E7)</f>
        <v>0</v>
      </c>
      <c r="E24" s="325">
        <f>IF(E8=0,E23,D24*B24+2*C24*B24^0.5)</f>
        <v>0</v>
      </c>
      <c r="F24" s="325">
        <f>IF(E8=0,F23,E8)</f>
        <v>0</v>
      </c>
    </row>
    <row r="25" spans="1:6" x14ac:dyDescent="0.2">
      <c r="A25" s="320">
        <f>A9</f>
        <v>4</v>
      </c>
      <c r="B25" s="321">
        <f>(TAN(PI()/180*(45+B9/2))^2)</f>
        <v>0.99999999999999978</v>
      </c>
      <c r="C25" s="321">
        <f>C9</f>
        <v>0</v>
      </c>
      <c r="D25" s="321">
        <f>D24</f>
        <v>0</v>
      </c>
      <c r="E25" s="322">
        <f>IF(E9=0,E24,D25*B25+2*C25*B25^0.5)</f>
        <v>0</v>
      </c>
      <c r="F25" s="322">
        <f>F24</f>
        <v>0</v>
      </c>
    </row>
    <row r="26" spans="1:6" x14ac:dyDescent="0.2">
      <c r="A26" s="323" t="s">
        <v>604</v>
      </c>
      <c r="B26" s="324">
        <f>(TAN(PI()/180*(45+B9/2))^2)</f>
        <v>0.99999999999999978</v>
      </c>
      <c r="C26" s="324">
        <f>C25</f>
        <v>0</v>
      </c>
      <c r="D26" s="324">
        <f>D25+D9*(E9-E8)</f>
        <v>0</v>
      </c>
      <c r="E26" s="325">
        <f>IF(E9=0,E25,D26*B26+2*C26*B26^0.5)</f>
        <v>0</v>
      </c>
      <c r="F26" s="325">
        <f>IF(E9=0,F25,E9)</f>
        <v>0</v>
      </c>
    </row>
    <row r="27" spans="1:6" x14ac:dyDescent="0.2">
      <c r="A27" s="320">
        <f>A10</f>
        <v>5</v>
      </c>
      <c r="B27" s="321">
        <f>(TAN(PI()/180*(45+B10/2))^2)</f>
        <v>0.99999999999999978</v>
      </c>
      <c r="C27" s="321">
        <f>C10</f>
        <v>0</v>
      </c>
      <c r="D27" s="321">
        <f>D26</f>
        <v>0</v>
      </c>
      <c r="E27" s="322">
        <f>IF(E10=0,E26,D27*B27+2*C27*B27^0.5)</f>
        <v>0</v>
      </c>
      <c r="F27" s="322">
        <f>F26</f>
        <v>0</v>
      </c>
    </row>
    <row r="28" spans="1:6" x14ac:dyDescent="0.2">
      <c r="A28" s="323" t="s">
        <v>604</v>
      </c>
      <c r="B28" s="324">
        <f>(TAN(PI()/180*(45+B10/2))^2)</f>
        <v>0.99999999999999978</v>
      </c>
      <c r="C28" s="324">
        <f>C27</f>
        <v>0</v>
      </c>
      <c r="D28" s="324">
        <f>D27+D10*(E10-E9)</f>
        <v>0</v>
      </c>
      <c r="E28" s="325">
        <f>IF(E10=0,E27,D28*B28+2*C28*B28^0.5)</f>
        <v>0</v>
      </c>
      <c r="F28" s="325">
        <f>IF(E10=0,F27,E10)</f>
        <v>0</v>
      </c>
    </row>
    <row r="29" spans="1:6" x14ac:dyDescent="0.2">
      <c r="A29" s="320">
        <f>A11</f>
        <v>6</v>
      </c>
      <c r="B29" s="321">
        <f>(TAN(PI()/180*(45+B11/2))^2)</f>
        <v>0.99999999999999978</v>
      </c>
      <c r="C29" s="321">
        <f>C11</f>
        <v>0</v>
      </c>
      <c r="D29" s="321">
        <f>D28</f>
        <v>0</v>
      </c>
      <c r="E29" s="322">
        <f>IF(E11=0,E28,D29*B29+2*C29*B29^0.5)</f>
        <v>0</v>
      </c>
      <c r="F29" s="322">
        <f>F28</f>
        <v>0</v>
      </c>
    </row>
    <row r="30" spans="1:6" x14ac:dyDescent="0.2">
      <c r="A30" s="323" t="s">
        <v>604</v>
      </c>
      <c r="B30" s="324">
        <f>(TAN(PI()/180*(45+B11/2))^2)</f>
        <v>0.99999999999999978</v>
      </c>
      <c r="C30" s="324">
        <f>C29</f>
        <v>0</v>
      </c>
      <c r="D30" s="324">
        <f>D29+D11*(E11-E10)</f>
        <v>0</v>
      </c>
      <c r="E30" s="325">
        <f>IF(E11=0,E29,D30*B30+2*C30*B30^0.5)</f>
        <v>0</v>
      </c>
      <c r="F30" s="325">
        <f>IF(E11=0,F29,E11)</f>
        <v>0</v>
      </c>
    </row>
    <row r="31" spans="1:6" x14ac:dyDescent="0.2">
      <c r="A31" s="320">
        <f>A12</f>
        <v>7</v>
      </c>
      <c r="B31" s="321">
        <f>(TAN(PI()/180*(45+B12/2))^2)</f>
        <v>0.99999999999999978</v>
      </c>
      <c r="C31" s="321">
        <f>C12</f>
        <v>0</v>
      </c>
      <c r="D31" s="321">
        <f>D30</f>
        <v>0</v>
      </c>
      <c r="E31" s="322">
        <f>IF(E12=0,E30,D31*B31+2*C31*B31^0.5)</f>
        <v>0</v>
      </c>
      <c r="F31" s="322">
        <f>F30</f>
        <v>0</v>
      </c>
    </row>
    <row r="32" spans="1:6" x14ac:dyDescent="0.2">
      <c r="A32" s="323" t="s">
        <v>604</v>
      </c>
      <c r="B32" s="324">
        <f>(TAN(PI()/180*(45+B12/2))^2)</f>
        <v>0.99999999999999978</v>
      </c>
      <c r="C32" s="324">
        <f>C31</f>
        <v>0</v>
      </c>
      <c r="D32" s="324">
        <f>D31+D12*(E12-E11)</f>
        <v>0</v>
      </c>
      <c r="E32" s="325">
        <f>IF(E12=0,E31,D32*B32+2*C32*B32^0.5)</f>
        <v>0</v>
      </c>
      <c r="F32" s="325">
        <f>IF(E12=0,F31,E12)</f>
        <v>0</v>
      </c>
    </row>
    <row r="33" spans="1:10" x14ac:dyDescent="0.2">
      <c r="A33" s="320">
        <f>A13</f>
        <v>8</v>
      </c>
      <c r="B33" s="321">
        <f>(TAN(PI()/180*(45+B13/2))^2)</f>
        <v>0.99999999999999978</v>
      </c>
      <c r="C33" s="321">
        <f>C13</f>
        <v>0</v>
      </c>
      <c r="D33" s="321">
        <f>D32</f>
        <v>0</v>
      </c>
      <c r="E33" s="322">
        <f>IF(E13=0,E32,D33*B33+2*C33*B33^0.5)</f>
        <v>0</v>
      </c>
      <c r="F33" s="322">
        <f>F32</f>
        <v>0</v>
      </c>
    </row>
    <row r="34" spans="1:10" x14ac:dyDescent="0.2">
      <c r="A34" s="323" t="s">
        <v>604</v>
      </c>
      <c r="B34" s="324">
        <f>(TAN(PI()/180*(45+B13/2))^2)</f>
        <v>0.99999999999999978</v>
      </c>
      <c r="C34" s="324">
        <f>C33</f>
        <v>0</v>
      </c>
      <c r="D34" s="324">
        <f>D33+D13*(E13-E12)</f>
        <v>0</v>
      </c>
      <c r="E34" s="325">
        <f>IF(E13=0,E33,D34*B34+2*C34*B34^0.5)</f>
        <v>0</v>
      </c>
      <c r="F34" s="325">
        <f>IF(E13=0,F33,E13)</f>
        <v>0</v>
      </c>
    </row>
    <row r="35" spans="1:10" x14ac:dyDescent="0.2">
      <c r="A35" s="320">
        <f>A14</f>
        <v>9</v>
      </c>
      <c r="B35" s="321">
        <f>(TAN(PI()/180*(45+B14/2))^2)</f>
        <v>0.99999999999999978</v>
      </c>
      <c r="C35" s="321">
        <f>C14</f>
        <v>0</v>
      </c>
      <c r="D35" s="321">
        <f>D34</f>
        <v>0</v>
      </c>
      <c r="E35" s="322">
        <f>IF(E14=0,E34,D35*B35+2*C35*B35^0.5)</f>
        <v>0</v>
      </c>
      <c r="F35" s="322">
        <f>F34</f>
        <v>0</v>
      </c>
    </row>
    <row r="36" spans="1:10" x14ac:dyDescent="0.2">
      <c r="A36" s="323" t="s">
        <v>604</v>
      </c>
      <c r="B36" s="324">
        <f>(TAN(PI()/180*(45+B14/2))^2)</f>
        <v>0.99999999999999978</v>
      </c>
      <c r="C36" s="324">
        <f>C35</f>
        <v>0</v>
      </c>
      <c r="D36" s="324">
        <f>D35+D14*(E14-E13)</f>
        <v>0</v>
      </c>
      <c r="E36" s="325">
        <f>IF(E14=0,E35,D36*B36+2*C36*B36^0.5)</f>
        <v>0</v>
      </c>
      <c r="F36" s="325">
        <f>IF(E14=0,F35,E14)</f>
        <v>0</v>
      </c>
    </row>
    <row r="39" spans="1:10" x14ac:dyDescent="0.2">
      <c r="A39" s="141" t="s">
        <v>605</v>
      </c>
      <c r="B39" s="13"/>
      <c r="C39" s="13"/>
      <c r="D39" s="13"/>
      <c r="E39" s="13"/>
    </row>
    <row r="40" spans="1:10" ht="25.5" x14ac:dyDescent="0.2">
      <c r="A40" s="326" t="s">
        <v>78</v>
      </c>
      <c r="B40" s="326" t="s">
        <v>606</v>
      </c>
      <c r="C40" s="326" t="s">
        <v>607</v>
      </c>
      <c r="D40" s="327" t="s">
        <v>608</v>
      </c>
      <c r="E40" s="326" t="s">
        <v>609</v>
      </c>
      <c r="F40" s="326" t="s">
        <v>610</v>
      </c>
    </row>
    <row r="41" spans="1:10" x14ac:dyDescent="0.2">
      <c r="A41" s="323">
        <v>1</v>
      </c>
      <c r="B41" s="328" t="str">
        <f>IF(F19=F20,"N",IF(Da-Ta&gt;=E6,"Y",IF(Da&lt;E6,"Y",IF(AND(Da-Ta&gt;=F19,Da-Ta&lt;=F20),"Y","N"))))</f>
        <v>N</v>
      </c>
      <c r="C41" s="328" t="str">
        <f>IF(B41="Y",IF(F19&gt;(Da-Ta),F20-(Da-Ta),IF(MIN(Da-Ta,F20)-F19=0,"",MIN(Da-Ta,F20)-F19)),"")</f>
        <v/>
      </c>
      <c r="D41" s="329" t="str">
        <f t="shared" ref="D41:D49" si="0">IF(C41="","",C41/(Da-Ta))</f>
        <v/>
      </c>
      <c r="E41" s="330" t="str">
        <f>IF(C41="","",IF(D41=0,"",IF(F19=F20,E19,IF(F20&gt;=Da-Ta,AVERAGE(E19,(E19+((Da-Ta)-F19)*((E20-E19)/(F20-F19)))),(E20+(E20-((E20-E19)/(MIN(Da-Ta,F20)-F19))*C41))/2))))</f>
        <v/>
      </c>
      <c r="F41" s="330" t="str">
        <f>IF(D41="",".",D41*E41)</f>
        <v>.</v>
      </c>
      <c r="H41" s="20"/>
      <c r="I41" s="20"/>
      <c r="J41" s="20"/>
    </row>
    <row r="42" spans="1:10" x14ac:dyDescent="0.2">
      <c r="A42" s="320">
        <v>2</v>
      </c>
      <c r="B42" s="320" t="str">
        <f>IF(F21=F22,"N",IF(Da-Ta&gt;=E7,"Y",IF(Da&lt;E7,"Y",IF(AND(Da-Ta&gt;=F21,Da-Ta&lt;=F22),"Y","N"))))</f>
        <v>N</v>
      </c>
      <c r="C42" s="320" t="str">
        <f>IF(B42="Y",IF(F21&gt;(Da-Ta),F22-(Da-Ta),IF(MIN(Da-Ta,F22)-F21=0,"",MIN(Da-Ta,F22)-F21)),"")</f>
        <v/>
      </c>
      <c r="D42" s="331" t="str">
        <f t="shared" si="0"/>
        <v/>
      </c>
      <c r="E42" s="332" t="str">
        <f>IF(C42="","",IF(D42=0,"",IF(F21=F22,E21,IF(F22&gt;=Da-Ta,AVERAGE(E21,(E21+((Da-Ta)-F21)*((E22-E21)/(F22-F21)))),(E22+(E22-((E22-E21)/(MIN(Da-Ta,F22)-F21))*C42))/2))))</f>
        <v/>
      </c>
      <c r="F42" s="322" t="str">
        <f>IF(D42="","",D42*E42)</f>
        <v/>
      </c>
      <c r="H42" s="20"/>
      <c r="I42" s="20"/>
      <c r="J42" s="20"/>
    </row>
    <row r="43" spans="1:10" x14ac:dyDescent="0.2">
      <c r="A43" s="323">
        <v>3</v>
      </c>
      <c r="B43" s="328" t="str">
        <f>IF(F23=F24,"N",IF(Da-Ta&gt;=E8,"Y",IF(Da&lt;E8,"Y",IF(AND(Da-Ta&gt;=F23,Da-Ta&lt;=F24),"Y","N"))))</f>
        <v>N</v>
      </c>
      <c r="C43" s="328" t="str">
        <f>IF(B43="Y",IF(F23&gt;(Da-Ta),F24-(Da-Ta),IF(MIN(Da-Ta,F24)-F23=0,"",MIN(Da-Ta,F24)-F23)),"")</f>
        <v/>
      </c>
      <c r="D43" s="329" t="str">
        <f t="shared" si="0"/>
        <v/>
      </c>
      <c r="E43" s="330" t="str">
        <f>IF(C43="","",IF(D43=0,"",IF(F23=F24,E23,IF(F24&gt;=Da-Ta,AVERAGE(E23,(E23+((Da-Ta)-F23)*((E24-E23)/(F24-F23)))),(E24+(E24-((E24-E23)/(MIN(Da-Ta,F24)-F23))*C43))/2))))</f>
        <v/>
      </c>
      <c r="F43" s="330" t="str">
        <f t="shared" ref="F43:F49" si="1">IF(D43="","",D43*E43)</f>
        <v/>
      </c>
      <c r="H43" s="20"/>
      <c r="I43" s="20"/>
      <c r="J43" s="20"/>
    </row>
    <row r="44" spans="1:10" x14ac:dyDescent="0.2">
      <c r="A44" s="320">
        <v>4</v>
      </c>
      <c r="B44" s="320" t="str">
        <f>IF(F25=F26,"N",IF(Da-Ta&gt;=E9,"Y",IF(Da&lt;E9,"Y",IF(AND(Da-Ta&gt;=F25,Da-Ta&lt;=F26),"Y","N"))))</f>
        <v>N</v>
      </c>
      <c r="C44" s="320" t="str">
        <f>IF(B44="Y",IF(F25&gt;(Da-Ta),F26-(Da-Ta),IF(MIN(Da-Ta,F26)-F25=0,"",MIN(Da-Ta,F26)-F25)),"")</f>
        <v/>
      </c>
      <c r="D44" s="331" t="str">
        <f t="shared" si="0"/>
        <v/>
      </c>
      <c r="E44" s="332" t="str">
        <f>IF(C44="","",IF(D44=0,"",IF(F25=F26,E25,IF(F26&gt;=Da-Ta,AVERAGE(E25,(E25+((Da-Ta)-F25)*((E26-E25)/(F26-F25)))),(E26+(E26-((E26-E25)/(MIN(Da-Ta,F26)-F25))*C44))/2))))</f>
        <v/>
      </c>
      <c r="F44" s="322" t="str">
        <f t="shared" si="1"/>
        <v/>
      </c>
      <c r="H44" s="20"/>
      <c r="I44" s="20"/>
      <c r="J44" s="20"/>
    </row>
    <row r="45" spans="1:10" x14ac:dyDescent="0.2">
      <c r="A45" s="323">
        <v>5</v>
      </c>
      <c r="B45" s="328" t="str">
        <f>IF(F27=F28,"N",IF(Da-Ta&gt;=E10,"Y",IF(Da&lt;E10,"Y",IF(AND(Da-Ta&gt;=F27,Da-Ta&lt;=F28),"Y","N"))))</f>
        <v>N</v>
      </c>
      <c r="C45" s="328" t="str">
        <f>IF(B45="Y",IF(F27&gt;(Da-Ta),F28-(Da-Ta),IF(MIN(Da-Ta,F28)-F27=0,"",MIN(Da-Ta,F28)-F27)),"")</f>
        <v/>
      </c>
      <c r="D45" s="329" t="str">
        <f t="shared" si="0"/>
        <v/>
      </c>
      <c r="E45" s="330" t="str">
        <f>IF(C45="","",IF(D45=0,"",IF(F27=F28,E27,IF(F28&gt;=Da-Ta,AVERAGE(E27,(E27+((Da-Ta)-F27)*((E28-E27)/(F28-F27)))),(E28+(E28-((E28-E27)/(MIN(Da-Ta,F28)-F27))*C45))/2))))</f>
        <v/>
      </c>
      <c r="F45" s="330" t="str">
        <f t="shared" si="1"/>
        <v/>
      </c>
      <c r="H45" s="20"/>
      <c r="I45" s="20"/>
      <c r="J45" s="20"/>
    </row>
    <row r="46" spans="1:10" x14ac:dyDescent="0.2">
      <c r="A46" s="320">
        <v>6</v>
      </c>
      <c r="B46" s="320" t="str">
        <f>IF(F29=F30,"N",IF(Da-Ta&gt;=E11,"Y",IF(Da&lt;E11,"Y",IF(AND(Da-Ta&gt;=F29,Da-Ta&lt;=F30),"Y","N"))))</f>
        <v>N</v>
      </c>
      <c r="C46" s="320" t="str">
        <f>IF(B46="Y",IF(F29&gt;(Da-Ta),F30-(Da-Ta),IF(MIN(Da-Ta,F30)-F29=0,"",MIN(Da-Ta,F30)-F29)),"")</f>
        <v/>
      </c>
      <c r="D46" s="331" t="str">
        <f t="shared" si="0"/>
        <v/>
      </c>
      <c r="E46" s="332" t="str">
        <f>IF(C46="","",IF(D46=0,"",IF(F29=F30,E29,IF(F30&gt;=Da-Ta,AVERAGE(E29,(E29+((Da-Ta)-F29)*((E30-E29)/(F30-F29)))),(E30+(E30-((E30-E29)/(MIN(Da-Ta,F30)-F29))*C46))/2))))</f>
        <v/>
      </c>
      <c r="F46" s="322" t="str">
        <f t="shared" si="1"/>
        <v/>
      </c>
    </row>
    <row r="47" spans="1:10" x14ac:dyDescent="0.2">
      <c r="A47" s="323">
        <v>7</v>
      </c>
      <c r="B47" s="328" t="str">
        <f>IF(F31=F32,"N",IF(Da-Ta&gt;=E12,"Y",IF(Da&lt;E12,"Y",IF(AND(Da-Ta&gt;=F31,Da-Ta&lt;=F32),"Y","N"))))</f>
        <v>N</v>
      </c>
      <c r="C47" s="328" t="str">
        <f>IF(B47="Y",IF(F31&gt;(Da-Ta),F32-(Da-Ta),IF(MIN(Da-Ta,F32)-F31=0,"",MIN(Da-Ta,F32)-F31)),"")</f>
        <v/>
      </c>
      <c r="D47" s="329" t="str">
        <f t="shared" si="0"/>
        <v/>
      </c>
      <c r="E47" s="330" t="str">
        <f>IF(C47="","",IF(D47=0,"",IF(F31=F32,E31,IF(F32&gt;=Da-Ta,AVERAGE(E31,(E31+((Da-Ta)-F31)*((E32-E31)/(F32-F31)))),(E32+(E32-((E32-E31)/(MIN(Da-Ta,F32)-F31))*C47))/2))))</f>
        <v/>
      </c>
      <c r="F47" s="330" t="str">
        <f t="shared" si="1"/>
        <v/>
      </c>
    </row>
    <row r="48" spans="1:10" x14ac:dyDescent="0.2">
      <c r="A48" s="320">
        <v>8</v>
      </c>
      <c r="B48" s="320" t="str">
        <f>IF(F33=F34,"N",IF(Da-Ta&gt;=E13,"Y",IF(Da&lt;E13,"Y",IF(AND(Da-Ta&gt;=F33,Da-Ta&lt;=F34),"Y","N"))))</f>
        <v>N</v>
      </c>
      <c r="C48" s="320" t="str">
        <f>IF(B48="Y",IF(F33&gt;(Da-Ta),F34-(Da-Ta),IF(MIN(Da-Ta,F34)-F33=0,"",MIN(Da-Ta,F34)-F33)),"")</f>
        <v/>
      </c>
      <c r="D48" s="331" t="str">
        <f t="shared" si="0"/>
        <v/>
      </c>
      <c r="E48" s="332" t="str">
        <f>IF(C48="","",IF(D48=0,"",IF(F33=F34,E33,IF(F34&gt;=Da-Ta,AVERAGE(E33,(E33+((Da-Ta)-F33)*((E34-E33)/(F34-F33)))),(E34+(E34-((E34-E33)/(MIN(Da-Ta,F34)-F33))*C48))/2))))</f>
        <v/>
      </c>
      <c r="F48" s="322" t="str">
        <f t="shared" si="1"/>
        <v/>
      </c>
    </row>
    <row r="49" spans="1:7" x14ac:dyDescent="0.2">
      <c r="A49" s="323">
        <v>9</v>
      </c>
      <c r="B49" s="328" t="str">
        <f>IF(F35=F36,"N",IF(Da-Ta&gt;=E14,"Y",IF(Da&lt;E14,"Y",IF(AND(Da-Ta&gt;=F35,Da-Ta&lt;=F36),"Y","N"))))</f>
        <v>N</v>
      </c>
      <c r="C49" s="328" t="str">
        <f>IF(B49="Y",IF(F35&gt;(Da-Ta),F36-(Da-Ta),IF(MIN(Da-Ta,F36)-F35=0,"",MIN(Da-Ta,F36)-F35)),"")</f>
        <v/>
      </c>
      <c r="D49" s="329" t="str">
        <f t="shared" si="0"/>
        <v/>
      </c>
      <c r="E49" s="330" t="str">
        <f>IF(C49="","",IF(D49=0,"",IF(F35=F36,E35,IF(F36&gt;=Da-Ta,AVERAGE(E35,(E35+((Da-Ta)-F35)*((E36-E35)/(F36-F35)))),(E36+(E36-((E36-E35)/(MIN(Da-Ta,F36)-F35))*C49))/2))))</f>
        <v/>
      </c>
      <c r="F49" s="330" t="str">
        <f t="shared" si="1"/>
        <v/>
      </c>
    </row>
    <row r="50" spans="1:7" x14ac:dyDescent="0.2">
      <c r="D50" s="139"/>
      <c r="E50" s="36" t="s">
        <v>611</v>
      </c>
      <c r="F50" s="333">
        <f>SUM(F41:F49)</f>
        <v>0</v>
      </c>
      <c r="G50" s="36" t="s">
        <v>400</v>
      </c>
    </row>
    <row r="51" spans="1:7" x14ac:dyDescent="0.2">
      <c r="D51" s="139"/>
    </row>
    <row r="52" spans="1:7" x14ac:dyDescent="0.2">
      <c r="A52" s="3" t="s">
        <v>612</v>
      </c>
    </row>
    <row r="53" spans="1:7" x14ac:dyDescent="0.2">
      <c r="A53" s="318" t="s">
        <v>78</v>
      </c>
      <c r="B53" s="318" t="s">
        <v>613</v>
      </c>
      <c r="C53" s="318" t="s">
        <v>607</v>
      </c>
      <c r="D53" s="318" t="s">
        <v>614</v>
      </c>
      <c r="E53" s="318" t="s">
        <v>615</v>
      </c>
      <c r="F53" s="318" t="s">
        <v>610</v>
      </c>
      <c r="G53" s="334"/>
    </row>
    <row r="54" spans="1:7" x14ac:dyDescent="0.2">
      <c r="A54" s="323">
        <v>1</v>
      </c>
      <c r="B54" s="323" t="str">
        <f>IF(Da-Ta&gt;=Pp!E6,"N",IF(Da&lt;E6,"N","Y"))</f>
        <v>N</v>
      </c>
      <c r="C54" s="323" t="str">
        <f>IF(B54="Y",IF(F19&lt;=(Da-Ta),F20-(Da-Ta),F20-F19),"")</f>
        <v/>
      </c>
      <c r="D54" s="335" t="str">
        <f>IF(C54="","",C54/Ta)</f>
        <v/>
      </c>
      <c r="E54" s="325" t="str">
        <f>IF(C54="","",(E20+(E20-((E20-E19)/(F20-F19))*C54))/2)</f>
        <v/>
      </c>
      <c r="F54" s="325" t="str">
        <f>IF(D54="","",D54*E54)</f>
        <v/>
      </c>
    </row>
    <row r="55" spans="1:7" x14ac:dyDescent="0.2">
      <c r="A55" s="320">
        <v>2</v>
      </c>
      <c r="B55" s="336" t="str">
        <f t="shared" ref="B55:B62" si="2">IF(ABS(Da-Ta)&gt;=E7,"N",IF(Da&lt;E7,"N","Y"))</f>
        <v>N</v>
      </c>
      <c r="C55" s="320" t="str">
        <f>IF(B55="Y",IF(F21&lt;=(Da-Ta),F22-(Da-Ta),F22-F21),"")</f>
        <v/>
      </c>
      <c r="D55" s="331" t="str">
        <f t="shared" ref="D55:D62" si="3">IF(C55="","",C55/Ta)</f>
        <v/>
      </c>
      <c r="E55" s="322" t="str">
        <f>IF(C55="","",(E22+(E22-((E22-E21)/(F22-F21))*C55))/2)</f>
        <v/>
      </c>
      <c r="F55" s="322" t="str">
        <f t="shared" ref="F55:F62" si="4">IF(D55="","",D55*E55)</f>
        <v/>
      </c>
    </row>
    <row r="56" spans="1:7" x14ac:dyDescent="0.2">
      <c r="A56" s="323">
        <v>3</v>
      </c>
      <c r="B56" s="328" t="str">
        <f t="shared" si="2"/>
        <v>N</v>
      </c>
      <c r="C56" s="323" t="str">
        <f>IF(B56="Y",IF(F23&lt;=(Da-Ta),F24-(Da-Ta),F24-F23),"")</f>
        <v/>
      </c>
      <c r="D56" s="335" t="str">
        <f t="shared" si="3"/>
        <v/>
      </c>
      <c r="E56" s="325" t="str">
        <f>IF(C56="","",(E24+(E24-((E24-E23)/(F24-F23))*C56))/2)</f>
        <v/>
      </c>
      <c r="F56" s="325" t="str">
        <f>IF(D56="","",D56*E56)</f>
        <v/>
      </c>
    </row>
    <row r="57" spans="1:7" x14ac:dyDescent="0.2">
      <c r="A57" s="320">
        <v>4</v>
      </c>
      <c r="B57" s="336" t="str">
        <f t="shared" si="2"/>
        <v>N</v>
      </c>
      <c r="C57" s="320" t="str">
        <f>IF(B57="Y",IF(F25&lt;=(Da-Ta),F26-(Da-Ta),F26-F25),"")</f>
        <v/>
      </c>
      <c r="D57" s="331" t="str">
        <f t="shared" si="3"/>
        <v/>
      </c>
      <c r="E57" s="322" t="str">
        <f>IF(C57="","",(E26+(E26-((E26-E25)/(F26-F25))*C57))/2)</f>
        <v/>
      </c>
      <c r="F57" s="322" t="str">
        <f>IF(D57="","",D57*E57)</f>
        <v/>
      </c>
    </row>
    <row r="58" spans="1:7" x14ac:dyDescent="0.2">
      <c r="A58" s="323">
        <v>5</v>
      </c>
      <c r="B58" s="328" t="str">
        <f t="shared" si="2"/>
        <v>N</v>
      </c>
      <c r="C58" s="323" t="str">
        <f>IF(B58="Y",IF(F27&lt;=(Da-Ta),F28-(Da-Ta),F28-F27),"")</f>
        <v/>
      </c>
      <c r="D58" s="335" t="str">
        <f t="shared" si="3"/>
        <v/>
      </c>
      <c r="E58" s="337" t="str">
        <f>IF(C58="","",(E28+(E28-((E28-E27)/(F28-F27))*C58))/2)</f>
        <v/>
      </c>
      <c r="F58" s="325" t="str">
        <f t="shared" si="4"/>
        <v/>
      </c>
    </row>
    <row r="59" spans="1:7" x14ac:dyDescent="0.2">
      <c r="A59" s="320">
        <v>6</v>
      </c>
      <c r="B59" s="336" t="str">
        <f t="shared" si="2"/>
        <v>N</v>
      </c>
      <c r="C59" s="320" t="str">
        <f>IF(B59="Y",IF(F29&lt;=(Da-Ta),F30-(Da-Ta),F30-F29),"")</f>
        <v/>
      </c>
      <c r="D59" s="331" t="str">
        <f t="shared" si="3"/>
        <v/>
      </c>
      <c r="E59" s="322" t="str">
        <f>IF(C59="","",(E30+(E30-((E30-E29)/(F30-F29))*C59))/2)</f>
        <v/>
      </c>
      <c r="F59" s="322" t="str">
        <f t="shared" si="4"/>
        <v/>
      </c>
    </row>
    <row r="60" spans="1:7" x14ac:dyDescent="0.2">
      <c r="A60" s="323">
        <v>7</v>
      </c>
      <c r="B60" s="328" t="str">
        <f t="shared" si="2"/>
        <v>N</v>
      </c>
      <c r="C60" s="323" t="str">
        <f>IF(B60="Y",IF(F31&lt;=(Da-Ta),F32-(Da-Ta),F32-F31),"")</f>
        <v/>
      </c>
      <c r="D60" s="335" t="str">
        <f t="shared" si="3"/>
        <v/>
      </c>
      <c r="E60" s="325" t="str">
        <f>IF(C60="","",(E32+(E32-((E32-E31)/(F32-F31))*C60))/2)</f>
        <v/>
      </c>
      <c r="F60" s="325" t="str">
        <f t="shared" si="4"/>
        <v/>
      </c>
    </row>
    <row r="61" spans="1:7" x14ac:dyDescent="0.2">
      <c r="A61" s="320">
        <v>8</v>
      </c>
      <c r="B61" s="336" t="str">
        <f t="shared" si="2"/>
        <v>N</v>
      </c>
      <c r="C61" s="320" t="str">
        <f>IF(B61="Y",IF(F33&lt;=(Da-Ta),F34-(Da-Ta),F34-F33),"")</f>
        <v/>
      </c>
      <c r="D61" s="331" t="str">
        <f t="shared" si="3"/>
        <v/>
      </c>
      <c r="E61" s="322" t="str">
        <f>IF(C61="","",(E34+(E34-((E34-E33)/(F34-F33))*C61))/2)</f>
        <v/>
      </c>
      <c r="F61" s="322" t="str">
        <f t="shared" si="4"/>
        <v/>
      </c>
    </row>
    <row r="62" spans="1:7" x14ac:dyDescent="0.2">
      <c r="A62" s="323">
        <v>9</v>
      </c>
      <c r="B62" s="328" t="str">
        <f t="shared" si="2"/>
        <v>N</v>
      </c>
      <c r="C62" s="323" t="str">
        <f>IF(B62="Y",IF(F35&lt;=(Da-Ta),F36-(Da-Ta),F36-F35),"")</f>
        <v/>
      </c>
      <c r="D62" s="335" t="str">
        <f t="shared" si="3"/>
        <v/>
      </c>
      <c r="E62" s="325" t="str">
        <f>IF(C62="","",(E36+(E36-((E36-E35)/(F36-F35))*C62))/2)</f>
        <v/>
      </c>
      <c r="F62" s="325" t="str">
        <f t="shared" si="4"/>
        <v/>
      </c>
    </row>
    <row r="63" spans="1:7" x14ac:dyDescent="0.2">
      <c r="E63" s="36" t="s">
        <v>611</v>
      </c>
      <c r="F63" s="333">
        <f>SUM(F54:F62)</f>
        <v>0</v>
      </c>
      <c r="G63" s="36" t="s">
        <v>400</v>
      </c>
    </row>
  </sheetData>
  <conditionalFormatting sqref="H14:I14">
    <cfRule type="expression" dxfId="15" priority="1">
      <formula>IF($G$14="",TRUE,FALSE)</formula>
    </cfRule>
  </conditionalFormatting>
  <conditionalFormatting sqref="H13:I13">
    <cfRule type="expression" dxfId="14" priority="2">
      <formula>IF($G$13="",TRUE,FALSE)</formula>
    </cfRule>
  </conditionalFormatting>
  <conditionalFormatting sqref="H12:I12">
    <cfRule type="expression" dxfId="13" priority="4">
      <formula>IF($G$12="",TRUE,FALSE)</formula>
    </cfRule>
  </conditionalFormatting>
  <conditionalFormatting sqref="H11:I11">
    <cfRule type="expression" dxfId="12" priority="6">
      <formula>IF($G$11="",TRUE,FALSE)</formula>
    </cfRule>
  </conditionalFormatting>
  <conditionalFormatting sqref="H10:I10">
    <cfRule type="expression" dxfId="11" priority="8">
      <formula>IF($G$10="",TRUE,FALSE)</formula>
    </cfRule>
  </conditionalFormatting>
  <conditionalFormatting sqref="H9:I9">
    <cfRule type="expression" dxfId="10" priority="9">
      <formula>IF($G$9="",TRUE,FALSE)</formula>
    </cfRule>
  </conditionalFormatting>
  <conditionalFormatting sqref="H8:I8">
    <cfRule type="expression" dxfId="9" priority="10">
      <formula>IF($G$8="",TRUE,FALSE)</formula>
    </cfRule>
  </conditionalFormatting>
  <conditionalFormatting sqref="H7:I7">
    <cfRule type="expression" dxfId="8" priority="13">
      <formula>IF($G$7="",TRUE,FALSE)</formula>
    </cfRule>
  </conditionalFormatting>
  <conditionalFormatting sqref="H6:I6">
    <cfRule type="expression" dxfId="7" priority="15">
      <formula>IF($G$6="",TRUE,FALSE)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38" t="s">
        <v>616</v>
      </c>
      <c r="B1" s="339" t="s">
        <v>617</v>
      </c>
      <c r="C1" s="339" t="s">
        <v>618</v>
      </c>
      <c r="D1" s="340"/>
      <c r="F1" s="472"/>
      <c r="G1" s="472"/>
      <c r="H1" s="20"/>
      <c r="I1" s="20"/>
      <c r="J1" s="20"/>
      <c r="K1" s="20"/>
    </row>
    <row r="2" spans="1:31" x14ac:dyDescent="0.2">
      <c r="A2" s="341">
        <v>3</v>
      </c>
      <c r="B2" s="342">
        <v>0.11</v>
      </c>
      <c r="C2" s="343">
        <v>0.375</v>
      </c>
      <c r="D2" s="344"/>
      <c r="F2" s="345"/>
      <c r="G2" s="346"/>
      <c r="H2" s="20"/>
      <c r="I2" s="347"/>
      <c r="J2" s="167"/>
      <c r="K2" s="20"/>
    </row>
    <row r="3" spans="1:31" x14ac:dyDescent="0.2">
      <c r="A3" s="348">
        <f t="shared" ref="A3:A8" si="0">A2+1</f>
        <v>4</v>
      </c>
      <c r="B3" s="349">
        <v>0.2</v>
      </c>
      <c r="C3" s="350">
        <v>0.5</v>
      </c>
      <c r="D3" s="344"/>
      <c r="F3" s="345"/>
      <c r="G3" s="346"/>
      <c r="H3" s="20"/>
      <c r="I3" s="20"/>
      <c r="J3" s="20"/>
      <c r="K3" s="20"/>
    </row>
    <row r="4" spans="1:31" x14ac:dyDescent="0.2">
      <c r="A4" s="341">
        <f t="shared" si="0"/>
        <v>5</v>
      </c>
      <c r="B4" s="342">
        <v>0.31</v>
      </c>
      <c r="C4" s="343">
        <v>0.625</v>
      </c>
      <c r="D4" s="344"/>
      <c r="F4" s="345"/>
      <c r="G4" s="346"/>
      <c r="H4" s="20"/>
      <c r="I4" s="20"/>
      <c r="J4" s="20"/>
      <c r="K4" s="20"/>
    </row>
    <row r="5" spans="1:31" x14ac:dyDescent="0.2">
      <c r="A5" s="348">
        <f t="shared" si="0"/>
        <v>6</v>
      </c>
      <c r="B5" s="349">
        <v>0.44</v>
      </c>
      <c r="C5" s="350">
        <v>0.75</v>
      </c>
      <c r="D5" s="344"/>
      <c r="F5" s="345"/>
      <c r="G5" s="346"/>
      <c r="H5" s="20"/>
      <c r="I5" s="20"/>
      <c r="J5" s="20"/>
      <c r="K5" s="20"/>
    </row>
    <row r="6" spans="1:31" x14ac:dyDescent="0.2">
      <c r="A6" s="341">
        <f t="shared" si="0"/>
        <v>7</v>
      </c>
      <c r="B6" s="342">
        <v>0.6</v>
      </c>
      <c r="C6" s="343">
        <v>0.875</v>
      </c>
      <c r="D6" s="344"/>
      <c r="F6" s="351"/>
      <c r="G6" s="352"/>
      <c r="H6" s="20"/>
    </row>
    <row r="7" spans="1:31" x14ac:dyDescent="0.2">
      <c r="A7" s="353">
        <f t="shared" si="0"/>
        <v>8</v>
      </c>
      <c r="B7" s="354">
        <v>0.79</v>
      </c>
      <c r="C7" s="355">
        <v>1</v>
      </c>
      <c r="D7" s="344"/>
      <c r="F7" s="20"/>
      <c r="G7" s="20"/>
      <c r="H7" s="20"/>
    </row>
    <row r="8" spans="1:31" x14ac:dyDescent="0.2">
      <c r="A8" s="341">
        <f t="shared" si="0"/>
        <v>9</v>
      </c>
      <c r="B8" s="342">
        <v>1</v>
      </c>
      <c r="C8" s="343">
        <v>1.1279999999999999</v>
      </c>
      <c r="D8" s="344"/>
    </row>
    <row r="9" spans="1:31" x14ac:dyDescent="0.2">
      <c r="A9" s="353">
        <v>10</v>
      </c>
      <c r="B9" s="354">
        <v>1.27</v>
      </c>
      <c r="C9" s="355">
        <v>1.27</v>
      </c>
      <c r="D9" s="344"/>
    </row>
    <row r="10" spans="1:31" x14ac:dyDescent="0.2">
      <c r="A10" s="341">
        <v>11</v>
      </c>
      <c r="B10" s="342">
        <v>1.56</v>
      </c>
      <c r="C10" s="343">
        <v>1.41</v>
      </c>
      <c r="D10" s="344"/>
    </row>
    <row r="11" spans="1:31" x14ac:dyDescent="0.2">
      <c r="Z11" s="5"/>
      <c r="AA11" s="356"/>
      <c r="AB11" s="5"/>
      <c r="AC11" s="357"/>
      <c r="AD11" s="358"/>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A1:E24"/>
  <sheetViews>
    <sheetView topLeftCell="A19" workbookViewId="0">
      <selection activeCell="C21" sqref="C21"/>
    </sheetView>
  </sheetViews>
  <sheetFormatPr defaultRowHeight="12.75" x14ac:dyDescent="0.2"/>
  <cols>
    <col min="1" max="1" width="15.5703125" style="359" bestFit="1" customWidth="1"/>
    <col min="2" max="2" width="10.140625" style="359" bestFit="1" customWidth="1"/>
    <col min="3" max="3" width="72.85546875" style="360" bestFit="1" customWidth="1"/>
    <col min="4" max="4" width="12.42578125" style="359" customWidth="1"/>
    <col min="5" max="5" width="16.42578125" customWidth="1"/>
  </cols>
  <sheetData>
    <row r="1" spans="1:5" x14ac:dyDescent="0.2">
      <c r="B1" s="361" t="s">
        <v>619</v>
      </c>
    </row>
    <row r="2" spans="1:5" x14ac:dyDescent="0.2">
      <c r="A2" s="22" t="s">
        <v>620</v>
      </c>
      <c r="B2" s="22" t="str" cm="1">
        <f t="array" ref="B2">LOOKUP(2,1/(A:A&lt;&gt;""),A:A)</f>
        <v>4.1.0</v>
      </c>
    </row>
    <row r="4" spans="1:5" x14ac:dyDescent="0.2">
      <c r="A4" s="326" t="s">
        <v>230</v>
      </c>
      <c r="B4" s="326" t="s">
        <v>621</v>
      </c>
      <c r="C4" s="362" t="s">
        <v>622</v>
      </c>
      <c r="D4" s="326" t="s">
        <v>623</v>
      </c>
      <c r="E4" s="326" t="s">
        <v>624</v>
      </c>
    </row>
    <row r="5" spans="1:5" x14ac:dyDescent="0.2">
      <c r="A5" s="363" t="s">
        <v>213</v>
      </c>
      <c r="B5" s="364">
        <v>42821</v>
      </c>
      <c r="C5" s="365" t="s">
        <v>625</v>
      </c>
      <c r="D5" s="366" t="s">
        <v>626</v>
      </c>
      <c r="E5" s="367" t="s">
        <v>627</v>
      </c>
    </row>
    <row r="6" spans="1:5" x14ac:dyDescent="0.2">
      <c r="A6" s="363" t="s">
        <v>212</v>
      </c>
      <c r="B6" s="364">
        <v>42914</v>
      </c>
      <c r="C6" s="365" t="s">
        <v>628</v>
      </c>
      <c r="D6" s="366" t="s">
        <v>626</v>
      </c>
      <c r="E6" s="367"/>
    </row>
    <row r="7" spans="1:5" ht="153" x14ac:dyDescent="0.2">
      <c r="A7" s="367" t="s">
        <v>211</v>
      </c>
      <c r="B7" s="364">
        <v>42971</v>
      </c>
      <c r="C7" s="368" t="s">
        <v>629</v>
      </c>
      <c r="D7" s="367" t="s">
        <v>626</v>
      </c>
      <c r="E7" s="28"/>
    </row>
    <row r="8" spans="1:5" ht="25.5" x14ac:dyDescent="0.2">
      <c r="A8" s="367" t="s">
        <v>210</v>
      </c>
      <c r="B8" s="364">
        <v>43031</v>
      </c>
      <c r="C8" s="368" t="s">
        <v>630</v>
      </c>
      <c r="D8" s="367" t="s">
        <v>626</v>
      </c>
      <c r="E8" s="28"/>
    </row>
    <row r="9" spans="1:5" ht="38.25" x14ac:dyDescent="0.2">
      <c r="A9" s="367" t="s">
        <v>209</v>
      </c>
      <c r="B9" s="364">
        <v>43180</v>
      </c>
      <c r="C9" s="368" t="s">
        <v>631</v>
      </c>
      <c r="D9" s="27" t="s">
        <v>626</v>
      </c>
      <c r="E9" s="367"/>
    </row>
    <row r="10" spans="1:5" ht="114.75" x14ac:dyDescent="0.2">
      <c r="A10" s="367" t="s">
        <v>208</v>
      </c>
      <c r="B10" s="364">
        <v>43252</v>
      </c>
      <c r="C10" s="368" t="s">
        <v>632</v>
      </c>
      <c r="D10" s="367" t="s">
        <v>633</v>
      </c>
      <c r="E10" s="367" t="s">
        <v>634</v>
      </c>
    </row>
    <row r="11" spans="1:5" x14ac:dyDescent="0.2">
      <c r="A11" s="366" t="s">
        <v>207</v>
      </c>
      <c r="B11" s="364">
        <v>43306</v>
      </c>
      <c r="C11" s="368" t="s">
        <v>635</v>
      </c>
      <c r="D11" s="367" t="s">
        <v>626</v>
      </c>
      <c r="E11" s="367"/>
    </row>
    <row r="12" spans="1:5" x14ac:dyDescent="0.2">
      <c r="A12" s="366" t="s">
        <v>206</v>
      </c>
      <c r="B12" s="364">
        <v>43314</v>
      </c>
      <c r="C12" s="369" t="s">
        <v>636</v>
      </c>
      <c r="D12" s="367" t="s">
        <v>626</v>
      </c>
      <c r="E12" s="367"/>
    </row>
    <row r="13" spans="1:5" x14ac:dyDescent="0.2">
      <c r="A13" s="366" t="s">
        <v>205</v>
      </c>
      <c r="B13" s="364">
        <v>43328</v>
      </c>
      <c r="C13" s="369" t="s">
        <v>637</v>
      </c>
      <c r="D13" s="367" t="s">
        <v>626</v>
      </c>
      <c r="E13" s="367"/>
    </row>
    <row r="14" spans="1:5" ht="51" x14ac:dyDescent="0.2">
      <c r="A14" s="366" t="s">
        <v>204</v>
      </c>
      <c r="B14" s="364">
        <v>43495</v>
      </c>
      <c r="C14" s="369" t="s">
        <v>638</v>
      </c>
      <c r="D14" s="367" t="s">
        <v>626</v>
      </c>
      <c r="E14" s="367"/>
    </row>
    <row r="15" spans="1:5" ht="165.75" x14ac:dyDescent="0.2">
      <c r="A15" s="366" t="s">
        <v>203</v>
      </c>
      <c r="B15" s="364">
        <v>43516</v>
      </c>
      <c r="C15" s="369" t="s">
        <v>639</v>
      </c>
      <c r="D15" s="367" t="s">
        <v>626</v>
      </c>
      <c r="E15" s="367"/>
    </row>
    <row r="16" spans="1:5" ht="89.25" x14ac:dyDescent="0.2">
      <c r="A16" s="160" t="s">
        <v>202</v>
      </c>
      <c r="B16" s="364">
        <v>43524</v>
      </c>
      <c r="C16" s="369" t="s">
        <v>640</v>
      </c>
      <c r="D16" s="27" t="s">
        <v>626</v>
      </c>
      <c r="E16" s="28"/>
    </row>
    <row r="17" spans="1:5" ht="76.5" x14ac:dyDescent="0.2">
      <c r="A17" s="160" t="s">
        <v>201</v>
      </c>
      <c r="B17" s="364">
        <v>43559</v>
      </c>
      <c r="C17" s="369" t="s">
        <v>641</v>
      </c>
      <c r="D17" s="27" t="s">
        <v>626</v>
      </c>
      <c r="E17" s="28"/>
    </row>
    <row r="18" spans="1:5" x14ac:dyDescent="0.2">
      <c r="A18" s="366" t="s">
        <v>200</v>
      </c>
      <c r="B18" s="364">
        <v>43892</v>
      </c>
      <c r="C18" s="365" t="s">
        <v>642</v>
      </c>
      <c r="D18" s="366" t="s">
        <v>643</v>
      </c>
      <c r="E18" s="323"/>
    </row>
    <row r="19" spans="1:5" ht="51" x14ac:dyDescent="0.2">
      <c r="A19" s="366" t="s">
        <v>199</v>
      </c>
      <c r="B19" s="364">
        <v>43913</v>
      </c>
      <c r="C19" s="369" t="s">
        <v>644</v>
      </c>
      <c r="D19" s="366" t="s">
        <v>626</v>
      </c>
      <c r="E19" s="323"/>
    </row>
    <row r="20" spans="1:5" ht="38.25" x14ac:dyDescent="0.2">
      <c r="A20" s="160" t="s">
        <v>198</v>
      </c>
      <c r="B20" s="364">
        <v>44074</v>
      </c>
      <c r="C20" s="369" t="s">
        <v>645</v>
      </c>
      <c r="D20" s="366" t="s">
        <v>646</v>
      </c>
      <c r="E20" s="370"/>
    </row>
    <row r="21" spans="1:5" ht="409.5" x14ac:dyDescent="0.2">
      <c r="A21" s="160" t="s">
        <v>197</v>
      </c>
      <c r="B21" s="364">
        <v>44337</v>
      </c>
      <c r="C21" s="369" t="s">
        <v>647</v>
      </c>
      <c r="D21" s="366" t="s">
        <v>626</v>
      </c>
      <c r="E21" s="370"/>
    </row>
    <row r="22" spans="1:5" x14ac:dyDescent="0.2">
      <c r="A22" s="160" t="s">
        <v>196</v>
      </c>
      <c r="B22" s="364" t="s">
        <v>648</v>
      </c>
      <c r="C22" s="369" t="s">
        <v>649</v>
      </c>
      <c r="D22" s="366" t="s">
        <v>626</v>
      </c>
      <c r="E22" s="370"/>
    </row>
    <row r="24" spans="1:5" x14ac:dyDescent="0.2">
      <c r="C24" s="37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22" t="s">
        <v>650</v>
      </c>
      <c r="B1" s="22" t="s">
        <v>651</v>
      </c>
      <c r="C1" s="22" t="s">
        <v>652</v>
      </c>
      <c r="D1" s="22" t="s">
        <v>653</v>
      </c>
      <c r="E1" s="22" t="s">
        <v>654</v>
      </c>
      <c r="G1" s="372" t="s">
        <v>655</v>
      </c>
    </row>
    <row r="2" spans="1:7" x14ac:dyDescent="0.2">
      <c r="A2" s="373"/>
      <c r="B2" s="373"/>
      <c r="C2" s="373"/>
      <c r="D2" s="374"/>
      <c r="E2" s="373"/>
      <c r="G2" cm="1">
        <f t="array" ref="G2">SUMPRODUCT(MAX((A:A&lt;&gt;"")*ROW(A:A)))</f>
        <v>1</v>
      </c>
    </row>
    <row r="3" spans="1:7" x14ac:dyDescent="0.2">
      <c r="A3" s="373"/>
      <c r="B3" s="373"/>
      <c r="C3" s="373"/>
      <c r="D3" s="374"/>
      <c r="E3" s="373"/>
    </row>
    <row r="4" spans="1:7" x14ac:dyDescent="0.2">
      <c r="A4" s="373"/>
      <c r="B4" s="373"/>
      <c r="C4" s="373"/>
      <c r="D4" s="374"/>
      <c r="E4" s="373"/>
    </row>
    <row r="5" spans="1:7" x14ac:dyDescent="0.2">
      <c r="A5" s="373"/>
      <c r="B5" s="373"/>
      <c r="C5" s="373"/>
      <c r="D5" s="374"/>
      <c r="E5" s="373"/>
    </row>
    <row r="6" spans="1:7" x14ac:dyDescent="0.2">
      <c r="A6" s="373"/>
      <c r="B6" s="373"/>
      <c r="C6" s="373"/>
      <c r="D6" s="374"/>
      <c r="E6" s="373"/>
    </row>
    <row r="7" spans="1:7" x14ac:dyDescent="0.2">
      <c r="A7" s="373"/>
      <c r="B7" s="373"/>
      <c r="C7" s="373"/>
      <c r="D7" s="374"/>
      <c r="E7" s="373"/>
    </row>
    <row r="8" spans="1:7" x14ac:dyDescent="0.2">
      <c r="A8" s="373"/>
      <c r="B8" s="373"/>
      <c r="C8" s="373"/>
      <c r="D8" s="374"/>
      <c r="E8" s="373"/>
    </row>
    <row r="9" spans="1:7" x14ac:dyDescent="0.2">
      <c r="A9" s="373"/>
      <c r="B9" s="373"/>
      <c r="C9" s="373"/>
      <c r="D9" s="374"/>
      <c r="E9" s="373"/>
    </row>
    <row r="10" spans="1:7" x14ac:dyDescent="0.2">
      <c r="A10" s="373"/>
      <c r="B10" s="373"/>
      <c r="C10" s="373"/>
      <c r="D10" s="374"/>
      <c r="E10" s="373"/>
    </row>
    <row r="11" spans="1:7" x14ac:dyDescent="0.2">
      <c r="A11" s="373"/>
      <c r="B11" s="373"/>
      <c r="C11" s="373"/>
      <c r="D11" s="374"/>
      <c r="E11" s="37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FFFF00"/>
  </sheetPr>
  <dimension ref="A1:AP52"/>
  <sheetViews>
    <sheetView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6" bestFit="1" customWidth="1"/>
    <col min="34" max="34" width="18.42578125" style="36" bestFit="1" customWidth="1"/>
    <col min="35" max="35" width="13.5703125" style="36" customWidth="1"/>
    <col min="36" max="36" width="19.5703125" style="36" customWidth="1"/>
    <col min="37" max="37" width="15.5703125" style="36" customWidth="1"/>
    <col min="38" max="38" width="16.42578125" style="36" customWidth="1"/>
    <col min="41" max="41" width="19.42578125" bestFit="1" customWidth="1"/>
    <col min="42" max="42" width="17.5703125" bestFit="1" customWidth="1"/>
  </cols>
  <sheetData>
    <row r="1" spans="1:42" s="3" customFormat="1" x14ac:dyDescent="0.2">
      <c r="A1" s="473" t="s">
        <v>656</v>
      </c>
      <c r="B1" s="474"/>
      <c r="C1" s="474"/>
      <c r="D1" s="474"/>
      <c r="E1" s="474"/>
      <c r="F1" s="474"/>
      <c r="G1" s="475"/>
      <c r="H1" s="476" t="s">
        <v>657</v>
      </c>
      <c r="I1" s="477"/>
      <c r="J1" s="477"/>
      <c r="K1" s="477"/>
      <c r="L1" s="477"/>
      <c r="M1" s="477"/>
      <c r="N1" s="477"/>
      <c r="P1" s="3" t="s">
        <v>656</v>
      </c>
      <c r="T1" s="141"/>
      <c r="U1" s="141"/>
      <c r="V1" s="141"/>
      <c r="W1" s="3" t="s">
        <v>657</v>
      </c>
      <c r="AA1" s="141"/>
      <c r="AB1" s="141"/>
      <c r="AC1" s="141"/>
      <c r="AO1" s="478" t="s">
        <v>658</v>
      </c>
      <c r="AP1" s="478"/>
    </row>
    <row r="2" spans="1:42" s="3" customFormat="1" ht="51" x14ac:dyDescent="0.2">
      <c r="A2" s="375"/>
      <c r="B2" s="375" t="s">
        <v>6</v>
      </c>
      <c r="C2" s="375" t="s">
        <v>7</v>
      </c>
      <c r="D2" s="375" t="s">
        <v>8</v>
      </c>
      <c r="E2" s="375" t="s">
        <v>10</v>
      </c>
      <c r="F2" s="375" t="s">
        <v>11</v>
      </c>
      <c r="G2" s="375" t="s">
        <v>659</v>
      </c>
      <c r="H2" s="375"/>
      <c r="I2" s="375" t="s">
        <v>6</v>
      </c>
      <c r="J2" s="375" t="s">
        <v>7</v>
      </c>
      <c r="K2" s="375" t="s">
        <v>8</v>
      </c>
      <c r="L2" s="375" t="s">
        <v>10</v>
      </c>
      <c r="M2" s="375" t="s">
        <v>11</v>
      </c>
      <c r="N2" s="375" t="s">
        <v>659</v>
      </c>
      <c r="O2" s="376" t="s">
        <v>188</v>
      </c>
      <c r="P2" s="377" t="s">
        <v>660</v>
      </c>
      <c r="Q2" s="377" t="s">
        <v>661</v>
      </c>
      <c r="R2" s="377" t="s">
        <v>662</v>
      </c>
      <c r="S2" s="377" t="s">
        <v>663</v>
      </c>
      <c r="T2" s="378" t="s">
        <v>664</v>
      </c>
      <c r="U2" s="378" t="s">
        <v>665</v>
      </c>
      <c r="V2" s="378" t="s">
        <v>666</v>
      </c>
      <c r="W2" s="377" t="s">
        <v>660</v>
      </c>
      <c r="X2" s="377" t="s">
        <v>661</v>
      </c>
      <c r="Y2" s="377" t="s">
        <v>662</v>
      </c>
      <c r="Z2" s="377" t="s">
        <v>663</v>
      </c>
      <c r="AA2" s="378" t="s">
        <v>664</v>
      </c>
      <c r="AB2" s="378" t="s">
        <v>665</v>
      </c>
      <c r="AC2" s="378" t="s">
        <v>666</v>
      </c>
      <c r="AD2" s="377" t="s">
        <v>667</v>
      </c>
      <c r="AE2" s="377" t="s">
        <v>668</v>
      </c>
      <c r="AF2" s="377" t="s">
        <v>669</v>
      </c>
      <c r="AG2" s="379" t="s">
        <v>10</v>
      </c>
      <c r="AH2" s="379" t="s">
        <v>11</v>
      </c>
      <c r="AI2" s="377" t="s">
        <v>670</v>
      </c>
      <c r="AJ2" s="380" t="s">
        <v>671</v>
      </c>
      <c r="AK2" s="380" t="s">
        <v>672</v>
      </c>
      <c r="AL2" s="380" t="s">
        <v>673</v>
      </c>
      <c r="AM2" s="380" t="s">
        <v>10</v>
      </c>
      <c r="AN2" s="381" t="s">
        <v>11</v>
      </c>
      <c r="AO2" s="382" t="s">
        <v>674</v>
      </c>
      <c r="AP2" s="382" t="s">
        <v>675</v>
      </c>
    </row>
    <row r="3" spans="1:42" x14ac:dyDescent="0.2">
      <c r="A3" s="28">
        <v>1</v>
      </c>
      <c r="B3" s="383"/>
      <c r="C3" s="383"/>
      <c r="D3" s="383"/>
      <c r="E3" s="383"/>
      <c r="F3" s="383"/>
      <c r="G3" s="384"/>
      <c r="H3" s="28">
        <v>1</v>
      </c>
      <c r="I3" s="384"/>
      <c r="J3" s="384"/>
      <c r="K3" s="384"/>
      <c r="L3" s="384"/>
      <c r="M3" s="384"/>
      <c r="N3" s="28">
        <f ca="1">IF(RTF_BW="",0,RTF_BW)</f>
        <v>0</v>
      </c>
      <c r="O3" s="142" t="str">
        <f>'TNX Report Parse'!A56</f>
        <v/>
      </c>
      <c r="P3" s="28" t="str">
        <f>MID(B3,5,1)</f>
        <v/>
      </c>
      <c r="Q3" s="28" t="str">
        <f>IFERROR(MID(LEFT(B3,FIND(" ft",B3)-1),FIND("@",B3)+2,LEN(B3)),"")</f>
        <v/>
      </c>
      <c r="R3" s="28" t="str">
        <f>IFERROR(MID(LEFT(B3,FIND(" ft)",B3)-1),FIND("(Elev",B3)+1+5,LEN(B3)),"")</f>
        <v/>
      </c>
      <c r="S3" s="28" t="str">
        <f>IF(B3="","",0)</f>
        <v/>
      </c>
      <c r="T3" s="142">
        <f t="shared" ref="T3:T34" si="0">IF(P3="",0,IF(TowerSides=4,IF(P3="A",Q3*SIN(RADIANS(0+S3)),IF(P3="B",$N$3*COS(RADIANS(45))+Q3*COS(RADIANS(0+S3)),IF(P3="C",-Q3*SIN(RADIANS(0+S3)),IF(P3="D",-($N$3*COS(RADIANS(45))+Q3*COS(RADIANS(0+S3))),"")))),IF(P3="C",-0.5*$N$3-Q3*COS(RADIANS(30+S3)),IF(P3="B",0.5*$N$3+Q3*COS(RADIANS(30+S3)),IF(P3="A",Q3*SIN(RADIANS(0+S3)),"")))))</f>
        <v>0</v>
      </c>
      <c r="U3" s="142">
        <f t="shared" ref="U3:U34" si="1">IF(P3="",0,IF(TowerSides=4,IF(P3="A",$N$3*COS(RADIANS(45))+Q3*COS(RADIANS(0+S3)),IF(P3="B",Q3*SIN(RADIANS(0+S3)),IF(P3="C",-($N$3*COS(RADIANS(45))+Q3*COS(RADIANS(0+S3))),IF(P3="D",-Q3*SIN(RADIANS(0+S3)),"")))),IF(P3="C",-1/3*$N$3*COS(RADIANS(30))-Q3*SIN(RADIANS(30+S3)),IF(P3="B",-1/3*$N$3*COS(RADIANS(30))-Q3*SIN(RADIANS(30+S3)),IF(P3="A",2/3*$N$3*COS(RADIANS(30))+Q3*COS(RADIANS(0+S3)),"")))))</f>
        <v>0</v>
      </c>
      <c r="V3" s="142">
        <f>IFERROR(VALUE(R3),0)</f>
        <v>0</v>
      </c>
      <c r="W3" s="28" t="str">
        <f>MID(I3,5,1)</f>
        <v/>
      </c>
      <c r="X3" s="28" t="str">
        <f>IFERROR(MID(LEFT(I3,FIND(" ft",I3)-1),FIND("@",I3)+2,LEN(I3)),"")</f>
        <v/>
      </c>
      <c r="Y3" s="28" t="str">
        <f>IFERROR(MID(LEFT(I3,FIND(" ft)",I3)-1),FIND("(Elev",I3)+1+5,LEN(I3)),"")</f>
        <v/>
      </c>
      <c r="Z3" s="28" t="str">
        <f>IF(I3="","",0)</f>
        <v/>
      </c>
      <c r="AA3" s="142">
        <f t="shared" ref="AA3:AA34" si="2">IF(W3="",0,IF(TowerSides=4,IF(W3="A",X3*SIN(RADIANS(0+Z3)),IF(W3="B",$N$3*COS(RADIANS(45))+X3*COS(RADIANS(0+Z3)),IF(W3="C",-X3*SIN(RADIANS(0+Z3)),IF(W3="D",-($N$3*COS(RADIANS(45))+X3*COS(RADIANS(0+Z3))),"")))),IF(W3="C",-0.5*$N$3-X3*COS(RADIANS(30+Z3)),IF(W3="B",0.5*$N$3+X3*COS(RADIANS(30+Z3)),IF(W3="A",X3*SIN(RADIANS(0+Z3)),"")))))</f>
        <v>0</v>
      </c>
      <c r="AB3" s="142">
        <f t="shared" ref="AB3:AB34" si="3">IF(W3="",0,IF(TowerSides=4,IF(W3="A",$N$3*COS(RADIANS(45))+X3*COS(RADIANS(0+Z3)),IF(W3="B",X3*SIN(RADIANS(0+Z3)),IF(W3="C",-($N$3*COS(RADIANS(45))+X3*COS(RADIANS(0+Z3))),IF(W3="D",-X3*SIN(RADIANS(0+Z3)),"")))),IF(W3="C",-1/3*$N$3*COS(RADIANS(30))-X3*SIN(RADIANS(30+Z3)),IF(W3="B",-1/3*$N$3*COS(RADIANS(30))-X3*SIN(RADIANS(30+Z3)),IF(W3="A",2/3*$N$3*COS(RADIANS(30))+X3*COS(RADIANS(0+Z3)),"")))))</f>
        <v>0</v>
      </c>
      <c r="AC3" s="142">
        <f>IFERROR(VALUE(Y3),0)</f>
        <v>0</v>
      </c>
      <c r="AD3" s="385" t="str" cm="1">
        <f t="array" ref="AD3">IF(W3="","",INDEX(A$3:A$52,MATCH(MIN(SQRT(($T$3:$T$52-AA3)^2+($U$3:$U$52-AB3)^2+($V$3:$V$52-AC3)^2)),SQRT(($T$3:$T$52-AA3)^2+($U$3:$U$52-AB3)^2+($V$3:$V$52-AC3)^2),0),1))</f>
        <v/>
      </c>
      <c r="AE3" s="385" t="str">
        <f>IFERROR(VLOOKUP($AD3,$A$3:$D$52,3,0),"")</f>
        <v/>
      </c>
      <c r="AF3" s="385" t="str">
        <f>IFERROR(VLOOKUP($AD3,$A$3:$D$52,4,0),"")</f>
        <v/>
      </c>
      <c r="AG3" s="385" t="str">
        <f>IFERROR(IF(VLOOKUP($AD3,$A$3:$F$52,5,0)=TRUE,TRUE,""),"")</f>
        <v/>
      </c>
      <c r="AH3" s="385" t="str">
        <f>IFERROR(IF(VLOOKUP($AD3,$A$3:$F$52,6,0)=TRUE,TRUE,""),"")</f>
        <v/>
      </c>
      <c r="AI3" s="386" t="str" cm="1">
        <f t="array" ref="AI3">IF(I3="","",MIN(SQRT(($T$3:$T$52-AA3)^2+($U$3:$U$52-AB3)^2+($V$3:$V$52-AC3)^2)))</f>
        <v/>
      </c>
      <c r="AJ3" s="387" t="str" cm="1">
        <f t="array" ref="AJ3">IF(AD3="","",INDEX($H$3:$H$52,MATCH(1,(AD3=$AD$3:$AD$52)*(MIN(IF($AD$3:$AD$52=AD3,$AI$3:$AI$52))=$AI$3:$AI$52),0)))</f>
        <v/>
      </c>
      <c r="AK3" s="387" t="str">
        <f>AE3</f>
        <v/>
      </c>
      <c r="AL3" s="387" t="str">
        <f>AF3</f>
        <v/>
      </c>
      <c r="AM3" s="380" t="str">
        <f>AG3</f>
        <v/>
      </c>
      <c r="AN3" s="380" t="str">
        <f>AH3</f>
        <v/>
      </c>
      <c r="AO3" s="388"/>
      <c r="AP3" s="389" t="str">
        <f>IFERROR(IF($AO3="","",INDEX($AO$3:$AO$52,MATCH($AJ3,$AD$3:$AD$52,0))),"")</f>
        <v/>
      </c>
    </row>
    <row r="4" spans="1:42" x14ac:dyDescent="0.2">
      <c r="A4" s="28">
        <v>2</v>
      </c>
      <c r="B4" s="383"/>
      <c r="C4" s="383"/>
      <c r="D4" s="383"/>
      <c r="E4" s="383"/>
      <c r="F4" s="383"/>
      <c r="G4" s="5"/>
      <c r="H4" s="28">
        <v>2</v>
      </c>
      <c r="I4" s="384"/>
      <c r="J4" s="384"/>
      <c r="K4" s="384"/>
      <c r="L4" s="383"/>
      <c r="M4" s="383"/>
      <c r="P4" s="28" t="str">
        <f t="shared" ref="P4:P16" si="4">MID(B4,5,1)</f>
        <v/>
      </c>
      <c r="Q4" s="28" t="str">
        <f t="shared" ref="Q4:Q16" si="5">IFERROR(MID(LEFT(B4,FIND(" ft",B4)-1),FIND("@",B4)+2,LEN(B4)),"")</f>
        <v/>
      </c>
      <c r="R4" s="28" t="str">
        <f t="shared" ref="R4:R16" si="6">IFERROR(MID(LEFT(B4,FIND(" ft)",B4)-1),FIND("(Elev",B4)+1+5,LEN(B4)),"")</f>
        <v/>
      </c>
      <c r="S4" s="28" t="str">
        <f t="shared" ref="S4:S16" si="7">IF(B4="","",0)</f>
        <v/>
      </c>
      <c r="T4" s="142">
        <f t="shared" si="0"/>
        <v>0</v>
      </c>
      <c r="U4" s="142">
        <f t="shared" si="1"/>
        <v>0</v>
      </c>
      <c r="V4" s="142">
        <f t="shared" ref="V4:V52" si="8">IFERROR(VALUE(R4),0)</f>
        <v>0</v>
      </c>
      <c r="W4" s="28" t="str">
        <f t="shared" ref="W4:W52" si="9">MID(I4,5,1)</f>
        <v/>
      </c>
      <c r="X4" s="28" t="str">
        <f t="shared" ref="X4:X52" si="10">IFERROR(MID(LEFT(I4,FIND(" ft",I4)-1),FIND("@",I4)+2,LEN(I4)),"")</f>
        <v/>
      </c>
      <c r="Y4" s="28" t="str">
        <f t="shared" ref="Y4:Y52" si="11">IFERROR(MID(LEFT(I4,FIND(" ft)",I4)-1),FIND("(Elev",I4)+1+5,LEN(I4)),"")</f>
        <v/>
      </c>
      <c r="Z4" s="28" t="str">
        <f t="shared" ref="Z4:Z52" si="12">IF(I4="","",0)</f>
        <v/>
      </c>
      <c r="AA4" s="142">
        <f t="shared" si="2"/>
        <v>0</v>
      </c>
      <c r="AB4" s="142">
        <f t="shared" si="3"/>
        <v>0</v>
      </c>
      <c r="AC4" s="142">
        <f t="shared" ref="AC4:AC52" si="13">IFERROR(VALUE(Y4),0)</f>
        <v>0</v>
      </c>
      <c r="AD4" s="385" t="str" cm="1">
        <f t="array" ref="AD4">IF(W4="","",INDEX(A$3:A$52,MATCH(MIN(SQRT(($T$3:$T$52-AA4)^2+($U$3:$U$52-AB4)^2+($V$3:$V$52-AC4)^2)),SQRT(($T$3:$T$52-AA4)^2+($U$3:$U$52-AB4)^2+($V$3:$V$52-AC4)^2),0),1))</f>
        <v/>
      </c>
      <c r="AE4" s="385" t="str">
        <f t="shared" ref="AE4:AE52" si="14">IFERROR(VLOOKUP($AD4,$A$3:$D$52,3,0),"")</f>
        <v/>
      </c>
      <c r="AF4" s="385" t="str">
        <f t="shared" ref="AF4:AF52" si="15">IFERROR(VLOOKUP($AD4,$A$3:$D$52,4,0),"")</f>
        <v/>
      </c>
      <c r="AG4" s="385" t="str">
        <f t="shared" ref="AG4:AG52" si="16">IFERROR(IF(VLOOKUP($AD4,$A$3:$F$52,5,0)=TRUE,TRUE,""),"")</f>
        <v/>
      </c>
      <c r="AH4" s="385" t="str">
        <f t="shared" ref="AH4:AH52" si="17">IFERROR(IF(VLOOKUP($AD4,$A$3:$F$52,6,0)=TRUE,TRUE,""),"")</f>
        <v/>
      </c>
      <c r="AI4" s="386" t="str" cm="1">
        <f t="array" ref="AI4">IF(I4="","",MIN(SQRT(($T$3:$T$52-AA4)^2+($U$3:$U$52-AB4)^2+($V$3:$V$52-AC4)^2)))</f>
        <v/>
      </c>
      <c r="AJ4" s="387" t="str" cm="1">
        <f t="array" ref="AJ4">IF(AD4="","",INDEX($H$3:$H$52,MATCH(1,(AD4=$AD$3:$AD$52)*(MIN(IF($AD$3:$AD$52=AD4,$AI$3:$AI$52))=$AI$3:$AI$52),0)))</f>
        <v/>
      </c>
      <c r="AK4" s="387" t="str">
        <f t="shared" ref="AK4:AK52" si="18">AE4</f>
        <v/>
      </c>
      <c r="AL4" s="387" t="str">
        <f t="shared" ref="AL4:AL52" si="19">AF4</f>
        <v/>
      </c>
      <c r="AM4" s="380" t="str">
        <f t="shared" ref="AM4:AM52" si="20">AG4</f>
        <v/>
      </c>
      <c r="AN4" s="380" t="str">
        <f t="shared" ref="AN4:AN52" si="21">AH4</f>
        <v/>
      </c>
      <c r="AO4" s="388"/>
      <c r="AP4" s="389" t="str">
        <f t="shared" ref="AP4:AP52" si="22">IFERROR(IF($AO4="","",INDEX($AO$3:$AO$52,MATCH($AJ4,$AD$3:$AD$52,0))),"")</f>
        <v/>
      </c>
    </row>
    <row r="5" spans="1:42" x14ac:dyDescent="0.2">
      <c r="A5" s="28">
        <v>3</v>
      </c>
      <c r="B5" s="383"/>
      <c r="C5" s="383"/>
      <c r="D5" s="383"/>
      <c r="E5" s="383"/>
      <c r="F5" s="383"/>
      <c r="G5" s="5"/>
      <c r="H5" s="28">
        <v>3</v>
      </c>
      <c r="I5" s="384"/>
      <c r="J5" s="384"/>
      <c r="K5" s="384"/>
      <c r="L5" s="384"/>
      <c r="M5" s="384"/>
      <c r="P5" s="28" t="str">
        <f t="shared" si="4"/>
        <v/>
      </c>
      <c r="Q5" s="28" t="str">
        <f t="shared" si="5"/>
        <v/>
      </c>
      <c r="R5" s="28" t="str">
        <f t="shared" si="6"/>
        <v/>
      </c>
      <c r="S5" s="28" t="str">
        <f t="shared" si="7"/>
        <v/>
      </c>
      <c r="T5" s="142">
        <f t="shared" si="0"/>
        <v>0</v>
      </c>
      <c r="U5" s="142">
        <f t="shared" si="1"/>
        <v>0</v>
      </c>
      <c r="V5" s="142">
        <f t="shared" si="8"/>
        <v>0</v>
      </c>
      <c r="W5" s="28" t="str">
        <f t="shared" si="9"/>
        <v/>
      </c>
      <c r="X5" s="28" t="str">
        <f t="shared" si="10"/>
        <v/>
      </c>
      <c r="Y5" s="28" t="str">
        <f t="shared" si="11"/>
        <v/>
      </c>
      <c r="Z5" s="28" t="str">
        <f t="shared" si="12"/>
        <v/>
      </c>
      <c r="AA5" s="142">
        <f t="shared" si="2"/>
        <v>0</v>
      </c>
      <c r="AB5" s="142">
        <f t="shared" si="3"/>
        <v>0</v>
      </c>
      <c r="AC5" s="142">
        <f t="shared" si="13"/>
        <v>0</v>
      </c>
      <c r="AD5" s="385" t="str" cm="1">
        <f t="array" ref="AD5">IF(W5="","",INDEX(A$3:A$52,MATCH(MIN(SQRT(($T$3:$T$52-AA5)^2+($U$3:$U$52-AB5)^2+($V$3:$V$52-AC5)^2)),SQRT(($T$3:$T$52-AA5)^2+($U$3:$U$52-AB5)^2+($V$3:$V$52-AC5)^2),0),1))</f>
        <v/>
      </c>
      <c r="AE5" s="385" t="str">
        <f t="shared" si="14"/>
        <v/>
      </c>
      <c r="AF5" s="385" t="str">
        <f t="shared" si="15"/>
        <v/>
      </c>
      <c r="AG5" s="385" t="str">
        <f t="shared" si="16"/>
        <v/>
      </c>
      <c r="AH5" s="385" t="str">
        <f t="shared" si="17"/>
        <v/>
      </c>
      <c r="AI5" s="386" t="str" cm="1">
        <f t="array" ref="AI5">IF(I5="","",MIN(SQRT(($T$3:$T$52-AA5)^2+($U$3:$U$52-AB5)^2+($V$3:$V$52-AC5)^2)))</f>
        <v/>
      </c>
      <c r="AJ5" s="387" t="str" cm="1">
        <f t="array" ref="AJ5">IF(AD5="","",INDEX($H$3:$H$52,MATCH(1,(AD5=$AD$3:$AD$52)*(MIN(IF($AD$3:$AD$52=AD5,$AI$3:$AI$52))=$AI$3:$AI$52),0)))</f>
        <v/>
      </c>
      <c r="AK5" s="387" t="str">
        <f t="shared" si="18"/>
        <v/>
      </c>
      <c r="AL5" s="387" t="str">
        <f t="shared" si="19"/>
        <v/>
      </c>
      <c r="AM5" s="380" t="str">
        <f t="shared" si="20"/>
        <v/>
      </c>
      <c r="AN5" s="380" t="str">
        <f t="shared" si="21"/>
        <v/>
      </c>
      <c r="AO5" s="388"/>
      <c r="AP5" s="389" t="str">
        <f t="shared" si="22"/>
        <v/>
      </c>
    </row>
    <row r="6" spans="1:42" x14ac:dyDescent="0.2">
      <c r="A6" s="28">
        <v>4</v>
      </c>
      <c r="B6" s="383"/>
      <c r="C6" s="383"/>
      <c r="D6" s="383"/>
      <c r="E6" s="383"/>
      <c r="F6" s="383"/>
      <c r="G6" s="5"/>
      <c r="H6" s="28">
        <v>4</v>
      </c>
      <c r="I6" s="384"/>
      <c r="J6" s="384"/>
      <c r="K6" s="384"/>
      <c r="L6" s="384"/>
      <c r="M6" s="384"/>
      <c r="P6" s="28" t="str">
        <f t="shared" si="4"/>
        <v/>
      </c>
      <c r="Q6" s="28" t="str">
        <f t="shared" si="5"/>
        <v/>
      </c>
      <c r="R6" s="28" t="str">
        <f t="shared" si="6"/>
        <v/>
      </c>
      <c r="S6" s="28" t="str">
        <f t="shared" si="7"/>
        <v/>
      </c>
      <c r="T6" s="142">
        <f t="shared" si="0"/>
        <v>0</v>
      </c>
      <c r="U6" s="142">
        <f t="shared" si="1"/>
        <v>0</v>
      </c>
      <c r="V6" s="142">
        <f t="shared" si="8"/>
        <v>0</v>
      </c>
      <c r="W6" s="28" t="str">
        <f t="shared" si="9"/>
        <v/>
      </c>
      <c r="X6" s="28" t="str">
        <f t="shared" si="10"/>
        <v/>
      </c>
      <c r="Y6" s="28" t="str">
        <f t="shared" si="11"/>
        <v/>
      </c>
      <c r="Z6" s="28" t="str">
        <f t="shared" si="12"/>
        <v/>
      </c>
      <c r="AA6" s="142">
        <f t="shared" si="2"/>
        <v>0</v>
      </c>
      <c r="AB6" s="142">
        <f t="shared" si="3"/>
        <v>0</v>
      </c>
      <c r="AC6" s="142">
        <f t="shared" si="13"/>
        <v>0</v>
      </c>
      <c r="AD6" s="385" t="str" cm="1">
        <f t="array" ref="AD6">IF(W6="","",INDEX(A$3:A$52,MATCH(MIN(SQRT(($T$3:$T$52-AA6)^2+($U$3:$U$52-AB6)^2+($V$3:$V$52-AC6)^2)),SQRT(($T$3:$T$52-AA6)^2+($U$3:$U$52-AB6)^2+($V$3:$V$52-AC6)^2),0),1))</f>
        <v/>
      </c>
      <c r="AE6" s="385" t="str">
        <f t="shared" si="14"/>
        <v/>
      </c>
      <c r="AF6" s="385" t="str">
        <f t="shared" si="15"/>
        <v/>
      </c>
      <c r="AG6" s="385" t="str">
        <f t="shared" si="16"/>
        <v/>
      </c>
      <c r="AH6" s="385" t="str">
        <f t="shared" si="17"/>
        <v/>
      </c>
      <c r="AI6" s="386" t="str" cm="1">
        <f t="array" ref="AI6">IF(I6="","",MIN(SQRT(($T$3:$T$52-AA6)^2+($U$3:$U$52-AB6)^2+($V$3:$V$52-AC6)^2)))</f>
        <v/>
      </c>
      <c r="AJ6" s="387" t="str" cm="1">
        <f t="array" ref="AJ6">IF(AD6="","",INDEX($H$3:$H$52,MATCH(1,(AD6=$AD$3:$AD$52)*(MIN(IF($AD$3:$AD$52=AD6,$AI$3:$AI$52))=$AI$3:$AI$52),0)))</f>
        <v/>
      </c>
      <c r="AK6" s="387" t="str">
        <f t="shared" si="18"/>
        <v/>
      </c>
      <c r="AL6" s="387" t="str">
        <f t="shared" si="19"/>
        <v/>
      </c>
      <c r="AM6" s="380" t="str">
        <f t="shared" si="20"/>
        <v/>
      </c>
      <c r="AN6" s="380" t="str">
        <f t="shared" si="21"/>
        <v/>
      </c>
      <c r="AO6" s="388"/>
      <c r="AP6" s="389" t="str">
        <f t="shared" si="22"/>
        <v/>
      </c>
    </row>
    <row r="7" spans="1:42" x14ac:dyDescent="0.2">
      <c r="A7" s="28">
        <v>5</v>
      </c>
      <c r="B7" s="383"/>
      <c r="C7" s="383"/>
      <c r="D7" s="383"/>
      <c r="E7" s="383"/>
      <c r="F7" s="383"/>
      <c r="G7" s="5"/>
      <c r="H7" s="28">
        <v>5</v>
      </c>
      <c r="I7" s="384"/>
      <c r="J7" s="384"/>
      <c r="K7" s="384"/>
      <c r="L7" s="384"/>
      <c r="M7" s="384"/>
      <c r="P7" s="28" t="str">
        <f t="shared" si="4"/>
        <v/>
      </c>
      <c r="Q7" s="28" t="str">
        <f t="shared" si="5"/>
        <v/>
      </c>
      <c r="R7" s="28" t="str">
        <f t="shared" si="6"/>
        <v/>
      </c>
      <c r="S7" s="28" t="str">
        <f t="shared" si="7"/>
        <v/>
      </c>
      <c r="T7" s="142">
        <f t="shared" si="0"/>
        <v>0</v>
      </c>
      <c r="U7" s="142">
        <f t="shared" si="1"/>
        <v>0</v>
      </c>
      <c r="V7" s="142">
        <f t="shared" si="8"/>
        <v>0</v>
      </c>
      <c r="W7" s="28" t="str">
        <f t="shared" si="9"/>
        <v/>
      </c>
      <c r="X7" s="28" t="str">
        <f t="shared" si="10"/>
        <v/>
      </c>
      <c r="Y7" s="28" t="str">
        <f t="shared" si="11"/>
        <v/>
      </c>
      <c r="Z7" s="28" t="str">
        <f t="shared" si="12"/>
        <v/>
      </c>
      <c r="AA7" s="142">
        <f t="shared" si="2"/>
        <v>0</v>
      </c>
      <c r="AB7" s="142">
        <f t="shared" si="3"/>
        <v>0</v>
      </c>
      <c r="AC7" s="142">
        <f t="shared" si="13"/>
        <v>0</v>
      </c>
      <c r="AD7" s="385" t="str" cm="1">
        <f t="array" ref="AD7">IF(W7="","",INDEX(A$3:A$52,MATCH(MIN(SQRT(($T$3:$T$52-AA7)^2+($U$3:$U$52-AB7)^2+($V$3:$V$52-AC7)^2)),SQRT(($T$3:$T$52-AA7)^2+($U$3:$U$52-AB7)^2+($V$3:$V$52-AC7)^2),0),1))</f>
        <v/>
      </c>
      <c r="AE7" s="385" t="str">
        <f t="shared" si="14"/>
        <v/>
      </c>
      <c r="AF7" s="385" t="str">
        <f t="shared" si="15"/>
        <v/>
      </c>
      <c r="AG7" s="385" t="str">
        <f t="shared" si="16"/>
        <v/>
      </c>
      <c r="AH7" s="385" t="str">
        <f t="shared" si="17"/>
        <v/>
      </c>
      <c r="AI7" s="386" t="str" cm="1">
        <f t="array" ref="AI7">IF(I7="","",MIN(SQRT(($T$3:$T$52-AA7)^2+($U$3:$U$52-AB7)^2+($V$3:$V$52-AC7)^2)))</f>
        <v/>
      </c>
      <c r="AJ7" s="387" t="str" cm="1">
        <f t="array" ref="AJ7">IF(AD7="","",INDEX($H$3:$H$52,MATCH(1,(AD7=$AD$3:$AD$52)*(MIN(IF($AD$3:$AD$52=AD7,$AI$3:$AI$52))=$AI$3:$AI$52),0)))</f>
        <v/>
      </c>
      <c r="AK7" s="387" t="str">
        <f t="shared" si="18"/>
        <v/>
      </c>
      <c r="AL7" s="387" t="str">
        <f t="shared" si="19"/>
        <v/>
      </c>
      <c r="AM7" s="380" t="str">
        <f t="shared" si="20"/>
        <v/>
      </c>
      <c r="AN7" s="380" t="str">
        <f t="shared" si="21"/>
        <v/>
      </c>
      <c r="AO7" s="388"/>
      <c r="AP7" s="389" t="str">
        <f t="shared" si="22"/>
        <v/>
      </c>
    </row>
    <row r="8" spans="1:42" x14ac:dyDescent="0.2">
      <c r="A8" s="28">
        <v>6</v>
      </c>
      <c r="B8" s="383"/>
      <c r="C8" s="383"/>
      <c r="D8" s="383"/>
      <c r="E8" s="383"/>
      <c r="F8" s="383"/>
      <c r="G8" s="5"/>
      <c r="H8" s="28">
        <v>6</v>
      </c>
      <c r="I8" s="384"/>
      <c r="J8" s="384"/>
      <c r="K8" s="384"/>
      <c r="L8" s="384"/>
      <c r="M8" s="384"/>
      <c r="P8" s="28" t="str">
        <f t="shared" si="4"/>
        <v/>
      </c>
      <c r="Q8" s="28" t="str">
        <f t="shared" si="5"/>
        <v/>
      </c>
      <c r="R8" s="28" t="str">
        <f t="shared" si="6"/>
        <v/>
      </c>
      <c r="S8" s="28" t="str">
        <f t="shared" si="7"/>
        <v/>
      </c>
      <c r="T8" s="142">
        <f t="shared" si="0"/>
        <v>0</v>
      </c>
      <c r="U8" s="142">
        <f t="shared" si="1"/>
        <v>0</v>
      </c>
      <c r="V8" s="142">
        <f t="shared" si="8"/>
        <v>0</v>
      </c>
      <c r="W8" s="28" t="str">
        <f t="shared" si="9"/>
        <v/>
      </c>
      <c r="X8" s="28" t="str">
        <f t="shared" si="10"/>
        <v/>
      </c>
      <c r="Y8" s="28" t="str">
        <f t="shared" si="11"/>
        <v/>
      </c>
      <c r="Z8" s="28" t="str">
        <f t="shared" si="12"/>
        <v/>
      </c>
      <c r="AA8" s="142">
        <f t="shared" si="2"/>
        <v>0</v>
      </c>
      <c r="AB8" s="142">
        <f t="shared" si="3"/>
        <v>0</v>
      </c>
      <c r="AC8" s="142">
        <f t="shared" si="13"/>
        <v>0</v>
      </c>
      <c r="AD8" s="385" t="str" cm="1">
        <f t="array" ref="AD8">IF(W8="","",INDEX(A$3:A$52,MATCH(MIN(SQRT(($T$3:$T$52-AA8)^2+($U$3:$U$52-AB8)^2+($V$3:$V$52-AC8)^2)),SQRT(($T$3:$T$52-AA8)^2+($U$3:$U$52-AB8)^2+($V$3:$V$52-AC8)^2),0),1))</f>
        <v/>
      </c>
      <c r="AE8" s="385" t="str">
        <f t="shared" si="14"/>
        <v/>
      </c>
      <c r="AF8" s="385" t="str">
        <f t="shared" si="15"/>
        <v/>
      </c>
      <c r="AG8" s="385" t="str">
        <f t="shared" si="16"/>
        <v/>
      </c>
      <c r="AH8" s="385" t="str">
        <f t="shared" si="17"/>
        <v/>
      </c>
      <c r="AI8" s="386" t="str" cm="1">
        <f t="array" ref="AI8">IF(I8="","",MIN(SQRT(($T$3:$T$52-AA8)^2+($U$3:$U$52-AB8)^2+($V$3:$V$52-AC8)^2)))</f>
        <v/>
      </c>
      <c r="AJ8" s="387" t="str" cm="1">
        <f t="array" ref="AJ8">IF(AD8="","",INDEX($H$3:$H$52,MATCH(1,(AD8=$AD$3:$AD$52)*(MIN(IF($AD$3:$AD$52=AD8,$AI$3:$AI$52))=$AI$3:$AI$52),0)))</f>
        <v/>
      </c>
      <c r="AK8" s="387" t="str">
        <f t="shared" si="18"/>
        <v/>
      </c>
      <c r="AL8" s="387" t="str">
        <f t="shared" si="19"/>
        <v/>
      </c>
      <c r="AM8" s="380" t="str">
        <f t="shared" si="20"/>
        <v/>
      </c>
      <c r="AN8" s="380" t="str">
        <f t="shared" si="21"/>
        <v/>
      </c>
      <c r="AO8" s="388"/>
      <c r="AP8" s="389" t="str">
        <f t="shared" si="22"/>
        <v/>
      </c>
    </row>
    <row r="9" spans="1:42" x14ac:dyDescent="0.2">
      <c r="A9" s="28">
        <v>7</v>
      </c>
      <c r="B9" s="383"/>
      <c r="C9" s="383"/>
      <c r="D9" s="383"/>
      <c r="E9" s="383"/>
      <c r="F9" s="383"/>
      <c r="G9" s="5"/>
      <c r="H9" s="28">
        <v>7</v>
      </c>
      <c r="I9" s="384"/>
      <c r="J9" s="384"/>
      <c r="K9" s="384"/>
      <c r="L9" s="384"/>
      <c r="M9" s="384"/>
      <c r="P9" s="28" t="str">
        <f t="shared" si="4"/>
        <v/>
      </c>
      <c r="Q9" s="28" t="str">
        <f t="shared" si="5"/>
        <v/>
      </c>
      <c r="R9" s="28" t="str">
        <f t="shared" si="6"/>
        <v/>
      </c>
      <c r="S9" s="28" t="str">
        <f t="shared" si="7"/>
        <v/>
      </c>
      <c r="T9" s="142">
        <f t="shared" si="0"/>
        <v>0</v>
      </c>
      <c r="U9" s="142">
        <f t="shared" si="1"/>
        <v>0</v>
      </c>
      <c r="V9" s="142">
        <f t="shared" si="8"/>
        <v>0</v>
      </c>
      <c r="W9" s="28" t="str">
        <f t="shared" si="9"/>
        <v/>
      </c>
      <c r="X9" s="28" t="str">
        <f t="shared" si="10"/>
        <v/>
      </c>
      <c r="Y9" s="28" t="str">
        <f t="shared" si="11"/>
        <v/>
      </c>
      <c r="Z9" s="28" t="str">
        <f t="shared" si="12"/>
        <v/>
      </c>
      <c r="AA9" s="142">
        <f t="shared" si="2"/>
        <v>0</v>
      </c>
      <c r="AB9" s="142">
        <f t="shared" si="3"/>
        <v>0</v>
      </c>
      <c r="AC9" s="142">
        <f t="shared" si="13"/>
        <v>0</v>
      </c>
      <c r="AD9" s="385" t="str" cm="1">
        <f t="array" ref="AD9">IF(W9="","",INDEX(A$3:A$52,MATCH(MIN(SQRT(($T$3:$T$52-AA9)^2+($U$3:$U$52-AB9)^2+($V$3:$V$52-AC9)^2)),SQRT(($T$3:$T$52-AA9)^2+($U$3:$U$52-AB9)^2+($V$3:$V$52-AC9)^2),0),1))</f>
        <v/>
      </c>
      <c r="AE9" s="385" t="str">
        <f t="shared" si="14"/>
        <v/>
      </c>
      <c r="AF9" s="385" t="str">
        <f t="shared" si="15"/>
        <v/>
      </c>
      <c r="AG9" s="385" t="str">
        <f t="shared" si="16"/>
        <v/>
      </c>
      <c r="AH9" s="385" t="str">
        <f t="shared" si="17"/>
        <v/>
      </c>
      <c r="AI9" s="386" t="str" cm="1">
        <f t="array" ref="AI9">IF(I9="","",MIN(SQRT(($T$3:$T$52-AA9)^2+($U$3:$U$52-AB9)^2+($V$3:$V$52-AC9)^2)))</f>
        <v/>
      </c>
      <c r="AJ9" s="387" t="str" cm="1">
        <f t="array" ref="AJ9">IF(AD9="","",INDEX($H$3:$H$52,MATCH(1,(AD9=$AD$3:$AD$52)*(MIN(IF($AD$3:$AD$52=AD9,$AI$3:$AI$52))=$AI$3:$AI$52),0)))</f>
        <v/>
      </c>
      <c r="AK9" s="387" t="str">
        <f t="shared" si="18"/>
        <v/>
      </c>
      <c r="AL9" s="387" t="str">
        <f t="shared" si="19"/>
        <v/>
      </c>
      <c r="AM9" s="380" t="str">
        <f t="shared" si="20"/>
        <v/>
      </c>
      <c r="AN9" s="380" t="str">
        <f t="shared" si="21"/>
        <v/>
      </c>
      <c r="AO9" s="388"/>
      <c r="AP9" s="389" t="str">
        <f t="shared" si="22"/>
        <v/>
      </c>
    </row>
    <row r="10" spans="1:42" x14ac:dyDescent="0.2">
      <c r="A10" s="28">
        <v>8</v>
      </c>
      <c r="B10" s="383"/>
      <c r="C10" s="383"/>
      <c r="D10" s="383"/>
      <c r="E10" s="383"/>
      <c r="F10" s="383"/>
      <c r="G10" s="5"/>
      <c r="H10" s="28">
        <v>8</v>
      </c>
      <c r="I10" s="384"/>
      <c r="J10" s="384"/>
      <c r="K10" s="384"/>
      <c r="L10" s="384"/>
      <c r="M10" s="384"/>
      <c r="P10" s="28" t="str">
        <f t="shared" si="4"/>
        <v/>
      </c>
      <c r="Q10" s="28" t="str">
        <f t="shared" si="5"/>
        <v/>
      </c>
      <c r="R10" s="28" t="str">
        <f t="shared" si="6"/>
        <v/>
      </c>
      <c r="S10" s="28" t="str">
        <f t="shared" si="7"/>
        <v/>
      </c>
      <c r="T10" s="142">
        <f t="shared" si="0"/>
        <v>0</v>
      </c>
      <c r="U10" s="142">
        <f t="shared" si="1"/>
        <v>0</v>
      </c>
      <c r="V10" s="142">
        <f t="shared" si="8"/>
        <v>0</v>
      </c>
      <c r="W10" s="28" t="str">
        <f t="shared" si="9"/>
        <v/>
      </c>
      <c r="X10" s="28" t="str">
        <f t="shared" si="10"/>
        <v/>
      </c>
      <c r="Y10" s="28" t="str">
        <f t="shared" si="11"/>
        <v/>
      </c>
      <c r="Z10" s="28" t="str">
        <f t="shared" si="12"/>
        <v/>
      </c>
      <c r="AA10" s="142">
        <f t="shared" si="2"/>
        <v>0</v>
      </c>
      <c r="AB10" s="142">
        <f t="shared" si="3"/>
        <v>0</v>
      </c>
      <c r="AC10" s="142">
        <f t="shared" si="13"/>
        <v>0</v>
      </c>
      <c r="AD10" s="385" t="str" cm="1">
        <f t="array" ref="AD10">IF(W10="","",INDEX(A$3:A$52,MATCH(MIN(SQRT(($T$3:$T$52-AA10)^2+($U$3:$U$52-AB10)^2+($V$3:$V$52-AC10)^2)),SQRT(($T$3:$T$52-AA10)^2+($U$3:$U$52-AB10)^2+($V$3:$V$52-AC10)^2),0),1))</f>
        <v/>
      </c>
      <c r="AE10" s="385" t="str">
        <f t="shared" si="14"/>
        <v/>
      </c>
      <c r="AF10" s="385" t="str">
        <f t="shared" si="15"/>
        <v/>
      </c>
      <c r="AG10" s="385" t="str">
        <f t="shared" si="16"/>
        <v/>
      </c>
      <c r="AH10" s="385" t="str">
        <f t="shared" si="17"/>
        <v/>
      </c>
      <c r="AI10" s="386" t="str" cm="1">
        <f t="array" ref="AI10">IF(I10="","",MIN(SQRT(($T$3:$T$52-AA10)^2+($U$3:$U$52-AB10)^2+($V$3:$V$52-AC10)^2)))</f>
        <v/>
      </c>
      <c r="AJ10" s="387" t="str" cm="1">
        <f t="array" ref="AJ10">IF(AD10="","",INDEX($H$3:$H$52,MATCH(1,(AD10=$AD$3:$AD$52)*(MIN(IF($AD$3:$AD$52=AD10,$AI$3:$AI$52))=$AI$3:$AI$52),0)))</f>
        <v/>
      </c>
      <c r="AK10" s="387" t="str">
        <f t="shared" si="18"/>
        <v/>
      </c>
      <c r="AL10" s="387" t="str">
        <f t="shared" si="19"/>
        <v/>
      </c>
      <c r="AM10" s="380" t="str">
        <f t="shared" si="20"/>
        <v/>
      </c>
      <c r="AN10" s="380" t="str">
        <f t="shared" si="21"/>
        <v/>
      </c>
      <c r="AO10" s="388"/>
      <c r="AP10" s="389" t="str">
        <f t="shared" si="22"/>
        <v/>
      </c>
    </row>
    <row r="11" spans="1:42" x14ac:dyDescent="0.2">
      <c r="A11" s="28">
        <v>9</v>
      </c>
      <c r="B11" s="383"/>
      <c r="C11" s="383"/>
      <c r="D11" s="383"/>
      <c r="E11" s="383"/>
      <c r="F11" s="383"/>
      <c r="G11" s="5"/>
      <c r="H11" s="28">
        <v>9</v>
      </c>
      <c r="I11" s="384"/>
      <c r="J11" s="384"/>
      <c r="K11" s="384"/>
      <c r="L11" s="384"/>
      <c r="M11" s="384"/>
      <c r="P11" s="28" t="str">
        <f t="shared" si="4"/>
        <v/>
      </c>
      <c r="Q11" s="28" t="str">
        <f t="shared" si="5"/>
        <v/>
      </c>
      <c r="R11" s="28" t="str">
        <f t="shared" si="6"/>
        <v/>
      </c>
      <c r="S11" s="28" t="str">
        <f t="shared" si="7"/>
        <v/>
      </c>
      <c r="T11" s="142">
        <f t="shared" si="0"/>
        <v>0</v>
      </c>
      <c r="U11" s="142">
        <f t="shared" si="1"/>
        <v>0</v>
      </c>
      <c r="V11" s="142">
        <f t="shared" si="8"/>
        <v>0</v>
      </c>
      <c r="W11" s="28" t="str">
        <f t="shared" si="9"/>
        <v/>
      </c>
      <c r="X11" s="28" t="str">
        <f t="shared" si="10"/>
        <v/>
      </c>
      <c r="Y11" s="28" t="str">
        <f t="shared" si="11"/>
        <v/>
      </c>
      <c r="Z11" s="28" t="str">
        <f t="shared" si="12"/>
        <v/>
      </c>
      <c r="AA11" s="142">
        <f t="shared" si="2"/>
        <v>0</v>
      </c>
      <c r="AB11" s="142">
        <f t="shared" si="3"/>
        <v>0</v>
      </c>
      <c r="AC11" s="142">
        <f t="shared" si="13"/>
        <v>0</v>
      </c>
      <c r="AD11" s="385" t="str" cm="1">
        <f t="array" ref="AD11">IF(W11="","",INDEX(A$3:A$52,MATCH(MIN(SQRT(($T$3:$T$52-AA11)^2+($U$3:$U$52-AB11)^2+($V$3:$V$52-AC11)^2)),SQRT(($T$3:$T$52-AA11)^2+($U$3:$U$52-AB11)^2+($V$3:$V$52-AC11)^2),0),1))</f>
        <v/>
      </c>
      <c r="AE11" s="385" t="str">
        <f t="shared" si="14"/>
        <v/>
      </c>
      <c r="AF11" s="385" t="str">
        <f t="shared" si="15"/>
        <v/>
      </c>
      <c r="AG11" s="385" t="str">
        <f t="shared" si="16"/>
        <v/>
      </c>
      <c r="AH11" s="385" t="str">
        <f t="shared" si="17"/>
        <v/>
      </c>
      <c r="AI11" s="386" t="str" cm="1">
        <f t="array" ref="AI11">IF(I11="","",MIN(SQRT(($T$3:$T$52-AA11)^2+($U$3:$U$52-AB11)^2+($V$3:$V$52-AC11)^2)))</f>
        <v/>
      </c>
      <c r="AJ11" s="387" t="str" cm="1">
        <f t="array" ref="AJ11">IF(AD11="","",INDEX($H$3:$H$52,MATCH(1,(AD11=$AD$3:$AD$52)*(MIN(IF($AD$3:$AD$52=AD11,$AI$3:$AI$52))=$AI$3:$AI$52),0)))</f>
        <v/>
      </c>
      <c r="AK11" s="387" t="str">
        <f t="shared" si="18"/>
        <v/>
      </c>
      <c r="AL11" s="387" t="str">
        <f t="shared" si="19"/>
        <v/>
      </c>
      <c r="AM11" s="380" t="str">
        <f t="shared" si="20"/>
        <v/>
      </c>
      <c r="AN11" s="380" t="str">
        <f t="shared" si="21"/>
        <v/>
      </c>
      <c r="AO11" s="388"/>
      <c r="AP11" s="389" t="str">
        <f t="shared" si="22"/>
        <v/>
      </c>
    </row>
    <row r="12" spans="1:42" x14ac:dyDescent="0.2">
      <c r="A12" s="28">
        <v>10</v>
      </c>
      <c r="B12" s="383"/>
      <c r="C12" s="383"/>
      <c r="D12" s="383"/>
      <c r="E12" s="383"/>
      <c r="F12" s="383"/>
      <c r="G12" s="5"/>
      <c r="H12" s="28">
        <v>10</v>
      </c>
      <c r="I12" s="384"/>
      <c r="J12" s="384"/>
      <c r="K12" s="384"/>
      <c r="L12" s="384"/>
      <c r="M12" s="384"/>
      <c r="P12" s="28" t="str">
        <f t="shared" si="4"/>
        <v/>
      </c>
      <c r="Q12" s="28" t="str">
        <f t="shared" si="5"/>
        <v/>
      </c>
      <c r="R12" s="28" t="str">
        <f t="shared" si="6"/>
        <v/>
      </c>
      <c r="S12" s="28" t="str">
        <f t="shared" si="7"/>
        <v/>
      </c>
      <c r="T12" s="142">
        <f t="shared" si="0"/>
        <v>0</v>
      </c>
      <c r="U12" s="142">
        <f t="shared" si="1"/>
        <v>0</v>
      </c>
      <c r="V12" s="142">
        <f t="shared" si="8"/>
        <v>0</v>
      </c>
      <c r="W12" s="28" t="str">
        <f t="shared" si="9"/>
        <v/>
      </c>
      <c r="X12" s="28" t="str">
        <f t="shared" si="10"/>
        <v/>
      </c>
      <c r="Y12" s="28" t="str">
        <f t="shared" si="11"/>
        <v/>
      </c>
      <c r="Z12" s="28" t="str">
        <f t="shared" si="12"/>
        <v/>
      </c>
      <c r="AA12" s="142">
        <f t="shared" si="2"/>
        <v>0</v>
      </c>
      <c r="AB12" s="142">
        <f t="shared" si="3"/>
        <v>0</v>
      </c>
      <c r="AC12" s="142">
        <f t="shared" si="13"/>
        <v>0</v>
      </c>
      <c r="AD12" s="385" t="str" cm="1">
        <f t="array" ref="AD12">IF(W12="","",INDEX(A$3:A$52,MATCH(MIN(SQRT(($T$3:$T$52-AA12)^2+($U$3:$U$52-AB12)^2+($V$3:$V$52-AC12)^2)),SQRT(($T$3:$T$52-AA12)^2+($U$3:$U$52-AB12)^2+($V$3:$V$52-AC12)^2),0),1))</f>
        <v/>
      </c>
      <c r="AE12" s="385" t="str">
        <f t="shared" si="14"/>
        <v/>
      </c>
      <c r="AF12" s="385" t="str">
        <f t="shared" si="15"/>
        <v/>
      </c>
      <c r="AG12" s="385" t="str">
        <f t="shared" si="16"/>
        <v/>
      </c>
      <c r="AH12" s="385" t="str">
        <f t="shared" si="17"/>
        <v/>
      </c>
      <c r="AI12" s="386" t="str" cm="1">
        <f t="array" ref="AI12">IF(I12="","",MIN(SQRT(($T$3:$T$52-AA12)^2+($U$3:$U$52-AB12)^2+($V$3:$V$52-AC12)^2)))</f>
        <v/>
      </c>
      <c r="AJ12" s="387" t="str" cm="1">
        <f t="array" ref="AJ12">IF(AD12="","",INDEX($H$3:$H$52,MATCH(1,(AD12=$AD$3:$AD$52)*(MIN(IF($AD$3:$AD$52=AD12,$AI$3:$AI$52))=$AI$3:$AI$52),0)))</f>
        <v/>
      </c>
      <c r="AK12" s="387" t="str">
        <f t="shared" si="18"/>
        <v/>
      </c>
      <c r="AL12" s="387" t="str">
        <f t="shared" si="19"/>
        <v/>
      </c>
      <c r="AM12" s="380" t="str">
        <f t="shared" si="20"/>
        <v/>
      </c>
      <c r="AN12" s="380" t="str">
        <f t="shared" si="21"/>
        <v/>
      </c>
      <c r="AO12" s="388"/>
      <c r="AP12" s="389" t="str">
        <f t="shared" si="22"/>
        <v/>
      </c>
    </row>
    <row r="13" spans="1:42" x14ac:dyDescent="0.2">
      <c r="A13" s="28">
        <v>11</v>
      </c>
      <c r="B13" s="383"/>
      <c r="C13" s="383"/>
      <c r="D13" s="383"/>
      <c r="E13" s="383"/>
      <c r="F13" s="383"/>
      <c r="G13" s="5"/>
      <c r="H13" s="28">
        <v>11</v>
      </c>
      <c r="I13" s="384"/>
      <c r="J13" s="384"/>
      <c r="K13" s="384"/>
      <c r="L13" s="384"/>
      <c r="M13" s="384"/>
      <c r="P13" s="28" t="str">
        <f t="shared" si="4"/>
        <v/>
      </c>
      <c r="Q13" s="28" t="str">
        <f t="shared" si="5"/>
        <v/>
      </c>
      <c r="R13" s="28" t="str">
        <f t="shared" si="6"/>
        <v/>
      </c>
      <c r="S13" s="28" t="str">
        <f t="shared" si="7"/>
        <v/>
      </c>
      <c r="T13" s="142">
        <f t="shared" si="0"/>
        <v>0</v>
      </c>
      <c r="U13" s="142">
        <f t="shared" si="1"/>
        <v>0</v>
      </c>
      <c r="V13" s="142">
        <f t="shared" si="8"/>
        <v>0</v>
      </c>
      <c r="W13" s="28" t="str">
        <f t="shared" si="9"/>
        <v/>
      </c>
      <c r="X13" s="28" t="str">
        <f t="shared" si="10"/>
        <v/>
      </c>
      <c r="Y13" s="28" t="str">
        <f t="shared" si="11"/>
        <v/>
      </c>
      <c r="Z13" s="28" t="str">
        <f t="shared" si="12"/>
        <v/>
      </c>
      <c r="AA13" s="142">
        <f t="shared" si="2"/>
        <v>0</v>
      </c>
      <c r="AB13" s="142">
        <f t="shared" si="3"/>
        <v>0</v>
      </c>
      <c r="AC13" s="142">
        <f t="shared" si="13"/>
        <v>0</v>
      </c>
      <c r="AD13" s="385" t="str" cm="1">
        <f t="array" ref="AD13">IF(W13="","",INDEX(A$3:A$52,MATCH(MIN(SQRT(($T$3:$T$52-AA13)^2+($U$3:$U$52-AB13)^2+($V$3:$V$52-AC13)^2)),SQRT(($T$3:$T$52-AA13)^2+($U$3:$U$52-AB13)^2+($V$3:$V$52-AC13)^2),0),1))</f>
        <v/>
      </c>
      <c r="AE13" s="385" t="str">
        <f t="shared" si="14"/>
        <v/>
      </c>
      <c r="AF13" s="385" t="str">
        <f t="shared" si="15"/>
        <v/>
      </c>
      <c r="AG13" s="385" t="str">
        <f t="shared" si="16"/>
        <v/>
      </c>
      <c r="AH13" s="385" t="str">
        <f t="shared" si="17"/>
        <v/>
      </c>
      <c r="AI13" s="386" t="str" cm="1">
        <f t="array" ref="AI13">IF(I13="","",MIN(SQRT(($T$3:$T$52-AA13)^2+($U$3:$U$52-AB13)^2+($V$3:$V$52-AC13)^2)))</f>
        <v/>
      </c>
      <c r="AJ13" s="387" t="str" cm="1">
        <f t="array" ref="AJ13">IF(AD13="","",INDEX($H$3:$H$52,MATCH(1,(AD13=$AD$3:$AD$52)*(MIN(IF($AD$3:$AD$52=AD13,$AI$3:$AI$52))=$AI$3:$AI$52),0)))</f>
        <v/>
      </c>
      <c r="AK13" s="387" t="str">
        <f t="shared" si="18"/>
        <v/>
      </c>
      <c r="AL13" s="387" t="str">
        <f t="shared" si="19"/>
        <v/>
      </c>
      <c r="AM13" s="380" t="str">
        <f t="shared" si="20"/>
        <v/>
      </c>
      <c r="AN13" s="380" t="str">
        <f t="shared" si="21"/>
        <v/>
      </c>
      <c r="AO13" s="388"/>
      <c r="AP13" s="389" t="str">
        <f t="shared" si="22"/>
        <v/>
      </c>
    </row>
    <row r="14" spans="1:42" x14ac:dyDescent="0.2">
      <c r="A14" s="28">
        <v>12</v>
      </c>
      <c r="B14" s="383"/>
      <c r="C14" s="383"/>
      <c r="D14" s="383"/>
      <c r="E14" s="383"/>
      <c r="F14" s="383"/>
      <c r="G14" s="5"/>
      <c r="H14" s="28">
        <v>12</v>
      </c>
      <c r="I14" s="384"/>
      <c r="J14" s="384"/>
      <c r="K14" s="384"/>
      <c r="L14" s="384"/>
      <c r="M14" s="384"/>
      <c r="P14" s="28" t="str">
        <f t="shared" si="4"/>
        <v/>
      </c>
      <c r="Q14" s="28" t="str">
        <f t="shared" si="5"/>
        <v/>
      </c>
      <c r="R14" s="28" t="str">
        <f t="shared" si="6"/>
        <v/>
      </c>
      <c r="S14" s="28" t="str">
        <f t="shared" si="7"/>
        <v/>
      </c>
      <c r="T14" s="142">
        <f t="shared" si="0"/>
        <v>0</v>
      </c>
      <c r="U14" s="142">
        <f t="shared" si="1"/>
        <v>0</v>
      </c>
      <c r="V14" s="142">
        <f t="shared" si="8"/>
        <v>0</v>
      </c>
      <c r="W14" s="28" t="str">
        <f t="shared" si="9"/>
        <v/>
      </c>
      <c r="X14" s="28" t="str">
        <f t="shared" si="10"/>
        <v/>
      </c>
      <c r="Y14" s="28" t="str">
        <f t="shared" si="11"/>
        <v/>
      </c>
      <c r="Z14" s="28" t="str">
        <f t="shared" si="12"/>
        <v/>
      </c>
      <c r="AA14" s="142">
        <f t="shared" si="2"/>
        <v>0</v>
      </c>
      <c r="AB14" s="142">
        <f t="shared" si="3"/>
        <v>0</v>
      </c>
      <c r="AC14" s="142">
        <f t="shared" si="13"/>
        <v>0</v>
      </c>
      <c r="AD14" s="385" t="str" cm="1">
        <f t="array" ref="AD14">IF(W14="","",INDEX(A$3:A$52,MATCH(MIN(SQRT(($T$3:$T$52-AA14)^2+($U$3:$U$52-AB14)^2+($V$3:$V$52-AC14)^2)),SQRT(($T$3:$T$52-AA14)^2+($U$3:$U$52-AB14)^2+($V$3:$V$52-AC14)^2),0),1))</f>
        <v/>
      </c>
      <c r="AE14" s="385" t="str">
        <f t="shared" si="14"/>
        <v/>
      </c>
      <c r="AF14" s="385" t="str">
        <f t="shared" si="15"/>
        <v/>
      </c>
      <c r="AG14" s="385" t="str">
        <f t="shared" si="16"/>
        <v/>
      </c>
      <c r="AH14" s="385" t="str">
        <f t="shared" si="17"/>
        <v/>
      </c>
      <c r="AI14" s="386" t="str" cm="1">
        <f t="array" ref="AI14">IF(I14="","",MIN(SQRT(($T$3:$T$52-AA14)^2+($U$3:$U$52-AB14)^2+($V$3:$V$52-AC14)^2)))</f>
        <v/>
      </c>
      <c r="AJ14" s="387" t="str" cm="1">
        <f t="array" ref="AJ14">IF(AD14="","",INDEX($H$3:$H$52,MATCH(1,(AD14=$AD$3:$AD$52)*(MIN(IF($AD$3:$AD$52=AD14,$AI$3:$AI$52))=$AI$3:$AI$52),0)))</f>
        <v/>
      </c>
      <c r="AK14" s="387" t="str">
        <f t="shared" si="18"/>
        <v/>
      </c>
      <c r="AL14" s="387" t="str">
        <f t="shared" si="19"/>
        <v/>
      </c>
      <c r="AM14" s="380" t="str">
        <f t="shared" si="20"/>
        <v/>
      </c>
      <c r="AN14" s="380" t="str">
        <f t="shared" si="21"/>
        <v/>
      </c>
      <c r="AO14" s="388"/>
      <c r="AP14" s="389" t="str">
        <f t="shared" si="22"/>
        <v/>
      </c>
    </row>
    <row r="15" spans="1:42" x14ac:dyDescent="0.2">
      <c r="A15" s="28">
        <v>13</v>
      </c>
      <c r="B15" s="383"/>
      <c r="C15" s="383"/>
      <c r="D15" s="383"/>
      <c r="E15" s="383"/>
      <c r="F15" s="383"/>
      <c r="G15" s="5"/>
      <c r="H15" s="28">
        <v>13</v>
      </c>
      <c r="I15" s="384"/>
      <c r="J15" s="384"/>
      <c r="K15" s="384"/>
      <c r="L15" s="384"/>
      <c r="M15" s="384"/>
      <c r="P15" s="28" t="str">
        <f t="shared" si="4"/>
        <v/>
      </c>
      <c r="Q15" s="28" t="str">
        <f t="shared" si="5"/>
        <v/>
      </c>
      <c r="R15" s="28" t="str">
        <f t="shared" si="6"/>
        <v/>
      </c>
      <c r="S15" s="28" t="str">
        <f t="shared" si="7"/>
        <v/>
      </c>
      <c r="T15" s="142">
        <f t="shared" si="0"/>
        <v>0</v>
      </c>
      <c r="U15" s="142">
        <f t="shared" si="1"/>
        <v>0</v>
      </c>
      <c r="V15" s="142">
        <f t="shared" si="8"/>
        <v>0</v>
      </c>
      <c r="W15" s="28" t="str">
        <f t="shared" si="9"/>
        <v/>
      </c>
      <c r="X15" s="28" t="str">
        <f t="shared" si="10"/>
        <v/>
      </c>
      <c r="Y15" s="28" t="str">
        <f t="shared" si="11"/>
        <v/>
      </c>
      <c r="Z15" s="28" t="str">
        <f t="shared" si="12"/>
        <v/>
      </c>
      <c r="AA15" s="142">
        <f t="shared" si="2"/>
        <v>0</v>
      </c>
      <c r="AB15" s="142">
        <f t="shared" si="3"/>
        <v>0</v>
      </c>
      <c r="AC15" s="142">
        <f t="shared" si="13"/>
        <v>0</v>
      </c>
      <c r="AD15" s="385" t="str" cm="1">
        <f t="array" ref="AD15">IF(W15="","",INDEX(A$3:A$52,MATCH(MIN(SQRT(($T$3:$T$52-AA15)^2+($U$3:$U$52-AB15)^2+($V$3:$V$52-AC15)^2)),SQRT(($T$3:$T$52-AA15)^2+($U$3:$U$52-AB15)^2+($V$3:$V$52-AC15)^2),0),1))</f>
        <v/>
      </c>
      <c r="AE15" s="385" t="str">
        <f t="shared" si="14"/>
        <v/>
      </c>
      <c r="AF15" s="385" t="str">
        <f t="shared" si="15"/>
        <v/>
      </c>
      <c r="AG15" s="385" t="str">
        <f t="shared" si="16"/>
        <v/>
      </c>
      <c r="AH15" s="385" t="str">
        <f t="shared" si="17"/>
        <v/>
      </c>
      <c r="AI15" s="386" t="str" cm="1">
        <f t="array" ref="AI15">IF(I15="","",MIN(SQRT(($T$3:$T$52-AA15)^2+($U$3:$U$52-AB15)^2+($V$3:$V$52-AC15)^2)))</f>
        <v/>
      </c>
      <c r="AJ15" s="387" t="str" cm="1">
        <f t="array" ref="AJ15">IF(AD15="","",INDEX($H$3:$H$52,MATCH(1,(AD15=$AD$3:$AD$52)*(MIN(IF($AD$3:$AD$52=AD15,$AI$3:$AI$52))=$AI$3:$AI$52),0)))</f>
        <v/>
      </c>
      <c r="AK15" s="387" t="str">
        <f t="shared" si="18"/>
        <v/>
      </c>
      <c r="AL15" s="387" t="str">
        <f t="shared" si="19"/>
        <v/>
      </c>
      <c r="AM15" s="380" t="str">
        <f t="shared" si="20"/>
        <v/>
      </c>
      <c r="AN15" s="380" t="str">
        <f t="shared" si="21"/>
        <v/>
      </c>
      <c r="AO15" s="388"/>
      <c r="AP15" s="389" t="str">
        <f t="shared" si="22"/>
        <v/>
      </c>
    </row>
    <row r="16" spans="1:42" x14ac:dyDescent="0.2">
      <c r="A16" s="28">
        <v>14</v>
      </c>
      <c r="B16" s="383"/>
      <c r="C16" s="383"/>
      <c r="D16" s="383"/>
      <c r="E16" s="383"/>
      <c r="F16" s="383"/>
      <c r="G16" s="5"/>
      <c r="H16" s="28">
        <v>14</v>
      </c>
      <c r="I16" s="384"/>
      <c r="J16" s="384"/>
      <c r="K16" s="384"/>
      <c r="L16" s="384"/>
      <c r="M16" s="384"/>
      <c r="P16" s="28" t="str">
        <f t="shared" si="4"/>
        <v/>
      </c>
      <c r="Q16" s="28" t="str">
        <f t="shared" si="5"/>
        <v/>
      </c>
      <c r="R16" s="28" t="str">
        <f t="shared" si="6"/>
        <v/>
      </c>
      <c r="S16" s="28" t="str">
        <f t="shared" si="7"/>
        <v/>
      </c>
      <c r="T16" s="142">
        <f t="shared" si="0"/>
        <v>0</v>
      </c>
      <c r="U16" s="142">
        <f t="shared" si="1"/>
        <v>0</v>
      </c>
      <c r="V16" s="142">
        <f t="shared" si="8"/>
        <v>0</v>
      </c>
      <c r="W16" s="28" t="str">
        <f t="shared" si="9"/>
        <v/>
      </c>
      <c r="X16" s="28" t="str">
        <f t="shared" si="10"/>
        <v/>
      </c>
      <c r="Y16" s="28" t="str">
        <f t="shared" si="11"/>
        <v/>
      </c>
      <c r="Z16" s="28" t="str">
        <f t="shared" si="12"/>
        <v/>
      </c>
      <c r="AA16" s="142">
        <f t="shared" si="2"/>
        <v>0</v>
      </c>
      <c r="AB16" s="142">
        <f t="shared" si="3"/>
        <v>0</v>
      </c>
      <c r="AC16" s="142">
        <f t="shared" si="13"/>
        <v>0</v>
      </c>
      <c r="AD16" s="385" t="str" cm="1">
        <f t="array" ref="AD16">IF(W16="","",INDEX(A$3:A$52,MATCH(MIN(SQRT(($T$3:$T$52-AA16)^2+($U$3:$U$52-AB16)^2+($V$3:$V$52-AC16)^2)),SQRT(($T$3:$T$52-AA16)^2+($U$3:$U$52-AB16)^2+($V$3:$V$52-AC16)^2),0),1))</f>
        <v/>
      </c>
      <c r="AE16" s="385" t="str">
        <f t="shared" si="14"/>
        <v/>
      </c>
      <c r="AF16" s="385" t="str">
        <f t="shared" si="15"/>
        <v/>
      </c>
      <c r="AG16" s="385" t="str">
        <f t="shared" si="16"/>
        <v/>
      </c>
      <c r="AH16" s="385" t="str">
        <f t="shared" si="17"/>
        <v/>
      </c>
      <c r="AI16" s="386" t="str" cm="1">
        <f t="array" ref="AI16">IF(I16="","",MIN(SQRT(($T$3:$T$52-AA16)^2+($U$3:$U$52-AB16)^2+($V$3:$V$52-AC16)^2)))</f>
        <v/>
      </c>
      <c r="AJ16" s="387" t="str" cm="1">
        <f t="array" ref="AJ16">IF(AD16="","",INDEX($H$3:$H$52,MATCH(1,(AD16=$AD$3:$AD$52)*(MIN(IF($AD$3:$AD$52=AD16,$AI$3:$AI$52))=$AI$3:$AI$52),0)))</f>
        <v/>
      </c>
      <c r="AK16" s="387" t="str">
        <f t="shared" si="18"/>
        <v/>
      </c>
      <c r="AL16" s="387" t="str">
        <f t="shared" si="19"/>
        <v/>
      </c>
      <c r="AM16" s="380" t="str">
        <f t="shared" si="20"/>
        <v/>
      </c>
      <c r="AN16" s="380" t="str">
        <f t="shared" si="21"/>
        <v/>
      </c>
      <c r="AO16" s="388"/>
      <c r="AP16" s="389" t="str">
        <f t="shared" si="22"/>
        <v/>
      </c>
    </row>
    <row r="17" spans="1:42" x14ac:dyDescent="0.2">
      <c r="A17" s="28">
        <v>15</v>
      </c>
      <c r="B17" s="383"/>
      <c r="C17" s="383"/>
      <c r="D17" s="383"/>
      <c r="E17" s="383"/>
      <c r="F17" s="383"/>
      <c r="G17" s="5"/>
      <c r="H17" s="28">
        <v>15</v>
      </c>
      <c r="I17" s="384"/>
      <c r="J17" s="384"/>
      <c r="K17" s="384"/>
      <c r="L17" s="384"/>
      <c r="M17" s="384"/>
      <c r="P17" s="28" t="str">
        <f t="shared" ref="P17:P52" si="23">MID(B17,5,1)</f>
        <v/>
      </c>
      <c r="Q17" s="28" t="str">
        <f t="shared" ref="Q17:Q52" si="24">IFERROR(MID(LEFT(B17,FIND(" ft",B17)-1),FIND("@",B17)+2,LEN(B17)),"")</f>
        <v/>
      </c>
      <c r="R17" s="28" t="str">
        <f t="shared" ref="R17:R52" si="25">IFERROR(MID(LEFT(B17,FIND(" ft)",B17)-1),FIND("(Elev",B17)+1+5,LEN(B17)),"")</f>
        <v/>
      </c>
      <c r="S17" s="28" t="str">
        <f t="shared" ref="S17:S52" si="26">IF(B17="","",0)</f>
        <v/>
      </c>
      <c r="T17" s="142">
        <f t="shared" si="0"/>
        <v>0</v>
      </c>
      <c r="U17" s="142">
        <f t="shared" si="1"/>
        <v>0</v>
      </c>
      <c r="V17" s="142">
        <f t="shared" si="8"/>
        <v>0</v>
      </c>
      <c r="W17" s="28" t="str">
        <f t="shared" si="9"/>
        <v/>
      </c>
      <c r="X17" s="28" t="str">
        <f t="shared" si="10"/>
        <v/>
      </c>
      <c r="Y17" s="28" t="str">
        <f t="shared" si="11"/>
        <v/>
      </c>
      <c r="Z17" s="28" t="str">
        <f t="shared" si="12"/>
        <v/>
      </c>
      <c r="AA17" s="142">
        <f t="shared" si="2"/>
        <v>0</v>
      </c>
      <c r="AB17" s="142">
        <f t="shared" si="3"/>
        <v>0</v>
      </c>
      <c r="AC17" s="142">
        <f t="shared" si="13"/>
        <v>0</v>
      </c>
      <c r="AD17" s="385" t="str" cm="1">
        <f t="array" ref="AD17">IF(W17="","",INDEX(A$3:A$52,MATCH(MIN(SQRT(($T$3:$T$52-AA17)^2+($U$3:$U$52-AB17)^2+($V$3:$V$52-AC17)^2)),SQRT(($T$3:$T$52-AA17)^2+($U$3:$U$52-AB17)^2+($V$3:$V$52-AC17)^2),0),1))</f>
        <v/>
      </c>
      <c r="AE17" s="385" t="str">
        <f t="shared" si="14"/>
        <v/>
      </c>
      <c r="AF17" s="385" t="str">
        <f t="shared" si="15"/>
        <v/>
      </c>
      <c r="AG17" s="385" t="str">
        <f t="shared" si="16"/>
        <v/>
      </c>
      <c r="AH17" s="385" t="str">
        <f t="shared" si="17"/>
        <v/>
      </c>
      <c r="AI17" s="386" t="str" cm="1">
        <f t="array" ref="AI17">IF(I17="","",MIN(SQRT(($T$3:$T$52-AA17)^2+($U$3:$U$52-AB17)^2+($V$3:$V$52-AC17)^2)))</f>
        <v/>
      </c>
      <c r="AJ17" s="387" t="str" cm="1">
        <f t="array" ref="AJ17">IF(AD17="","",INDEX($H$3:$H$52,MATCH(1,(AD17=$AD$3:$AD$52)*(MIN(IF($AD$3:$AD$52=AD17,$AI$3:$AI$52))=$AI$3:$AI$52),0)))</f>
        <v/>
      </c>
      <c r="AK17" s="387" t="str">
        <f t="shared" si="18"/>
        <v/>
      </c>
      <c r="AL17" s="387" t="str">
        <f t="shared" si="19"/>
        <v/>
      </c>
      <c r="AM17" s="380" t="str">
        <f t="shared" si="20"/>
        <v/>
      </c>
      <c r="AN17" s="380" t="str">
        <f t="shared" si="21"/>
        <v/>
      </c>
      <c r="AO17" s="388"/>
      <c r="AP17" s="389" t="str">
        <f t="shared" si="22"/>
        <v/>
      </c>
    </row>
    <row r="18" spans="1:42" x14ac:dyDescent="0.2">
      <c r="A18" s="28">
        <v>16</v>
      </c>
      <c r="B18" s="383"/>
      <c r="C18" s="383"/>
      <c r="D18" s="383"/>
      <c r="E18" s="383"/>
      <c r="F18" s="383"/>
      <c r="G18" s="5"/>
      <c r="H18" s="28">
        <v>16</v>
      </c>
      <c r="I18" s="384"/>
      <c r="J18" s="384"/>
      <c r="K18" s="384"/>
      <c r="L18" s="384"/>
      <c r="M18" s="384"/>
      <c r="P18" s="28" t="str">
        <f t="shared" si="23"/>
        <v/>
      </c>
      <c r="Q18" s="28" t="str">
        <f t="shared" si="24"/>
        <v/>
      </c>
      <c r="R18" s="28" t="str">
        <f t="shared" si="25"/>
        <v/>
      </c>
      <c r="S18" s="28" t="str">
        <f t="shared" si="26"/>
        <v/>
      </c>
      <c r="T18" s="142">
        <f t="shared" si="0"/>
        <v>0</v>
      </c>
      <c r="U18" s="142">
        <f t="shared" si="1"/>
        <v>0</v>
      </c>
      <c r="V18" s="142">
        <f t="shared" si="8"/>
        <v>0</v>
      </c>
      <c r="W18" s="28" t="str">
        <f t="shared" si="9"/>
        <v/>
      </c>
      <c r="X18" s="28" t="str">
        <f t="shared" si="10"/>
        <v/>
      </c>
      <c r="Y18" s="28" t="str">
        <f t="shared" si="11"/>
        <v/>
      </c>
      <c r="Z18" s="28" t="str">
        <f t="shared" si="12"/>
        <v/>
      </c>
      <c r="AA18" s="142">
        <f t="shared" si="2"/>
        <v>0</v>
      </c>
      <c r="AB18" s="142">
        <f t="shared" si="3"/>
        <v>0</v>
      </c>
      <c r="AC18" s="142">
        <f t="shared" si="13"/>
        <v>0</v>
      </c>
      <c r="AD18" s="385" t="str" cm="1">
        <f t="array" ref="AD18">IF(W18="","",INDEX(A$3:A$52,MATCH(MIN(SQRT(($T$3:$T$52-AA18)^2+($U$3:$U$52-AB18)^2+($V$3:$V$52-AC18)^2)),SQRT(($T$3:$T$52-AA18)^2+($U$3:$U$52-AB18)^2+($V$3:$V$52-AC18)^2),0),1))</f>
        <v/>
      </c>
      <c r="AE18" s="385" t="str">
        <f t="shared" si="14"/>
        <v/>
      </c>
      <c r="AF18" s="385" t="str">
        <f t="shared" si="15"/>
        <v/>
      </c>
      <c r="AG18" s="385" t="str">
        <f t="shared" si="16"/>
        <v/>
      </c>
      <c r="AH18" s="385" t="str">
        <f t="shared" si="17"/>
        <v/>
      </c>
      <c r="AI18" s="386" t="str" cm="1">
        <f t="array" ref="AI18">IF(I18="","",MIN(SQRT(($T$3:$T$52-AA18)^2+($U$3:$U$52-AB18)^2+($V$3:$V$52-AC18)^2)))</f>
        <v/>
      </c>
      <c r="AJ18" s="387" t="str" cm="1">
        <f t="array" ref="AJ18">IF(AD18="","",INDEX($H$3:$H$52,MATCH(1,(AD18=$AD$3:$AD$52)*(MIN(IF($AD$3:$AD$52=AD18,$AI$3:$AI$52))=$AI$3:$AI$52),0)))</f>
        <v/>
      </c>
      <c r="AK18" s="387" t="str">
        <f t="shared" si="18"/>
        <v/>
      </c>
      <c r="AL18" s="387" t="str">
        <f t="shared" si="19"/>
        <v/>
      </c>
      <c r="AM18" s="380" t="str">
        <f t="shared" si="20"/>
        <v/>
      </c>
      <c r="AN18" s="380" t="str">
        <f t="shared" si="21"/>
        <v/>
      </c>
      <c r="AO18" s="388"/>
      <c r="AP18" s="389" t="str">
        <f t="shared" si="22"/>
        <v/>
      </c>
    </row>
    <row r="19" spans="1:42" x14ac:dyDescent="0.2">
      <c r="A19" s="28">
        <v>17</v>
      </c>
      <c r="B19" s="383"/>
      <c r="C19" s="383"/>
      <c r="D19" s="383"/>
      <c r="E19" s="383"/>
      <c r="F19" s="383"/>
      <c r="G19" s="5"/>
      <c r="H19" s="28">
        <v>17</v>
      </c>
      <c r="I19" s="384"/>
      <c r="J19" s="384"/>
      <c r="K19" s="384"/>
      <c r="L19" s="384"/>
      <c r="M19" s="384"/>
      <c r="P19" s="28" t="str">
        <f t="shared" si="23"/>
        <v/>
      </c>
      <c r="Q19" s="28" t="str">
        <f t="shared" si="24"/>
        <v/>
      </c>
      <c r="R19" s="28" t="str">
        <f t="shared" si="25"/>
        <v/>
      </c>
      <c r="S19" s="28" t="str">
        <f t="shared" si="26"/>
        <v/>
      </c>
      <c r="T19" s="142">
        <f t="shared" si="0"/>
        <v>0</v>
      </c>
      <c r="U19" s="142">
        <f t="shared" si="1"/>
        <v>0</v>
      </c>
      <c r="V19" s="142">
        <f t="shared" si="8"/>
        <v>0</v>
      </c>
      <c r="W19" s="28" t="str">
        <f t="shared" si="9"/>
        <v/>
      </c>
      <c r="X19" s="28" t="str">
        <f t="shared" si="10"/>
        <v/>
      </c>
      <c r="Y19" s="28" t="str">
        <f t="shared" si="11"/>
        <v/>
      </c>
      <c r="Z19" s="28" t="str">
        <f t="shared" si="12"/>
        <v/>
      </c>
      <c r="AA19" s="142">
        <f t="shared" si="2"/>
        <v>0</v>
      </c>
      <c r="AB19" s="142">
        <f t="shared" si="3"/>
        <v>0</v>
      </c>
      <c r="AC19" s="142">
        <f t="shared" si="13"/>
        <v>0</v>
      </c>
      <c r="AD19" s="385" t="str" cm="1">
        <f t="array" ref="AD19">IF(W19="","",INDEX(A$3:A$52,MATCH(MIN(SQRT(($T$3:$T$52-AA19)^2+($U$3:$U$52-AB19)^2+($V$3:$V$52-AC19)^2)),SQRT(($T$3:$T$52-AA19)^2+($U$3:$U$52-AB19)^2+($V$3:$V$52-AC19)^2),0),1))</f>
        <v/>
      </c>
      <c r="AE19" s="385" t="str">
        <f t="shared" si="14"/>
        <v/>
      </c>
      <c r="AF19" s="385" t="str">
        <f t="shared" si="15"/>
        <v/>
      </c>
      <c r="AG19" s="385" t="str">
        <f t="shared" si="16"/>
        <v/>
      </c>
      <c r="AH19" s="385" t="str">
        <f t="shared" si="17"/>
        <v/>
      </c>
      <c r="AI19" s="386" t="str" cm="1">
        <f t="array" ref="AI19">IF(I19="","",MIN(SQRT(($T$3:$T$52-AA19)^2+($U$3:$U$52-AB19)^2+($V$3:$V$52-AC19)^2)))</f>
        <v/>
      </c>
      <c r="AJ19" s="387" t="str" cm="1">
        <f t="array" ref="AJ19">IF(AD19="","",INDEX($H$3:$H$52,MATCH(1,(AD19=$AD$3:$AD$52)*(MIN(IF($AD$3:$AD$52=AD19,$AI$3:$AI$52))=$AI$3:$AI$52),0)))</f>
        <v/>
      </c>
      <c r="AK19" s="387" t="str">
        <f t="shared" si="18"/>
        <v/>
      </c>
      <c r="AL19" s="387" t="str">
        <f t="shared" si="19"/>
        <v/>
      </c>
      <c r="AM19" s="380" t="str">
        <f t="shared" si="20"/>
        <v/>
      </c>
      <c r="AN19" s="380" t="str">
        <f t="shared" si="21"/>
        <v/>
      </c>
      <c r="AO19" s="388"/>
      <c r="AP19" s="389" t="str">
        <f t="shared" si="22"/>
        <v/>
      </c>
    </row>
    <row r="20" spans="1:42" x14ac:dyDescent="0.2">
      <c r="A20" s="28">
        <v>18</v>
      </c>
      <c r="B20" s="383"/>
      <c r="C20" s="383"/>
      <c r="D20" s="383"/>
      <c r="E20" s="383"/>
      <c r="F20" s="383"/>
      <c r="G20" s="5"/>
      <c r="H20" s="28">
        <v>18</v>
      </c>
      <c r="I20" s="384"/>
      <c r="J20" s="384"/>
      <c r="K20" s="384"/>
      <c r="L20" s="384"/>
      <c r="M20" s="384"/>
      <c r="P20" s="28" t="str">
        <f t="shared" si="23"/>
        <v/>
      </c>
      <c r="Q20" s="28" t="str">
        <f t="shared" si="24"/>
        <v/>
      </c>
      <c r="R20" s="28" t="str">
        <f t="shared" si="25"/>
        <v/>
      </c>
      <c r="S20" s="28" t="str">
        <f t="shared" si="26"/>
        <v/>
      </c>
      <c r="T20" s="142">
        <f t="shared" si="0"/>
        <v>0</v>
      </c>
      <c r="U20" s="142">
        <f t="shared" si="1"/>
        <v>0</v>
      </c>
      <c r="V20" s="142">
        <f t="shared" si="8"/>
        <v>0</v>
      </c>
      <c r="W20" s="28" t="str">
        <f t="shared" si="9"/>
        <v/>
      </c>
      <c r="X20" s="28" t="str">
        <f t="shared" si="10"/>
        <v/>
      </c>
      <c r="Y20" s="28" t="str">
        <f t="shared" si="11"/>
        <v/>
      </c>
      <c r="Z20" s="28" t="str">
        <f t="shared" si="12"/>
        <v/>
      </c>
      <c r="AA20" s="142">
        <f t="shared" si="2"/>
        <v>0</v>
      </c>
      <c r="AB20" s="142">
        <f t="shared" si="3"/>
        <v>0</v>
      </c>
      <c r="AC20" s="142">
        <f t="shared" si="13"/>
        <v>0</v>
      </c>
      <c r="AD20" s="385" t="str" cm="1">
        <f t="array" ref="AD20">IF(W20="","",INDEX(A$3:A$52,MATCH(MIN(SQRT(($T$3:$T$52-AA20)^2+($U$3:$U$52-AB20)^2+($V$3:$V$52-AC20)^2)),SQRT(($T$3:$T$52-AA20)^2+($U$3:$U$52-AB20)^2+($V$3:$V$52-AC20)^2),0),1))</f>
        <v/>
      </c>
      <c r="AE20" s="385" t="str">
        <f t="shared" si="14"/>
        <v/>
      </c>
      <c r="AF20" s="385" t="str">
        <f t="shared" si="15"/>
        <v/>
      </c>
      <c r="AG20" s="385" t="str">
        <f t="shared" si="16"/>
        <v/>
      </c>
      <c r="AH20" s="385" t="str">
        <f t="shared" si="17"/>
        <v/>
      </c>
      <c r="AI20" s="386" t="str" cm="1">
        <f t="array" ref="AI20">IF(I20="","",MIN(SQRT(($T$3:$T$52-AA20)^2+($U$3:$U$52-AB20)^2+($V$3:$V$52-AC20)^2)))</f>
        <v/>
      </c>
      <c r="AJ20" s="387" t="str" cm="1">
        <f t="array" ref="AJ20">IF(AD20="","",INDEX($H$3:$H$52,MATCH(1,(AD20=$AD$3:$AD$52)*(MIN(IF($AD$3:$AD$52=AD20,$AI$3:$AI$52))=$AI$3:$AI$52),0)))</f>
        <v/>
      </c>
      <c r="AK20" s="387" t="str">
        <f t="shared" si="18"/>
        <v/>
      </c>
      <c r="AL20" s="387" t="str">
        <f t="shared" si="19"/>
        <v/>
      </c>
      <c r="AM20" s="380" t="str">
        <f t="shared" si="20"/>
        <v/>
      </c>
      <c r="AN20" s="380" t="str">
        <f t="shared" si="21"/>
        <v/>
      </c>
      <c r="AO20" s="388"/>
      <c r="AP20" s="389" t="str">
        <f t="shared" si="22"/>
        <v/>
      </c>
    </row>
    <row r="21" spans="1:42" x14ac:dyDescent="0.2">
      <c r="A21" s="28">
        <v>19</v>
      </c>
      <c r="B21" s="383"/>
      <c r="C21" s="383"/>
      <c r="D21" s="383"/>
      <c r="E21" s="383"/>
      <c r="F21" s="383"/>
      <c r="G21" s="5"/>
      <c r="H21" s="28">
        <v>19</v>
      </c>
      <c r="I21" s="384"/>
      <c r="J21" s="384"/>
      <c r="K21" s="384"/>
      <c r="L21" s="384"/>
      <c r="M21" s="384"/>
      <c r="P21" s="28" t="str">
        <f t="shared" si="23"/>
        <v/>
      </c>
      <c r="Q21" s="28" t="str">
        <f t="shared" si="24"/>
        <v/>
      </c>
      <c r="R21" s="28" t="str">
        <f t="shared" si="25"/>
        <v/>
      </c>
      <c r="S21" s="28" t="str">
        <f t="shared" si="26"/>
        <v/>
      </c>
      <c r="T21" s="142">
        <f t="shared" si="0"/>
        <v>0</v>
      </c>
      <c r="U21" s="142">
        <f t="shared" si="1"/>
        <v>0</v>
      </c>
      <c r="V21" s="142">
        <f t="shared" si="8"/>
        <v>0</v>
      </c>
      <c r="W21" s="28" t="str">
        <f t="shared" si="9"/>
        <v/>
      </c>
      <c r="X21" s="28" t="str">
        <f t="shared" si="10"/>
        <v/>
      </c>
      <c r="Y21" s="28" t="str">
        <f t="shared" si="11"/>
        <v/>
      </c>
      <c r="Z21" s="28" t="str">
        <f t="shared" si="12"/>
        <v/>
      </c>
      <c r="AA21" s="142">
        <f t="shared" si="2"/>
        <v>0</v>
      </c>
      <c r="AB21" s="142">
        <f t="shared" si="3"/>
        <v>0</v>
      </c>
      <c r="AC21" s="142">
        <f t="shared" si="13"/>
        <v>0</v>
      </c>
      <c r="AD21" s="385" t="str" cm="1">
        <f t="array" ref="AD21">IF(W21="","",INDEX(A$3:A$52,MATCH(MIN(SQRT(($T$3:$T$52-AA21)^2+($U$3:$U$52-AB21)^2+($V$3:$V$52-AC21)^2)),SQRT(($T$3:$T$52-AA21)^2+($U$3:$U$52-AB21)^2+($V$3:$V$52-AC21)^2),0),1))</f>
        <v/>
      </c>
      <c r="AE21" s="385" t="str">
        <f t="shared" si="14"/>
        <v/>
      </c>
      <c r="AF21" s="385" t="str">
        <f t="shared" si="15"/>
        <v/>
      </c>
      <c r="AG21" s="385" t="str">
        <f t="shared" si="16"/>
        <v/>
      </c>
      <c r="AH21" s="385" t="str">
        <f t="shared" si="17"/>
        <v/>
      </c>
      <c r="AI21" s="386" t="str" cm="1">
        <f t="array" ref="AI21">IF(I21="","",MIN(SQRT(($T$3:$T$52-AA21)^2+($U$3:$U$52-AB21)^2+($V$3:$V$52-AC21)^2)))</f>
        <v/>
      </c>
      <c r="AJ21" s="387" t="str" cm="1">
        <f t="array" ref="AJ21">IF(AD21="","",INDEX($H$3:$H$52,MATCH(1,(AD21=$AD$3:$AD$52)*(MIN(IF($AD$3:$AD$52=AD21,$AI$3:$AI$52))=$AI$3:$AI$52),0)))</f>
        <v/>
      </c>
      <c r="AK21" s="387" t="str">
        <f t="shared" si="18"/>
        <v/>
      </c>
      <c r="AL21" s="387" t="str">
        <f t="shared" si="19"/>
        <v/>
      </c>
      <c r="AM21" s="380" t="str">
        <f t="shared" si="20"/>
        <v/>
      </c>
      <c r="AN21" s="380" t="str">
        <f t="shared" si="21"/>
        <v/>
      </c>
      <c r="AO21" s="388"/>
      <c r="AP21" s="389" t="str">
        <f t="shared" si="22"/>
        <v/>
      </c>
    </row>
    <row r="22" spans="1:42" x14ac:dyDescent="0.2">
      <c r="A22" s="28">
        <v>20</v>
      </c>
      <c r="B22" s="383"/>
      <c r="C22" s="383"/>
      <c r="D22" s="383"/>
      <c r="E22" s="383"/>
      <c r="F22" s="383"/>
      <c r="G22" s="5"/>
      <c r="H22" s="28">
        <v>20</v>
      </c>
      <c r="I22" s="384"/>
      <c r="J22" s="384"/>
      <c r="K22" s="384"/>
      <c r="L22" s="384"/>
      <c r="M22" s="384"/>
      <c r="P22" s="28" t="str">
        <f t="shared" si="23"/>
        <v/>
      </c>
      <c r="Q22" s="28" t="str">
        <f t="shared" si="24"/>
        <v/>
      </c>
      <c r="R22" s="28" t="str">
        <f t="shared" si="25"/>
        <v/>
      </c>
      <c r="S22" s="28" t="str">
        <f t="shared" si="26"/>
        <v/>
      </c>
      <c r="T22" s="142">
        <f t="shared" si="0"/>
        <v>0</v>
      </c>
      <c r="U22" s="142">
        <f t="shared" si="1"/>
        <v>0</v>
      </c>
      <c r="V22" s="142">
        <f t="shared" si="8"/>
        <v>0</v>
      </c>
      <c r="W22" s="28" t="str">
        <f t="shared" si="9"/>
        <v/>
      </c>
      <c r="X22" s="28" t="str">
        <f t="shared" si="10"/>
        <v/>
      </c>
      <c r="Y22" s="28" t="str">
        <f t="shared" si="11"/>
        <v/>
      </c>
      <c r="Z22" s="28" t="str">
        <f t="shared" si="12"/>
        <v/>
      </c>
      <c r="AA22" s="142">
        <f t="shared" si="2"/>
        <v>0</v>
      </c>
      <c r="AB22" s="142">
        <f t="shared" si="3"/>
        <v>0</v>
      </c>
      <c r="AC22" s="142">
        <f t="shared" si="13"/>
        <v>0</v>
      </c>
      <c r="AD22" s="385" t="str" cm="1">
        <f t="array" ref="AD22">IF(W22="","",INDEX(A$3:A$52,MATCH(MIN(SQRT(($T$3:$T$52-AA22)^2+($U$3:$U$52-AB22)^2+($V$3:$V$52-AC22)^2)),SQRT(($T$3:$T$52-AA22)^2+($U$3:$U$52-AB22)^2+($V$3:$V$52-AC22)^2),0),1))</f>
        <v/>
      </c>
      <c r="AE22" s="385" t="str">
        <f t="shared" si="14"/>
        <v/>
      </c>
      <c r="AF22" s="385" t="str">
        <f t="shared" si="15"/>
        <v/>
      </c>
      <c r="AG22" s="385" t="str">
        <f t="shared" si="16"/>
        <v/>
      </c>
      <c r="AH22" s="385" t="str">
        <f t="shared" si="17"/>
        <v/>
      </c>
      <c r="AI22" s="386" t="str" cm="1">
        <f t="array" ref="AI22">IF(I22="","",MIN(SQRT(($T$3:$T$52-AA22)^2+($U$3:$U$52-AB22)^2+($V$3:$V$52-AC22)^2)))</f>
        <v/>
      </c>
      <c r="AJ22" s="387" t="str" cm="1">
        <f t="array" ref="AJ22">IF(AD22="","",INDEX($H$3:$H$52,MATCH(1,(AD22=$AD$3:$AD$52)*(MIN(IF($AD$3:$AD$52=AD22,$AI$3:$AI$52))=$AI$3:$AI$52),0)))</f>
        <v/>
      </c>
      <c r="AK22" s="387" t="str">
        <f t="shared" si="18"/>
        <v/>
      </c>
      <c r="AL22" s="387" t="str">
        <f t="shared" si="19"/>
        <v/>
      </c>
      <c r="AM22" s="380" t="str">
        <f t="shared" si="20"/>
        <v/>
      </c>
      <c r="AN22" s="380" t="str">
        <f t="shared" si="21"/>
        <v/>
      </c>
      <c r="AO22" s="388"/>
      <c r="AP22" s="389" t="str">
        <f t="shared" si="22"/>
        <v/>
      </c>
    </row>
    <row r="23" spans="1:42" x14ac:dyDescent="0.2">
      <c r="A23" s="28">
        <v>21</v>
      </c>
      <c r="B23" s="383"/>
      <c r="C23" s="383"/>
      <c r="D23" s="383"/>
      <c r="E23" s="383"/>
      <c r="F23" s="383"/>
      <c r="G23" s="5"/>
      <c r="H23" s="28">
        <v>21</v>
      </c>
      <c r="I23" s="384"/>
      <c r="J23" s="384"/>
      <c r="K23" s="384"/>
      <c r="L23" s="384"/>
      <c r="M23" s="384"/>
      <c r="P23" s="28" t="str">
        <f t="shared" si="23"/>
        <v/>
      </c>
      <c r="Q23" s="28" t="str">
        <f t="shared" si="24"/>
        <v/>
      </c>
      <c r="R23" s="28" t="str">
        <f t="shared" si="25"/>
        <v/>
      </c>
      <c r="S23" s="28" t="str">
        <f t="shared" si="26"/>
        <v/>
      </c>
      <c r="T23" s="142">
        <f t="shared" si="0"/>
        <v>0</v>
      </c>
      <c r="U23" s="142">
        <f t="shared" si="1"/>
        <v>0</v>
      </c>
      <c r="V23" s="142">
        <f t="shared" si="8"/>
        <v>0</v>
      </c>
      <c r="W23" s="28" t="str">
        <f t="shared" si="9"/>
        <v/>
      </c>
      <c r="X23" s="28" t="str">
        <f t="shared" si="10"/>
        <v/>
      </c>
      <c r="Y23" s="28" t="str">
        <f t="shared" si="11"/>
        <v/>
      </c>
      <c r="Z23" s="28" t="str">
        <f t="shared" si="12"/>
        <v/>
      </c>
      <c r="AA23" s="142">
        <f t="shared" si="2"/>
        <v>0</v>
      </c>
      <c r="AB23" s="142">
        <f t="shared" si="3"/>
        <v>0</v>
      </c>
      <c r="AC23" s="142">
        <f t="shared" si="13"/>
        <v>0</v>
      </c>
      <c r="AD23" s="385" t="str" cm="1">
        <f t="array" ref="AD23">IF(W23="","",INDEX(A$3:A$52,MATCH(MIN(SQRT(($T$3:$T$52-AA23)^2+($U$3:$U$52-AB23)^2+($V$3:$V$52-AC23)^2)),SQRT(($T$3:$T$52-AA23)^2+($U$3:$U$52-AB23)^2+($V$3:$V$52-AC23)^2),0),1))</f>
        <v/>
      </c>
      <c r="AE23" s="385" t="str">
        <f t="shared" si="14"/>
        <v/>
      </c>
      <c r="AF23" s="385" t="str">
        <f t="shared" si="15"/>
        <v/>
      </c>
      <c r="AG23" s="385" t="str">
        <f t="shared" si="16"/>
        <v/>
      </c>
      <c r="AH23" s="385" t="str">
        <f t="shared" si="17"/>
        <v/>
      </c>
      <c r="AI23" s="386" t="str" cm="1">
        <f t="array" ref="AI23">IF(I23="","",MIN(SQRT(($T$3:$T$52-AA23)^2+($U$3:$U$52-AB23)^2+($V$3:$V$52-AC23)^2)))</f>
        <v/>
      </c>
      <c r="AJ23" s="387" t="str" cm="1">
        <f t="array" ref="AJ23">IF(AD23="","",INDEX($H$3:$H$52,MATCH(1,(AD23=$AD$3:$AD$52)*(MIN(IF($AD$3:$AD$52=AD23,$AI$3:$AI$52))=$AI$3:$AI$52),0)))</f>
        <v/>
      </c>
      <c r="AK23" s="387" t="str">
        <f t="shared" si="18"/>
        <v/>
      </c>
      <c r="AL23" s="387" t="str">
        <f t="shared" si="19"/>
        <v/>
      </c>
      <c r="AM23" s="380" t="str">
        <f t="shared" si="20"/>
        <v/>
      </c>
      <c r="AN23" s="380" t="str">
        <f t="shared" si="21"/>
        <v/>
      </c>
      <c r="AO23" s="388"/>
      <c r="AP23" s="389" t="str">
        <f t="shared" si="22"/>
        <v/>
      </c>
    </row>
    <row r="24" spans="1:42" x14ac:dyDescent="0.2">
      <c r="A24" s="28">
        <v>22</v>
      </c>
      <c r="B24" s="383"/>
      <c r="C24" s="383"/>
      <c r="D24" s="383"/>
      <c r="E24" s="383"/>
      <c r="F24" s="383"/>
      <c r="G24" s="5"/>
      <c r="H24" s="28">
        <v>22</v>
      </c>
      <c r="I24" s="384"/>
      <c r="J24" s="384"/>
      <c r="K24" s="384"/>
      <c r="L24" s="384"/>
      <c r="M24" s="384"/>
      <c r="P24" s="28" t="str">
        <f t="shared" si="23"/>
        <v/>
      </c>
      <c r="Q24" s="28" t="str">
        <f t="shared" si="24"/>
        <v/>
      </c>
      <c r="R24" s="28" t="str">
        <f t="shared" si="25"/>
        <v/>
      </c>
      <c r="S24" s="28" t="str">
        <f t="shared" si="26"/>
        <v/>
      </c>
      <c r="T24" s="142">
        <f t="shared" si="0"/>
        <v>0</v>
      </c>
      <c r="U24" s="142">
        <f t="shared" si="1"/>
        <v>0</v>
      </c>
      <c r="V24" s="142">
        <f t="shared" si="8"/>
        <v>0</v>
      </c>
      <c r="W24" s="28" t="str">
        <f t="shared" si="9"/>
        <v/>
      </c>
      <c r="X24" s="28" t="str">
        <f t="shared" si="10"/>
        <v/>
      </c>
      <c r="Y24" s="28" t="str">
        <f t="shared" si="11"/>
        <v/>
      </c>
      <c r="Z24" s="28" t="str">
        <f t="shared" si="12"/>
        <v/>
      </c>
      <c r="AA24" s="142">
        <f t="shared" si="2"/>
        <v>0</v>
      </c>
      <c r="AB24" s="142">
        <f t="shared" si="3"/>
        <v>0</v>
      </c>
      <c r="AC24" s="142">
        <f t="shared" si="13"/>
        <v>0</v>
      </c>
      <c r="AD24" s="385" t="str" cm="1">
        <f t="array" ref="AD24">IF(W24="","",INDEX(A$3:A$52,MATCH(MIN(SQRT(($T$3:$T$52-AA24)^2+($U$3:$U$52-AB24)^2+($V$3:$V$52-AC24)^2)),SQRT(($T$3:$T$52-AA24)^2+($U$3:$U$52-AB24)^2+($V$3:$V$52-AC24)^2),0),1))</f>
        <v/>
      </c>
      <c r="AE24" s="385" t="str">
        <f t="shared" si="14"/>
        <v/>
      </c>
      <c r="AF24" s="385" t="str">
        <f t="shared" si="15"/>
        <v/>
      </c>
      <c r="AG24" s="385" t="str">
        <f t="shared" si="16"/>
        <v/>
      </c>
      <c r="AH24" s="385" t="str">
        <f t="shared" si="17"/>
        <v/>
      </c>
      <c r="AI24" s="386" t="str" cm="1">
        <f t="array" ref="AI24">IF(I24="","",MIN(SQRT(($T$3:$T$52-AA24)^2+($U$3:$U$52-AB24)^2+($V$3:$V$52-AC24)^2)))</f>
        <v/>
      </c>
      <c r="AJ24" s="387" t="str" cm="1">
        <f t="array" ref="AJ24">IF(AD24="","",INDEX($H$3:$H$52,MATCH(1,(AD24=$AD$3:$AD$52)*(MIN(IF($AD$3:$AD$52=AD24,$AI$3:$AI$52))=$AI$3:$AI$52),0)))</f>
        <v/>
      </c>
      <c r="AK24" s="387" t="str">
        <f t="shared" si="18"/>
        <v/>
      </c>
      <c r="AL24" s="387" t="str">
        <f t="shared" si="19"/>
        <v/>
      </c>
      <c r="AM24" s="380" t="str">
        <f t="shared" si="20"/>
        <v/>
      </c>
      <c r="AN24" s="380" t="str">
        <f t="shared" si="21"/>
        <v/>
      </c>
      <c r="AO24" s="388"/>
      <c r="AP24" s="389" t="str">
        <f t="shared" si="22"/>
        <v/>
      </c>
    </row>
    <row r="25" spans="1:42" x14ac:dyDescent="0.2">
      <c r="A25" s="28">
        <v>23</v>
      </c>
      <c r="B25" s="383"/>
      <c r="C25" s="383"/>
      <c r="D25" s="383"/>
      <c r="E25" s="383"/>
      <c r="F25" s="383"/>
      <c r="G25" s="5"/>
      <c r="H25" s="28">
        <v>23</v>
      </c>
      <c r="I25" s="384"/>
      <c r="J25" s="384"/>
      <c r="K25" s="384"/>
      <c r="L25" s="384"/>
      <c r="M25" s="384"/>
      <c r="P25" s="28" t="str">
        <f t="shared" si="23"/>
        <v/>
      </c>
      <c r="Q25" s="28" t="str">
        <f t="shared" si="24"/>
        <v/>
      </c>
      <c r="R25" s="28" t="str">
        <f t="shared" si="25"/>
        <v/>
      </c>
      <c r="S25" s="28" t="str">
        <f t="shared" si="26"/>
        <v/>
      </c>
      <c r="T25" s="142">
        <f t="shared" si="0"/>
        <v>0</v>
      </c>
      <c r="U25" s="142">
        <f t="shared" si="1"/>
        <v>0</v>
      </c>
      <c r="V25" s="142">
        <f t="shared" si="8"/>
        <v>0</v>
      </c>
      <c r="W25" s="28" t="str">
        <f t="shared" si="9"/>
        <v/>
      </c>
      <c r="X25" s="28" t="str">
        <f t="shared" si="10"/>
        <v/>
      </c>
      <c r="Y25" s="28" t="str">
        <f t="shared" si="11"/>
        <v/>
      </c>
      <c r="Z25" s="28" t="str">
        <f t="shared" si="12"/>
        <v/>
      </c>
      <c r="AA25" s="142">
        <f t="shared" si="2"/>
        <v>0</v>
      </c>
      <c r="AB25" s="142">
        <f t="shared" si="3"/>
        <v>0</v>
      </c>
      <c r="AC25" s="142">
        <f t="shared" si="13"/>
        <v>0</v>
      </c>
      <c r="AD25" s="385" t="str" cm="1">
        <f t="array" ref="AD25">IF(W25="","",INDEX(A$3:A$52,MATCH(MIN(SQRT(($T$3:$T$52-AA25)^2+($U$3:$U$52-AB25)^2+($V$3:$V$52-AC25)^2)),SQRT(($T$3:$T$52-AA25)^2+($U$3:$U$52-AB25)^2+($V$3:$V$52-AC25)^2),0),1))</f>
        <v/>
      </c>
      <c r="AE25" s="385" t="str">
        <f t="shared" si="14"/>
        <v/>
      </c>
      <c r="AF25" s="385" t="str">
        <f t="shared" si="15"/>
        <v/>
      </c>
      <c r="AG25" s="385" t="str">
        <f t="shared" si="16"/>
        <v/>
      </c>
      <c r="AH25" s="385" t="str">
        <f t="shared" si="17"/>
        <v/>
      </c>
      <c r="AI25" s="386" t="str" cm="1">
        <f t="array" ref="AI25">IF(I25="","",MIN(SQRT(($T$3:$T$52-AA25)^2+($U$3:$U$52-AB25)^2+($V$3:$V$52-AC25)^2)))</f>
        <v/>
      </c>
      <c r="AJ25" s="387" t="str" cm="1">
        <f t="array" ref="AJ25">IF(AD25="","",INDEX($H$3:$H$52,MATCH(1,(AD25=$AD$3:$AD$52)*(MIN(IF($AD$3:$AD$52=AD25,$AI$3:$AI$52))=$AI$3:$AI$52),0)))</f>
        <v/>
      </c>
      <c r="AK25" s="387" t="str">
        <f t="shared" si="18"/>
        <v/>
      </c>
      <c r="AL25" s="387" t="str">
        <f t="shared" si="19"/>
        <v/>
      </c>
      <c r="AM25" s="380" t="str">
        <f t="shared" si="20"/>
        <v/>
      </c>
      <c r="AN25" s="380" t="str">
        <f t="shared" si="21"/>
        <v/>
      </c>
      <c r="AO25" s="388"/>
      <c r="AP25" s="389" t="str">
        <f t="shared" si="22"/>
        <v/>
      </c>
    </row>
    <row r="26" spans="1:42" x14ac:dyDescent="0.2">
      <c r="A26" s="28">
        <v>24</v>
      </c>
      <c r="B26" s="383"/>
      <c r="C26" s="383"/>
      <c r="D26" s="383"/>
      <c r="E26" s="383"/>
      <c r="F26" s="383"/>
      <c r="G26" s="5"/>
      <c r="H26" s="28">
        <v>24</v>
      </c>
      <c r="I26" s="384"/>
      <c r="J26" s="384"/>
      <c r="K26" s="384"/>
      <c r="L26" s="384"/>
      <c r="M26" s="384"/>
      <c r="P26" s="28" t="str">
        <f t="shared" si="23"/>
        <v/>
      </c>
      <c r="Q26" s="28" t="str">
        <f t="shared" si="24"/>
        <v/>
      </c>
      <c r="R26" s="28" t="str">
        <f t="shared" si="25"/>
        <v/>
      </c>
      <c r="S26" s="28" t="str">
        <f t="shared" si="26"/>
        <v/>
      </c>
      <c r="T26" s="142">
        <f t="shared" si="0"/>
        <v>0</v>
      </c>
      <c r="U26" s="142">
        <f t="shared" si="1"/>
        <v>0</v>
      </c>
      <c r="V26" s="142">
        <f t="shared" si="8"/>
        <v>0</v>
      </c>
      <c r="W26" s="28" t="str">
        <f t="shared" si="9"/>
        <v/>
      </c>
      <c r="X26" s="28" t="str">
        <f t="shared" si="10"/>
        <v/>
      </c>
      <c r="Y26" s="28" t="str">
        <f t="shared" si="11"/>
        <v/>
      </c>
      <c r="Z26" s="28" t="str">
        <f t="shared" si="12"/>
        <v/>
      </c>
      <c r="AA26" s="142">
        <f t="shared" si="2"/>
        <v>0</v>
      </c>
      <c r="AB26" s="142">
        <f t="shared" si="3"/>
        <v>0</v>
      </c>
      <c r="AC26" s="142">
        <f t="shared" si="13"/>
        <v>0</v>
      </c>
      <c r="AD26" s="385" t="str" cm="1">
        <f t="array" ref="AD26">IF(W26="","",INDEX(A$3:A$52,MATCH(MIN(SQRT(($T$3:$T$52-AA26)^2+($U$3:$U$52-AB26)^2+($V$3:$V$52-AC26)^2)),SQRT(($T$3:$T$52-AA26)^2+($U$3:$U$52-AB26)^2+($V$3:$V$52-AC26)^2),0),1))</f>
        <v/>
      </c>
      <c r="AE26" s="385" t="str">
        <f t="shared" si="14"/>
        <v/>
      </c>
      <c r="AF26" s="385" t="str">
        <f t="shared" si="15"/>
        <v/>
      </c>
      <c r="AG26" s="385" t="str">
        <f t="shared" si="16"/>
        <v/>
      </c>
      <c r="AH26" s="385" t="str">
        <f t="shared" si="17"/>
        <v/>
      </c>
      <c r="AI26" s="386" t="str" cm="1">
        <f t="array" ref="AI26">IF(I26="","",MIN(SQRT(($T$3:$T$52-AA26)^2+($U$3:$U$52-AB26)^2+($V$3:$V$52-AC26)^2)))</f>
        <v/>
      </c>
      <c r="AJ26" s="387" t="str" cm="1">
        <f t="array" ref="AJ26">IF(AD26="","",INDEX($H$3:$H$52,MATCH(1,(AD26=$AD$3:$AD$52)*(MIN(IF($AD$3:$AD$52=AD26,$AI$3:$AI$52))=$AI$3:$AI$52),0)))</f>
        <v/>
      </c>
      <c r="AK26" s="387" t="str">
        <f t="shared" si="18"/>
        <v/>
      </c>
      <c r="AL26" s="387" t="str">
        <f t="shared" si="19"/>
        <v/>
      </c>
      <c r="AM26" s="380" t="str">
        <f t="shared" si="20"/>
        <v/>
      </c>
      <c r="AN26" s="380" t="str">
        <f t="shared" si="21"/>
        <v/>
      </c>
      <c r="AO26" s="388"/>
      <c r="AP26" s="389" t="str">
        <f t="shared" si="22"/>
        <v/>
      </c>
    </row>
    <row r="27" spans="1:42" x14ac:dyDescent="0.2">
      <c r="A27" s="28">
        <v>25</v>
      </c>
      <c r="B27" s="383"/>
      <c r="C27" s="383"/>
      <c r="D27" s="383"/>
      <c r="E27" s="383"/>
      <c r="F27" s="383"/>
      <c r="G27" s="5"/>
      <c r="H27" s="28">
        <v>25</v>
      </c>
      <c r="I27" s="384"/>
      <c r="J27" s="384"/>
      <c r="K27" s="384"/>
      <c r="L27" s="384"/>
      <c r="M27" s="384"/>
      <c r="P27" s="28" t="str">
        <f t="shared" si="23"/>
        <v/>
      </c>
      <c r="Q27" s="28" t="str">
        <f t="shared" si="24"/>
        <v/>
      </c>
      <c r="R27" s="28" t="str">
        <f t="shared" si="25"/>
        <v/>
      </c>
      <c r="S27" s="28" t="str">
        <f t="shared" si="26"/>
        <v/>
      </c>
      <c r="T27" s="142">
        <f t="shared" si="0"/>
        <v>0</v>
      </c>
      <c r="U27" s="142">
        <f t="shared" si="1"/>
        <v>0</v>
      </c>
      <c r="V27" s="142">
        <f t="shared" si="8"/>
        <v>0</v>
      </c>
      <c r="W27" s="28" t="str">
        <f t="shared" si="9"/>
        <v/>
      </c>
      <c r="X27" s="28" t="str">
        <f t="shared" si="10"/>
        <v/>
      </c>
      <c r="Y27" s="28" t="str">
        <f t="shared" si="11"/>
        <v/>
      </c>
      <c r="Z27" s="28" t="str">
        <f t="shared" si="12"/>
        <v/>
      </c>
      <c r="AA27" s="142">
        <f t="shared" si="2"/>
        <v>0</v>
      </c>
      <c r="AB27" s="142">
        <f t="shared" si="3"/>
        <v>0</v>
      </c>
      <c r="AC27" s="142">
        <f t="shared" si="13"/>
        <v>0</v>
      </c>
      <c r="AD27" s="385" t="str" cm="1">
        <f t="array" ref="AD27">IF(W27="","",INDEX(A$3:A$52,MATCH(MIN(SQRT(($T$3:$T$52-AA27)^2+($U$3:$U$52-AB27)^2+($V$3:$V$52-AC27)^2)),SQRT(($T$3:$T$52-AA27)^2+($U$3:$U$52-AB27)^2+($V$3:$V$52-AC27)^2),0),1))</f>
        <v/>
      </c>
      <c r="AE27" s="385" t="str">
        <f t="shared" si="14"/>
        <v/>
      </c>
      <c r="AF27" s="385" t="str">
        <f t="shared" si="15"/>
        <v/>
      </c>
      <c r="AG27" s="385" t="str">
        <f t="shared" si="16"/>
        <v/>
      </c>
      <c r="AH27" s="385" t="str">
        <f t="shared" si="17"/>
        <v/>
      </c>
      <c r="AI27" s="386" t="str" cm="1">
        <f t="array" ref="AI27">IF(I27="","",MIN(SQRT(($T$3:$T$52-AA27)^2+($U$3:$U$52-AB27)^2+($V$3:$V$52-AC27)^2)))</f>
        <v/>
      </c>
      <c r="AJ27" s="387" t="str" cm="1">
        <f t="array" ref="AJ27">IF(AD27="","",INDEX($H$3:$H$52,MATCH(1,(AD27=$AD$3:$AD$52)*(MIN(IF($AD$3:$AD$52=AD27,$AI$3:$AI$52))=$AI$3:$AI$52),0)))</f>
        <v/>
      </c>
      <c r="AK27" s="387" t="str">
        <f t="shared" si="18"/>
        <v/>
      </c>
      <c r="AL27" s="387" t="str">
        <f t="shared" si="19"/>
        <v/>
      </c>
      <c r="AM27" s="380" t="str">
        <f t="shared" si="20"/>
        <v/>
      </c>
      <c r="AN27" s="380" t="str">
        <f t="shared" si="21"/>
        <v/>
      </c>
      <c r="AO27" s="388"/>
      <c r="AP27" s="389" t="str">
        <f t="shared" si="22"/>
        <v/>
      </c>
    </row>
    <row r="28" spans="1:42" x14ac:dyDescent="0.2">
      <c r="A28" s="28">
        <v>26</v>
      </c>
      <c r="B28" s="383"/>
      <c r="C28" s="383"/>
      <c r="D28" s="383"/>
      <c r="E28" s="383"/>
      <c r="F28" s="383"/>
      <c r="G28" s="5"/>
      <c r="H28" s="28">
        <v>26</v>
      </c>
      <c r="I28" s="384"/>
      <c r="J28" s="384"/>
      <c r="K28" s="384"/>
      <c r="L28" s="384"/>
      <c r="M28" s="384"/>
      <c r="P28" s="28" t="str">
        <f t="shared" si="23"/>
        <v/>
      </c>
      <c r="Q28" s="28" t="str">
        <f t="shared" si="24"/>
        <v/>
      </c>
      <c r="R28" s="28" t="str">
        <f t="shared" si="25"/>
        <v/>
      </c>
      <c r="S28" s="28" t="str">
        <f t="shared" si="26"/>
        <v/>
      </c>
      <c r="T28" s="142">
        <f t="shared" si="0"/>
        <v>0</v>
      </c>
      <c r="U28" s="142">
        <f t="shared" si="1"/>
        <v>0</v>
      </c>
      <c r="V28" s="142">
        <f t="shared" si="8"/>
        <v>0</v>
      </c>
      <c r="W28" s="28" t="str">
        <f t="shared" si="9"/>
        <v/>
      </c>
      <c r="X28" s="28" t="str">
        <f t="shared" si="10"/>
        <v/>
      </c>
      <c r="Y28" s="28" t="str">
        <f t="shared" si="11"/>
        <v/>
      </c>
      <c r="Z28" s="28" t="str">
        <f t="shared" si="12"/>
        <v/>
      </c>
      <c r="AA28" s="142">
        <f t="shared" si="2"/>
        <v>0</v>
      </c>
      <c r="AB28" s="142">
        <f t="shared" si="3"/>
        <v>0</v>
      </c>
      <c r="AC28" s="142">
        <f t="shared" si="13"/>
        <v>0</v>
      </c>
      <c r="AD28" s="385" t="str" cm="1">
        <f t="array" ref="AD28">IF(W28="","",INDEX(A$3:A$52,MATCH(MIN(SQRT(($T$3:$T$52-AA28)^2+($U$3:$U$52-AB28)^2+($V$3:$V$52-AC28)^2)),SQRT(($T$3:$T$52-AA28)^2+($U$3:$U$52-AB28)^2+($V$3:$V$52-AC28)^2),0),1))</f>
        <v/>
      </c>
      <c r="AE28" s="385" t="str">
        <f t="shared" si="14"/>
        <v/>
      </c>
      <c r="AF28" s="385" t="str">
        <f t="shared" si="15"/>
        <v/>
      </c>
      <c r="AG28" s="385" t="str">
        <f t="shared" si="16"/>
        <v/>
      </c>
      <c r="AH28" s="385" t="str">
        <f t="shared" si="17"/>
        <v/>
      </c>
      <c r="AI28" s="386" t="str" cm="1">
        <f t="array" ref="AI28">IF(I28="","",MIN(SQRT(($T$3:$T$52-AA28)^2+($U$3:$U$52-AB28)^2+($V$3:$V$52-AC28)^2)))</f>
        <v/>
      </c>
      <c r="AJ28" s="387" t="str" cm="1">
        <f t="array" ref="AJ28">IF(AD28="","",INDEX($H$3:$H$52,MATCH(1,(AD28=$AD$3:$AD$52)*(MIN(IF($AD$3:$AD$52=AD28,$AI$3:$AI$52))=$AI$3:$AI$52),0)))</f>
        <v/>
      </c>
      <c r="AK28" s="387" t="str">
        <f t="shared" si="18"/>
        <v/>
      </c>
      <c r="AL28" s="387" t="str">
        <f t="shared" si="19"/>
        <v/>
      </c>
      <c r="AM28" s="380" t="str">
        <f t="shared" si="20"/>
        <v/>
      </c>
      <c r="AN28" s="380" t="str">
        <f t="shared" si="21"/>
        <v/>
      </c>
      <c r="AO28" s="388"/>
      <c r="AP28" s="389" t="str">
        <f t="shared" si="22"/>
        <v/>
      </c>
    </row>
    <row r="29" spans="1:42" x14ac:dyDescent="0.2">
      <c r="A29" s="28">
        <v>27</v>
      </c>
      <c r="B29" s="383"/>
      <c r="C29" s="383"/>
      <c r="D29" s="383"/>
      <c r="E29" s="383"/>
      <c r="F29" s="383"/>
      <c r="G29" s="5"/>
      <c r="H29" s="28">
        <v>27</v>
      </c>
      <c r="I29" s="384"/>
      <c r="J29" s="384"/>
      <c r="K29" s="384"/>
      <c r="L29" s="384"/>
      <c r="M29" s="384"/>
      <c r="P29" s="28" t="str">
        <f t="shared" si="23"/>
        <v/>
      </c>
      <c r="Q29" s="28" t="str">
        <f t="shared" si="24"/>
        <v/>
      </c>
      <c r="R29" s="28" t="str">
        <f t="shared" si="25"/>
        <v/>
      </c>
      <c r="S29" s="28" t="str">
        <f t="shared" si="26"/>
        <v/>
      </c>
      <c r="T29" s="142">
        <f t="shared" si="0"/>
        <v>0</v>
      </c>
      <c r="U29" s="142">
        <f t="shared" si="1"/>
        <v>0</v>
      </c>
      <c r="V29" s="142">
        <f t="shared" si="8"/>
        <v>0</v>
      </c>
      <c r="W29" s="28" t="str">
        <f t="shared" si="9"/>
        <v/>
      </c>
      <c r="X29" s="28" t="str">
        <f t="shared" si="10"/>
        <v/>
      </c>
      <c r="Y29" s="28" t="str">
        <f t="shared" si="11"/>
        <v/>
      </c>
      <c r="Z29" s="28" t="str">
        <f t="shared" si="12"/>
        <v/>
      </c>
      <c r="AA29" s="142">
        <f t="shared" si="2"/>
        <v>0</v>
      </c>
      <c r="AB29" s="142">
        <f t="shared" si="3"/>
        <v>0</v>
      </c>
      <c r="AC29" s="142">
        <f t="shared" si="13"/>
        <v>0</v>
      </c>
      <c r="AD29" s="385" t="str" cm="1">
        <f t="array" ref="AD29">IF(W29="","",INDEX(A$3:A$52,MATCH(MIN(SQRT(($T$3:$T$52-AA29)^2+($U$3:$U$52-AB29)^2+($V$3:$V$52-AC29)^2)),SQRT(($T$3:$T$52-AA29)^2+($U$3:$U$52-AB29)^2+($V$3:$V$52-AC29)^2),0),1))</f>
        <v/>
      </c>
      <c r="AE29" s="385" t="str">
        <f t="shared" si="14"/>
        <v/>
      </c>
      <c r="AF29" s="385" t="str">
        <f t="shared" si="15"/>
        <v/>
      </c>
      <c r="AG29" s="385" t="str">
        <f t="shared" si="16"/>
        <v/>
      </c>
      <c r="AH29" s="385" t="str">
        <f t="shared" si="17"/>
        <v/>
      </c>
      <c r="AI29" s="386" t="str" cm="1">
        <f t="array" ref="AI29">IF(I29="","",MIN(SQRT(($T$3:$T$52-AA29)^2+($U$3:$U$52-AB29)^2+($V$3:$V$52-AC29)^2)))</f>
        <v/>
      </c>
      <c r="AJ29" s="387" t="str" cm="1">
        <f t="array" ref="AJ29">IF(AD29="","",INDEX($H$3:$H$52,MATCH(1,(AD29=$AD$3:$AD$52)*(MIN(IF($AD$3:$AD$52=AD29,$AI$3:$AI$52))=$AI$3:$AI$52),0)))</f>
        <v/>
      </c>
      <c r="AK29" s="387" t="str">
        <f t="shared" si="18"/>
        <v/>
      </c>
      <c r="AL29" s="387" t="str">
        <f t="shared" si="19"/>
        <v/>
      </c>
      <c r="AM29" s="380" t="str">
        <f t="shared" si="20"/>
        <v/>
      </c>
      <c r="AN29" s="380" t="str">
        <f t="shared" si="21"/>
        <v/>
      </c>
      <c r="AO29" s="388"/>
      <c r="AP29" s="389" t="str">
        <f t="shared" si="22"/>
        <v/>
      </c>
    </row>
    <row r="30" spans="1:42" x14ac:dyDescent="0.2">
      <c r="A30" s="28">
        <v>28</v>
      </c>
      <c r="B30" s="383"/>
      <c r="C30" s="383"/>
      <c r="D30" s="383"/>
      <c r="E30" s="383"/>
      <c r="F30" s="383"/>
      <c r="G30" s="5"/>
      <c r="H30" s="28">
        <v>28</v>
      </c>
      <c r="I30" s="384"/>
      <c r="J30" s="384"/>
      <c r="K30" s="384"/>
      <c r="L30" s="384"/>
      <c r="M30" s="384"/>
      <c r="P30" s="28" t="str">
        <f t="shared" si="23"/>
        <v/>
      </c>
      <c r="Q30" s="28" t="str">
        <f t="shared" si="24"/>
        <v/>
      </c>
      <c r="R30" s="28" t="str">
        <f t="shared" si="25"/>
        <v/>
      </c>
      <c r="S30" s="28" t="str">
        <f t="shared" si="26"/>
        <v/>
      </c>
      <c r="T30" s="142">
        <f t="shared" si="0"/>
        <v>0</v>
      </c>
      <c r="U30" s="142">
        <f t="shared" si="1"/>
        <v>0</v>
      </c>
      <c r="V30" s="142">
        <f t="shared" si="8"/>
        <v>0</v>
      </c>
      <c r="W30" s="28" t="str">
        <f t="shared" si="9"/>
        <v/>
      </c>
      <c r="X30" s="28" t="str">
        <f t="shared" si="10"/>
        <v/>
      </c>
      <c r="Y30" s="28" t="str">
        <f t="shared" si="11"/>
        <v/>
      </c>
      <c r="Z30" s="28" t="str">
        <f t="shared" si="12"/>
        <v/>
      </c>
      <c r="AA30" s="142">
        <f t="shared" si="2"/>
        <v>0</v>
      </c>
      <c r="AB30" s="142">
        <f t="shared" si="3"/>
        <v>0</v>
      </c>
      <c r="AC30" s="142">
        <f t="shared" si="13"/>
        <v>0</v>
      </c>
      <c r="AD30" s="385" t="str" cm="1">
        <f t="array" ref="AD30">IF(W30="","",INDEX(A$3:A$52,MATCH(MIN(SQRT(($T$3:$T$52-AA30)^2+($U$3:$U$52-AB30)^2+($V$3:$V$52-AC30)^2)),SQRT(($T$3:$T$52-AA30)^2+($U$3:$U$52-AB30)^2+($V$3:$V$52-AC30)^2),0),1))</f>
        <v/>
      </c>
      <c r="AE30" s="385" t="str">
        <f t="shared" si="14"/>
        <v/>
      </c>
      <c r="AF30" s="385" t="str">
        <f t="shared" si="15"/>
        <v/>
      </c>
      <c r="AG30" s="385" t="str">
        <f t="shared" si="16"/>
        <v/>
      </c>
      <c r="AH30" s="385" t="str">
        <f t="shared" si="17"/>
        <v/>
      </c>
      <c r="AI30" s="386" t="str" cm="1">
        <f t="array" ref="AI30">IF(I30="","",MIN(SQRT(($T$3:$T$52-AA30)^2+($U$3:$U$52-AB30)^2+($V$3:$V$52-AC30)^2)))</f>
        <v/>
      </c>
      <c r="AJ30" s="387" t="str" cm="1">
        <f t="array" ref="AJ30">IF(AD30="","",INDEX($H$3:$H$52,MATCH(1,(AD30=$AD$3:$AD$52)*(MIN(IF($AD$3:$AD$52=AD30,$AI$3:$AI$52))=$AI$3:$AI$52),0)))</f>
        <v/>
      </c>
      <c r="AK30" s="387" t="str">
        <f t="shared" si="18"/>
        <v/>
      </c>
      <c r="AL30" s="387" t="str">
        <f t="shared" si="19"/>
        <v/>
      </c>
      <c r="AM30" s="380" t="str">
        <f t="shared" si="20"/>
        <v/>
      </c>
      <c r="AN30" s="380" t="str">
        <f t="shared" si="21"/>
        <v/>
      </c>
      <c r="AO30" s="388"/>
      <c r="AP30" s="389" t="str">
        <f t="shared" si="22"/>
        <v/>
      </c>
    </row>
    <row r="31" spans="1:42" x14ac:dyDescent="0.2">
      <c r="A31" s="28">
        <v>29</v>
      </c>
      <c r="B31" s="383"/>
      <c r="C31" s="383"/>
      <c r="D31" s="383"/>
      <c r="E31" s="383"/>
      <c r="F31" s="383"/>
      <c r="G31" s="5"/>
      <c r="H31" s="28">
        <v>29</v>
      </c>
      <c r="I31" s="384"/>
      <c r="J31" s="384"/>
      <c r="K31" s="384"/>
      <c r="L31" s="384"/>
      <c r="M31" s="384"/>
      <c r="P31" s="28" t="str">
        <f t="shared" si="23"/>
        <v/>
      </c>
      <c r="Q31" s="28" t="str">
        <f t="shared" si="24"/>
        <v/>
      </c>
      <c r="R31" s="28" t="str">
        <f t="shared" si="25"/>
        <v/>
      </c>
      <c r="S31" s="28" t="str">
        <f t="shared" si="26"/>
        <v/>
      </c>
      <c r="T31" s="142">
        <f t="shared" si="0"/>
        <v>0</v>
      </c>
      <c r="U31" s="142">
        <f t="shared" si="1"/>
        <v>0</v>
      </c>
      <c r="V31" s="142">
        <f t="shared" si="8"/>
        <v>0</v>
      </c>
      <c r="W31" s="28" t="str">
        <f t="shared" si="9"/>
        <v/>
      </c>
      <c r="X31" s="28" t="str">
        <f t="shared" si="10"/>
        <v/>
      </c>
      <c r="Y31" s="28" t="str">
        <f t="shared" si="11"/>
        <v/>
      </c>
      <c r="Z31" s="28" t="str">
        <f t="shared" si="12"/>
        <v/>
      </c>
      <c r="AA31" s="142">
        <f t="shared" si="2"/>
        <v>0</v>
      </c>
      <c r="AB31" s="142">
        <f t="shared" si="3"/>
        <v>0</v>
      </c>
      <c r="AC31" s="142">
        <f t="shared" si="13"/>
        <v>0</v>
      </c>
      <c r="AD31" s="385" t="str" cm="1">
        <f t="array" ref="AD31">IF(W31="","",INDEX(A$3:A$52,MATCH(MIN(SQRT(($T$3:$T$52-AA31)^2+($U$3:$U$52-AB31)^2+($V$3:$V$52-AC31)^2)),SQRT(($T$3:$T$52-AA31)^2+($U$3:$U$52-AB31)^2+($V$3:$V$52-AC31)^2),0),1))</f>
        <v/>
      </c>
      <c r="AE31" s="385" t="str">
        <f t="shared" si="14"/>
        <v/>
      </c>
      <c r="AF31" s="385" t="str">
        <f t="shared" si="15"/>
        <v/>
      </c>
      <c r="AG31" s="385" t="str">
        <f t="shared" si="16"/>
        <v/>
      </c>
      <c r="AH31" s="385" t="str">
        <f t="shared" si="17"/>
        <v/>
      </c>
      <c r="AI31" s="386" t="str" cm="1">
        <f t="array" ref="AI31">IF(I31="","",MIN(SQRT(($T$3:$T$52-AA31)^2+($U$3:$U$52-AB31)^2+($V$3:$V$52-AC31)^2)))</f>
        <v/>
      </c>
      <c r="AJ31" s="387" t="str" cm="1">
        <f t="array" ref="AJ31">IF(AD31="","",INDEX($H$3:$H$52,MATCH(1,(AD31=$AD$3:$AD$52)*(MIN(IF($AD$3:$AD$52=AD31,$AI$3:$AI$52))=$AI$3:$AI$52),0)))</f>
        <v/>
      </c>
      <c r="AK31" s="387" t="str">
        <f t="shared" si="18"/>
        <v/>
      </c>
      <c r="AL31" s="387" t="str">
        <f t="shared" si="19"/>
        <v/>
      </c>
      <c r="AM31" s="380" t="str">
        <f t="shared" si="20"/>
        <v/>
      </c>
      <c r="AN31" s="380" t="str">
        <f t="shared" si="21"/>
        <v/>
      </c>
      <c r="AO31" s="388"/>
      <c r="AP31" s="389" t="str">
        <f t="shared" si="22"/>
        <v/>
      </c>
    </row>
    <row r="32" spans="1:42" x14ac:dyDescent="0.2">
      <c r="A32" s="28">
        <v>30</v>
      </c>
      <c r="B32" s="383"/>
      <c r="C32" s="383"/>
      <c r="D32" s="383"/>
      <c r="E32" s="383"/>
      <c r="F32" s="383"/>
      <c r="G32" s="5"/>
      <c r="H32" s="28">
        <v>30</v>
      </c>
      <c r="I32" s="384"/>
      <c r="J32" s="384"/>
      <c r="K32" s="384"/>
      <c r="L32" s="384"/>
      <c r="M32" s="384"/>
      <c r="P32" s="28" t="str">
        <f t="shared" si="23"/>
        <v/>
      </c>
      <c r="Q32" s="28" t="str">
        <f t="shared" si="24"/>
        <v/>
      </c>
      <c r="R32" s="28" t="str">
        <f t="shared" si="25"/>
        <v/>
      </c>
      <c r="S32" s="28" t="str">
        <f t="shared" si="26"/>
        <v/>
      </c>
      <c r="T32" s="142">
        <f t="shared" si="0"/>
        <v>0</v>
      </c>
      <c r="U32" s="142">
        <f t="shared" si="1"/>
        <v>0</v>
      </c>
      <c r="V32" s="142">
        <f t="shared" si="8"/>
        <v>0</v>
      </c>
      <c r="W32" s="28" t="str">
        <f t="shared" si="9"/>
        <v/>
      </c>
      <c r="X32" s="28" t="str">
        <f t="shared" si="10"/>
        <v/>
      </c>
      <c r="Y32" s="28" t="str">
        <f t="shared" si="11"/>
        <v/>
      </c>
      <c r="Z32" s="28" t="str">
        <f t="shared" si="12"/>
        <v/>
      </c>
      <c r="AA32" s="142">
        <f t="shared" si="2"/>
        <v>0</v>
      </c>
      <c r="AB32" s="142">
        <f t="shared" si="3"/>
        <v>0</v>
      </c>
      <c r="AC32" s="142">
        <f t="shared" si="13"/>
        <v>0</v>
      </c>
      <c r="AD32" s="385" t="str" cm="1">
        <f t="array" ref="AD32">IF(W32="","",INDEX(A$3:A$52,MATCH(MIN(SQRT(($T$3:$T$52-AA32)^2+($U$3:$U$52-AB32)^2+($V$3:$V$52-AC32)^2)),SQRT(($T$3:$T$52-AA32)^2+($U$3:$U$52-AB32)^2+($V$3:$V$52-AC32)^2),0),1))</f>
        <v/>
      </c>
      <c r="AE32" s="385" t="str">
        <f t="shared" si="14"/>
        <v/>
      </c>
      <c r="AF32" s="385" t="str">
        <f t="shared" si="15"/>
        <v/>
      </c>
      <c r="AG32" s="385" t="str">
        <f t="shared" si="16"/>
        <v/>
      </c>
      <c r="AH32" s="385" t="str">
        <f t="shared" si="17"/>
        <v/>
      </c>
      <c r="AI32" s="386" t="str" cm="1">
        <f t="array" ref="AI32">IF(I32="","",MIN(SQRT(($T$3:$T$52-AA32)^2+($U$3:$U$52-AB32)^2+($V$3:$V$52-AC32)^2)))</f>
        <v/>
      </c>
      <c r="AJ32" s="387" t="str" cm="1">
        <f t="array" ref="AJ32">IF(AD32="","",INDEX($H$3:$H$52,MATCH(1,(AD32=$AD$3:$AD$52)*(MIN(IF($AD$3:$AD$52=AD32,$AI$3:$AI$52))=$AI$3:$AI$52),0)))</f>
        <v/>
      </c>
      <c r="AK32" s="387" t="str">
        <f t="shared" si="18"/>
        <v/>
      </c>
      <c r="AL32" s="387" t="str">
        <f t="shared" si="19"/>
        <v/>
      </c>
      <c r="AM32" s="380" t="str">
        <f t="shared" si="20"/>
        <v/>
      </c>
      <c r="AN32" s="380" t="str">
        <f t="shared" si="21"/>
        <v/>
      </c>
      <c r="AO32" s="388"/>
      <c r="AP32" s="389" t="str">
        <f t="shared" si="22"/>
        <v/>
      </c>
    </row>
    <row r="33" spans="1:42" x14ac:dyDescent="0.2">
      <c r="A33" s="28">
        <v>31</v>
      </c>
      <c r="B33" s="383"/>
      <c r="C33" s="383"/>
      <c r="D33" s="383"/>
      <c r="E33" s="383"/>
      <c r="F33" s="383"/>
      <c r="G33" s="5"/>
      <c r="H33" s="28">
        <v>31</v>
      </c>
      <c r="I33" s="384"/>
      <c r="J33" s="384"/>
      <c r="K33" s="384"/>
      <c r="L33" s="384"/>
      <c r="M33" s="384"/>
      <c r="P33" s="28" t="str">
        <f t="shared" si="23"/>
        <v/>
      </c>
      <c r="Q33" s="28" t="str">
        <f t="shared" si="24"/>
        <v/>
      </c>
      <c r="R33" s="28" t="str">
        <f t="shared" si="25"/>
        <v/>
      </c>
      <c r="S33" s="28" t="str">
        <f t="shared" si="26"/>
        <v/>
      </c>
      <c r="T33" s="142">
        <f t="shared" si="0"/>
        <v>0</v>
      </c>
      <c r="U33" s="142">
        <f t="shared" si="1"/>
        <v>0</v>
      </c>
      <c r="V33" s="142">
        <f t="shared" si="8"/>
        <v>0</v>
      </c>
      <c r="W33" s="28" t="str">
        <f t="shared" si="9"/>
        <v/>
      </c>
      <c r="X33" s="28" t="str">
        <f t="shared" si="10"/>
        <v/>
      </c>
      <c r="Y33" s="28" t="str">
        <f t="shared" si="11"/>
        <v/>
      </c>
      <c r="Z33" s="28" t="str">
        <f t="shared" si="12"/>
        <v/>
      </c>
      <c r="AA33" s="142">
        <f t="shared" si="2"/>
        <v>0</v>
      </c>
      <c r="AB33" s="142">
        <f t="shared" si="3"/>
        <v>0</v>
      </c>
      <c r="AC33" s="142">
        <f t="shared" si="13"/>
        <v>0</v>
      </c>
      <c r="AD33" s="385" t="str" cm="1">
        <f t="array" ref="AD33">IF(W33="","",INDEX(A$3:A$52,MATCH(MIN(SQRT(($T$3:$T$52-AA33)^2+($U$3:$U$52-AB33)^2+($V$3:$V$52-AC33)^2)),SQRT(($T$3:$T$52-AA33)^2+($U$3:$U$52-AB33)^2+($V$3:$V$52-AC33)^2),0),1))</f>
        <v/>
      </c>
      <c r="AE33" s="385" t="str">
        <f t="shared" si="14"/>
        <v/>
      </c>
      <c r="AF33" s="385" t="str">
        <f t="shared" si="15"/>
        <v/>
      </c>
      <c r="AG33" s="385" t="str">
        <f t="shared" si="16"/>
        <v/>
      </c>
      <c r="AH33" s="385" t="str">
        <f t="shared" si="17"/>
        <v/>
      </c>
      <c r="AI33" s="386" t="str" cm="1">
        <f t="array" ref="AI33">IF(I33="","",MIN(SQRT(($T$3:$T$52-AA33)^2+($U$3:$U$52-AB33)^2+($V$3:$V$52-AC33)^2)))</f>
        <v/>
      </c>
      <c r="AJ33" s="387" t="str" cm="1">
        <f t="array" ref="AJ33">IF(AD33="","",INDEX($H$3:$H$52,MATCH(1,(AD33=$AD$3:$AD$52)*(MIN(IF($AD$3:$AD$52=AD33,$AI$3:$AI$52))=$AI$3:$AI$52),0)))</f>
        <v/>
      </c>
      <c r="AK33" s="387" t="str">
        <f t="shared" si="18"/>
        <v/>
      </c>
      <c r="AL33" s="387" t="str">
        <f t="shared" si="19"/>
        <v/>
      </c>
      <c r="AM33" s="380" t="str">
        <f t="shared" si="20"/>
        <v/>
      </c>
      <c r="AN33" s="380" t="str">
        <f t="shared" si="21"/>
        <v/>
      </c>
      <c r="AO33" s="388"/>
      <c r="AP33" s="389" t="str">
        <f t="shared" si="22"/>
        <v/>
      </c>
    </row>
    <row r="34" spans="1:42" x14ac:dyDescent="0.2">
      <c r="A34" s="28">
        <v>32</v>
      </c>
      <c r="B34" s="383"/>
      <c r="C34" s="383"/>
      <c r="D34" s="383"/>
      <c r="E34" s="383"/>
      <c r="F34" s="383"/>
      <c r="G34" s="5"/>
      <c r="H34" s="28">
        <v>32</v>
      </c>
      <c r="I34" s="384"/>
      <c r="J34" s="384"/>
      <c r="K34" s="384"/>
      <c r="L34" s="384"/>
      <c r="M34" s="384"/>
      <c r="P34" s="28" t="str">
        <f t="shared" si="23"/>
        <v/>
      </c>
      <c r="Q34" s="28" t="str">
        <f t="shared" si="24"/>
        <v/>
      </c>
      <c r="R34" s="28" t="str">
        <f t="shared" si="25"/>
        <v/>
      </c>
      <c r="S34" s="28" t="str">
        <f t="shared" si="26"/>
        <v/>
      </c>
      <c r="T34" s="142">
        <f t="shared" si="0"/>
        <v>0</v>
      </c>
      <c r="U34" s="142">
        <f t="shared" si="1"/>
        <v>0</v>
      </c>
      <c r="V34" s="142">
        <f t="shared" si="8"/>
        <v>0</v>
      </c>
      <c r="W34" s="28" t="str">
        <f t="shared" si="9"/>
        <v/>
      </c>
      <c r="X34" s="28" t="str">
        <f t="shared" si="10"/>
        <v/>
      </c>
      <c r="Y34" s="28" t="str">
        <f t="shared" si="11"/>
        <v/>
      </c>
      <c r="Z34" s="28" t="str">
        <f t="shared" si="12"/>
        <v/>
      </c>
      <c r="AA34" s="142">
        <f t="shared" si="2"/>
        <v>0</v>
      </c>
      <c r="AB34" s="142">
        <f t="shared" si="3"/>
        <v>0</v>
      </c>
      <c r="AC34" s="142">
        <f t="shared" si="13"/>
        <v>0</v>
      </c>
      <c r="AD34" s="385" t="str" cm="1">
        <f t="array" ref="AD34">IF(W34="","",INDEX(A$3:A$52,MATCH(MIN(SQRT(($T$3:$T$52-AA34)^2+($U$3:$U$52-AB34)^2+($V$3:$V$52-AC34)^2)),SQRT(($T$3:$T$52-AA34)^2+($U$3:$U$52-AB34)^2+($V$3:$V$52-AC34)^2),0),1))</f>
        <v/>
      </c>
      <c r="AE34" s="385" t="str">
        <f t="shared" si="14"/>
        <v/>
      </c>
      <c r="AF34" s="385" t="str">
        <f t="shared" si="15"/>
        <v/>
      </c>
      <c r="AG34" s="385" t="str">
        <f t="shared" si="16"/>
        <v/>
      </c>
      <c r="AH34" s="385" t="str">
        <f t="shared" si="17"/>
        <v/>
      </c>
      <c r="AI34" s="386" t="str" cm="1">
        <f t="array" ref="AI34">IF(I34="","",MIN(SQRT(($T$3:$T$52-AA34)^2+($U$3:$U$52-AB34)^2+($V$3:$V$52-AC34)^2)))</f>
        <v/>
      </c>
      <c r="AJ34" s="387" t="str" cm="1">
        <f t="array" ref="AJ34">IF(AD34="","",INDEX($H$3:$H$52,MATCH(1,(AD34=$AD$3:$AD$52)*(MIN(IF($AD$3:$AD$52=AD34,$AI$3:$AI$52))=$AI$3:$AI$52),0)))</f>
        <v/>
      </c>
      <c r="AK34" s="387" t="str">
        <f t="shared" si="18"/>
        <v/>
      </c>
      <c r="AL34" s="387" t="str">
        <f t="shared" si="19"/>
        <v/>
      </c>
      <c r="AM34" s="380" t="str">
        <f t="shared" si="20"/>
        <v/>
      </c>
      <c r="AN34" s="380" t="str">
        <f t="shared" si="21"/>
        <v/>
      </c>
      <c r="AO34" s="388"/>
      <c r="AP34" s="389" t="str">
        <f t="shared" si="22"/>
        <v/>
      </c>
    </row>
    <row r="35" spans="1:42" x14ac:dyDescent="0.2">
      <c r="A35" s="28">
        <v>33</v>
      </c>
      <c r="B35" s="383"/>
      <c r="C35" s="383"/>
      <c r="D35" s="383"/>
      <c r="E35" s="383"/>
      <c r="F35" s="383"/>
      <c r="G35" s="5"/>
      <c r="H35" s="28">
        <v>33</v>
      </c>
      <c r="I35" s="384"/>
      <c r="J35" s="384"/>
      <c r="K35" s="384"/>
      <c r="L35" s="384"/>
      <c r="M35" s="384"/>
      <c r="P35" s="28" t="str">
        <f t="shared" si="23"/>
        <v/>
      </c>
      <c r="Q35" s="28" t="str">
        <f t="shared" si="24"/>
        <v/>
      </c>
      <c r="R35" s="28" t="str">
        <f t="shared" si="25"/>
        <v/>
      </c>
      <c r="S35" s="28" t="str">
        <f t="shared" si="26"/>
        <v/>
      </c>
      <c r="T35" s="142">
        <f t="shared" ref="T35:T52" si="27">IF(P35="",0,IF(TowerSides=4,IF(P35="A",Q35*SIN(RADIANS(0+S35)),IF(P35="B",$N$3*COS(RADIANS(45))+Q35*COS(RADIANS(0+S35)),IF(P35="C",-Q35*SIN(RADIANS(0+S35)),IF(P35="D",-($N$3*COS(RADIANS(45))+Q35*COS(RADIANS(0+S35))),"")))),IF(P35="C",-0.5*$N$3-Q35*COS(RADIANS(30+S35)),IF(P35="B",0.5*$N$3+Q35*COS(RADIANS(30+S35)),IF(P35="A",Q35*SIN(RADIANS(0+S35)),"")))))</f>
        <v>0</v>
      </c>
      <c r="U35" s="142">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142">
        <f t="shared" si="8"/>
        <v>0</v>
      </c>
      <c r="W35" s="28" t="str">
        <f t="shared" si="9"/>
        <v/>
      </c>
      <c r="X35" s="28" t="str">
        <f t="shared" si="10"/>
        <v/>
      </c>
      <c r="Y35" s="28" t="str">
        <f t="shared" si="11"/>
        <v/>
      </c>
      <c r="Z35" s="28" t="str">
        <f t="shared" si="12"/>
        <v/>
      </c>
      <c r="AA35" s="142">
        <f t="shared" ref="AA35:AA52" si="29">IF(W35="",0,IF(TowerSides=4,IF(W35="A",X35*SIN(RADIANS(0+Z35)),IF(W35="B",$N$3*COS(RADIANS(45))+X35*COS(RADIANS(0+Z35)),IF(W35="C",-X35*SIN(RADIANS(0+Z35)),IF(W35="D",-($N$3*COS(RADIANS(45))+X35*COS(RADIANS(0+Z35))),"")))),IF(W35="C",-0.5*$N$3-X35*COS(RADIANS(30+Z35)),IF(W35="B",0.5*$N$3+X35*COS(RADIANS(30+Z35)),IF(W35="A",X35*SIN(RADIANS(0+Z35)),"")))))</f>
        <v>0</v>
      </c>
      <c r="AB35" s="142">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142">
        <f t="shared" si="13"/>
        <v>0</v>
      </c>
      <c r="AD35" s="385" t="str" cm="1">
        <f t="array" ref="AD35">IF(W35="","",INDEX(A$3:A$52,MATCH(MIN(SQRT(($T$3:$T$52-AA35)^2+($U$3:$U$52-AB35)^2+($V$3:$V$52-AC35)^2)),SQRT(($T$3:$T$52-AA35)^2+($U$3:$U$52-AB35)^2+($V$3:$V$52-AC35)^2),0),1))</f>
        <v/>
      </c>
      <c r="AE35" s="385" t="str">
        <f t="shared" si="14"/>
        <v/>
      </c>
      <c r="AF35" s="385" t="str">
        <f t="shared" si="15"/>
        <v/>
      </c>
      <c r="AG35" s="385" t="str">
        <f t="shared" si="16"/>
        <v/>
      </c>
      <c r="AH35" s="385" t="str">
        <f t="shared" si="17"/>
        <v/>
      </c>
      <c r="AI35" s="386" t="str" cm="1">
        <f t="array" ref="AI35">IF(I35="","",MIN(SQRT(($T$3:$T$52-AA35)^2+($U$3:$U$52-AB35)^2+($V$3:$V$52-AC35)^2)))</f>
        <v/>
      </c>
      <c r="AJ35" s="387" t="str" cm="1">
        <f t="array" ref="AJ35">IF(AD35="","",INDEX($H$3:$H$52,MATCH(1,(AD35=$AD$3:$AD$52)*(MIN(IF($AD$3:$AD$52=AD35,$AI$3:$AI$52))=$AI$3:$AI$52),0)))</f>
        <v/>
      </c>
      <c r="AK35" s="387" t="str">
        <f t="shared" si="18"/>
        <v/>
      </c>
      <c r="AL35" s="387" t="str">
        <f t="shared" si="19"/>
        <v/>
      </c>
      <c r="AM35" s="380" t="str">
        <f t="shared" si="20"/>
        <v/>
      </c>
      <c r="AN35" s="380" t="str">
        <f t="shared" si="21"/>
        <v/>
      </c>
      <c r="AO35" s="388"/>
      <c r="AP35" s="389" t="str">
        <f t="shared" si="22"/>
        <v/>
      </c>
    </row>
    <row r="36" spans="1:42" x14ac:dyDescent="0.2">
      <c r="A36" s="28">
        <v>34</v>
      </c>
      <c r="B36" s="383"/>
      <c r="C36" s="383"/>
      <c r="D36" s="383"/>
      <c r="E36" s="383"/>
      <c r="F36" s="383"/>
      <c r="G36" s="5"/>
      <c r="H36" s="28">
        <v>34</v>
      </c>
      <c r="I36" s="384"/>
      <c r="J36" s="384"/>
      <c r="K36" s="384"/>
      <c r="L36" s="384"/>
      <c r="M36" s="384"/>
      <c r="P36" s="28" t="str">
        <f t="shared" si="23"/>
        <v/>
      </c>
      <c r="Q36" s="28" t="str">
        <f t="shared" si="24"/>
        <v/>
      </c>
      <c r="R36" s="28" t="str">
        <f t="shared" si="25"/>
        <v/>
      </c>
      <c r="S36" s="28" t="str">
        <f t="shared" si="26"/>
        <v/>
      </c>
      <c r="T36" s="142">
        <f t="shared" si="27"/>
        <v>0</v>
      </c>
      <c r="U36" s="142">
        <f t="shared" si="28"/>
        <v>0</v>
      </c>
      <c r="V36" s="142">
        <f t="shared" si="8"/>
        <v>0</v>
      </c>
      <c r="W36" s="28" t="str">
        <f t="shared" si="9"/>
        <v/>
      </c>
      <c r="X36" s="28" t="str">
        <f t="shared" si="10"/>
        <v/>
      </c>
      <c r="Y36" s="28" t="str">
        <f t="shared" si="11"/>
        <v/>
      </c>
      <c r="Z36" s="28" t="str">
        <f t="shared" si="12"/>
        <v/>
      </c>
      <c r="AA36" s="142">
        <f t="shared" si="29"/>
        <v>0</v>
      </c>
      <c r="AB36" s="142">
        <f t="shared" si="30"/>
        <v>0</v>
      </c>
      <c r="AC36" s="142">
        <f t="shared" si="13"/>
        <v>0</v>
      </c>
      <c r="AD36" s="385" t="str" cm="1">
        <f t="array" ref="AD36">IF(W36="","",INDEX(A$3:A$52,MATCH(MIN(SQRT(($T$3:$T$52-AA36)^2+($U$3:$U$52-AB36)^2+($V$3:$V$52-AC36)^2)),SQRT(($T$3:$T$52-AA36)^2+($U$3:$U$52-AB36)^2+($V$3:$V$52-AC36)^2),0),1))</f>
        <v/>
      </c>
      <c r="AE36" s="385" t="str">
        <f t="shared" si="14"/>
        <v/>
      </c>
      <c r="AF36" s="385" t="str">
        <f t="shared" si="15"/>
        <v/>
      </c>
      <c r="AG36" s="385" t="str">
        <f t="shared" si="16"/>
        <v/>
      </c>
      <c r="AH36" s="385" t="str">
        <f t="shared" si="17"/>
        <v/>
      </c>
      <c r="AI36" s="386" t="str" cm="1">
        <f t="array" ref="AI36">IF(I36="","",MIN(SQRT(($T$3:$T$52-AA36)^2+($U$3:$U$52-AB36)^2+($V$3:$V$52-AC36)^2)))</f>
        <v/>
      </c>
      <c r="AJ36" s="387" t="str" cm="1">
        <f t="array" ref="AJ36">IF(AD36="","",INDEX($H$3:$H$52,MATCH(1,(AD36=$AD$3:$AD$52)*(MIN(IF($AD$3:$AD$52=AD36,$AI$3:$AI$52))=$AI$3:$AI$52),0)))</f>
        <v/>
      </c>
      <c r="AK36" s="387" t="str">
        <f t="shared" si="18"/>
        <v/>
      </c>
      <c r="AL36" s="387" t="str">
        <f t="shared" si="19"/>
        <v/>
      </c>
      <c r="AM36" s="380" t="str">
        <f t="shared" si="20"/>
        <v/>
      </c>
      <c r="AN36" s="380" t="str">
        <f t="shared" si="21"/>
        <v/>
      </c>
      <c r="AO36" s="388"/>
      <c r="AP36" s="389" t="str">
        <f t="shared" si="22"/>
        <v/>
      </c>
    </row>
    <row r="37" spans="1:42" x14ac:dyDescent="0.2">
      <c r="A37" s="28">
        <v>35</v>
      </c>
      <c r="B37" s="383"/>
      <c r="C37" s="383"/>
      <c r="D37" s="383"/>
      <c r="E37" s="383"/>
      <c r="F37" s="383"/>
      <c r="G37" s="5"/>
      <c r="H37" s="28">
        <v>35</v>
      </c>
      <c r="I37" s="384"/>
      <c r="J37" s="384"/>
      <c r="K37" s="384"/>
      <c r="L37" s="384"/>
      <c r="M37" s="384"/>
      <c r="P37" s="28" t="str">
        <f t="shared" si="23"/>
        <v/>
      </c>
      <c r="Q37" s="28" t="str">
        <f t="shared" si="24"/>
        <v/>
      </c>
      <c r="R37" s="28" t="str">
        <f t="shared" si="25"/>
        <v/>
      </c>
      <c r="S37" s="28" t="str">
        <f t="shared" si="26"/>
        <v/>
      </c>
      <c r="T37" s="142">
        <f t="shared" si="27"/>
        <v>0</v>
      </c>
      <c r="U37" s="142">
        <f t="shared" si="28"/>
        <v>0</v>
      </c>
      <c r="V37" s="142">
        <f t="shared" si="8"/>
        <v>0</v>
      </c>
      <c r="W37" s="28" t="str">
        <f t="shared" si="9"/>
        <v/>
      </c>
      <c r="X37" s="28" t="str">
        <f t="shared" si="10"/>
        <v/>
      </c>
      <c r="Y37" s="28" t="str">
        <f t="shared" si="11"/>
        <v/>
      </c>
      <c r="Z37" s="28" t="str">
        <f t="shared" si="12"/>
        <v/>
      </c>
      <c r="AA37" s="142">
        <f t="shared" si="29"/>
        <v>0</v>
      </c>
      <c r="AB37" s="142">
        <f t="shared" si="30"/>
        <v>0</v>
      </c>
      <c r="AC37" s="142">
        <f t="shared" si="13"/>
        <v>0</v>
      </c>
      <c r="AD37" s="385" t="str" cm="1">
        <f t="array" ref="AD37">IF(W37="","",INDEX(A$3:A$52,MATCH(MIN(SQRT(($T$3:$T$52-AA37)^2+($U$3:$U$52-AB37)^2+($V$3:$V$52-AC37)^2)),SQRT(($T$3:$T$52-AA37)^2+($U$3:$U$52-AB37)^2+($V$3:$V$52-AC37)^2),0),1))</f>
        <v/>
      </c>
      <c r="AE37" s="385" t="str">
        <f t="shared" si="14"/>
        <v/>
      </c>
      <c r="AF37" s="385" t="str">
        <f t="shared" si="15"/>
        <v/>
      </c>
      <c r="AG37" s="385" t="str">
        <f t="shared" si="16"/>
        <v/>
      </c>
      <c r="AH37" s="385" t="str">
        <f t="shared" si="17"/>
        <v/>
      </c>
      <c r="AI37" s="386" t="str" cm="1">
        <f t="array" ref="AI37">IF(I37="","",MIN(SQRT(($T$3:$T$52-AA37)^2+($U$3:$U$52-AB37)^2+($V$3:$V$52-AC37)^2)))</f>
        <v/>
      </c>
      <c r="AJ37" s="387" t="str" cm="1">
        <f t="array" ref="AJ37">IF(AD37="","",INDEX($H$3:$H$52,MATCH(1,(AD37=$AD$3:$AD$52)*(MIN(IF($AD$3:$AD$52=AD37,$AI$3:$AI$52))=$AI$3:$AI$52),0)))</f>
        <v/>
      </c>
      <c r="AK37" s="387" t="str">
        <f t="shared" si="18"/>
        <v/>
      </c>
      <c r="AL37" s="387" t="str">
        <f t="shared" si="19"/>
        <v/>
      </c>
      <c r="AM37" s="380" t="str">
        <f t="shared" si="20"/>
        <v/>
      </c>
      <c r="AN37" s="380" t="str">
        <f t="shared" si="21"/>
        <v/>
      </c>
      <c r="AO37" s="388"/>
      <c r="AP37" s="389" t="str">
        <f t="shared" si="22"/>
        <v/>
      </c>
    </row>
    <row r="38" spans="1:42" x14ac:dyDescent="0.2">
      <c r="A38" s="28">
        <v>36</v>
      </c>
      <c r="B38" s="383"/>
      <c r="C38" s="383"/>
      <c r="D38" s="383"/>
      <c r="E38" s="383"/>
      <c r="F38" s="383"/>
      <c r="G38" s="5"/>
      <c r="H38" s="28">
        <v>36</v>
      </c>
      <c r="I38" s="384"/>
      <c r="J38" s="384"/>
      <c r="K38" s="384"/>
      <c r="L38" s="384"/>
      <c r="M38" s="384"/>
      <c r="P38" s="28" t="str">
        <f t="shared" si="23"/>
        <v/>
      </c>
      <c r="Q38" s="28" t="str">
        <f t="shared" si="24"/>
        <v/>
      </c>
      <c r="R38" s="28" t="str">
        <f t="shared" si="25"/>
        <v/>
      </c>
      <c r="S38" s="28" t="str">
        <f t="shared" si="26"/>
        <v/>
      </c>
      <c r="T38" s="142">
        <f t="shared" si="27"/>
        <v>0</v>
      </c>
      <c r="U38" s="142">
        <f t="shared" si="28"/>
        <v>0</v>
      </c>
      <c r="V38" s="142">
        <f t="shared" si="8"/>
        <v>0</v>
      </c>
      <c r="W38" s="28" t="str">
        <f t="shared" si="9"/>
        <v/>
      </c>
      <c r="X38" s="28" t="str">
        <f t="shared" si="10"/>
        <v/>
      </c>
      <c r="Y38" s="28" t="str">
        <f t="shared" si="11"/>
        <v/>
      </c>
      <c r="Z38" s="28" t="str">
        <f t="shared" si="12"/>
        <v/>
      </c>
      <c r="AA38" s="142">
        <f t="shared" si="29"/>
        <v>0</v>
      </c>
      <c r="AB38" s="142">
        <f t="shared" si="30"/>
        <v>0</v>
      </c>
      <c r="AC38" s="142">
        <f t="shared" si="13"/>
        <v>0</v>
      </c>
      <c r="AD38" s="385" t="str" cm="1">
        <f t="array" ref="AD38">IF(W38="","",INDEX(A$3:A$52,MATCH(MIN(SQRT(($T$3:$T$52-AA38)^2+($U$3:$U$52-AB38)^2+($V$3:$V$52-AC38)^2)),SQRT(($T$3:$T$52-AA38)^2+($U$3:$U$52-AB38)^2+($V$3:$V$52-AC38)^2),0),1))</f>
        <v/>
      </c>
      <c r="AE38" s="385" t="str">
        <f t="shared" si="14"/>
        <v/>
      </c>
      <c r="AF38" s="385" t="str">
        <f t="shared" si="15"/>
        <v/>
      </c>
      <c r="AG38" s="385" t="str">
        <f t="shared" si="16"/>
        <v/>
      </c>
      <c r="AH38" s="385" t="str">
        <f t="shared" si="17"/>
        <v/>
      </c>
      <c r="AI38" s="386" t="str" cm="1">
        <f t="array" ref="AI38">IF(I38="","",MIN(SQRT(($T$3:$T$52-AA38)^2+($U$3:$U$52-AB38)^2+($V$3:$V$52-AC38)^2)))</f>
        <v/>
      </c>
      <c r="AJ38" s="387" t="str" cm="1">
        <f t="array" ref="AJ38">IF(AD38="","",INDEX($H$3:$H$52,MATCH(1,(AD38=$AD$3:$AD$52)*(MIN(IF($AD$3:$AD$52=AD38,$AI$3:$AI$52))=$AI$3:$AI$52),0)))</f>
        <v/>
      </c>
      <c r="AK38" s="387" t="str">
        <f t="shared" si="18"/>
        <v/>
      </c>
      <c r="AL38" s="387" t="str">
        <f t="shared" si="19"/>
        <v/>
      </c>
      <c r="AM38" s="380" t="str">
        <f t="shared" si="20"/>
        <v/>
      </c>
      <c r="AN38" s="380" t="str">
        <f t="shared" si="21"/>
        <v/>
      </c>
      <c r="AO38" s="388"/>
      <c r="AP38" s="389" t="str">
        <f t="shared" si="22"/>
        <v/>
      </c>
    </row>
    <row r="39" spans="1:42" x14ac:dyDescent="0.2">
      <c r="A39" s="28">
        <v>37</v>
      </c>
      <c r="B39" s="383"/>
      <c r="C39" s="383"/>
      <c r="D39" s="383"/>
      <c r="E39" s="383"/>
      <c r="F39" s="383"/>
      <c r="G39" s="5"/>
      <c r="H39" s="28">
        <v>37</v>
      </c>
      <c r="I39" s="384"/>
      <c r="J39" s="384"/>
      <c r="K39" s="384"/>
      <c r="L39" s="384"/>
      <c r="M39" s="384"/>
      <c r="P39" s="28" t="str">
        <f t="shared" si="23"/>
        <v/>
      </c>
      <c r="Q39" s="28" t="str">
        <f t="shared" si="24"/>
        <v/>
      </c>
      <c r="R39" s="28" t="str">
        <f t="shared" si="25"/>
        <v/>
      </c>
      <c r="S39" s="28" t="str">
        <f t="shared" si="26"/>
        <v/>
      </c>
      <c r="T39" s="142">
        <f t="shared" si="27"/>
        <v>0</v>
      </c>
      <c r="U39" s="142">
        <f t="shared" si="28"/>
        <v>0</v>
      </c>
      <c r="V39" s="142">
        <f t="shared" si="8"/>
        <v>0</v>
      </c>
      <c r="W39" s="28" t="str">
        <f t="shared" si="9"/>
        <v/>
      </c>
      <c r="X39" s="28" t="str">
        <f t="shared" si="10"/>
        <v/>
      </c>
      <c r="Y39" s="28" t="str">
        <f t="shared" si="11"/>
        <v/>
      </c>
      <c r="Z39" s="28" t="str">
        <f t="shared" si="12"/>
        <v/>
      </c>
      <c r="AA39" s="142">
        <f t="shared" si="29"/>
        <v>0</v>
      </c>
      <c r="AB39" s="142">
        <f t="shared" si="30"/>
        <v>0</v>
      </c>
      <c r="AC39" s="142">
        <f t="shared" si="13"/>
        <v>0</v>
      </c>
      <c r="AD39" s="385" t="str" cm="1">
        <f t="array" ref="AD39">IF(W39="","",INDEX(A$3:A$52,MATCH(MIN(SQRT(($T$3:$T$52-AA39)^2+($U$3:$U$52-AB39)^2+($V$3:$V$52-AC39)^2)),SQRT(($T$3:$T$52-AA39)^2+($U$3:$U$52-AB39)^2+($V$3:$V$52-AC39)^2),0),1))</f>
        <v/>
      </c>
      <c r="AE39" s="385" t="str">
        <f t="shared" si="14"/>
        <v/>
      </c>
      <c r="AF39" s="385" t="str">
        <f t="shared" si="15"/>
        <v/>
      </c>
      <c r="AG39" s="385" t="str">
        <f t="shared" si="16"/>
        <v/>
      </c>
      <c r="AH39" s="385" t="str">
        <f t="shared" si="17"/>
        <v/>
      </c>
      <c r="AI39" s="386" t="str" cm="1">
        <f t="array" ref="AI39">IF(I39="","",MIN(SQRT(($T$3:$T$52-AA39)^2+($U$3:$U$52-AB39)^2+($V$3:$V$52-AC39)^2)))</f>
        <v/>
      </c>
      <c r="AJ39" s="387" t="str" cm="1">
        <f t="array" ref="AJ39">IF(AD39="","",INDEX($H$3:$H$52,MATCH(1,(AD39=$AD$3:$AD$52)*(MIN(IF($AD$3:$AD$52=AD39,$AI$3:$AI$52))=$AI$3:$AI$52),0)))</f>
        <v/>
      </c>
      <c r="AK39" s="387" t="str">
        <f t="shared" si="18"/>
        <v/>
      </c>
      <c r="AL39" s="387" t="str">
        <f t="shared" si="19"/>
        <v/>
      </c>
      <c r="AM39" s="380" t="str">
        <f t="shared" si="20"/>
        <v/>
      </c>
      <c r="AN39" s="380" t="str">
        <f t="shared" si="21"/>
        <v/>
      </c>
      <c r="AO39" s="388"/>
      <c r="AP39" s="389" t="str">
        <f t="shared" si="22"/>
        <v/>
      </c>
    </row>
    <row r="40" spans="1:42" x14ac:dyDescent="0.2">
      <c r="A40" s="28">
        <v>38</v>
      </c>
      <c r="B40" s="383"/>
      <c r="C40" s="383"/>
      <c r="D40" s="383"/>
      <c r="E40" s="383"/>
      <c r="F40" s="383"/>
      <c r="G40" s="5"/>
      <c r="H40" s="28">
        <v>38</v>
      </c>
      <c r="I40" s="384"/>
      <c r="J40" s="384"/>
      <c r="K40" s="384"/>
      <c r="L40" s="384"/>
      <c r="M40" s="384"/>
      <c r="P40" s="28" t="str">
        <f t="shared" si="23"/>
        <v/>
      </c>
      <c r="Q40" s="28" t="str">
        <f t="shared" si="24"/>
        <v/>
      </c>
      <c r="R40" s="28" t="str">
        <f t="shared" si="25"/>
        <v/>
      </c>
      <c r="S40" s="28" t="str">
        <f t="shared" si="26"/>
        <v/>
      </c>
      <c r="T40" s="142">
        <f t="shared" si="27"/>
        <v>0</v>
      </c>
      <c r="U40" s="142">
        <f t="shared" si="28"/>
        <v>0</v>
      </c>
      <c r="V40" s="142">
        <f t="shared" si="8"/>
        <v>0</v>
      </c>
      <c r="W40" s="28" t="str">
        <f t="shared" si="9"/>
        <v/>
      </c>
      <c r="X40" s="28" t="str">
        <f t="shared" si="10"/>
        <v/>
      </c>
      <c r="Y40" s="28" t="str">
        <f t="shared" si="11"/>
        <v/>
      </c>
      <c r="Z40" s="28" t="str">
        <f t="shared" si="12"/>
        <v/>
      </c>
      <c r="AA40" s="142">
        <f t="shared" si="29"/>
        <v>0</v>
      </c>
      <c r="AB40" s="142">
        <f t="shared" si="30"/>
        <v>0</v>
      </c>
      <c r="AC40" s="142">
        <f t="shared" si="13"/>
        <v>0</v>
      </c>
      <c r="AD40" s="385" t="str" cm="1">
        <f t="array" ref="AD40">IF(W40="","",INDEX(A$3:A$52,MATCH(MIN(SQRT(($T$3:$T$52-AA40)^2+($U$3:$U$52-AB40)^2+($V$3:$V$52-AC40)^2)),SQRT(($T$3:$T$52-AA40)^2+($U$3:$U$52-AB40)^2+($V$3:$V$52-AC40)^2),0),1))</f>
        <v/>
      </c>
      <c r="AE40" s="385" t="str">
        <f t="shared" si="14"/>
        <v/>
      </c>
      <c r="AF40" s="385" t="str">
        <f t="shared" si="15"/>
        <v/>
      </c>
      <c r="AG40" s="385" t="str">
        <f t="shared" si="16"/>
        <v/>
      </c>
      <c r="AH40" s="385" t="str">
        <f t="shared" si="17"/>
        <v/>
      </c>
      <c r="AI40" s="386" t="str" cm="1">
        <f t="array" ref="AI40">IF(I40="","",MIN(SQRT(($T$3:$T$52-AA40)^2+($U$3:$U$52-AB40)^2+($V$3:$V$52-AC40)^2)))</f>
        <v/>
      </c>
      <c r="AJ40" s="387" t="str" cm="1">
        <f t="array" ref="AJ40">IF(AD40="","",INDEX($H$3:$H$52,MATCH(1,(AD40=$AD$3:$AD$52)*(MIN(IF($AD$3:$AD$52=AD40,$AI$3:$AI$52))=$AI$3:$AI$52),0)))</f>
        <v/>
      </c>
      <c r="AK40" s="387" t="str">
        <f t="shared" si="18"/>
        <v/>
      </c>
      <c r="AL40" s="387" t="str">
        <f t="shared" si="19"/>
        <v/>
      </c>
      <c r="AM40" s="380" t="str">
        <f t="shared" si="20"/>
        <v/>
      </c>
      <c r="AN40" s="380" t="str">
        <f t="shared" si="21"/>
        <v/>
      </c>
      <c r="AO40" s="388"/>
      <c r="AP40" s="389" t="str">
        <f t="shared" si="22"/>
        <v/>
      </c>
    </row>
    <row r="41" spans="1:42" x14ac:dyDescent="0.2">
      <c r="A41" s="28">
        <v>39</v>
      </c>
      <c r="B41" s="383"/>
      <c r="C41" s="383"/>
      <c r="D41" s="383"/>
      <c r="E41" s="383"/>
      <c r="F41" s="383"/>
      <c r="G41" s="5"/>
      <c r="H41" s="28">
        <v>39</v>
      </c>
      <c r="I41" s="384"/>
      <c r="J41" s="384"/>
      <c r="K41" s="384"/>
      <c r="L41" s="384"/>
      <c r="M41" s="384"/>
      <c r="P41" s="28" t="str">
        <f t="shared" si="23"/>
        <v/>
      </c>
      <c r="Q41" s="28" t="str">
        <f t="shared" si="24"/>
        <v/>
      </c>
      <c r="R41" s="28" t="str">
        <f t="shared" si="25"/>
        <v/>
      </c>
      <c r="S41" s="28" t="str">
        <f t="shared" si="26"/>
        <v/>
      </c>
      <c r="T41" s="142">
        <f t="shared" si="27"/>
        <v>0</v>
      </c>
      <c r="U41" s="142">
        <f t="shared" si="28"/>
        <v>0</v>
      </c>
      <c r="V41" s="142">
        <f t="shared" si="8"/>
        <v>0</v>
      </c>
      <c r="W41" s="28" t="str">
        <f t="shared" si="9"/>
        <v/>
      </c>
      <c r="X41" s="28" t="str">
        <f t="shared" si="10"/>
        <v/>
      </c>
      <c r="Y41" s="28" t="str">
        <f t="shared" si="11"/>
        <v/>
      </c>
      <c r="Z41" s="28" t="str">
        <f t="shared" si="12"/>
        <v/>
      </c>
      <c r="AA41" s="142">
        <f t="shared" si="29"/>
        <v>0</v>
      </c>
      <c r="AB41" s="142">
        <f t="shared" si="30"/>
        <v>0</v>
      </c>
      <c r="AC41" s="142">
        <f t="shared" si="13"/>
        <v>0</v>
      </c>
      <c r="AD41" s="385" t="str" cm="1">
        <f t="array" ref="AD41">IF(W41="","",INDEX(A$3:A$52,MATCH(MIN(SQRT(($T$3:$T$52-AA41)^2+($U$3:$U$52-AB41)^2+($V$3:$V$52-AC41)^2)),SQRT(($T$3:$T$52-AA41)^2+($U$3:$U$52-AB41)^2+($V$3:$V$52-AC41)^2),0),1))</f>
        <v/>
      </c>
      <c r="AE41" s="385" t="str">
        <f t="shared" si="14"/>
        <v/>
      </c>
      <c r="AF41" s="385" t="str">
        <f t="shared" si="15"/>
        <v/>
      </c>
      <c r="AG41" s="385" t="str">
        <f t="shared" si="16"/>
        <v/>
      </c>
      <c r="AH41" s="385" t="str">
        <f t="shared" si="17"/>
        <v/>
      </c>
      <c r="AI41" s="386" t="str" cm="1">
        <f t="array" ref="AI41">IF(I41="","",MIN(SQRT(($T$3:$T$52-AA41)^2+($U$3:$U$52-AB41)^2+($V$3:$V$52-AC41)^2)))</f>
        <v/>
      </c>
      <c r="AJ41" s="387" t="str" cm="1">
        <f t="array" ref="AJ41">IF(AD41="","",INDEX($H$3:$H$52,MATCH(1,(AD41=$AD$3:$AD$52)*(MIN(IF($AD$3:$AD$52=AD41,$AI$3:$AI$52))=$AI$3:$AI$52),0)))</f>
        <v/>
      </c>
      <c r="AK41" s="387" t="str">
        <f t="shared" si="18"/>
        <v/>
      </c>
      <c r="AL41" s="387" t="str">
        <f t="shared" si="19"/>
        <v/>
      </c>
      <c r="AM41" s="380" t="str">
        <f t="shared" si="20"/>
        <v/>
      </c>
      <c r="AN41" s="380" t="str">
        <f t="shared" si="21"/>
        <v/>
      </c>
      <c r="AO41" s="388"/>
      <c r="AP41" s="389" t="str">
        <f t="shared" si="22"/>
        <v/>
      </c>
    </row>
    <row r="42" spans="1:42" x14ac:dyDescent="0.2">
      <c r="A42" s="28">
        <v>40</v>
      </c>
      <c r="B42" s="383"/>
      <c r="C42" s="383"/>
      <c r="D42" s="383"/>
      <c r="E42" s="383"/>
      <c r="F42" s="383"/>
      <c r="G42" s="5"/>
      <c r="H42" s="28">
        <v>40</v>
      </c>
      <c r="I42" s="384"/>
      <c r="J42" s="384"/>
      <c r="K42" s="384"/>
      <c r="L42" s="384"/>
      <c r="M42" s="384"/>
      <c r="P42" s="28" t="str">
        <f t="shared" si="23"/>
        <v/>
      </c>
      <c r="Q42" s="28" t="str">
        <f t="shared" si="24"/>
        <v/>
      </c>
      <c r="R42" s="28" t="str">
        <f t="shared" si="25"/>
        <v/>
      </c>
      <c r="S42" s="28" t="str">
        <f t="shared" si="26"/>
        <v/>
      </c>
      <c r="T42" s="142">
        <f t="shared" si="27"/>
        <v>0</v>
      </c>
      <c r="U42" s="142">
        <f t="shared" si="28"/>
        <v>0</v>
      </c>
      <c r="V42" s="142">
        <f t="shared" si="8"/>
        <v>0</v>
      </c>
      <c r="W42" s="28" t="str">
        <f t="shared" si="9"/>
        <v/>
      </c>
      <c r="X42" s="28" t="str">
        <f t="shared" si="10"/>
        <v/>
      </c>
      <c r="Y42" s="28" t="str">
        <f t="shared" si="11"/>
        <v/>
      </c>
      <c r="Z42" s="28" t="str">
        <f t="shared" si="12"/>
        <v/>
      </c>
      <c r="AA42" s="142">
        <f t="shared" si="29"/>
        <v>0</v>
      </c>
      <c r="AB42" s="142">
        <f t="shared" si="30"/>
        <v>0</v>
      </c>
      <c r="AC42" s="142">
        <f t="shared" si="13"/>
        <v>0</v>
      </c>
      <c r="AD42" s="385" t="str" cm="1">
        <f t="array" ref="AD42">IF(W42="","",INDEX(A$3:A$52,MATCH(MIN(SQRT(($T$3:$T$52-AA42)^2+($U$3:$U$52-AB42)^2+($V$3:$V$52-AC42)^2)),SQRT(($T$3:$T$52-AA42)^2+($U$3:$U$52-AB42)^2+($V$3:$V$52-AC42)^2),0),1))</f>
        <v/>
      </c>
      <c r="AE42" s="385" t="str">
        <f t="shared" si="14"/>
        <v/>
      </c>
      <c r="AF42" s="385" t="str">
        <f t="shared" si="15"/>
        <v/>
      </c>
      <c r="AG42" s="385" t="str">
        <f t="shared" si="16"/>
        <v/>
      </c>
      <c r="AH42" s="385" t="str">
        <f t="shared" si="17"/>
        <v/>
      </c>
      <c r="AI42" s="386" t="str" cm="1">
        <f t="array" ref="AI42">IF(I42="","",MIN(SQRT(($T$3:$T$52-AA42)^2+($U$3:$U$52-AB42)^2+($V$3:$V$52-AC42)^2)))</f>
        <v/>
      </c>
      <c r="AJ42" s="387" t="str" cm="1">
        <f t="array" ref="AJ42">IF(AD42="","",INDEX($H$3:$H$52,MATCH(1,(AD42=$AD$3:$AD$52)*(MIN(IF($AD$3:$AD$52=AD42,$AI$3:$AI$52))=$AI$3:$AI$52),0)))</f>
        <v/>
      </c>
      <c r="AK42" s="387" t="str">
        <f t="shared" si="18"/>
        <v/>
      </c>
      <c r="AL42" s="387" t="str">
        <f t="shared" si="19"/>
        <v/>
      </c>
      <c r="AM42" s="380" t="str">
        <f t="shared" si="20"/>
        <v/>
      </c>
      <c r="AN42" s="380" t="str">
        <f t="shared" si="21"/>
        <v/>
      </c>
      <c r="AO42" s="388"/>
      <c r="AP42" s="389" t="str">
        <f t="shared" si="22"/>
        <v/>
      </c>
    </row>
    <row r="43" spans="1:42" x14ac:dyDescent="0.2">
      <c r="A43" s="28">
        <v>41</v>
      </c>
      <c r="B43" s="383"/>
      <c r="C43" s="383"/>
      <c r="D43" s="383"/>
      <c r="E43" s="383"/>
      <c r="F43" s="383"/>
      <c r="G43" s="5"/>
      <c r="H43" s="28">
        <v>41</v>
      </c>
      <c r="I43" s="384"/>
      <c r="J43" s="384"/>
      <c r="K43" s="384"/>
      <c r="L43" s="384"/>
      <c r="M43" s="384"/>
      <c r="P43" s="28" t="str">
        <f t="shared" si="23"/>
        <v/>
      </c>
      <c r="Q43" s="28" t="str">
        <f t="shared" si="24"/>
        <v/>
      </c>
      <c r="R43" s="28" t="str">
        <f t="shared" si="25"/>
        <v/>
      </c>
      <c r="S43" s="28" t="str">
        <f t="shared" si="26"/>
        <v/>
      </c>
      <c r="T43" s="142">
        <f t="shared" si="27"/>
        <v>0</v>
      </c>
      <c r="U43" s="142">
        <f t="shared" si="28"/>
        <v>0</v>
      </c>
      <c r="V43" s="142">
        <f t="shared" si="8"/>
        <v>0</v>
      </c>
      <c r="W43" s="28" t="str">
        <f t="shared" si="9"/>
        <v/>
      </c>
      <c r="X43" s="28" t="str">
        <f t="shared" si="10"/>
        <v/>
      </c>
      <c r="Y43" s="28" t="str">
        <f t="shared" si="11"/>
        <v/>
      </c>
      <c r="Z43" s="28" t="str">
        <f t="shared" si="12"/>
        <v/>
      </c>
      <c r="AA43" s="142">
        <f t="shared" si="29"/>
        <v>0</v>
      </c>
      <c r="AB43" s="142">
        <f t="shared" si="30"/>
        <v>0</v>
      </c>
      <c r="AC43" s="142">
        <f t="shared" si="13"/>
        <v>0</v>
      </c>
      <c r="AD43" s="385" t="str" cm="1">
        <f t="array" ref="AD43">IF(W43="","",INDEX(A$3:A$52,MATCH(MIN(SQRT(($T$3:$T$52-AA43)^2+($U$3:$U$52-AB43)^2+($V$3:$V$52-AC43)^2)),SQRT(($T$3:$T$52-AA43)^2+($U$3:$U$52-AB43)^2+($V$3:$V$52-AC43)^2),0),1))</f>
        <v/>
      </c>
      <c r="AE43" s="385" t="str">
        <f t="shared" si="14"/>
        <v/>
      </c>
      <c r="AF43" s="385" t="str">
        <f t="shared" si="15"/>
        <v/>
      </c>
      <c r="AG43" s="385" t="str">
        <f t="shared" si="16"/>
        <v/>
      </c>
      <c r="AH43" s="385" t="str">
        <f t="shared" si="17"/>
        <v/>
      </c>
      <c r="AI43" s="386" t="str" cm="1">
        <f t="array" ref="AI43">IF(I43="","",MIN(SQRT(($T$3:$T$52-AA43)^2+($U$3:$U$52-AB43)^2+($V$3:$V$52-AC43)^2)))</f>
        <v/>
      </c>
      <c r="AJ43" s="387" t="str" cm="1">
        <f t="array" ref="AJ43">IF(AD43="","",INDEX($H$3:$H$52,MATCH(1,(AD43=$AD$3:$AD$52)*(MIN(IF($AD$3:$AD$52=AD43,$AI$3:$AI$52))=$AI$3:$AI$52),0)))</f>
        <v/>
      </c>
      <c r="AK43" s="387" t="str">
        <f t="shared" si="18"/>
        <v/>
      </c>
      <c r="AL43" s="387" t="str">
        <f t="shared" si="19"/>
        <v/>
      </c>
      <c r="AM43" s="380" t="str">
        <f t="shared" si="20"/>
        <v/>
      </c>
      <c r="AN43" s="380" t="str">
        <f t="shared" si="21"/>
        <v/>
      </c>
      <c r="AO43" s="388"/>
      <c r="AP43" s="389" t="str">
        <f t="shared" si="22"/>
        <v/>
      </c>
    </row>
    <row r="44" spans="1:42" x14ac:dyDescent="0.2">
      <c r="A44" s="28">
        <v>42</v>
      </c>
      <c r="B44" s="383"/>
      <c r="C44" s="383"/>
      <c r="D44" s="383"/>
      <c r="E44" s="383"/>
      <c r="F44" s="383"/>
      <c r="G44" s="5"/>
      <c r="H44" s="28">
        <v>42</v>
      </c>
      <c r="I44" s="384"/>
      <c r="J44" s="384"/>
      <c r="K44" s="384"/>
      <c r="L44" s="384"/>
      <c r="M44" s="384"/>
      <c r="P44" s="28" t="str">
        <f t="shared" si="23"/>
        <v/>
      </c>
      <c r="Q44" s="28" t="str">
        <f t="shared" si="24"/>
        <v/>
      </c>
      <c r="R44" s="28" t="str">
        <f t="shared" si="25"/>
        <v/>
      </c>
      <c r="S44" s="28" t="str">
        <f t="shared" si="26"/>
        <v/>
      </c>
      <c r="T44" s="142">
        <f t="shared" si="27"/>
        <v>0</v>
      </c>
      <c r="U44" s="142">
        <f t="shared" si="28"/>
        <v>0</v>
      </c>
      <c r="V44" s="142">
        <f t="shared" si="8"/>
        <v>0</v>
      </c>
      <c r="W44" s="28" t="str">
        <f t="shared" si="9"/>
        <v/>
      </c>
      <c r="X44" s="28" t="str">
        <f t="shared" si="10"/>
        <v/>
      </c>
      <c r="Y44" s="28" t="str">
        <f t="shared" si="11"/>
        <v/>
      </c>
      <c r="Z44" s="28" t="str">
        <f t="shared" si="12"/>
        <v/>
      </c>
      <c r="AA44" s="142">
        <f t="shared" si="29"/>
        <v>0</v>
      </c>
      <c r="AB44" s="142">
        <f t="shared" si="30"/>
        <v>0</v>
      </c>
      <c r="AC44" s="142">
        <f t="shared" si="13"/>
        <v>0</v>
      </c>
      <c r="AD44" s="385" t="str" cm="1">
        <f t="array" ref="AD44">IF(W44="","",INDEX(A$3:A$52,MATCH(MIN(SQRT(($T$3:$T$52-AA44)^2+($U$3:$U$52-AB44)^2+($V$3:$V$52-AC44)^2)),SQRT(($T$3:$T$52-AA44)^2+($U$3:$U$52-AB44)^2+($V$3:$V$52-AC44)^2),0),1))</f>
        <v/>
      </c>
      <c r="AE44" s="385" t="str">
        <f t="shared" si="14"/>
        <v/>
      </c>
      <c r="AF44" s="385" t="str">
        <f t="shared" si="15"/>
        <v/>
      </c>
      <c r="AG44" s="385" t="str">
        <f t="shared" si="16"/>
        <v/>
      </c>
      <c r="AH44" s="385" t="str">
        <f t="shared" si="17"/>
        <v/>
      </c>
      <c r="AI44" s="386" t="str" cm="1">
        <f t="array" ref="AI44">IF(I44="","",MIN(SQRT(($T$3:$T$52-AA44)^2+($U$3:$U$52-AB44)^2+($V$3:$V$52-AC44)^2)))</f>
        <v/>
      </c>
      <c r="AJ44" s="387" t="str" cm="1">
        <f t="array" ref="AJ44">IF(AD44="","",INDEX($H$3:$H$52,MATCH(1,(AD44=$AD$3:$AD$52)*(MIN(IF($AD$3:$AD$52=AD44,$AI$3:$AI$52))=$AI$3:$AI$52),0)))</f>
        <v/>
      </c>
      <c r="AK44" s="387" t="str">
        <f t="shared" si="18"/>
        <v/>
      </c>
      <c r="AL44" s="387" t="str">
        <f t="shared" si="19"/>
        <v/>
      </c>
      <c r="AM44" s="380" t="str">
        <f t="shared" si="20"/>
        <v/>
      </c>
      <c r="AN44" s="380" t="str">
        <f t="shared" si="21"/>
        <v/>
      </c>
      <c r="AO44" s="388"/>
      <c r="AP44" s="389" t="str">
        <f t="shared" si="22"/>
        <v/>
      </c>
    </row>
    <row r="45" spans="1:42" x14ac:dyDescent="0.2">
      <c r="A45" s="28">
        <v>43</v>
      </c>
      <c r="B45" s="383"/>
      <c r="C45" s="383"/>
      <c r="D45" s="383"/>
      <c r="E45" s="383"/>
      <c r="F45" s="383"/>
      <c r="G45" s="5"/>
      <c r="H45" s="28">
        <v>43</v>
      </c>
      <c r="I45" s="384"/>
      <c r="J45" s="384"/>
      <c r="K45" s="384"/>
      <c r="L45" s="384"/>
      <c r="M45" s="384"/>
      <c r="P45" s="28" t="str">
        <f t="shared" si="23"/>
        <v/>
      </c>
      <c r="Q45" s="28" t="str">
        <f t="shared" si="24"/>
        <v/>
      </c>
      <c r="R45" s="28" t="str">
        <f t="shared" si="25"/>
        <v/>
      </c>
      <c r="S45" s="28" t="str">
        <f t="shared" si="26"/>
        <v/>
      </c>
      <c r="T45" s="142">
        <f t="shared" si="27"/>
        <v>0</v>
      </c>
      <c r="U45" s="142">
        <f t="shared" si="28"/>
        <v>0</v>
      </c>
      <c r="V45" s="142">
        <f t="shared" si="8"/>
        <v>0</v>
      </c>
      <c r="W45" s="28" t="str">
        <f t="shared" si="9"/>
        <v/>
      </c>
      <c r="X45" s="28" t="str">
        <f t="shared" si="10"/>
        <v/>
      </c>
      <c r="Y45" s="28" t="str">
        <f t="shared" si="11"/>
        <v/>
      </c>
      <c r="Z45" s="28" t="str">
        <f t="shared" si="12"/>
        <v/>
      </c>
      <c r="AA45" s="142">
        <f t="shared" si="29"/>
        <v>0</v>
      </c>
      <c r="AB45" s="142">
        <f t="shared" si="30"/>
        <v>0</v>
      </c>
      <c r="AC45" s="142">
        <f t="shared" si="13"/>
        <v>0</v>
      </c>
      <c r="AD45" s="385" t="str" cm="1">
        <f t="array" ref="AD45">IF(W45="","",INDEX(A$3:A$52,MATCH(MIN(SQRT(($T$3:$T$52-AA45)^2+($U$3:$U$52-AB45)^2+($V$3:$V$52-AC45)^2)),SQRT(($T$3:$T$52-AA45)^2+($U$3:$U$52-AB45)^2+($V$3:$V$52-AC45)^2),0),1))</f>
        <v/>
      </c>
      <c r="AE45" s="385" t="str">
        <f t="shared" si="14"/>
        <v/>
      </c>
      <c r="AF45" s="385" t="str">
        <f t="shared" si="15"/>
        <v/>
      </c>
      <c r="AG45" s="385" t="str">
        <f t="shared" si="16"/>
        <v/>
      </c>
      <c r="AH45" s="385" t="str">
        <f t="shared" si="17"/>
        <v/>
      </c>
      <c r="AI45" s="386" t="str" cm="1">
        <f t="array" ref="AI45">IF(I45="","",MIN(SQRT(($T$3:$T$52-AA45)^2+($U$3:$U$52-AB45)^2+($V$3:$V$52-AC45)^2)))</f>
        <v/>
      </c>
      <c r="AJ45" s="387" t="str" cm="1">
        <f t="array" ref="AJ45">IF(AD45="","",INDEX($H$3:$H$52,MATCH(1,(AD45=$AD$3:$AD$52)*(MIN(IF($AD$3:$AD$52=AD45,$AI$3:$AI$52))=$AI$3:$AI$52),0)))</f>
        <v/>
      </c>
      <c r="AK45" s="387" t="str">
        <f t="shared" si="18"/>
        <v/>
      </c>
      <c r="AL45" s="387" t="str">
        <f t="shared" si="19"/>
        <v/>
      </c>
      <c r="AM45" s="380" t="str">
        <f t="shared" si="20"/>
        <v/>
      </c>
      <c r="AN45" s="380" t="str">
        <f t="shared" si="21"/>
        <v/>
      </c>
      <c r="AO45" s="388"/>
      <c r="AP45" s="389" t="str">
        <f t="shared" si="22"/>
        <v/>
      </c>
    </row>
    <row r="46" spans="1:42" x14ac:dyDescent="0.2">
      <c r="A46" s="28">
        <v>44</v>
      </c>
      <c r="B46" s="383"/>
      <c r="C46" s="383"/>
      <c r="D46" s="383"/>
      <c r="E46" s="383"/>
      <c r="F46" s="383"/>
      <c r="G46" s="5"/>
      <c r="H46" s="28">
        <v>44</v>
      </c>
      <c r="I46" s="384"/>
      <c r="J46" s="384"/>
      <c r="K46" s="384"/>
      <c r="L46" s="384"/>
      <c r="M46" s="384"/>
      <c r="P46" s="28" t="str">
        <f t="shared" si="23"/>
        <v/>
      </c>
      <c r="Q46" s="28" t="str">
        <f t="shared" si="24"/>
        <v/>
      </c>
      <c r="R46" s="28" t="str">
        <f t="shared" si="25"/>
        <v/>
      </c>
      <c r="S46" s="28" t="str">
        <f t="shared" si="26"/>
        <v/>
      </c>
      <c r="T46" s="142">
        <f t="shared" si="27"/>
        <v>0</v>
      </c>
      <c r="U46" s="142">
        <f t="shared" si="28"/>
        <v>0</v>
      </c>
      <c r="V46" s="142">
        <f t="shared" si="8"/>
        <v>0</v>
      </c>
      <c r="W46" s="28" t="str">
        <f t="shared" si="9"/>
        <v/>
      </c>
      <c r="X46" s="28" t="str">
        <f t="shared" si="10"/>
        <v/>
      </c>
      <c r="Y46" s="28" t="str">
        <f t="shared" si="11"/>
        <v/>
      </c>
      <c r="Z46" s="28" t="str">
        <f t="shared" si="12"/>
        <v/>
      </c>
      <c r="AA46" s="142">
        <f t="shared" si="29"/>
        <v>0</v>
      </c>
      <c r="AB46" s="142">
        <f t="shared" si="30"/>
        <v>0</v>
      </c>
      <c r="AC46" s="142">
        <f t="shared" si="13"/>
        <v>0</v>
      </c>
      <c r="AD46" s="385" t="str" cm="1">
        <f t="array" ref="AD46">IF(W46="","",INDEX(A$3:A$52,MATCH(MIN(SQRT(($T$3:$T$52-AA46)^2+($U$3:$U$52-AB46)^2+($V$3:$V$52-AC46)^2)),SQRT(($T$3:$T$52-AA46)^2+($U$3:$U$52-AB46)^2+($V$3:$V$52-AC46)^2),0),1))</f>
        <v/>
      </c>
      <c r="AE46" s="385" t="str">
        <f t="shared" si="14"/>
        <v/>
      </c>
      <c r="AF46" s="385" t="str">
        <f t="shared" si="15"/>
        <v/>
      </c>
      <c r="AG46" s="385" t="str">
        <f t="shared" si="16"/>
        <v/>
      </c>
      <c r="AH46" s="385" t="str">
        <f t="shared" si="17"/>
        <v/>
      </c>
      <c r="AI46" s="386" t="str" cm="1">
        <f t="array" ref="AI46">IF(I46="","",MIN(SQRT(($T$3:$T$52-AA46)^2+($U$3:$U$52-AB46)^2+($V$3:$V$52-AC46)^2)))</f>
        <v/>
      </c>
      <c r="AJ46" s="387" t="str" cm="1">
        <f t="array" ref="AJ46">IF(AD46="","",INDEX($H$3:$H$52,MATCH(1,(AD46=$AD$3:$AD$52)*(MIN(IF($AD$3:$AD$52=AD46,$AI$3:$AI$52))=$AI$3:$AI$52),0)))</f>
        <v/>
      </c>
      <c r="AK46" s="387" t="str">
        <f t="shared" si="18"/>
        <v/>
      </c>
      <c r="AL46" s="387" t="str">
        <f t="shared" si="19"/>
        <v/>
      </c>
      <c r="AM46" s="380" t="str">
        <f t="shared" si="20"/>
        <v/>
      </c>
      <c r="AN46" s="380" t="str">
        <f t="shared" si="21"/>
        <v/>
      </c>
      <c r="AO46" s="388"/>
      <c r="AP46" s="389" t="str">
        <f t="shared" si="22"/>
        <v/>
      </c>
    </row>
    <row r="47" spans="1:42" x14ac:dyDescent="0.2">
      <c r="A47" s="28">
        <v>45</v>
      </c>
      <c r="B47" s="383"/>
      <c r="C47" s="383"/>
      <c r="D47" s="383"/>
      <c r="E47" s="383"/>
      <c r="F47" s="383"/>
      <c r="G47" s="5"/>
      <c r="H47" s="28">
        <v>45</v>
      </c>
      <c r="I47" s="384"/>
      <c r="J47" s="384"/>
      <c r="K47" s="384"/>
      <c r="L47" s="384"/>
      <c r="M47" s="384"/>
      <c r="P47" s="28" t="str">
        <f t="shared" si="23"/>
        <v/>
      </c>
      <c r="Q47" s="28" t="str">
        <f t="shared" si="24"/>
        <v/>
      </c>
      <c r="R47" s="28" t="str">
        <f t="shared" si="25"/>
        <v/>
      </c>
      <c r="S47" s="28" t="str">
        <f t="shared" si="26"/>
        <v/>
      </c>
      <c r="T47" s="142">
        <f t="shared" si="27"/>
        <v>0</v>
      </c>
      <c r="U47" s="142">
        <f t="shared" si="28"/>
        <v>0</v>
      </c>
      <c r="V47" s="142">
        <f t="shared" si="8"/>
        <v>0</v>
      </c>
      <c r="W47" s="28" t="str">
        <f t="shared" si="9"/>
        <v/>
      </c>
      <c r="X47" s="28" t="str">
        <f t="shared" si="10"/>
        <v/>
      </c>
      <c r="Y47" s="28" t="str">
        <f t="shared" si="11"/>
        <v/>
      </c>
      <c r="Z47" s="28" t="str">
        <f t="shared" si="12"/>
        <v/>
      </c>
      <c r="AA47" s="142">
        <f t="shared" si="29"/>
        <v>0</v>
      </c>
      <c r="AB47" s="142">
        <f t="shared" si="30"/>
        <v>0</v>
      </c>
      <c r="AC47" s="142">
        <f t="shared" si="13"/>
        <v>0</v>
      </c>
      <c r="AD47" s="385" t="str" cm="1">
        <f t="array" ref="AD47">IF(W47="","",INDEX(A$3:A$52,MATCH(MIN(SQRT(($T$3:$T$52-AA47)^2+($U$3:$U$52-AB47)^2+($V$3:$V$52-AC47)^2)),SQRT(($T$3:$T$52-AA47)^2+($U$3:$U$52-AB47)^2+($V$3:$V$52-AC47)^2),0),1))</f>
        <v/>
      </c>
      <c r="AE47" s="385" t="str">
        <f t="shared" si="14"/>
        <v/>
      </c>
      <c r="AF47" s="385" t="str">
        <f t="shared" si="15"/>
        <v/>
      </c>
      <c r="AG47" s="385" t="str">
        <f t="shared" si="16"/>
        <v/>
      </c>
      <c r="AH47" s="385" t="str">
        <f t="shared" si="17"/>
        <v/>
      </c>
      <c r="AI47" s="386" t="str" cm="1">
        <f t="array" ref="AI47">IF(I47="","",MIN(SQRT(($T$3:$T$52-AA47)^2+($U$3:$U$52-AB47)^2+($V$3:$V$52-AC47)^2)))</f>
        <v/>
      </c>
      <c r="AJ47" s="387" t="str" cm="1">
        <f t="array" ref="AJ47">IF(AD47="","",INDEX($H$3:$H$52,MATCH(1,(AD47=$AD$3:$AD$52)*(MIN(IF($AD$3:$AD$52=AD47,$AI$3:$AI$52))=$AI$3:$AI$52),0)))</f>
        <v/>
      </c>
      <c r="AK47" s="387" t="str">
        <f t="shared" si="18"/>
        <v/>
      </c>
      <c r="AL47" s="387" t="str">
        <f t="shared" si="19"/>
        <v/>
      </c>
      <c r="AM47" s="380" t="str">
        <f t="shared" si="20"/>
        <v/>
      </c>
      <c r="AN47" s="380" t="str">
        <f t="shared" si="21"/>
        <v/>
      </c>
      <c r="AO47" s="388"/>
      <c r="AP47" s="389" t="str">
        <f t="shared" si="22"/>
        <v/>
      </c>
    </row>
    <row r="48" spans="1:42" x14ac:dyDescent="0.2">
      <c r="A48" s="28">
        <v>46</v>
      </c>
      <c r="B48" s="383"/>
      <c r="C48" s="383"/>
      <c r="D48" s="383"/>
      <c r="E48" s="383"/>
      <c r="F48" s="383"/>
      <c r="G48" s="5"/>
      <c r="H48" s="28">
        <v>46</v>
      </c>
      <c r="I48" s="384"/>
      <c r="J48" s="384"/>
      <c r="K48" s="384"/>
      <c r="L48" s="384"/>
      <c r="M48" s="384"/>
      <c r="P48" s="28" t="str">
        <f t="shared" si="23"/>
        <v/>
      </c>
      <c r="Q48" s="28" t="str">
        <f t="shared" si="24"/>
        <v/>
      </c>
      <c r="R48" s="28" t="str">
        <f t="shared" si="25"/>
        <v/>
      </c>
      <c r="S48" s="28" t="str">
        <f t="shared" si="26"/>
        <v/>
      </c>
      <c r="T48" s="142">
        <f t="shared" si="27"/>
        <v>0</v>
      </c>
      <c r="U48" s="142">
        <f t="shared" si="28"/>
        <v>0</v>
      </c>
      <c r="V48" s="142">
        <f t="shared" si="8"/>
        <v>0</v>
      </c>
      <c r="W48" s="28" t="str">
        <f t="shared" si="9"/>
        <v/>
      </c>
      <c r="X48" s="28" t="str">
        <f t="shared" si="10"/>
        <v/>
      </c>
      <c r="Y48" s="28" t="str">
        <f t="shared" si="11"/>
        <v/>
      </c>
      <c r="Z48" s="28" t="str">
        <f t="shared" si="12"/>
        <v/>
      </c>
      <c r="AA48" s="142">
        <f t="shared" si="29"/>
        <v>0</v>
      </c>
      <c r="AB48" s="142">
        <f t="shared" si="30"/>
        <v>0</v>
      </c>
      <c r="AC48" s="142">
        <f t="shared" si="13"/>
        <v>0</v>
      </c>
      <c r="AD48" s="385" t="str" cm="1">
        <f t="array" ref="AD48">IF(W48="","",INDEX(A$3:A$52,MATCH(MIN(SQRT(($T$3:$T$52-AA48)^2+($U$3:$U$52-AB48)^2+($V$3:$V$52-AC48)^2)),SQRT(($T$3:$T$52-AA48)^2+($U$3:$U$52-AB48)^2+($V$3:$V$52-AC48)^2),0),1))</f>
        <v/>
      </c>
      <c r="AE48" s="385" t="str">
        <f t="shared" si="14"/>
        <v/>
      </c>
      <c r="AF48" s="385" t="str">
        <f t="shared" si="15"/>
        <v/>
      </c>
      <c r="AG48" s="385" t="str">
        <f t="shared" si="16"/>
        <v/>
      </c>
      <c r="AH48" s="385" t="str">
        <f t="shared" si="17"/>
        <v/>
      </c>
      <c r="AI48" s="386" t="str" cm="1">
        <f t="array" ref="AI48">IF(I48="","",MIN(SQRT(($T$3:$T$52-AA48)^2+($U$3:$U$52-AB48)^2+($V$3:$V$52-AC48)^2)))</f>
        <v/>
      </c>
      <c r="AJ48" s="387" t="str" cm="1">
        <f t="array" ref="AJ48">IF(AD48="","",INDEX($H$3:$H$52,MATCH(1,(AD48=$AD$3:$AD$52)*(MIN(IF($AD$3:$AD$52=AD48,$AI$3:$AI$52))=$AI$3:$AI$52),0)))</f>
        <v/>
      </c>
      <c r="AK48" s="387" t="str">
        <f t="shared" si="18"/>
        <v/>
      </c>
      <c r="AL48" s="387" t="str">
        <f t="shared" si="19"/>
        <v/>
      </c>
      <c r="AM48" s="380" t="str">
        <f t="shared" si="20"/>
        <v/>
      </c>
      <c r="AN48" s="380" t="str">
        <f t="shared" si="21"/>
        <v/>
      </c>
      <c r="AO48" s="388"/>
      <c r="AP48" s="389" t="str">
        <f t="shared" si="22"/>
        <v/>
      </c>
    </row>
    <row r="49" spans="1:42" x14ac:dyDescent="0.2">
      <c r="A49" s="28">
        <v>47</v>
      </c>
      <c r="B49" s="383"/>
      <c r="C49" s="383"/>
      <c r="D49" s="383"/>
      <c r="E49" s="383"/>
      <c r="F49" s="383"/>
      <c r="G49" s="5"/>
      <c r="H49" s="28">
        <v>47</v>
      </c>
      <c r="I49" s="384"/>
      <c r="J49" s="384"/>
      <c r="K49" s="384"/>
      <c r="L49" s="384"/>
      <c r="M49" s="384"/>
      <c r="P49" s="28" t="str">
        <f t="shared" si="23"/>
        <v/>
      </c>
      <c r="Q49" s="28" t="str">
        <f t="shared" si="24"/>
        <v/>
      </c>
      <c r="R49" s="28" t="str">
        <f t="shared" si="25"/>
        <v/>
      </c>
      <c r="S49" s="28" t="str">
        <f t="shared" si="26"/>
        <v/>
      </c>
      <c r="T49" s="142">
        <f t="shared" si="27"/>
        <v>0</v>
      </c>
      <c r="U49" s="142">
        <f t="shared" si="28"/>
        <v>0</v>
      </c>
      <c r="V49" s="142">
        <f t="shared" si="8"/>
        <v>0</v>
      </c>
      <c r="W49" s="28" t="str">
        <f t="shared" si="9"/>
        <v/>
      </c>
      <c r="X49" s="28" t="str">
        <f t="shared" si="10"/>
        <v/>
      </c>
      <c r="Y49" s="28" t="str">
        <f t="shared" si="11"/>
        <v/>
      </c>
      <c r="Z49" s="28" t="str">
        <f t="shared" si="12"/>
        <v/>
      </c>
      <c r="AA49" s="142">
        <f t="shared" si="29"/>
        <v>0</v>
      </c>
      <c r="AB49" s="142">
        <f t="shared" si="30"/>
        <v>0</v>
      </c>
      <c r="AC49" s="142">
        <f t="shared" si="13"/>
        <v>0</v>
      </c>
      <c r="AD49" s="385" t="str" cm="1">
        <f t="array" ref="AD49">IF(W49="","",INDEX(A$3:A$52,MATCH(MIN(SQRT(($T$3:$T$52-AA49)^2+($U$3:$U$52-AB49)^2+($V$3:$V$52-AC49)^2)),SQRT(($T$3:$T$52-AA49)^2+($U$3:$U$52-AB49)^2+($V$3:$V$52-AC49)^2),0),1))</f>
        <v/>
      </c>
      <c r="AE49" s="385" t="str">
        <f t="shared" si="14"/>
        <v/>
      </c>
      <c r="AF49" s="385" t="str">
        <f t="shared" si="15"/>
        <v/>
      </c>
      <c r="AG49" s="385" t="str">
        <f t="shared" si="16"/>
        <v/>
      </c>
      <c r="AH49" s="385" t="str">
        <f t="shared" si="17"/>
        <v/>
      </c>
      <c r="AI49" s="386" t="str" cm="1">
        <f t="array" ref="AI49">IF(I49="","",MIN(SQRT(($T$3:$T$52-AA49)^2+($U$3:$U$52-AB49)^2+($V$3:$V$52-AC49)^2)))</f>
        <v/>
      </c>
      <c r="AJ49" s="387" t="str" cm="1">
        <f t="array" ref="AJ49">IF(AD49="","",INDEX($H$3:$H$52,MATCH(1,(AD49=$AD$3:$AD$52)*(MIN(IF($AD$3:$AD$52=AD49,$AI$3:$AI$52))=$AI$3:$AI$52),0)))</f>
        <v/>
      </c>
      <c r="AK49" s="387" t="str">
        <f t="shared" si="18"/>
        <v/>
      </c>
      <c r="AL49" s="387" t="str">
        <f t="shared" si="19"/>
        <v/>
      </c>
      <c r="AM49" s="380" t="str">
        <f t="shared" si="20"/>
        <v/>
      </c>
      <c r="AN49" s="380" t="str">
        <f t="shared" si="21"/>
        <v/>
      </c>
      <c r="AO49" s="388"/>
      <c r="AP49" s="389" t="str">
        <f t="shared" si="22"/>
        <v/>
      </c>
    </row>
    <row r="50" spans="1:42" x14ac:dyDescent="0.2">
      <c r="A50" s="28">
        <v>48</v>
      </c>
      <c r="B50" s="383"/>
      <c r="C50" s="383"/>
      <c r="D50" s="383"/>
      <c r="E50" s="383"/>
      <c r="F50" s="383"/>
      <c r="G50" s="5"/>
      <c r="H50" s="28">
        <v>48</v>
      </c>
      <c r="I50" s="384"/>
      <c r="J50" s="384"/>
      <c r="K50" s="384"/>
      <c r="L50" s="384"/>
      <c r="M50" s="384"/>
      <c r="P50" s="28" t="str">
        <f t="shared" si="23"/>
        <v/>
      </c>
      <c r="Q50" s="28" t="str">
        <f t="shared" si="24"/>
        <v/>
      </c>
      <c r="R50" s="28" t="str">
        <f t="shared" si="25"/>
        <v/>
      </c>
      <c r="S50" s="28" t="str">
        <f t="shared" si="26"/>
        <v/>
      </c>
      <c r="T50" s="142">
        <f t="shared" si="27"/>
        <v>0</v>
      </c>
      <c r="U50" s="142">
        <f t="shared" si="28"/>
        <v>0</v>
      </c>
      <c r="V50" s="142">
        <f t="shared" si="8"/>
        <v>0</v>
      </c>
      <c r="W50" s="28" t="str">
        <f t="shared" si="9"/>
        <v/>
      </c>
      <c r="X50" s="28" t="str">
        <f t="shared" si="10"/>
        <v/>
      </c>
      <c r="Y50" s="28" t="str">
        <f t="shared" si="11"/>
        <v/>
      </c>
      <c r="Z50" s="28" t="str">
        <f t="shared" si="12"/>
        <v/>
      </c>
      <c r="AA50" s="142">
        <f t="shared" si="29"/>
        <v>0</v>
      </c>
      <c r="AB50" s="142">
        <f t="shared" si="30"/>
        <v>0</v>
      </c>
      <c r="AC50" s="142">
        <f t="shared" si="13"/>
        <v>0</v>
      </c>
      <c r="AD50" s="385" t="str" cm="1">
        <f t="array" ref="AD50">IF(W50="","",INDEX(A$3:A$52,MATCH(MIN(SQRT(($T$3:$T$52-AA50)^2+($U$3:$U$52-AB50)^2+($V$3:$V$52-AC50)^2)),SQRT(($T$3:$T$52-AA50)^2+($U$3:$U$52-AB50)^2+($V$3:$V$52-AC50)^2),0),1))</f>
        <v/>
      </c>
      <c r="AE50" s="385" t="str">
        <f t="shared" si="14"/>
        <v/>
      </c>
      <c r="AF50" s="385" t="str">
        <f t="shared" si="15"/>
        <v/>
      </c>
      <c r="AG50" s="385" t="str">
        <f t="shared" si="16"/>
        <v/>
      </c>
      <c r="AH50" s="385" t="str">
        <f t="shared" si="17"/>
        <v/>
      </c>
      <c r="AI50" s="386" t="str" cm="1">
        <f t="array" ref="AI50">IF(I50="","",MIN(SQRT(($T$3:$T$52-AA50)^2+($U$3:$U$52-AB50)^2+($V$3:$V$52-AC50)^2)))</f>
        <v/>
      </c>
      <c r="AJ50" s="387" t="str" cm="1">
        <f t="array" ref="AJ50">IF(AD50="","",INDEX($H$3:$H$52,MATCH(1,(AD50=$AD$3:$AD$52)*(MIN(IF($AD$3:$AD$52=AD50,$AI$3:$AI$52))=$AI$3:$AI$52),0)))</f>
        <v/>
      </c>
      <c r="AK50" s="387" t="str">
        <f t="shared" si="18"/>
        <v/>
      </c>
      <c r="AL50" s="387" t="str">
        <f t="shared" si="19"/>
        <v/>
      </c>
      <c r="AM50" s="380" t="str">
        <f t="shared" si="20"/>
        <v/>
      </c>
      <c r="AN50" s="380" t="str">
        <f t="shared" si="21"/>
        <v/>
      </c>
      <c r="AO50" s="388"/>
      <c r="AP50" s="389" t="str">
        <f t="shared" si="22"/>
        <v/>
      </c>
    </row>
    <row r="51" spans="1:42" x14ac:dyDescent="0.2">
      <c r="A51" s="28">
        <v>49</v>
      </c>
      <c r="B51" s="383"/>
      <c r="C51" s="383"/>
      <c r="D51" s="383"/>
      <c r="E51" s="383"/>
      <c r="F51" s="383"/>
      <c r="G51" s="5"/>
      <c r="H51" s="28">
        <v>49</v>
      </c>
      <c r="I51" s="384"/>
      <c r="J51" s="384"/>
      <c r="K51" s="384"/>
      <c r="L51" s="384"/>
      <c r="M51" s="384"/>
      <c r="P51" s="28" t="str">
        <f t="shared" si="23"/>
        <v/>
      </c>
      <c r="Q51" s="28" t="str">
        <f t="shared" si="24"/>
        <v/>
      </c>
      <c r="R51" s="28" t="str">
        <f t="shared" si="25"/>
        <v/>
      </c>
      <c r="S51" s="28" t="str">
        <f t="shared" si="26"/>
        <v/>
      </c>
      <c r="T51" s="142">
        <f t="shared" si="27"/>
        <v>0</v>
      </c>
      <c r="U51" s="142">
        <f t="shared" si="28"/>
        <v>0</v>
      </c>
      <c r="V51" s="142">
        <f t="shared" si="8"/>
        <v>0</v>
      </c>
      <c r="W51" s="28" t="str">
        <f t="shared" si="9"/>
        <v/>
      </c>
      <c r="X51" s="28" t="str">
        <f t="shared" si="10"/>
        <v/>
      </c>
      <c r="Y51" s="28" t="str">
        <f t="shared" si="11"/>
        <v/>
      </c>
      <c r="Z51" s="28" t="str">
        <f t="shared" si="12"/>
        <v/>
      </c>
      <c r="AA51" s="142">
        <f t="shared" si="29"/>
        <v>0</v>
      </c>
      <c r="AB51" s="142">
        <f t="shared" si="30"/>
        <v>0</v>
      </c>
      <c r="AC51" s="142">
        <f t="shared" si="13"/>
        <v>0</v>
      </c>
      <c r="AD51" s="385" t="str" cm="1">
        <f t="array" ref="AD51">IF(W51="","",INDEX(A$3:A$52,MATCH(MIN(SQRT(($T$3:$T$52-AA51)^2+($U$3:$U$52-AB51)^2+($V$3:$V$52-AC51)^2)),SQRT(($T$3:$T$52-AA51)^2+($U$3:$U$52-AB51)^2+($V$3:$V$52-AC51)^2),0),1))</f>
        <v/>
      </c>
      <c r="AE51" s="385" t="str">
        <f t="shared" si="14"/>
        <v/>
      </c>
      <c r="AF51" s="385" t="str">
        <f t="shared" si="15"/>
        <v/>
      </c>
      <c r="AG51" s="385" t="str">
        <f t="shared" si="16"/>
        <v/>
      </c>
      <c r="AH51" s="385" t="str">
        <f t="shared" si="17"/>
        <v/>
      </c>
      <c r="AI51" s="386" t="str" cm="1">
        <f t="array" ref="AI51">IF(I51="","",MIN(SQRT(($T$3:$T$52-AA51)^2+($U$3:$U$52-AB51)^2+($V$3:$V$52-AC51)^2)))</f>
        <v/>
      </c>
      <c r="AJ51" s="387" t="str" cm="1">
        <f t="array" ref="AJ51">IF(AD51="","",INDEX($H$3:$H$52,MATCH(1,(AD51=$AD$3:$AD$52)*(MIN(IF($AD$3:$AD$52=AD51,$AI$3:$AI$52))=$AI$3:$AI$52),0)))</f>
        <v/>
      </c>
      <c r="AK51" s="387" t="str">
        <f t="shared" si="18"/>
        <v/>
      </c>
      <c r="AL51" s="387" t="str">
        <f t="shared" si="19"/>
        <v/>
      </c>
      <c r="AM51" s="380" t="str">
        <f t="shared" si="20"/>
        <v/>
      </c>
      <c r="AN51" s="380" t="str">
        <f t="shared" si="21"/>
        <v/>
      </c>
      <c r="AO51" s="388"/>
      <c r="AP51" s="389" t="str">
        <f t="shared" si="22"/>
        <v/>
      </c>
    </row>
    <row r="52" spans="1:42" x14ac:dyDescent="0.2">
      <c r="A52" s="28">
        <v>50</v>
      </c>
      <c r="B52" s="383"/>
      <c r="C52" s="383"/>
      <c r="D52" s="383"/>
      <c r="E52" s="383"/>
      <c r="F52" s="383"/>
      <c r="G52" s="5"/>
      <c r="H52" s="28">
        <v>50</v>
      </c>
      <c r="I52" s="384"/>
      <c r="J52" s="384"/>
      <c r="K52" s="384"/>
      <c r="L52" s="384"/>
      <c r="M52" s="384"/>
      <c r="P52" s="28" t="str">
        <f t="shared" si="23"/>
        <v/>
      </c>
      <c r="Q52" s="28" t="str">
        <f t="shared" si="24"/>
        <v/>
      </c>
      <c r="R52" s="28" t="str">
        <f t="shared" si="25"/>
        <v/>
      </c>
      <c r="S52" s="28" t="str">
        <f t="shared" si="26"/>
        <v/>
      </c>
      <c r="T52" s="142">
        <f t="shared" si="27"/>
        <v>0</v>
      </c>
      <c r="U52" s="142">
        <f t="shared" si="28"/>
        <v>0</v>
      </c>
      <c r="V52" s="142">
        <f t="shared" si="8"/>
        <v>0</v>
      </c>
      <c r="W52" s="28" t="str">
        <f t="shared" si="9"/>
        <v/>
      </c>
      <c r="X52" s="28" t="str">
        <f t="shared" si="10"/>
        <v/>
      </c>
      <c r="Y52" s="28" t="str">
        <f t="shared" si="11"/>
        <v/>
      </c>
      <c r="Z52" s="28" t="str">
        <f t="shared" si="12"/>
        <v/>
      </c>
      <c r="AA52" s="142">
        <f t="shared" si="29"/>
        <v>0</v>
      </c>
      <c r="AB52" s="142">
        <f t="shared" si="30"/>
        <v>0</v>
      </c>
      <c r="AC52" s="142">
        <f t="shared" si="13"/>
        <v>0</v>
      </c>
      <c r="AD52" s="385" t="str" cm="1">
        <f t="array" ref="AD52">IF(W52="","",INDEX(A$3:A$52,MATCH(MIN(SQRT(($T$3:$T$52-AA52)^2+($U$3:$U$52-AB52)^2+($V$3:$V$52-AC52)^2)),SQRT(($T$3:$T$52-AA52)^2+($U$3:$U$52-AB52)^2+($V$3:$V$52-AC52)^2),0),1))</f>
        <v/>
      </c>
      <c r="AE52" s="385" t="str">
        <f t="shared" si="14"/>
        <v/>
      </c>
      <c r="AF52" s="385" t="str">
        <f t="shared" si="15"/>
        <v/>
      </c>
      <c r="AG52" s="385" t="str">
        <f t="shared" si="16"/>
        <v/>
      </c>
      <c r="AH52" s="385" t="str">
        <f t="shared" si="17"/>
        <v/>
      </c>
      <c r="AI52" s="386" t="str" cm="1">
        <f t="array" ref="AI52">IF(I52="","",MIN(SQRT(($T$3:$T$52-AA52)^2+($U$3:$U$52-AB52)^2+($V$3:$V$52-AC52)^2)))</f>
        <v/>
      </c>
      <c r="AJ52" s="387" t="str" cm="1">
        <f t="array" ref="AJ52">IF(AD52="","",INDEX($H$3:$H$52,MATCH(1,(AD52=$AD$3:$AD$52)*(MIN(IF($AD$3:$AD$52=AD52,$AI$3:$AI$52))=$AI$3:$AI$52),0)))</f>
        <v/>
      </c>
      <c r="AK52" s="387" t="str">
        <f t="shared" si="18"/>
        <v/>
      </c>
      <c r="AL52" s="387" t="str">
        <f t="shared" si="19"/>
        <v/>
      </c>
      <c r="AM52" s="380" t="str">
        <f t="shared" si="20"/>
        <v/>
      </c>
      <c r="AN52" s="380" t="str">
        <f t="shared" si="21"/>
        <v/>
      </c>
      <c r="AO52" s="388"/>
      <c r="AP52" s="389"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FFF00"/>
  </sheetPr>
  <dimension ref="A1:LD214"/>
  <sheetViews>
    <sheetView topLeftCell="K73" workbookViewId="0">
      <selection activeCell="K72" sqref="K72:KR120"/>
    </sheetView>
  </sheetViews>
  <sheetFormatPr defaultRowHeight="12.75" x14ac:dyDescent="0.2"/>
  <cols>
    <col min="1" max="1" width="31.140625" hidden="1" customWidth="1"/>
    <col min="2" max="2" width="27.7109375" hidden="1" customWidth="1"/>
    <col min="3" max="3" width="8.42578125" hidden="1" customWidth="1"/>
    <col min="4" max="4" width="18.7109375" hidden="1" customWidth="1"/>
    <col min="5" max="5" width="12.28515625" hidden="1" customWidth="1"/>
    <col min="6" max="6" width="23.42578125" hidden="1" customWidth="1"/>
    <col min="7" max="7" width="14" hidden="1" customWidth="1"/>
    <col min="9" max="9" width="13.7109375" style="390" customWidth="1"/>
    <col min="10" max="10" width="32.5703125" style="391" bestFit="1" customWidth="1"/>
    <col min="17" max="304" width="9.140625" customWidth="1"/>
    <col min="313" max="313" width="23.140625" style="5" bestFit="1" customWidth="1"/>
  </cols>
  <sheetData>
    <row r="1" spans="9:314" x14ac:dyDescent="0.2">
      <c r="I1" s="392" t="s">
        <v>676</v>
      </c>
      <c r="J1" s="393" cm="1">
        <f t="array" ref="J1">COUNT(IF(ISNUMBER($K$72:$KX$72),$K$72:$KX$72))</f>
        <v>0</v>
      </c>
      <c r="KZ1">
        <v>1</v>
      </c>
      <c r="LA1" s="28" t="s">
        <v>16</v>
      </c>
      <c r="LB1">
        <f>COUNT($KZ$1:$KZ$49)-COUNTIF($LA$1:$LA$49,"")</f>
        <v>3</v>
      </c>
    </row>
    <row r="2" spans="9:314" x14ac:dyDescent="0.2">
      <c r="I2" s="392" t="s">
        <v>677</v>
      </c>
      <c r="J2" s="393" cm="1">
        <f t="array" ref="J2">COUNT(IF(ISNUMBER($K$93:$KX$93),$K$93:$KX$93))</f>
        <v>0</v>
      </c>
      <c r="KZ2">
        <v>2</v>
      </c>
      <c r="LA2" s="28" t="s">
        <v>17</v>
      </c>
    </row>
    <row r="3" spans="9:314" x14ac:dyDescent="0.2">
      <c r="I3"/>
      <c r="J3"/>
      <c r="KZ3">
        <v>3</v>
      </c>
      <c r="LA3" s="28" t="s">
        <v>18</v>
      </c>
    </row>
    <row r="4" spans="9:314" x14ac:dyDescent="0.2">
      <c r="J4" s="391" t="s">
        <v>678</v>
      </c>
      <c r="K4" t="s">
        <v>679</v>
      </c>
      <c r="KZ4">
        <v>5</v>
      </c>
      <c r="LA4" s="28"/>
    </row>
    <row r="5" spans="9:314" x14ac:dyDescent="0.2">
      <c r="I5" s="390">
        <v>1</v>
      </c>
      <c r="J5" s="393" t="e" cm="1">
        <f t="array" aca="1" ref="J5" ca="1">ROW(INDIRECT("1:" &amp; $J$1))</f>
        <v>#REF!</v>
      </c>
      <c r="K5" s="393" t="e" cm="1">
        <f t="array" aca="1" ref="K5" ca="1">ROW(INDIRECT("1:" &amp; $J$2))</f>
        <v>#REF!</v>
      </c>
      <c r="KZ5">
        <v>6</v>
      </c>
      <c r="LA5" s="28"/>
    </row>
    <row r="6" spans="9:314" x14ac:dyDescent="0.2">
      <c r="I6" s="390">
        <v>2</v>
      </c>
      <c r="J6" s="393"/>
      <c r="K6" s="28"/>
      <c r="KZ6">
        <v>7</v>
      </c>
      <c r="LA6" s="28"/>
    </row>
    <row r="7" spans="9:314" x14ac:dyDescent="0.2">
      <c r="I7" s="390">
        <v>3</v>
      </c>
      <c r="J7" s="393"/>
      <c r="K7" s="28"/>
      <c r="KZ7">
        <v>8</v>
      </c>
      <c r="LA7" s="28"/>
    </row>
    <row r="8" spans="9:314" x14ac:dyDescent="0.2">
      <c r="I8" s="390">
        <v>4</v>
      </c>
      <c r="J8" s="393"/>
      <c r="K8" s="28"/>
      <c r="KZ8">
        <v>9</v>
      </c>
      <c r="LA8" s="28"/>
    </row>
    <row r="9" spans="9:314" x14ac:dyDescent="0.2">
      <c r="I9" s="390">
        <v>5</v>
      </c>
      <c r="J9" s="393"/>
      <c r="K9" s="28"/>
      <c r="KZ9">
        <v>10</v>
      </c>
      <c r="LA9" s="28"/>
    </row>
    <row r="10" spans="9:314" x14ac:dyDescent="0.2">
      <c r="I10" s="390">
        <v>6</v>
      </c>
      <c r="J10" s="393"/>
      <c r="K10" s="28"/>
      <c r="KZ10">
        <v>11</v>
      </c>
      <c r="LA10" s="28"/>
    </row>
    <row r="11" spans="9:314" x14ac:dyDescent="0.2">
      <c r="I11" s="390">
        <v>7</v>
      </c>
      <c r="J11" s="393"/>
      <c r="K11" s="28"/>
      <c r="KZ11">
        <v>12</v>
      </c>
      <c r="LA11" s="28"/>
    </row>
    <row r="12" spans="9:314" x14ac:dyDescent="0.2">
      <c r="I12" s="390">
        <v>8</v>
      </c>
      <c r="J12" s="393"/>
      <c r="K12" s="28"/>
      <c r="KZ12">
        <v>13</v>
      </c>
      <c r="LA12" s="28"/>
    </row>
    <row r="13" spans="9:314" x14ac:dyDescent="0.2">
      <c r="I13" s="390">
        <v>9</v>
      </c>
      <c r="J13" s="393"/>
      <c r="K13" s="28"/>
      <c r="KZ13">
        <v>14</v>
      </c>
      <c r="LA13" s="28"/>
    </row>
    <row r="14" spans="9:314" x14ac:dyDescent="0.2">
      <c r="I14" s="390">
        <v>10</v>
      </c>
      <c r="J14" s="393"/>
      <c r="K14" s="28"/>
      <c r="KZ14">
        <v>15</v>
      </c>
      <c r="LA14" s="28"/>
    </row>
    <row r="15" spans="9:314" x14ac:dyDescent="0.2">
      <c r="I15" s="390">
        <v>11</v>
      </c>
      <c r="J15" s="393"/>
      <c r="K15" s="28"/>
      <c r="KZ15">
        <v>16</v>
      </c>
      <c r="LA15" s="28"/>
    </row>
    <row r="16" spans="9:314" x14ac:dyDescent="0.2">
      <c r="I16" s="390">
        <v>12</v>
      </c>
      <c r="J16" s="393"/>
      <c r="K16" s="28"/>
      <c r="KZ16">
        <v>17</v>
      </c>
      <c r="LA16" s="28"/>
    </row>
    <row r="17" spans="9:313" x14ac:dyDescent="0.2">
      <c r="I17" s="390">
        <v>13</v>
      </c>
      <c r="J17" s="393"/>
      <c r="K17" s="28"/>
      <c r="KZ17">
        <v>18</v>
      </c>
      <c r="LA17" s="28"/>
    </row>
    <row r="18" spans="9:313" x14ac:dyDescent="0.2">
      <c r="I18" s="390">
        <v>14</v>
      </c>
      <c r="J18" s="393"/>
      <c r="K18" s="28"/>
      <c r="KZ18">
        <v>19</v>
      </c>
      <c r="LA18" s="28"/>
    </row>
    <row r="19" spans="9:313" x14ac:dyDescent="0.2">
      <c r="I19" s="390">
        <v>15</v>
      </c>
      <c r="J19" s="393"/>
      <c r="K19" s="28"/>
      <c r="KZ19">
        <v>20</v>
      </c>
      <c r="LA19" s="28"/>
    </row>
    <row r="20" spans="9:313" x14ac:dyDescent="0.2">
      <c r="I20" s="390">
        <v>16</v>
      </c>
      <c r="J20" s="393"/>
      <c r="K20" s="28"/>
      <c r="KZ20">
        <v>21</v>
      </c>
      <c r="LA20" s="28"/>
    </row>
    <row r="21" spans="9:313" x14ac:dyDescent="0.2">
      <c r="I21" s="390">
        <v>17</v>
      </c>
      <c r="J21" s="393"/>
      <c r="K21" s="28"/>
      <c r="KZ21">
        <v>22</v>
      </c>
      <c r="LA21" s="28"/>
    </row>
    <row r="22" spans="9:313" x14ac:dyDescent="0.2">
      <c r="I22" s="390">
        <v>18</v>
      </c>
      <c r="J22" s="393"/>
      <c r="K22" s="28"/>
      <c r="KZ22">
        <v>23</v>
      </c>
      <c r="LA22" s="28"/>
    </row>
    <row r="23" spans="9:313" x14ac:dyDescent="0.2">
      <c r="I23" s="390">
        <v>19</v>
      </c>
      <c r="J23" s="393"/>
      <c r="K23" s="28"/>
      <c r="KZ23">
        <v>24</v>
      </c>
      <c r="LA23" s="28"/>
    </row>
    <row r="24" spans="9:313" x14ac:dyDescent="0.2">
      <c r="I24" s="390">
        <v>20</v>
      </c>
      <c r="J24" s="393"/>
      <c r="K24" s="28"/>
      <c r="KZ24">
        <v>25</v>
      </c>
      <c r="LA24" s="28"/>
    </row>
    <row r="25" spans="9:313" x14ac:dyDescent="0.2">
      <c r="I25" s="390">
        <v>21</v>
      </c>
      <c r="J25" s="393"/>
      <c r="K25" s="28"/>
      <c r="KZ25">
        <v>26</v>
      </c>
      <c r="LA25" s="28"/>
    </row>
    <row r="26" spans="9:313" x14ac:dyDescent="0.2">
      <c r="I26" s="390">
        <v>22</v>
      </c>
      <c r="J26" s="393"/>
      <c r="K26" s="28"/>
      <c r="KZ26">
        <v>27</v>
      </c>
      <c r="LA26" s="28"/>
    </row>
    <row r="27" spans="9:313" x14ac:dyDescent="0.2">
      <c r="I27" s="390">
        <v>23</v>
      </c>
      <c r="J27" s="393"/>
      <c r="K27" s="28"/>
      <c r="KZ27">
        <v>28</v>
      </c>
      <c r="LA27" s="28"/>
    </row>
    <row r="28" spans="9:313" x14ac:dyDescent="0.2">
      <c r="I28" s="390">
        <v>24</v>
      </c>
      <c r="J28" s="393"/>
      <c r="K28" s="28"/>
      <c r="KZ28">
        <v>29</v>
      </c>
      <c r="LA28" s="28"/>
    </row>
    <row r="29" spans="9:313" x14ac:dyDescent="0.2">
      <c r="I29" s="390">
        <v>25</v>
      </c>
      <c r="J29" s="393"/>
      <c r="K29" s="28"/>
      <c r="KZ29">
        <v>30</v>
      </c>
      <c r="LA29" s="28"/>
    </row>
    <row r="30" spans="9:313" x14ac:dyDescent="0.2">
      <c r="I30" s="390">
        <v>26</v>
      </c>
      <c r="J30" s="393"/>
      <c r="K30" s="28"/>
      <c r="KZ30">
        <v>31</v>
      </c>
      <c r="LA30" s="28"/>
    </row>
    <row r="31" spans="9:313" x14ac:dyDescent="0.2">
      <c r="I31" s="390">
        <v>27</v>
      </c>
      <c r="J31" s="393"/>
      <c r="K31" s="28"/>
      <c r="KZ31">
        <v>32</v>
      </c>
      <c r="LA31" s="28"/>
    </row>
    <row r="32" spans="9:313" x14ac:dyDescent="0.2">
      <c r="I32" s="390">
        <v>28</v>
      </c>
      <c r="J32" s="393"/>
      <c r="K32" s="28"/>
      <c r="KZ32">
        <v>33</v>
      </c>
      <c r="LA32" s="28"/>
    </row>
    <row r="33" spans="9:313" x14ac:dyDescent="0.2">
      <c r="I33" s="390">
        <v>29</v>
      </c>
      <c r="J33" s="393"/>
      <c r="K33" s="28"/>
      <c r="KZ33">
        <v>34</v>
      </c>
      <c r="LA33" s="28"/>
    </row>
    <row r="34" spans="9:313" x14ac:dyDescent="0.2">
      <c r="I34" s="390">
        <v>30</v>
      </c>
      <c r="J34" s="393"/>
      <c r="K34" s="28"/>
      <c r="KZ34">
        <v>35</v>
      </c>
      <c r="LA34" s="28"/>
    </row>
    <row r="35" spans="9:313" x14ac:dyDescent="0.2">
      <c r="I35" s="390">
        <v>31</v>
      </c>
      <c r="J35" s="393"/>
      <c r="K35" s="28"/>
      <c r="KZ35">
        <v>36</v>
      </c>
      <c r="LA35" s="28"/>
    </row>
    <row r="36" spans="9:313" x14ac:dyDescent="0.2">
      <c r="I36" s="390">
        <v>32</v>
      </c>
      <c r="J36" s="393"/>
      <c r="K36" s="28"/>
      <c r="KZ36">
        <v>37</v>
      </c>
      <c r="LA36" s="28"/>
    </row>
    <row r="37" spans="9:313" x14ac:dyDescent="0.2">
      <c r="I37" s="390">
        <v>33</v>
      </c>
      <c r="J37" s="393"/>
      <c r="K37" s="28"/>
      <c r="KZ37">
        <v>38</v>
      </c>
      <c r="LA37" s="28"/>
    </row>
    <row r="38" spans="9:313" x14ac:dyDescent="0.2">
      <c r="I38" s="390">
        <v>34</v>
      </c>
      <c r="J38" s="393"/>
      <c r="K38" s="28"/>
      <c r="KZ38">
        <v>39</v>
      </c>
      <c r="LA38" s="28"/>
    </row>
    <row r="39" spans="9:313" x14ac:dyDescent="0.2">
      <c r="I39" s="390">
        <v>35</v>
      </c>
      <c r="J39" s="393"/>
      <c r="K39" s="28"/>
      <c r="KZ39">
        <v>40</v>
      </c>
      <c r="LA39" s="28"/>
    </row>
    <row r="40" spans="9:313" x14ac:dyDescent="0.2">
      <c r="I40" s="390">
        <v>36</v>
      </c>
      <c r="J40" s="393"/>
      <c r="K40" s="28"/>
      <c r="KZ40">
        <v>41</v>
      </c>
      <c r="LA40" s="28"/>
    </row>
    <row r="41" spans="9:313" x14ac:dyDescent="0.2">
      <c r="I41" s="390">
        <v>37</v>
      </c>
      <c r="J41" s="393"/>
      <c r="K41" s="28"/>
      <c r="KZ41">
        <v>42</v>
      </c>
      <c r="LA41" s="28"/>
    </row>
    <row r="42" spans="9:313" x14ac:dyDescent="0.2">
      <c r="I42" s="390">
        <v>38</v>
      </c>
      <c r="J42" s="393"/>
      <c r="K42" s="28"/>
      <c r="KZ42">
        <v>43</v>
      </c>
      <c r="LA42" s="28"/>
    </row>
    <row r="43" spans="9:313" x14ac:dyDescent="0.2">
      <c r="I43" s="390">
        <v>39</v>
      </c>
      <c r="J43" s="393"/>
      <c r="K43" s="28"/>
      <c r="KZ43">
        <v>44</v>
      </c>
      <c r="LA43" s="28"/>
    </row>
    <row r="44" spans="9:313" x14ac:dyDescent="0.2">
      <c r="I44" s="390">
        <v>40</v>
      </c>
      <c r="J44" s="393"/>
      <c r="K44" s="28"/>
      <c r="KZ44">
        <v>45</v>
      </c>
      <c r="LA44" s="28"/>
    </row>
    <row r="45" spans="9:313" x14ac:dyDescent="0.2">
      <c r="I45" s="390">
        <v>41</v>
      </c>
      <c r="J45" s="393"/>
      <c r="K45" s="28"/>
      <c r="KZ45">
        <v>46</v>
      </c>
      <c r="LA45" s="28"/>
    </row>
    <row r="46" spans="9:313" x14ac:dyDescent="0.2">
      <c r="I46" s="390">
        <v>42</v>
      </c>
      <c r="J46" s="393"/>
      <c r="K46" s="28"/>
      <c r="Q46" s="394"/>
      <c r="KZ46">
        <v>47</v>
      </c>
      <c r="LA46" s="28"/>
    </row>
    <row r="47" spans="9:313" x14ac:dyDescent="0.2">
      <c r="I47" s="390">
        <v>43</v>
      </c>
      <c r="J47" s="393"/>
      <c r="K47" s="28"/>
      <c r="Q47" s="40"/>
      <c r="KZ47">
        <v>48</v>
      </c>
      <c r="LA47" s="28"/>
    </row>
    <row r="48" spans="9:313" x14ac:dyDescent="0.2">
      <c r="I48" s="390">
        <v>44</v>
      </c>
      <c r="J48" s="393"/>
      <c r="K48" s="28"/>
      <c r="Q48" s="44"/>
      <c r="KZ48">
        <v>49</v>
      </c>
      <c r="LA48" s="28"/>
    </row>
    <row r="49" spans="8:316" x14ac:dyDescent="0.2">
      <c r="I49" s="390">
        <v>45</v>
      </c>
      <c r="J49" s="393"/>
      <c r="K49" s="28"/>
      <c r="KZ49">
        <v>50</v>
      </c>
      <c r="LA49" s="28"/>
    </row>
    <row r="50" spans="8:316" x14ac:dyDescent="0.2">
      <c r="I50" s="390">
        <v>46</v>
      </c>
      <c r="J50" s="393"/>
      <c r="K50" s="28"/>
    </row>
    <row r="51" spans="8:316" x14ac:dyDescent="0.2">
      <c r="I51" s="390">
        <v>47</v>
      </c>
      <c r="J51" s="393"/>
      <c r="K51" s="28"/>
      <c r="LB51" s="13"/>
      <c r="LC51" s="13"/>
      <c r="LD51" s="13"/>
    </row>
    <row r="52" spans="8:316" x14ac:dyDescent="0.2">
      <c r="I52" s="390">
        <v>48</v>
      </c>
      <c r="J52" s="393"/>
      <c r="K52" s="28"/>
      <c r="LB52" s="13"/>
      <c r="LC52" s="13"/>
      <c r="LD52" s="13"/>
    </row>
    <row r="53" spans="8:316" x14ac:dyDescent="0.2">
      <c r="I53" s="390">
        <v>49</v>
      </c>
      <c r="J53" s="393"/>
      <c r="K53" s="28"/>
      <c r="LB53" s="13"/>
      <c r="LC53" s="13"/>
      <c r="LD53" s="13"/>
    </row>
    <row r="54" spans="8:316" x14ac:dyDescent="0.2">
      <c r="I54" s="390">
        <v>50</v>
      </c>
      <c r="J54" s="393"/>
      <c r="K54" s="28"/>
      <c r="LB54" s="13"/>
      <c r="LC54" s="13"/>
      <c r="LD54" s="13"/>
    </row>
    <row r="55" spans="8:316" x14ac:dyDescent="0.2">
      <c r="J55" s="395"/>
      <c r="K55" s="5"/>
      <c r="LB55" s="13"/>
      <c r="LC55" s="13"/>
      <c r="LD55" s="13"/>
    </row>
    <row r="56" spans="8:316" x14ac:dyDescent="0.2">
      <c r="J56" s="396" t="s">
        <v>658</v>
      </c>
      <c r="K56" s="5"/>
      <c r="LB56" s="13"/>
      <c r="LC56" s="13"/>
      <c r="LD56" s="13"/>
    </row>
    <row r="57" spans="8:316" x14ac:dyDescent="0.2">
      <c r="H57">
        <f>ROW()-ROW(Profile1)</f>
        <v>-14</v>
      </c>
      <c r="J57" s="395" t="s">
        <v>680</v>
      </c>
      <c r="K57" s="397"/>
      <c r="L57" s="5"/>
      <c r="Q57" s="397"/>
      <c r="W57" s="397"/>
      <c r="AC57" s="397"/>
      <c r="AI57" s="397"/>
      <c r="AO57" s="397"/>
      <c r="AU57" s="397"/>
      <c r="BA57" s="397"/>
      <c r="BG57" s="397"/>
      <c r="BM57" s="397"/>
      <c r="BS57" s="397"/>
      <c r="BY57" s="397"/>
      <c r="CE57" s="397"/>
      <c r="CK57" s="397"/>
      <c r="CQ57" s="397"/>
      <c r="CW57" s="397"/>
      <c r="DC57" s="397"/>
      <c r="DI57" s="397"/>
      <c r="DO57" s="397"/>
      <c r="DU57" s="397"/>
      <c r="EA57" s="397"/>
      <c r="EG57" s="397"/>
      <c r="EM57" s="397"/>
      <c r="ES57" s="397"/>
      <c r="EY57" s="397"/>
      <c r="FE57" s="397"/>
      <c r="FK57" s="397"/>
      <c r="FQ57" s="397"/>
      <c r="FW57" s="397"/>
      <c r="GC57" s="397"/>
      <c r="GI57" s="397"/>
      <c r="GO57" s="397"/>
      <c r="GU57" s="397"/>
      <c r="HA57" s="397"/>
      <c r="HG57" s="397"/>
      <c r="HM57" s="397"/>
      <c r="HS57" s="397"/>
      <c r="HY57" s="397"/>
      <c r="IE57" s="397"/>
      <c r="IK57" s="397"/>
      <c r="IQ57" s="397"/>
      <c r="IW57" s="397"/>
      <c r="JC57" s="397"/>
      <c r="JI57" s="397"/>
      <c r="JO57" s="397"/>
      <c r="JU57" s="397"/>
      <c r="KA57" s="397"/>
      <c r="KG57" s="397"/>
      <c r="KM57" s="397"/>
      <c r="KS57" s="397"/>
      <c r="KY57" s="397"/>
      <c r="LB57" s="13"/>
      <c r="LC57" s="13"/>
      <c r="LD57" s="13"/>
    </row>
    <row r="58" spans="8:316" x14ac:dyDescent="0.2">
      <c r="H58">
        <f>ROW()-ROW(Profile1)</f>
        <v>-13</v>
      </c>
      <c r="J58" s="391" t="s">
        <v>57</v>
      </c>
      <c r="K58" s="397"/>
      <c r="L58" s="5"/>
      <c r="Q58" s="397"/>
      <c r="W58" s="397"/>
      <c r="AC58" s="397"/>
      <c r="AI58" s="397"/>
      <c r="AO58" s="397"/>
      <c r="AU58" s="397"/>
      <c r="BA58" s="397"/>
      <c r="BG58" s="397"/>
      <c r="BM58" s="397"/>
      <c r="BS58" s="397"/>
      <c r="BY58" s="397"/>
      <c r="CE58" s="397"/>
      <c r="CK58" s="397"/>
      <c r="CQ58" s="397"/>
      <c r="CW58" s="397"/>
      <c r="DC58" s="397"/>
      <c r="DI58" s="397"/>
      <c r="DO58" s="397"/>
      <c r="DU58" s="397"/>
      <c r="EA58" s="397"/>
      <c r="EG58" s="397"/>
      <c r="EM58" s="397"/>
      <c r="ES58" s="397"/>
      <c r="EY58" s="397"/>
      <c r="FE58" s="397"/>
      <c r="FK58" s="397"/>
      <c r="FQ58" s="397"/>
      <c r="FW58" s="397"/>
      <c r="GC58" s="397"/>
      <c r="GI58" s="397"/>
      <c r="GO58" s="397"/>
      <c r="GU58" s="397"/>
      <c r="HA58" s="397"/>
      <c r="HG58" s="397"/>
      <c r="HM58" s="397"/>
      <c r="HS58" s="397"/>
      <c r="HY58" s="397"/>
      <c r="IE58" s="397"/>
      <c r="IK58" s="397"/>
      <c r="IQ58" s="397"/>
      <c r="IW58" s="397"/>
      <c r="JC58" s="397"/>
      <c r="JI58" s="397"/>
      <c r="JO58" s="397"/>
      <c r="JU58" s="397"/>
      <c r="KA58" s="397"/>
      <c r="KG58" s="397"/>
      <c r="KM58" s="397"/>
      <c r="KS58" s="397"/>
      <c r="KY58" s="397"/>
      <c r="LB58" s="13"/>
      <c r="LC58" s="13"/>
      <c r="LD58" s="13"/>
    </row>
    <row r="59" spans="8:316" x14ac:dyDescent="0.2">
      <c r="H59">
        <f>ROW()-ROW(Profile1)</f>
        <v>-12</v>
      </c>
      <c r="J59" s="356" t="s">
        <v>8</v>
      </c>
      <c r="K59" s="397"/>
      <c r="L59" s="5"/>
      <c r="Q59" s="397"/>
      <c r="R59" s="5"/>
      <c r="W59" s="397"/>
      <c r="X59" s="5"/>
      <c r="AC59" s="397"/>
      <c r="AD59" s="5"/>
      <c r="AI59" s="397"/>
      <c r="AJ59" s="5"/>
      <c r="AO59" s="397"/>
      <c r="AP59" s="5"/>
      <c r="AU59" s="397"/>
      <c r="AV59" s="5"/>
      <c r="BA59" s="397"/>
      <c r="BB59" s="5"/>
      <c r="BG59" s="397"/>
      <c r="BH59" s="5"/>
      <c r="BM59" s="397"/>
      <c r="BN59" s="5"/>
      <c r="BS59" s="397"/>
      <c r="BT59" s="5"/>
      <c r="BY59" s="397"/>
      <c r="BZ59" s="5"/>
      <c r="CE59" s="397"/>
      <c r="CF59" s="5"/>
      <c r="CK59" s="397"/>
      <c r="CL59" s="5"/>
      <c r="CQ59" s="397"/>
      <c r="CR59" s="5"/>
      <c r="CW59" s="397"/>
      <c r="CX59" s="5"/>
      <c r="DC59" s="397"/>
      <c r="DD59" s="5"/>
      <c r="DI59" s="397"/>
      <c r="DJ59" s="5"/>
      <c r="DO59" s="397"/>
      <c r="DP59" s="5"/>
      <c r="DU59" s="397"/>
      <c r="DV59" s="5"/>
      <c r="EA59" s="397"/>
      <c r="EB59" s="5"/>
      <c r="EG59" s="397"/>
      <c r="EH59" s="5"/>
      <c r="EM59" s="397"/>
      <c r="EN59" s="5"/>
      <c r="ES59" s="397"/>
      <c r="ET59" s="5"/>
      <c r="EY59" s="397"/>
      <c r="EZ59" s="5"/>
      <c r="FE59" s="397"/>
      <c r="FF59" s="5"/>
      <c r="FK59" s="397"/>
      <c r="FL59" s="5"/>
      <c r="FQ59" s="397"/>
      <c r="FR59" s="5"/>
      <c r="FW59" s="397"/>
      <c r="FX59" s="5"/>
      <c r="GC59" s="397"/>
      <c r="GD59" s="5"/>
      <c r="GI59" s="397"/>
      <c r="GJ59" s="5"/>
      <c r="GO59" s="397"/>
      <c r="GP59" s="5"/>
      <c r="GU59" s="397"/>
      <c r="GV59" s="5"/>
      <c r="HA59" s="397"/>
      <c r="HB59" s="5"/>
      <c r="HG59" s="397"/>
      <c r="HH59" s="5"/>
      <c r="HM59" s="397"/>
      <c r="HN59" s="5"/>
      <c r="HS59" s="397"/>
      <c r="HT59" s="5"/>
      <c r="HY59" s="397"/>
      <c r="HZ59" s="5"/>
      <c r="IE59" s="397"/>
      <c r="IF59" s="5"/>
      <c r="IK59" s="397"/>
      <c r="IL59" s="5"/>
      <c r="IQ59" s="397"/>
      <c r="IR59" s="5"/>
      <c r="IW59" s="397"/>
      <c r="IX59" s="5"/>
      <c r="JC59" s="397"/>
      <c r="JD59" s="5"/>
      <c r="JI59" s="397"/>
      <c r="JJ59" s="5"/>
      <c r="JO59" s="397"/>
      <c r="JP59" s="5"/>
      <c r="JU59" s="397"/>
      <c r="JV59" s="5"/>
      <c r="KA59" s="397"/>
      <c r="KB59" s="5"/>
      <c r="KG59" s="397"/>
      <c r="KH59" s="5"/>
      <c r="KM59" s="397"/>
      <c r="KN59" s="5"/>
      <c r="KS59" s="397"/>
      <c r="KT59" s="5"/>
      <c r="KY59" s="397"/>
      <c r="LB59" s="13"/>
      <c r="LC59" s="13"/>
      <c r="LD59" s="13"/>
    </row>
    <row r="60" spans="8:316" x14ac:dyDescent="0.2">
      <c r="H60">
        <f t="shared" ref="H60:H67" si="0">ROW()-ROW(Profile1)</f>
        <v>-11</v>
      </c>
      <c r="J60" s="356" t="s">
        <v>681</v>
      </c>
      <c r="K60" s="397"/>
      <c r="L60" s="5"/>
      <c r="Q60" s="397"/>
      <c r="R60" s="5"/>
      <c r="W60" s="397"/>
      <c r="X60" s="5"/>
      <c r="AC60" s="397"/>
      <c r="AD60" s="5"/>
      <c r="AI60" s="397"/>
      <c r="AJ60" s="5"/>
      <c r="AO60" s="397"/>
      <c r="AP60" s="5"/>
      <c r="AU60" s="397"/>
      <c r="AV60" s="5"/>
      <c r="BA60" s="397"/>
      <c r="BB60" s="5"/>
      <c r="BG60" s="397"/>
      <c r="BH60" s="5"/>
      <c r="BM60" s="397"/>
      <c r="BN60" s="5"/>
      <c r="BS60" s="397"/>
      <c r="BT60" s="5"/>
      <c r="BY60" s="397"/>
      <c r="BZ60" s="5"/>
      <c r="CE60" s="397"/>
      <c r="CF60" s="5"/>
      <c r="CK60" s="397"/>
      <c r="CL60" s="5"/>
      <c r="CQ60" s="397"/>
      <c r="CR60" s="5"/>
      <c r="CW60" s="397"/>
      <c r="CX60" s="5"/>
      <c r="DC60" s="397"/>
      <c r="DD60" s="5"/>
      <c r="DI60" s="397"/>
      <c r="DJ60" s="5"/>
      <c r="DO60" s="397"/>
      <c r="DP60" s="5"/>
      <c r="DU60" s="397"/>
      <c r="DV60" s="5"/>
      <c r="EA60" s="397"/>
      <c r="EB60" s="5"/>
      <c r="EG60" s="397"/>
      <c r="EH60" s="5"/>
      <c r="EM60" s="397"/>
      <c r="EN60" s="5"/>
      <c r="ES60" s="397"/>
      <c r="ET60" s="5"/>
      <c r="EY60" s="397"/>
      <c r="EZ60" s="5"/>
      <c r="FE60" s="397"/>
      <c r="FF60" s="5"/>
      <c r="FK60" s="397"/>
      <c r="FL60" s="5"/>
      <c r="FQ60" s="397"/>
      <c r="FR60" s="5"/>
      <c r="FW60" s="397"/>
      <c r="FX60" s="5"/>
      <c r="GC60" s="397"/>
      <c r="GD60" s="5"/>
      <c r="GI60" s="397"/>
      <c r="GJ60" s="5"/>
      <c r="GO60" s="397"/>
      <c r="GP60" s="5"/>
      <c r="GU60" s="397"/>
      <c r="GV60" s="5"/>
      <c r="HA60" s="397"/>
      <c r="HB60" s="5"/>
      <c r="HG60" s="397"/>
      <c r="HH60" s="5"/>
      <c r="HM60" s="397"/>
      <c r="HN60" s="5"/>
      <c r="HS60" s="397"/>
      <c r="HT60" s="5"/>
      <c r="HY60" s="397"/>
      <c r="HZ60" s="5"/>
      <c r="IE60" s="397"/>
      <c r="IF60" s="5"/>
      <c r="IK60" s="397"/>
      <c r="IL60" s="5"/>
      <c r="IQ60" s="397"/>
      <c r="IR60" s="5"/>
      <c r="IW60" s="397"/>
      <c r="IX60" s="5"/>
      <c r="JC60" s="397"/>
      <c r="JD60" s="5"/>
      <c r="JI60" s="397"/>
      <c r="JJ60" s="5"/>
      <c r="JO60" s="397"/>
      <c r="JP60" s="5"/>
      <c r="JU60" s="397"/>
      <c r="JV60" s="5"/>
      <c r="KA60" s="397"/>
      <c r="KB60" s="5"/>
      <c r="KG60" s="397"/>
      <c r="KH60" s="5"/>
      <c r="KM60" s="397"/>
      <c r="KN60" s="5"/>
      <c r="KS60" s="397"/>
      <c r="KT60" s="5"/>
      <c r="KY60" s="397"/>
      <c r="LB60" s="13"/>
      <c r="LC60" s="13"/>
      <c r="LD60" s="13"/>
    </row>
    <row r="61" spans="8:316" x14ac:dyDescent="0.2">
      <c r="H61">
        <f t="shared" si="0"/>
        <v>-10</v>
      </c>
      <c r="J61" s="356" t="s">
        <v>682</v>
      </c>
      <c r="K61" s="397"/>
      <c r="L61" s="5"/>
      <c r="Q61" s="397"/>
      <c r="R61" s="5"/>
      <c r="W61" s="397"/>
      <c r="X61" s="5"/>
      <c r="AC61" s="397"/>
      <c r="AD61" s="5"/>
      <c r="AI61" s="397"/>
      <c r="AJ61" s="5"/>
      <c r="AO61" s="397"/>
      <c r="AP61" s="5"/>
      <c r="AU61" s="397"/>
      <c r="AV61" s="5"/>
      <c r="BA61" s="397"/>
      <c r="BB61" s="5"/>
      <c r="BG61" s="397"/>
      <c r="BH61" s="5"/>
      <c r="BM61" s="397"/>
      <c r="BN61" s="5"/>
      <c r="BS61" s="397"/>
      <c r="BT61" s="5"/>
      <c r="BY61" s="397"/>
      <c r="BZ61" s="5"/>
      <c r="CE61" s="397"/>
      <c r="CF61" s="5"/>
      <c r="CK61" s="397"/>
      <c r="CL61" s="5"/>
      <c r="CQ61" s="397"/>
      <c r="CR61" s="5"/>
      <c r="CW61" s="397"/>
      <c r="CX61" s="5"/>
      <c r="DC61" s="397"/>
      <c r="DD61" s="5"/>
      <c r="DI61" s="397"/>
      <c r="DJ61" s="5"/>
      <c r="DO61" s="397"/>
      <c r="DP61" s="5"/>
      <c r="DU61" s="397"/>
      <c r="DV61" s="5"/>
      <c r="EA61" s="397"/>
      <c r="EB61" s="5"/>
      <c r="EG61" s="397"/>
      <c r="EH61" s="5"/>
      <c r="EM61" s="397"/>
      <c r="EN61" s="5"/>
      <c r="ES61" s="397"/>
      <c r="ET61" s="5"/>
      <c r="EY61" s="397"/>
      <c r="EZ61" s="5"/>
      <c r="FE61" s="397"/>
      <c r="FF61" s="5"/>
      <c r="FK61" s="397"/>
      <c r="FL61" s="5"/>
      <c r="FQ61" s="397"/>
      <c r="FR61" s="5"/>
      <c r="FW61" s="397"/>
      <c r="FX61" s="5"/>
      <c r="GC61" s="397"/>
      <c r="GD61" s="5"/>
      <c r="GI61" s="397"/>
      <c r="GJ61" s="5"/>
      <c r="GO61" s="397"/>
      <c r="GP61" s="5"/>
      <c r="GU61" s="397"/>
      <c r="GV61" s="5"/>
      <c r="HA61" s="397"/>
      <c r="HB61" s="5"/>
      <c r="HG61" s="397"/>
      <c r="HH61" s="5"/>
      <c r="HM61" s="397"/>
      <c r="HN61" s="5"/>
      <c r="HS61" s="397"/>
      <c r="HT61" s="5"/>
      <c r="HY61" s="397"/>
      <c r="HZ61" s="5"/>
      <c r="IE61" s="397"/>
      <c r="IF61" s="5"/>
      <c r="IK61" s="397"/>
      <c r="IL61" s="5"/>
      <c r="IQ61" s="397"/>
      <c r="IR61" s="5"/>
      <c r="IW61" s="397"/>
      <c r="IX61" s="5"/>
      <c r="JC61" s="397"/>
      <c r="JD61" s="5"/>
      <c r="JI61" s="397"/>
      <c r="JJ61" s="5"/>
      <c r="JO61" s="397"/>
      <c r="JP61" s="5"/>
      <c r="JU61" s="397"/>
      <c r="JV61" s="5"/>
      <c r="KA61" s="397"/>
      <c r="KB61" s="5"/>
      <c r="KG61" s="397"/>
      <c r="KH61" s="5"/>
      <c r="KM61" s="397"/>
      <c r="KN61" s="5"/>
      <c r="KS61" s="397"/>
      <c r="KT61" s="5"/>
      <c r="KY61" s="397"/>
      <c r="LB61" s="13"/>
      <c r="LC61" s="13"/>
      <c r="LD61" s="13"/>
    </row>
    <row r="62" spans="8:316" x14ac:dyDescent="0.2">
      <c r="H62">
        <f t="shared" si="0"/>
        <v>-9</v>
      </c>
      <c r="J62" s="356" t="s">
        <v>683</v>
      </c>
      <c r="K62" s="397"/>
      <c r="L62" s="5"/>
      <c r="Q62" s="397"/>
      <c r="R62" s="5"/>
      <c r="W62" s="397"/>
      <c r="X62" s="5"/>
      <c r="AC62" s="397"/>
      <c r="AD62" s="5"/>
      <c r="AI62" s="397"/>
      <c r="AJ62" s="5"/>
      <c r="AO62" s="397"/>
      <c r="AP62" s="5"/>
      <c r="AU62" s="397"/>
      <c r="AV62" s="5"/>
      <c r="BA62" s="397"/>
      <c r="BB62" s="5"/>
      <c r="BG62" s="397"/>
      <c r="BH62" s="5"/>
      <c r="BM62" s="397"/>
      <c r="BN62" s="5"/>
      <c r="BS62" s="397"/>
      <c r="BT62" s="5"/>
      <c r="BY62" s="397"/>
      <c r="BZ62" s="5"/>
      <c r="CE62" s="397"/>
      <c r="CF62" s="5"/>
      <c r="CK62" s="397"/>
      <c r="CL62" s="5"/>
      <c r="CQ62" s="397"/>
      <c r="CR62" s="5"/>
      <c r="CW62" s="397"/>
      <c r="CX62" s="5"/>
      <c r="DC62" s="397"/>
      <c r="DD62" s="5"/>
      <c r="DI62" s="397"/>
      <c r="DJ62" s="5"/>
      <c r="DO62" s="397"/>
      <c r="DP62" s="5"/>
      <c r="DU62" s="397"/>
      <c r="DV62" s="5"/>
      <c r="EA62" s="397"/>
      <c r="EB62" s="5"/>
      <c r="EG62" s="397"/>
      <c r="EH62" s="5"/>
      <c r="EM62" s="397"/>
      <c r="EN62" s="5"/>
      <c r="ES62" s="397"/>
      <c r="ET62" s="5"/>
      <c r="EY62" s="397"/>
      <c r="EZ62" s="5"/>
      <c r="FE62" s="397"/>
      <c r="FF62" s="5"/>
      <c r="FK62" s="397"/>
      <c r="FL62" s="5"/>
      <c r="FQ62" s="397"/>
      <c r="FR62" s="5"/>
      <c r="FW62" s="397"/>
      <c r="FX62" s="5"/>
      <c r="GC62" s="397"/>
      <c r="GD62" s="5"/>
      <c r="GI62" s="397"/>
      <c r="GJ62" s="5"/>
      <c r="GO62" s="397"/>
      <c r="GP62" s="5"/>
      <c r="GU62" s="397"/>
      <c r="GV62" s="5"/>
      <c r="HA62" s="397"/>
      <c r="HB62" s="5"/>
      <c r="HG62" s="397"/>
      <c r="HH62" s="5"/>
      <c r="HM62" s="397"/>
      <c r="HN62" s="5"/>
      <c r="HS62" s="397"/>
      <c r="HT62" s="5"/>
      <c r="HY62" s="397"/>
      <c r="HZ62" s="5"/>
      <c r="IE62" s="397"/>
      <c r="IF62" s="5"/>
      <c r="IK62" s="397"/>
      <c r="IL62" s="5"/>
      <c r="IQ62" s="397"/>
      <c r="IR62" s="5"/>
      <c r="IW62" s="397"/>
      <c r="IX62" s="5"/>
      <c r="JC62" s="397"/>
      <c r="JD62" s="5"/>
      <c r="JI62" s="397"/>
      <c r="JJ62" s="5"/>
      <c r="JO62" s="397"/>
      <c r="JP62" s="5"/>
      <c r="JU62" s="397"/>
      <c r="JV62" s="5"/>
      <c r="KA62" s="397"/>
      <c r="KB62" s="5"/>
      <c r="KG62" s="397"/>
      <c r="KH62" s="5"/>
      <c r="KM62" s="397"/>
      <c r="KN62" s="5"/>
      <c r="KS62" s="397"/>
      <c r="KT62" s="5"/>
      <c r="KY62" s="397"/>
      <c r="LB62" s="13"/>
      <c r="LC62" s="13"/>
      <c r="LD62" s="13"/>
    </row>
    <row r="63" spans="8:316" x14ac:dyDescent="0.2">
      <c r="H63">
        <f t="shared" si="0"/>
        <v>-8</v>
      </c>
      <c r="J63" s="356" t="s">
        <v>684</v>
      </c>
      <c r="K63" s="397"/>
      <c r="L63" s="5"/>
      <c r="Q63" s="397"/>
      <c r="R63" s="5"/>
      <c r="W63" s="397"/>
      <c r="X63" s="5"/>
      <c r="AC63" s="397"/>
      <c r="AD63" s="5"/>
      <c r="AI63" s="397"/>
      <c r="AJ63" s="5"/>
      <c r="AO63" s="397"/>
      <c r="AP63" s="5"/>
      <c r="AU63" s="397"/>
      <c r="AV63" s="5"/>
      <c r="BA63" s="397"/>
      <c r="BB63" s="5"/>
      <c r="BG63" s="397"/>
      <c r="BH63" s="5"/>
      <c r="BM63" s="397"/>
      <c r="BN63" s="5"/>
      <c r="BS63" s="397"/>
      <c r="BT63" s="5"/>
      <c r="BY63" s="397"/>
      <c r="BZ63" s="5"/>
      <c r="CE63" s="397"/>
      <c r="CF63" s="5"/>
      <c r="CK63" s="397"/>
      <c r="CL63" s="5"/>
      <c r="CQ63" s="397"/>
      <c r="CR63" s="5"/>
      <c r="CW63" s="397"/>
      <c r="CX63" s="5"/>
      <c r="DC63" s="397"/>
      <c r="DD63" s="5"/>
      <c r="DI63" s="397"/>
      <c r="DJ63" s="5"/>
      <c r="DO63" s="397"/>
      <c r="DP63" s="5"/>
      <c r="DU63" s="397"/>
      <c r="DV63" s="5"/>
      <c r="EA63" s="397"/>
      <c r="EB63" s="5"/>
      <c r="EG63" s="397"/>
      <c r="EH63" s="5"/>
      <c r="EM63" s="397"/>
      <c r="EN63" s="5"/>
      <c r="ES63" s="397"/>
      <c r="ET63" s="5"/>
      <c r="EY63" s="397"/>
      <c r="EZ63" s="5"/>
      <c r="FE63" s="397"/>
      <c r="FF63" s="5"/>
      <c r="FK63" s="397"/>
      <c r="FL63" s="5"/>
      <c r="FQ63" s="397"/>
      <c r="FR63" s="5"/>
      <c r="FW63" s="397"/>
      <c r="FX63" s="5"/>
      <c r="GC63" s="397"/>
      <c r="GD63" s="5"/>
      <c r="GI63" s="397"/>
      <c r="GJ63" s="5"/>
      <c r="GO63" s="397"/>
      <c r="GP63" s="5"/>
      <c r="GU63" s="397"/>
      <c r="GV63" s="5"/>
      <c r="HA63" s="397"/>
      <c r="HB63" s="5"/>
      <c r="HG63" s="397"/>
      <c r="HH63" s="5"/>
      <c r="HM63" s="397"/>
      <c r="HN63" s="5"/>
      <c r="HS63" s="397"/>
      <c r="HT63" s="5"/>
      <c r="HY63" s="397"/>
      <c r="HZ63" s="5"/>
      <c r="IE63" s="397"/>
      <c r="IF63" s="5"/>
      <c r="IK63" s="397"/>
      <c r="IL63" s="5"/>
      <c r="IQ63" s="397"/>
      <c r="IR63" s="5"/>
      <c r="IW63" s="397"/>
      <c r="IX63" s="5"/>
      <c r="JC63" s="397"/>
      <c r="JD63" s="5"/>
      <c r="JI63" s="397"/>
      <c r="JJ63" s="5"/>
      <c r="JO63" s="397"/>
      <c r="JP63" s="5"/>
      <c r="JU63" s="397"/>
      <c r="JV63" s="5"/>
      <c r="KA63" s="397"/>
      <c r="KB63" s="5"/>
      <c r="KG63" s="397"/>
      <c r="KH63" s="5"/>
      <c r="KM63" s="397"/>
      <c r="KN63" s="5"/>
      <c r="KS63" s="397"/>
      <c r="KT63" s="5"/>
      <c r="KY63" s="397"/>
      <c r="LB63" s="13"/>
      <c r="LC63" s="13"/>
      <c r="LD63" s="13"/>
    </row>
    <row r="64" spans="8:316" x14ac:dyDescent="0.2">
      <c r="H64">
        <f t="shared" si="0"/>
        <v>-7</v>
      </c>
      <c r="J64" s="356" t="s">
        <v>685</v>
      </c>
      <c r="K64" s="397"/>
      <c r="L64" s="5"/>
      <c r="Q64" s="397"/>
      <c r="R64" s="5"/>
      <c r="W64" s="397"/>
      <c r="X64" s="5"/>
      <c r="AC64" s="397"/>
      <c r="AD64" s="5"/>
      <c r="AI64" s="397"/>
      <c r="AJ64" s="5"/>
      <c r="AO64" s="397"/>
      <c r="AP64" s="5"/>
      <c r="AU64" s="397"/>
      <c r="AV64" s="5"/>
      <c r="BA64" s="397"/>
      <c r="BB64" s="5"/>
      <c r="BG64" s="397"/>
      <c r="BH64" s="5"/>
      <c r="BM64" s="397"/>
      <c r="BN64" s="5"/>
      <c r="BS64" s="397"/>
      <c r="BT64" s="5"/>
      <c r="BY64" s="397"/>
      <c r="BZ64" s="5"/>
      <c r="CE64" s="397"/>
      <c r="CF64" s="5"/>
      <c r="CK64" s="397"/>
      <c r="CL64" s="5"/>
      <c r="CQ64" s="397"/>
      <c r="CR64" s="5"/>
      <c r="CW64" s="397"/>
      <c r="CX64" s="5"/>
      <c r="DC64" s="397"/>
      <c r="DD64" s="5"/>
      <c r="DI64" s="397"/>
      <c r="DJ64" s="5"/>
      <c r="DO64" s="397"/>
      <c r="DP64" s="5"/>
      <c r="DU64" s="397"/>
      <c r="DV64" s="5"/>
      <c r="EA64" s="397"/>
      <c r="EB64" s="5"/>
      <c r="EG64" s="397"/>
      <c r="EH64" s="5"/>
      <c r="EM64" s="397"/>
      <c r="EN64" s="5"/>
      <c r="ES64" s="397"/>
      <c r="ET64" s="5"/>
      <c r="EY64" s="397"/>
      <c r="EZ64" s="5"/>
      <c r="FE64" s="397"/>
      <c r="FF64" s="5"/>
      <c r="FK64" s="397"/>
      <c r="FL64" s="5"/>
      <c r="FQ64" s="397"/>
      <c r="FR64" s="5"/>
      <c r="FW64" s="397"/>
      <c r="FX64" s="5"/>
      <c r="GC64" s="397"/>
      <c r="GD64" s="5"/>
      <c r="GI64" s="397"/>
      <c r="GJ64" s="5"/>
      <c r="GO64" s="397"/>
      <c r="GP64" s="5"/>
      <c r="GU64" s="397"/>
      <c r="GV64" s="5"/>
      <c r="HA64" s="397"/>
      <c r="HB64" s="5"/>
      <c r="HG64" s="397"/>
      <c r="HH64" s="5"/>
      <c r="HM64" s="397"/>
      <c r="HN64" s="5"/>
      <c r="HS64" s="397"/>
      <c r="HT64" s="5"/>
      <c r="HY64" s="397"/>
      <c r="HZ64" s="5"/>
      <c r="IE64" s="397"/>
      <c r="IF64" s="5"/>
      <c r="IK64" s="397"/>
      <c r="IL64" s="5"/>
      <c r="IQ64" s="397"/>
      <c r="IR64" s="5"/>
      <c r="IW64" s="397"/>
      <c r="IX64" s="5"/>
      <c r="JC64" s="397"/>
      <c r="JD64" s="5"/>
      <c r="JI64" s="397"/>
      <c r="JJ64" s="5"/>
      <c r="JO64" s="397"/>
      <c r="JP64" s="5"/>
      <c r="JU64" s="397"/>
      <c r="JV64" s="5"/>
      <c r="KA64" s="397"/>
      <c r="KB64" s="5"/>
      <c r="KG64" s="397"/>
      <c r="KH64" s="5"/>
      <c r="KM64" s="397"/>
      <c r="KN64" s="5"/>
      <c r="KS64" s="397"/>
      <c r="KT64" s="5"/>
      <c r="KY64" s="397"/>
      <c r="LB64" s="13"/>
      <c r="LC64" s="13"/>
      <c r="LD64" s="13"/>
    </row>
    <row r="65" spans="1:316" x14ac:dyDescent="0.2">
      <c r="H65">
        <f t="shared" si="0"/>
        <v>-6</v>
      </c>
      <c r="J65" s="356" t="s">
        <v>686</v>
      </c>
      <c r="K65" s="397"/>
      <c r="L65" s="5"/>
      <c r="Q65" s="397"/>
      <c r="R65" s="5"/>
      <c r="W65" s="397"/>
      <c r="X65" s="5"/>
      <c r="AC65" s="397"/>
      <c r="AD65" s="5"/>
      <c r="AI65" s="397"/>
      <c r="AJ65" s="5"/>
      <c r="AO65" s="397"/>
      <c r="AP65" s="5"/>
      <c r="AU65" s="397"/>
      <c r="AV65" s="5"/>
      <c r="BA65" s="397"/>
      <c r="BB65" s="5"/>
      <c r="BG65" s="397"/>
      <c r="BH65" s="5"/>
      <c r="BM65" s="397"/>
      <c r="BN65" s="5"/>
      <c r="BS65" s="397"/>
      <c r="BT65" s="5"/>
      <c r="BY65" s="397"/>
      <c r="BZ65" s="5"/>
      <c r="CE65" s="397"/>
      <c r="CF65" s="5"/>
      <c r="CK65" s="397"/>
      <c r="CL65" s="5"/>
      <c r="CQ65" s="397"/>
      <c r="CR65" s="5"/>
      <c r="CW65" s="397"/>
      <c r="CX65" s="5"/>
      <c r="DC65" s="397"/>
      <c r="DD65" s="5"/>
      <c r="DI65" s="397"/>
      <c r="DJ65" s="5"/>
      <c r="DO65" s="397"/>
      <c r="DP65" s="5"/>
      <c r="DU65" s="397"/>
      <c r="DV65" s="5"/>
      <c r="EA65" s="397"/>
      <c r="EB65" s="5"/>
      <c r="EG65" s="397"/>
      <c r="EH65" s="5"/>
      <c r="EM65" s="397"/>
      <c r="EN65" s="5"/>
      <c r="ES65" s="397"/>
      <c r="ET65" s="5"/>
      <c r="EY65" s="397"/>
      <c r="EZ65" s="5"/>
      <c r="FE65" s="397"/>
      <c r="FF65" s="5"/>
      <c r="FK65" s="397"/>
      <c r="FL65" s="5"/>
      <c r="FQ65" s="397"/>
      <c r="FR65" s="5"/>
      <c r="FW65" s="397"/>
      <c r="FX65" s="5"/>
      <c r="GC65" s="397"/>
      <c r="GD65" s="5"/>
      <c r="GI65" s="397"/>
      <c r="GJ65" s="5"/>
      <c r="GO65" s="397"/>
      <c r="GP65" s="5"/>
      <c r="GU65" s="397"/>
      <c r="GV65" s="5"/>
      <c r="HA65" s="397"/>
      <c r="HB65" s="5"/>
      <c r="HG65" s="397"/>
      <c r="HH65" s="5"/>
      <c r="HM65" s="397"/>
      <c r="HN65" s="5"/>
      <c r="HS65" s="397"/>
      <c r="HT65" s="5"/>
      <c r="HY65" s="397"/>
      <c r="HZ65" s="5"/>
      <c r="IE65" s="397"/>
      <c r="IF65" s="5"/>
      <c r="IK65" s="397"/>
      <c r="IL65" s="5"/>
      <c r="IQ65" s="397"/>
      <c r="IR65" s="5"/>
      <c r="IW65" s="397"/>
      <c r="IX65" s="5"/>
      <c r="JC65" s="397"/>
      <c r="JD65" s="5"/>
      <c r="JI65" s="397"/>
      <c r="JJ65" s="5"/>
      <c r="JO65" s="397"/>
      <c r="JP65" s="5"/>
      <c r="JU65" s="397"/>
      <c r="JV65" s="5"/>
      <c r="KA65" s="397"/>
      <c r="KB65" s="5"/>
      <c r="KG65" s="397"/>
      <c r="KH65" s="5"/>
      <c r="KM65" s="397"/>
      <c r="KN65" s="5"/>
      <c r="KS65" s="397"/>
      <c r="KT65" s="5"/>
      <c r="KY65" s="397"/>
      <c r="LB65" s="13"/>
      <c r="LC65" s="13"/>
      <c r="LD65" s="13"/>
    </row>
    <row r="66" spans="1:316" x14ac:dyDescent="0.2">
      <c r="H66">
        <f t="shared" si="0"/>
        <v>-5</v>
      </c>
      <c r="J66" s="356" t="s">
        <v>687</v>
      </c>
      <c r="K66" s="397"/>
      <c r="L66" s="5"/>
      <c r="Q66" s="397"/>
      <c r="R66" s="5"/>
      <c r="W66" s="397"/>
      <c r="X66" s="5"/>
      <c r="AC66" s="397"/>
      <c r="AD66" s="5"/>
      <c r="AI66" s="397"/>
      <c r="AJ66" s="5"/>
      <c r="AO66" s="397"/>
      <c r="AP66" s="5"/>
      <c r="AU66" s="397"/>
      <c r="AV66" s="5"/>
      <c r="BA66" s="397"/>
      <c r="BB66" s="5"/>
      <c r="BG66" s="397"/>
      <c r="BH66" s="5"/>
      <c r="BM66" s="397"/>
      <c r="BN66" s="5"/>
      <c r="BS66" s="397"/>
      <c r="BT66" s="5"/>
      <c r="BY66" s="397"/>
      <c r="BZ66" s="5"/>
      <c r="CE66" s="397"/>
      <c r="CF66" s="5"/>
      <c r="CK66" s="397"/>
      <c r="CL66" s="5"/>
      <c r="CQ66" s="397"/>
      <c r="CR66" s="5"/>
      <c r="CW66" s="397"/>
      <c r="CX66" s="5"/>
      <c r="DC66" s="397"/>
      <c r="DD66" s="5"/>
      <c r="DI66" s="397"/>
      <c r="DJ66" s="5"/>
      <c r="DO66" s="397"/>
      <c r="DP66" s="5"/>
      <c r="DU66" s="397"/>
      <c r="DV66" s="5"/>
      <c r="EA66" s="397"/>
      <c r="EB66" s="5"/>
      <c r="EG66" s="397"/>
      <c r="EH66" s="5"/>
      <c r="EM66" s="397"/>
      <c r="EN66" s="5"/>
      <c r="ES66" s="397"/>
      <c r="ET66" s="5"/>
      <c r="EY66" s="397"/>
      <c r="EZ66" s="5"/>
      <c r="FE66" s="397"/>
      <c r="FF66" s="5"/>
      <c r="FK66" s="397"/>
      <c r="FL66" s="5"/>
      <c r="FQ66" s="397"/>
      <c r="FR66" s="5"/>
      <c r="FW66" s="397"/>
      <c r="FX66" s="5"/>
      <c r="GC66" s="397"/>
      <c r="GD66" s="5"/>
      <c r="GI66" s="397"/>
      <c r="GJ66" s="5"/>
      <c r="GO66" s="397"/>
      <c r="GP66" s="5"/>
      <c r="GU66" s="397"/>
      <c r="GV66" s="5"/>
      <c r="HA66" s="397"/>
      <c r="HB66" s="5"/>
      <c r="HG66" s="397"/>
      <c r="HH66" s="5"/>
      <c r="HM66" s="397"/>
      <c r="HN66" s="5"/>
      <c r="HS66" s="397"/>
      <c r="HT66" s="5"/>
      <c r="HY66" s="397"/>
      <c r="HZ66" s="5"/>
      <c r="IE66" s="397"/>
      <c r="IF66" s="5"/>
      <c r="IK66" s="397"/>
      <c r="IL66" s="5"/>
      <c r="IQ66" s="397"/>
      <c r="IR66" s="5"/>
      <c r="IW66" s="397"/>
      <c r="IX66" s="5"/>
      <c r="JC66" s="397"/>
      <c r="JD66" s="5"/>
      <c r="JI66" s="397"/>
      <c r="JJ66" s="5"/>
      <c r="JO66" s="397"/>
      <c r="JP66" s="5"/>
      <c r="JU66" s="397"/>
      <c r="JV66" s="5"/>
      <c r="KA66" s="397"/>
      <c r="KB66" s="5"/>
      <c r="KG66" s="397"/>
      <c r="KH66" s="5"/>
      <c r="KM66" s="397"/>
      <c r="KN66" s="5"/>
      <c r="KS66" s="397"/>
      <c r="KT66" s="5"/>
      <c r="KY66" s="397"/>
      <c r="LB66" s="13"/>
      <c r="LC66" s="13"/>
      <c r="LD66" s="13"/>
    </row>
    <row r="67" spans="1:316" x14ac:dyDescent="0.2">
      <c r="H67">
        <f t="shared" si="0"/>
        <v>-4</v>
      </c>
      <c r="J67" s="356" t="s">
        <v>688</v>
      </c>
      <c r="K67" s="397"/>
      <c r="L67" s="5"/>
      <c r="Q67" s="397"/>
      <c r="R67" s="5"/>
      <c r="W67" s="397"/>
      <c r="X67" s="5"/>
      <c r="AC67" s="397"/>
      <c r="AD67" s="5"/>
      <c r="AI67" s="397"/>
      <c r="AJ67" s="5"/>
      <c r="AO67" s="397"/>
      <c r="AP67" s="5"/>
      <c r="AU67" s="397"/>
      <c r="AV67" s="5"/>
      <c r="BA67" s="397"/>
      <c r="BB67" s="5"/>
      <c r="BG67" s="397"/>
      <c r="BH67" s="5"/>
      <c r="BM67" s="397"/>
      <c r="BN67" s="5"/>
      <c r="BS67" s="397"/>
      <c r="BT67" s="5"/>
      <c r="BY67" s="397"/>
      <c r="BZ67" s="5"/>
      <c r="CE67" s="397"/>
      <c r="CF67" s="5"/>
      <c r="CK67" s="397"/>
      <c r="CL67" s="5"/>
      <c r="CQ67" s="397"/>
      <c r="CR67" s="5"/>
      <c r="CW67" s="397"/>
      <c r="CX67" s="5"/>
      <c r="DC67" s="397"/>
      <c r="DD67" s="5"/>
      <c r="DI67" s="397"/>
      <c r="DJ67" s="5"/>
      <c r="DO67" s="397"/>
      <c r="DP67" s="5"/>
      <c r="DU67" s="397"/>
      <c r="DV67" s="5"/>
      <c r="EA67" s="397"/>
      <c r="EB67" s="5"/>
      <c r="EG67" s="397"/>
      <c r="EH67" s="5"/>
      <c r="EM67" s="397"/>
      <c r="EN67" s="5"/>
      <c r="ES67" s="397"/>
      <c r="ET67" s="5"/>
      <c r="EY67" s="397"/>
      <c r="EZ67" s="5"/>
      <c r="FE67" s="397"/>
      <c r="FF67" s="5"/>
      <c r="FK67" s="397"/>
      <c r="FL67" s="5"/>
      <c r="FQ67" s="397"/>
      <c r="FR67" s="5"/>
      <c r="FW67" s="397"/>
      <c r="FX67" s="5"/>
      <c r="GC67" s="397"/>
      <c r="GD67" s="5"/>
      <c r="GI67" s="397"/>
      <c r="GJ67" s="5"/>
      <c r="GO67" s="397"/>
      <c r="GP67" s="5"/>
      <c r="GU67" s="397"/>
      <c r="GV67" s="5"/>
      <c r="HA67" s="397"/>
      <c r="HB67" s="5"/>
      <c r="HG67" s="397"/>
      <c r="HH67" s="5"/>
      <c r="HM67" s="397"/>
      <c r="HN67" s="5"/>
      <c r="HS67" s="397"/>
      <c r="HT67" s="5"/>
      <c r="HY67" s="397"/>
      <c r="HZ67" s="5"/>
      <c r="IE67" s="397"/>
      <c r="IF67" s="5"/>
      <c r="IK67" s="397"/>
      <c r="IL67" s="5"/>
      <c r="IQ67" s="397"/>
      <c r="IR67" s="5"/>
      <c r="IW67" s="397"/>
      <c r="IX67" s="5"/>
      <c r="JC67" s="397"/>
      <c r="JD67" s="5"/>
      <c r="JI67" s="397"/>
      <c r="JJ67" s="5"/>
      <c r="JO67" s="397"/>
      <c r="JP67" s="5"/>
      <c r="JU67" s="397"/>
      <c r="JV67" s="5"/>
      <c r="KA67" s="397"/>
      <c r="KB67" s="5"/>
      <c r="KG67" s="397"/>
      <c r="KH67" s="5"/>
      <c r="KM67" s="397"/>
      <c r="KN67" s="5"/>
      <c r="KS67" s="397"/>
      <c r="KT67" s="5"/>
      <c r="KY67" s="397"/>
      <c r="LB67" s="13"/>
      <c r="LC67" s="13"/>
      <c r="LD67" s="13"/>
    </row>
    <row r="68" spans="1:316" x14ac:dyDescent="0.2">
      <c r="H68">
        <f>ROW()-ROW(Profile1)</f>
        <v>-3</v>
      </c>
      <c r="J68" s="356" t="s">
        <v>689</v>
      </c>
      <c r="K68" s="397"/>
      <c r="L68" s="5"/>
      <c r="Q68" s="397"/>
      <c r="R68" s="5"/>
      <c r="W68" s="397"/>
      <c r="X68" s="5"/>
      <c r="AC68" s="397"/>
      <c r="AD68" s="5"/>
      <c r="AI68" s="397"/>
      <c r="AJ68" s="5"/>
      <c r="AO68" s="397"/>
      <c r="AP68" s="5"/>
      <c r="AU68" s="397"/>
      <c r="AV68" s="5"/>
      <c r="BA68" s="397"/>
      <c r="BB68" s="5"/>
      <c r="BG68" s="397"/>
      <c r="BH68" s="5"/>
      <c r="BM68" s="397"/>
      <c r="BN68" s="5"/>
      <c r="BS68" s="397"/>
      <c r="BT68" s="5"/>
      <c r="BY68" s="397"/>
      <c r="BZ68" s="5"/>
      <c r="CE68" s="397"/>
      <c r="CF68" s="5"/>
      <c r="CK68" s="397"/>
      <c r="CL68" s="5"/>
      <c r="CQ68" s="397"/>
      <c r="CR68" s="5"/>
      <c r="CW68" s="397"/>
      <c r="CX68" s="5"/>
      <c r="DC68" s="397"/>
      <c r="DD68" s="5"/>
      <c r="DI68" s="397"/>
      <c r="DJ68" s="5"/>
      <c r="DO68" s="397"/>
      <c r="DP68" s="5"/>
      <c r="DU68" s="397"/>
      <c r="DV68" s="5"/>
      <c r="EA68" s="397"/>
      <c r="EB68" s="5"/>
      <c r="EG68" s="397"/>
      <c r="EH68" s="5"/>
      <c r="EM68" s="397"/>
      <c r="EN68" s="5"/>
      <c r="ES68" s="397"/>
      <c r="ET68" s="5"/>
      <c r="EY68" s="397"/>
      <c r="EZ68" s="5"/>
      <c r="FE68" s="397"/>
      <c r="FF68" s="5"/>
      <c r="FK68" s="397"/>
      <c r="FL68" s="5"/>
      <c r="FQ68" s="397"/>
      <c r="FR68" s="5"/>
      <c r="FW68" s="397"/>
      <c r="FX68" s="5"/>
      <c r="GC68" s="397"/>
      <c r="GD68" s="5"/>
      <c r="GI68" s="397"/>
      <c r="GJ68" s="5"/>
      <c r="GO68" s="397"/>
      <c r="GP68" s="5"/>
      <c r="GU68" s="397"/>
      <c r="GV68" s="5"/>
      <c r="HA68" s="397"/>
      <c r="HB68" s="5"/>
      <c r="HG68" s="397"/>
      <c r="HH68" s="5"/>
      <c r="HM68" s="397"/>
      <c r="HN68" s="5"/>
      <c r="HS68" s="397"/>
      <c r="HT68" s="5"/>
      <c r="HY68" s="397"/>
      <c r="HZ68" s="5"/>
      <c r="IE68" s="397"/>
      <c r="IF68" s="5"/>
      <c r="IK68" s="397"/>
      <c r="IL68" s="5"/>
      <c r="IQ68" s="397"/>
      <c r="IR68" s="5"/>
      <c r="IW68" s="397"/>
      <c r="IX68" s="5"/>
      <c r="JC68" s="397"/>
      <c r="JD68" s="5"/>
      <c r="JI68" s="397"/>
      <c r="JJ68" s="5"/>
      <c r="JO68" s="397"/>
      <c r="JP68" s="5"/>
      <c r="JU68" s="397"/>
      <c r="JV68" s="5"/>
      <c r="KA68" s="397"/>
      <c r="KB68" s="5"/>
      <c r="KG68" s="397"/>
      <c r="KH68" s="5"/>
      <c r="KM68" s="397"/>
      <c r="KN68" s="5"/>
      <c r="KS68" s="397"/>
      <c r="KT68" s="5"/>
      <c r="KY68" s="397"/>
      <c r="LB68" s="13"/>
      <c r="LC68" s="13"/>
      <c r="LD68" s="13"/>
    </row>
    <row r="69" spans="1:316" x14ac:dyDescent="0.2">
      <c r="J69"/>
      <c r="LB69" s="13"/>
      <c r="LC69" s="13"/>
      <c r="LD69" s="13"/>
    </row>
    <row r="70" spans="1:316" ht="20.25" x14ac:dyDescent="0.3">
      <c r="I70" s="4" t="s">
        <v>690</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4" customFormat="1" ht="20.25" x14ac:dyDescent="0.3">
      <c r="A71" s="398"/>
      <c r="B71" s="398"/>
      <c r="C71" s="398"/>
      <c r="D71" s="398"/>
      <c r="E71" s="398"/>
      <c r="F71" s="398"/>
      <c r="G71" s="398"/>
      <c r="I71" s="399"/>
      <c r="J71" s="400"/>
      <c r="K71" s="4">
        <v>1</v>
      </c>
      <c r="Q71" s="4">
        <f>Profile1+1</f>
        <v>2</v>
      </c>
      <c r="W71" s="4">
        <f>Profile2+1</f>
        <v>3</v>
      </c>
      <c r="AC71" s="4">
        <f>W71+1</f>
        <v>4</v>
      </c>
      <c r="AI71" s="4">
        <f t="shared" ref="AI71" si="1">AC71+1</f>
        <v>5</v>
      </c>
      <c r="AO71" s="4">
        <f t="shared" ref="AO71" si="2">AI71+1</f>
        <v>6</v>
      </c>
      <c r="AU71" s="4">
        <f t="shared" ref="AU71" si="3">AO71+1</f>
        <v>7</v>
      </c>
      <c r="BA71" s="4">
        <f t="shared" ref="BA71" si="4">AU71+1</f>
        <v>8</v>
      </c>
      <c r="BG71" s="4">
        <f t="shared" ref="BG71" si="5">BA71+1</f>
        <v>9</v>
      </c>
      <c r="BM71" s="4">
        <f t="shared" ref="BM71" si="6">BG71+1</f>
        <v>10</v>
      </c>
      <c r="BS71" s="4">
        <f t="shared" ref="BS71" si="7">BM71+1</f>
        <v>11</v>
      </c>
      <c r="BY71" s="4">
        <f t="shared" ref="BY71" si="8">BS71+1</f>
        <v>12</v>
      </c>
      <c r="CE71" s="4">
        <f t="shared" ref="CE71" si="9">BY71+1</f>
        <v>13</v>
      </c>
      <c r="CK71" s="4">
        <f t="shared" ref="CK71" si="10">CE71+1</f>
        <v>14</v>
      </c>
      <c r="CQ71" s="4">
        <f t="shared" ref="CQ71" si="11">CK71+1</f>
        <v>15</v>
      </c>
      <c r="CW71" s="4">
        <f t="shared" ref="CW71" si="12">CQ71+1</f>
        <v>16</v>
      </c>
      <c r="DC71" s="4">
        <f t="shared" ref="DC71" si="13">CW71+1</f>
        <v>17</v>
      </c>
      <c r="DI71" s="4">
        <f t="shared" ref="DI71" si="14">DC71+1</f>
        <v>18</v>
      </c>
      <c r="DO71" s="4">
        <f t="shared" ref="DO71" si="15">DI71+1</f>
        <v>19</v>
      </c>
      <c r="DU71" s="4">
        <f t="shared" ref="DU71" si="16">DO71+1</f>
        <v>20</v>
      </c>
      <c r="EA71" s="4">
        <f t="shared" ref="EA71" si="17">DU71+1</f>
        <v>21</v>
      </c>
      <c r="EG71" s="4">
        <f t="shared" ref="EG71" si="18">EA71+1</f>
        <v>22</v>
      </c>
      <c r="EM71" s="4">
        <f t="shared" ref="EM71" si="19">EG71+1</f>
        <v>23</v>
      </c>
      <c r="ES71" s="4">
        <f t="shared" ref="ES71" si="20">EM71+1</f>
        <v>24</v>
      </c>
      <c r="EY71" s="4">
        <f t="shared" ref="EY71" si="21">ES71+1</f>
        <v>25</v>
      </c>
      <c r="FE71" s="4">
        <f t="shared" ref="FE71" si="22">EY71+1</f>
        <v>26</v>
      </c>
      <c r="FK71" s="4">
        <f t="shared" ref="FK71" si="23">FE71+1</f>
        <v>27</v>
      </c>
      <c r="FQ71" s="4">
        <f t="shared" ref="FQ71" si="24">FK71+1</f>
        <v>28</v>
      </c>
      <c r="FW71" s="4">
        <f t="shared" ref="FW71" si="25">FQ71+1</f>
        <v>29</v>
      </c>
      <c r="GC71" s="4">
        <f t="shared" ref="GC71" si="26">FW71+1</f>
        <v>30</v>
      </c>
      <c r="GI71" s="4">
        <f t="shared" ref="GI71" si="27">GC71+1</f>
        <v>31</v>
      </c>
      <c r="GO71" s="4">
        <f t="shared" ref="GO71" si="28">GI71+1</f>
        <v>32</v>
      </c>
      <c r="GU71" s="4">
        <f t="shared" ref="GU71" si="29">GO71+1</f>
        <v>33</v>
      </c>
      <c r="HA71" s="4">
        <f t="shared" ref="HA71" si="30">GU71+1</f>
        <v>34</v>
      </c>
      <c r="HG71" s="4">
        <f t="shared" ref="HG71" si="31">HA71+1</f>
        <v>35</v>
      </c>
      <c r="HM71" s="4">
        <f t="shared" ref="HM71" si="32">HG71+1</f>
        <v>36</v>
      </c>
      <c r="HS71" s="4">
        <f t="shared" ref="HS71" si="33">HM71+1</f>
        <v>37</v>
      </c>
      <c r="HY71" s="4">
        <f t="shared" ref="HY71" si="34">HS71+1</f>
        <v>38</v>
      </c>
      <c r="IE71" s="4">
        <f t="shared" ref="IE71" si="35">HY71+1</f>
        <v>39</v>
      </c>
      <c r="IK71" s="4">
        <f t="shared" ref="IK71" si="36">IE71+1</f>
        <v>40</v>
      </c>
      <c r="IQ71" s="4">
        <f t="shared" ref="IQ71" si="37">IK71+1</f>
        <v>41</v>
      </c>
      <c r="IW71" s="4">
        <f t="shared" ref="IW71" si="38">IQ71+1</f>
        <v>42</v>
      </c>
      <c r="JC71" s="4">
        <f t="shared" ref="JC71" si="39">IW71+1</f>
        <v>43</v>
      </c>
      <c r="JI71" s="4">
        <f t="shared" ref="JI71" si="40">JC71+1</f>
        <v>44</v>
      </c>
      <c r="JO71" s="4">
        <f t="shared" ref="JO71" si="41">JI71+1</f>
        <v>45</v>
      </c>
      <c r="JU71" s="4">
        <f t="shared" ref="JU71" si="42">JO71+1</f>
        <v>46</v>
      </c>
      <c r="KA71" s="4">
        <f t="shared" ref="KA71" si="43">JU71+1</f>
        <v>47</v>
      </c>
      <c r="KG71" s="4">
        <f t="shared" ref="KG71" si="44">KA71+1</f>
        <v>48</v>
      </c>
      <c r="KM71" s="4">
        <f t="shared" ref="KM71" si="45">KG71+1</f>
        <v>49</v>
      </c>
      <c r="KS71" s="4">
        <f t="shared" ref="KS71" si="46">KM71+1</f>
        <v>50</v>
      </c>
      <c r="KY71" s="4" t="s">
        <v>691</v>
      </c>
    </row>
    <row r="72" spans="1:316" x14ac:dyDescent="0.2">
      <c r="A72" s="167"/>
      <c r="B72" s="167"/>
      <c r="C72" s="167"/>
      <c r="D72" s="167"/>
      <c r="E72" s="167"/>
      <c r="F72" s="167"/>
      <c r="G72" s="167"/>
      <c r="H72">
        <v>1</v>
      </c>
      <c r="I72" s="479" t="s">
        <v>692</v>
      </c>
      <c r="J72" s="391" t="s">
        <v>693</v>
      </c>
      <c r="K72" s="401"/>
      <c r="L72" s="134"/>
      <c r="M72" s="134"/>
      <c r="N72" s="134"/>
      <c r="O72" s="134"/>
      <c r="P72" s="134"/>
      <c r="Q72" s="28"/>
      <c r="W72" s="28"/>
      <c r="AC72" s="28"/>
      <c r="AI72" s="28"/>
      <c r="AO72" s="28"/>
      <c r="AU72" s="28"/>
      <c r="BA72" s="28"/>
      <c r="BG72" s="28"/>
      <c r="BM72" s="28"/>
      <c r="BS72" s="28"/>
      <c r="BY72" s="28"/>
      <c r="CE72" s="28"/>
      <c r="CK72" s="28"/>
      <c r="CQ72" s="28"/>
      <c r="CW72" s="28"/>
      <c r="DC72" s="28"/>
      <c r="DI72" s="28"/>
      <c r="DO72" s="28"/>
      <c r="DU72" s="28"/>
      <c r="EA72" s="28"/>
      <c r="EG72" s="28"/>
      <c r="EM72" s="28"/>
      <c r="ES72" s="28"/>
      <c r="EY72" s="28"/>
      <c r="FE72" s="28"/>
      <c r="FK72" s="28"/>
      <c r="FQ72" s="28"/>
      <c r="FW72" s="28"/>
      <c r="GC72" s="28"/>
      <c r="GI72" s="28"/>
      <c r="GO72" s="28"/>
      <c r="GU72" s="28"/>
      <c r="HA72" s="28"/>
      <c r="HG72" s="28"/>
      <c r="HM72" s="28"/>
      <c r="HS72" s="28"/>
      <c r="HY72" s="28"/>
      <c r="IE72" s="28"/>
      <c r="IK72" s="28"/>
      <c r="IQ72" s="28"/>
      <c r="IW72" s="28"/>
      <c r="JC72" s="28"/>
      <c r="JI72" s="28"/>
      <c r="JO72" s="28"/>
      <c r="JU72" s="28"/>
      <c r="KA72" s="28"/>
      <c r="KG72" s="28"/>
      <c r="KM72" s="28"/>
      <c r="KS72" s="28"/>
      <c r="KY72" s="28"/>
      <c r="LA72"/>
    </row>
    <row r="73" spans="1:316" x14ac:dyDescent="0.2">
      <c r="A73" s="167"/>
      <c r="B73" s="167"/>
      <c r="C73" s="167"/>
      <c r="D73" s="167"/>
      <c r="E73" s="167"/>
      <c r="F73" s="167"/>
      <c r="G73" s="167"/>
      <c r="H73">
        <v>2</v>
      </c>
      <c r="I73" s="479"/>
      <c r="J73" s="391" t="s">
        <v>694</v>
      </c>
      <c r="K73" s="402"/>
      <c r="L73" s="134"/>
      <c r="M73" s="134"/>
      <c r="N73" s="134"/>
      <c r="O73" s="134"/>
      <c r="P73" s="134"/>
      <c r="Q73" s="28"/>
      <c r="W73" s="28"/>
      <c r="AC73" s="28"/>
      <c r="AI73" s="28"/>
      <c r="AO73" s="28"/>
      <c r="AU73" s="28"/>
      <c r="BA73" s="28"/>
      <c r="BG73" s="28"/>
      <c r="BM73" s="28"/>
      <c r="BS73" s="28"/>
      <c r="BY73" s="28"/>
      <c r="CE73" s="28"/>
      <c r="CK73" s="28"/>
      <c r="CQ73" s="28"/>
      <c r="CW73" s="28"/>
      <c r="DC73" s="28"/>
      <c r="DI73" s="28"/>
      <c r="DO73" s="28"/>
      <c r="DU73" s="28"/>
      <c r="EA73" s="28"/>
      <c r="EG73" s="28"/>
      <c r="EM73" s="28"/>
      <c r="ES73" s="28"/>
      <c r="EY73" s="28"/>
      <c r="FE73" s="28"/>
      <c r="FK73" s="28"/>
      <c r="FQ73" s="28"/>
      <c r="FW73" s="28"/>
      <c r="GC73" s="28"/>
      <c r="GI73" s="28"/>
      <c r="GO73" s="28"/>
      <c r="GU73" s="28"/>
      <c r="HA73" s="28"/>
      <c r="HG73" s="28"/>
      <c r="HM73" s="28"/>
      <c r="HS73" s="28"/>
      <c r="HY73" s="28"/>
      <c r="IE73" s="28"/>
      <c r="IK73" s="28"/>
      <c r="IQ73" s="28"/>
      <c r="IW73" s="28"/>
      <c r="JC73" s="28"/>
      <c r="JI73" s="28"/>
      <c r="JO73" s="28"/>
      <c r="JU73" s="28"/>
      <c r="KA73" s="28"/>
      <c r="KG73" s="28"/>
      <c r="KM73" s="28"/>
      <c r="KS73" s="28"/>
      <c r="KY73" s="28"/>
      <c r="LA73"/>
    </row>
    <row r="74" spans="1:316" x14ac:dyDescent="0.2">
      <c r="A74" s="167"/>
      <c r="B74" s="167"/>
      <c r="C74" s="167"/>
      <c r="D74" s="167"/>
      <c r="E74" s="167"/>
      <c r="F74" s="167"/>
      <c r="G74" s="167"/>
      <c r="H74">
        <v>3</v>
      </c>
      <c r="I74" s="479"/>
      <c r="J74" s="391" t="s">
        <v>695</v>
      </c>
      <c r="K74" s="402"/>
      <c r="L74" s="134"/>
      <c r="M74" s="134"/>
      <c r="N74" s="134"/>
      <c r="O74" s="134"/>
      <c r="P74" s="134"/>
      <c r="Q74" s="28"/>
      <c r="W74" s="28"/>
      <c r="AC74" s="28"/>
      <c r="AI74" s="28"/>
      <c r="AO74" s="28"/>
      <c r="AU74" s="28"/>
      <c r="BA74" s="28"/>
      <c r="BG74" s="28"/>
      <c r="BM74" s="28"/>
      <c r="BS74" s="28"/>
      <c r="BY74" s="28"/>
      <c r="CE74" s="28"/>
      <c r="CK74" s="28"/>
      <c r="CQ74" s="28"/>
      <c r="CW74" s="28"/>
      <c r="DC74" s="28"/>
      <c r="DI74" s="28"/>
      <c r="DO74" s="28"/>
      <c r="DU74" s="28"/>
      <c r="EA74" s="28"/>
      <c r="EG74" s="28"/>
      <c r="EM74" s="28"/>
      <c r="ES74" s="28"/>
      <c r="EY74" s="28"/>
      <c r="FE74" s="28"/>
      <c r="FK74" s="28"/>
      <c r="FQ74" s="28"/>
      <c r="FW74" s="28"/>
      <c r="GC74" s="28"/>
      <c r="GI74" s="28"/>
      <c r="GO74" s="28"/>
      <c r="GU74" s="28"/>
      <c r="HA74" s="28"/>
      <c r="HG74" s="28"/>
      <c r="HM74" s="28"/>
      <c r="HS74" s="28"/>
      <c r="HY74" s="28"/>
      <c r="IE74" s="28"/>
      <c r="IK74" s="28"/>
      <c r="IQ74" s="28"/>
      <c r="IW74" s="28"/>
      <c r="JC74" s="28"/>
      <c r="JI74" s="28"/>
      <c r="JO74" s="28"/>
      <c r="JU74" s="28"/>
      <c r="KA74" s="28"/>
      <c r="KG74" s="28"/>
      <c r="KM74" s="28"/>
      <c r="KS74" s="28"/>
      <c r="KY74" s="28"/>
      <c r="LA74"/>
    </row>
    <row r="75" spans="1:316" x14ac:dyDescent="0.2">
      <c r="A75" s="167"/>
      <c r="B75" s="167"/>
      <c r="C75" s="167"/>
      <c r="D75" s="167"/>
      <c r="E75" s="167"/>
      <c r="F75" s="167"/>
      <c r="G75" s="167"/>
      <c r="H75">
        <v>4</v>
      </c>
      <c r="I75" s="479"/>
      <c r="J75" s="391" t="s">
        <v>696</v>
      </c>
      <c r="K75" s="402"/>
      <c r="L75" s="134"/>
      <c r="M75" s="134"/>
      <c r="N75" s="134"/>
      <c r="O75" s="134"/>
      <c r="P75" s="134"/>
      <c r="Q75" s="28"/>
      <c r="W75" s="28"/>
      <c r="AC75" s="28"/>
      <c r="AI75" s="28"/>
      <c r="AO75" s="28"/>
      <c r="AU75" s="28"/>
      <c r="BA75" s="28"/>
      <c r="BG75" s="28"/>
      <c r="BM75" s="28"/>
      <c r="BS75" s="28"/>
      <c r="BY75" s="28"/>
      <c r="CE75" s="28"/>
      <c r="CK75" s="28"/>
      <c r="CQ75" s="28"/>
      <c r="CW75" s="28"/>
      <c r="DC75" s="28"/>
      <c r="DI75" s="28"/>
      <c r="DO75" s="28"/>
      <c r="DU75" s="28"/>
      <c r="EA75" s="28"/>
      <c r="EG75" s="28"/>
      <c r="EM75" s="28"/>
      <c r="ES75" s="28"/>
      <c r="EY75" s="28"/>
      <c r="FE75" s="28"/>
      <c r="FK75" s="28"/>
      <c r="FQ75" s="28"/>
      <c r="FW75" s="28"/>
      <c r="GC75" s="28"/>
      <c r="GI75" s="28"/>
      <c r="GO75" s="28"/>
      <c r="GU75" s="28"/>
      <c r="HA75" s="28"/>
      <c r="HG75" s="28"/>
      <c r="HM75" s="28"/>
      <c r="HS75" s="28"/>
      <c r="HY75" s="28"/>
      <c r="IE75" s="28"/>
      <c r="IK75" s="28"/>
      <c r="IQ75" s="28"/>
      <c r="IW75" s="28"/>
      <c r="JC75" s="28"/>
      <c r="JI75" s="28"/>
      <c r="JO75" s="28"/>
      <c r="JU75" s="28"/>
      <c r="KA75" s="28"/>
      <c r="KG75" s="28"/>
      <c r="KM75" s="28"/>
      <c r="KS75" s="28"/>
      <c r="KY75" s="28"/>
      <c r="LA75"/>
    </row>
    <row r="76" spans="1:316" x14ac:dyDescent="0.2">
      <c r="A76" s="167"/>
      <c r="B76" s="167"/>
      <c r="C76" s="167"/>
      <c r="D76" s="167"/>
      <c r="E76" s="167"/>
      <c r="F76" s="167"/>
      <c r="G76" s="167"/>
      <c r="H76">
        <v>5</v>
      </c>
      <c r="I76" s="479"/>
      <c r="J76" s="391" t="s">
        <v>697</v>
      </c>
      <c r="K76" s="402"/>
      <c r="L76" s="134"/>
      <c r="M76" s="134"/>
      <c r="N76" s="134"/>
      <c r="O76" s="134"/>
      <c r="P76" s="134"/>
      <c r="Q76" s="28"/>
      <c r="W76" s="28"/>
      <c r="AC76" s="28"/>
      <c r="AI76" s="28"/>
      <c r="AO76" s="28"/>
      <c r="AU76" s="28"/>
      <c r="BA76" s="28"/>
      <c r="BG76" s="28"/>
      <c r="BM76" s="28"/>
      <c r="BS76" s="28"/>
      <c r="BY76" s="28"/>
      <c r="CE76" s="28"/>
      <c r="CK76" s="28"/>
      <c r="CQ76" s="28"/>
      <c r="CW76" s="28"/>
      <c r="DC76" s="28"/>
      <c r="DI76" s="28"/>
      <c r="DO76" s="28"/>
      <c r="DU76" s="28"/>
      <c r="EA76" s="28"/>
      <c r="EG76" s="28"/>
      <c r="EM76" s="28"/>
      <c r="ES76" s="28"/>
      <c r="EY76" s="28"/>
      <c r="FE76" s="28"/>
      <c r="FK76" s="28"/>
      <c r="FQ76" s="28"/>
      <c r="FW76" s="28"/>
      <c r="GC76" s="28"/>
      <c r="GI76" s="28"/>
      <c r="GO76" s="28"/>
      <c r="GU76" s="28"/>
      <c r="HA76" s="28"/>
      <c r="HG76" s="28"/>
      <c r="HM76" s="28"/>
      <c r="HS76" s="28"/>
      <c r="HY76" s="28"/>
      <c r="IE76" s="28"/>
      <c r="IK76" s="28"/>
      <c r="IQ76" s="28"/>
      <c r="IW76" s="28"/>
      <c r="JC76" s="28"/>
      <c r="JI76" s="28"/>
      <c r="JO76" s="28"/>
      <c r="JU76" s="28"/>
      <c r="KA76" s="28"/>
      <c r="KG76" s="28"/>
      <c r="KM76" s="28"/>
      <c r="KS76" s="28"/>
      <c r="KY76" s="28"/>
      <c r="LA76"/>
    </row>
    <row r="77" spans="1:316" x14ac:dyDescent="0.2">
      <c r="A77" s="167"/>
      <c r="B77" s="167"/>
      <c r="C77" s="167"/>
      <c r="D77" s="167"/>
      <c r="E77" s="167"/>
      <c r="F77" s="167"/>
      <c r="G77" s="167"/>
      <c r="H77">
        <v>6</v>
      </c>
      <c r="I77" s="479"/>
      <c r="J77" s="391" t="s">
        <v>698</v>
      </c>
      <c r="K77" s="402"/>
      <c r="L77" s="134"/>
      <c r="M77" s="134"/>
      <c r="N77" s="134"/>
      <c r="O77" s="134"/>
      <c r="P77" s="134"/>
      <c r="Q77" s="28"/>
      <c r="W77" s="28"/>
      <c r="AC77" s="28"/>
      <c r="AI77" s="28"/>
      <c r="AO77" s="28"/>
      <c r="AU77" s="28"/>
      <c r="BA77" s="28"/>
      <c r="BG77" s="28"/>
      <c r="BM77" s="28"/>
      <c r="BS77" s="28"/>
      <c r="BY77" s="28"/>
      <c r="CE77" s="28"/>
      <c r="CK77" s="28"/>
      <c r="CQ77" s="28"/>
      <c r="CW77" s="28"/>
      <c r="DC77" s="28"/>
      <c r="DI77" s="28"/>
      <c r="DO77" s="28"/>
      <c r="DU77" s="28"/>
      <c r="EA77" s="28"/>
      <c r="EG77" s="28"/>
      <c r="EM77" s="28"/>
      <c r="ES77" s="28"/>
      <c r="EY77" s="28"/>
      <c r="FE77" s="28"/>
      <c r="FK77" s="28"/>
      <c r="FQ77" s="28"/>
      <c r="FW77" s="28"/>
      <c r="GC77" s="28"/>
      <c r="GI77" s="28"/>
      <c r="GO77" s="28"/>
      <c r="GU77" s="28"/>
      <c r="HA77" s="28"/>
      <c r="HG77" s="28"/>
      <c r="HM77" s="28"/>
      <c r="HS77" s="28"/>
      <c r="HY77" s="28"/>
      <c r="IE77" s="28"/>
      <c r="IK77" s="28"/>
      <c r="IQ77" s="28"/>
      <c r="IW77" s="28"/>
      <c r="JC77" s="28"/>
      <c r="JI77" s="28"/>
      <c r="JO77" s="28"/>
      <c r="JU77" s="28"/>
      <c r="KA77" s="28"/>
      <c r="KG77" s="28"/>
      <c r="KM77" s="28"/>
      <c r="KS77" s="28"/>
      <c r="KY77" s="28"/>
      <c r="LA77"/>
    </row>
    <row r="78" spans="1:316" x14ac:dyDescent="0.2">
      <c r="A78" s="167"/>
      <c r="B78" s="167"/>
      <c r="C78" s="167"/>
      <c r="D78" s="167"/>
      <c r="E78" s="167"/>
      <c r="F78" s="167"/>
      <c r="G78" s="167"/>
      <c r="H78">
        <v>7</v>
      </c>
      <c r="I78" s="479"/>
      <c r="J78" s="391" t="s">
        <v>74</v>
      </c>
      <c r="K78" s="402"/>
      <c r="L78" s="134"/>
      <c r="M78" s="134"/>
      <c r="N78" s="134"/>
      <c r="O78" s="134"/>
      <c r="P78" s="134"/>
      <c r="Q78" s="28"/>
      <c r="W78" s="28"/>
      <c r="AC78" s="28"/>
      <c r="AI78" s="28"/>
      <c r="AO78" s="28"/>
      <c r="AU78" s="28"/>
      <c r="BA78" s="28"/>
      <c r="BG78" s="28"/>
      <c r="BM78" s="28"/>
      <c r="BS78" s="28"/>
      <c r="BY78" s="28"/>
      <c r="CE78" s="28"/>
      <c r="CK78" s="28"/>
      <c r="CQ78" s="28"/>
      <c r="CW78" s="28"/>
      <c r="DC78" s="28"/>
      <c r="DI78" s="28"/>
      <c r="DO78" s="28"/>
      <c r="DU78" s="28"/>
      <c r="EA78" s="28"/>
      <c r="EG78" s="28"/>
      <c r="EM78" s="28"/>
      <c r="ES78" s="28"/>
      <c r="EY78" s="28"/>
      <c r="FE78" s="28"/>
      <c r="FK78" s="28"/>
      <c r="FQ78" s="28"/>
      <c r="FW78" s="28"/>
      <c r="GC78" s="28"/>
      <c r="GI78" s="28"/>
      <c r="GO78" s="28"/>
      <c r="GU78" s="28"/>
      <c r="HA78" s="28"/>
      <c r="HG78" s="28"/>
      <c r="HM78" s="28"/>
      <c r="HS78" s="28"/>
      <c r="HY78" s="28"/>
      <c r="IE78" s="28"/>
      <c r="IK78" s="28"/>
      <c r="IQ78" s="28"/>
      <c r="IW78" s="28"/>
      <c r="JC78" s="28"/>
      <c r="JI78" s="28"/>
      <c r="JO78" s="28"/>
      <c r="JU78" s="28"/>
      <c r="KA78" s="28"/>
      <c r="KG78" s="28"/>
      <c r="KM78" s="28"/>
      <c r="KS78" s="28"/>
      <c r="KY78" s="28"/>
      <c r="LA78"/>
    </row>
    <row r="79" spans="1:316" x14ac:dyDescent="0.2">
      <c r="A79" s="167"/>
      <c r="B79" s="167"/>
      <c r="C79" s="167"/>
      <c r="D79" s="167"/>
      <c r="E79" s="167"/>
      <c r="F79" s="167"/>
      <c r="G79" s="167"/>
      <c r="H79">
        <v>8</v>
      </c>
      <c r="I79" s="479"/>
      <c r="J79" s="391" t="s">
        <v>699</v>
      </c>
      <c r="K79" s="402"/>
      <c r="L79" s="134"/>
      <c r="M79" s="134"/>
      <c r="N79" s="134"/>
      <c r="O79" s="134"/>
      <c r="P79" s="134"/>
      <c r="Q79" s="28"/>
      <c r="W79" s="28"/>
      <c r="AC79" s="28"/>
      <c r="AI79" s="28"/>
      <c r="AO79" s="28"/>
      <c r="AU79" s="28"/>
      <c r="BA79" s="28"/>
      <c r="BG79" s="28"/>
      <c r="BM79" s="28"/>
      <c r="BS79" s="28"/>
      <c r="BY79" s="28"/>
      <c r="CE79" s="28"/>
      <c r="CK79" s="28"/>
      <c r="CQ79" s="28"/>
      <c r="CW79" s="28"/>
      <c r="DC79" s="28"/>
      <c r="DI79" s="28"/>
      <c r="DO79" s="28"/>
      <c r="DU79" s="28"/>
      <c r="EA79" s="28"/>
      <c r="EG79" s="28"/>
      <c r="EM79" s="28"/>
      <c r="ES79" s="28"/>
      <c r="EY79" s="28"/>
      <c r="FE79" s="28"/>
      <c r="FK79" s="28"/>
      <c r="FQ79" s="28"/>
      <c r="FW79" s="28"/>
      <c r="GC79" s="28"/>
      <c r="GI79" s="28"/>
      <c r="GO79" s="28"/>
      <c r="GU79" s="28"/>
      <c r="HA79" s="28"/>
      <c r="HG79" s="28"/>
      <c r="HM79" s="28"/>
      <c r="HS79" s="28"/>
      <c r="HY79" s="28"/>
      <c r="IE79" s="28"/>
      <c r="IK79" s="28"/>
      <c r="IQ79" s="28"/>
      <c r="IW79" s="28"/>
      <c r="JC79" s="28"/>
      <c r="JI79" s="28"/>
      <c r="JO79" s="28"/>
      <c r="JU79" s="28"/>
      <c r="KA79" s="28"/>
      <c r="KG79" s="28"/>
      <c r="KM79" s="28"/>
      <c r="KS79" s="28"/>
      <c r="KY79" s="28"/>
      <c r="LA79"/>
    </row>
    <row r="80" spans="1:316" x14ac:dyDescent="0.2">
      <c r="A80" s="167"/>
      <c r="B80" s="167"/>
      <c r="C80" s="167"/>
      <c r="D80" s="167"/>
      <c r="E80" s="167"/>
      <c r="F80" s="167"/>
      <c r="G80" s="167"/>
      <c r="H80">
        <v>9</v>
      </c>
      <c r="I80" s="479"/>
      <c r="J80" s="391" t="s">
        <v>85</v>
      </c>
      <c r="K80" s="402"/>
      <c r="L80" s="134"/>
      <c r="M80" s="134"/>
      <c r="N80" s="134"/>
      <c r="O80" s="134"/>
      <c r="P80" s="134"/>
      <c r="Q80" s="28"/>
      <c r="W80" s="28"/>
      <c r="AC80" s="28"/>
      <c r="AI80" s="28"/>
      <c r="AO80" s="28"/>
      <c r="AU80" s="28"/>
      <c r="BA80" s="28"/>
      <c r="BG80" s="28"/>
      <c r="BM80" s="28"/>
      <c r="BS80" s="28"/>
      <c r="BY80" s="28"/>
      <c r="CE80" s="28"/>
      <c r="CK80" s="28"/>
      <c r="CQ80" s="28"/>
      <c r="CW80" s="28"/>
      <c r="DC80" s="28"/>
      <c r="DI80" s="28"/>
      <c r="DO80" s="28"/>
      <c r="DU80" s="28"/>
      <c r="EA80" s="28"/>
      <c r="EG80" s="28"/>
      <c r="EM80" s="28"/>
      <c r="ES80" s="28"/>
      <c r="EY80" s="28"/>
      <c r="FE80" s="28"/>
      <c r="FK80" s="28"/>
      <c r="FQ80" s="28"/>
      <c r="FW80" s="28"/>
      <c r="GC80" s="28"/>
      <c r="GI80" s="28"/>
      <c r="GO80" s="28"/>
      <c r="GU80" s="28"/>
      <c r="HA80" s="28"/>
      <c r="HG80" s="28"/>
      <c r="HM80" s="28"/>
      <c r="HS80" s="28"/>
      <c r="HY80" s="28"/>
      <c r="IE80" s="28"/>
      <c r="IK80" s="28"/>
      <c r="IQ80" s="28"/>
      <c r="IW80" s="28"/>
      <c r="JC80" s="28"/>
      <c r="JI80" s="28"/>
      <c r="JO80" s="28"/>
      <c r="JU80" s="28"/>
      <c r="KA80" s="28"/>
      <c r="KG80" s="28"/>
      <c r="KM80" s="28"/>
      <c r="KS80" s="28"/>
      <c r="KY80" s="28"/>
      <c r="LA80"/>
    </row>
    <row r="81" spans="1:316" x14ac:dyDescent="0.2">
      <c r="A81" s="167"/>
      <c r="B81" s="167"/>
      <c r="C81" s="167"/>
      <c r="D81" s="167"/>
      <c r="E81" s="167"/>
      <c r="F81" s="167"/>
      <c r="G81" s="167"/>
      <c r="H81">
        <v>10</v>
      </c>
      <c r="I81" s="479"/>
      <c r="J81" s="391" t="s">
        <v>86</v>
      </c>
      <c r="K81" s="402">
        <v>4</v>
      </c>
      <c r="L81" s="134"/>
      <c r="M81" s="134"/>
      <c r="N81" s="134"/>
      <c r="O81" s="134"/>
      <c r="P81" s="134"/>
      <c r="Q81" s="28">
        <v>4</v>
      </c>
      <c r="W81" s="28">
        <v>4</v>
      </c>
      <c r="AC81" s="28">
        <v>4</v>
      </c>
      <c r="AI81" s="28">
        <v>4</v>
      </c>
      <c r="AO81" s="28">
        <v>4</v>
      </c>
      <c r="AU81" s="28">
        <v>4</v>
      </c>
      <c r="BA81" s="28">
        <v>4</v>
      </c>
      <c r="BG81" s="28">
        <v>4</v>
      </c>
      <c r="BM81" s="28">
        <v>4</v>
      </c>
      <c r="BS81" s="28">
        <v>4</v>
      </c>
      <c r="BY81" s="28">
        <v>4</v>
      </c>
      <c r="CE81" s="28">
        <v>4</v>
      </c>
      <c r="CK81" s="28">
        <v>4</v>
      </c>
      <c r="CQ81" s="28">
        <v>4</v>
      </c>
      <c r="CW81" s="28">
        <v>4</v>
      </c>
      <c r="DC81" s="28">
        <v>4</v>
      </c>
      <c r="DI81" s="28">
        <v>4</v>
      </c>
      <c r="DO81" s="28">
        <v>4</v>
      </c>
      <c r="DU81" s="28">
        <v>4</v>
      </c>
      <c r="EA81" s="28">
        <v>4</v>
      </c>
      <c r="EG81" s="28">
        <v>4</v>
      </c>
      <c r="EM81" s="28">
        <v>4</v>
      </c>
      <c r="ES81" s="28">
        <v>4</v>
      </c>
      <c r="EY81" s="28">
        <v>4</v>
      </c>
      <c r="FE81" s="28">
        <v>4</v>
      </c>
      <c r="FK81" s="28">
        <v>4</v>
      </c>
      <c r="FQ81" s="28">
        <v>4</v>
      </c>
      <c r="FW81" s="28">
        <v>4</v>
      </c>
      <c r="GC81" s="28">
        <v>4</v>
      </c>
      <c r="GI81" s="28">
        <v>4</v>
      </c>
      <c r="GO81" s="28">
        <v>4</v>
      </c>
      <c r="GU81" s="28">
        <v>4</v>
      </c>
      <c r="HA81" s="28">
        <v>4</v>
      </c>
      <c r="HG81" s="28">
        <v>4</v>
      </c>
      <c r="HM81" s="28">
        <v>4</v>
      </c>
      <c r="HS81" s="28">
        <v>4</v>
      </c>
      <c r="HY81" s="28">
        <v>4</v>
      </c>
      <c r="IE81" s="28">
        <v>4</v>
      </c>
      <c r="IK81" s="28">
        <v>4</v>
      </c>
      <c r="IQ81" s="28">
        <v>4</v>
      </c>
      <c r="IW81" s="28">
        <v>4</v>
      </c>
      <c r="JC81" s="28">
        <v>4</v>
      </c>
      <c r="JI81" s="28">
        <v>4</v>
      </c>
      <c r="JO81" s="28">
        <v>4</v>
      </c>
      <c r="JU81" s="28">
        <v>4</v>
      </c>
      <c r="KA81" s="28">
        <v>4</v>
      </c>
      <c r="KG81" s="28">
        <v>4</v>
      </c>
      <c r="KM81" s="28">
        <v>4</v>
      </c>
      <c r="KS81" s="28">
        <v>4</v>
      </c>
      <c r="KY81" s="28">
        <v>4</v>
      </c>
      <c r="LA81"/>
    </row>
    <row r="82" spans="1:316" x14ac:dyDescent="0.2">
      <c r="A82" s="167"/>
      <c r="B82" s="167"/>
      <c r="C82" s="167"/>
      <c r="D82" s="167"/>
      <c r="E82" s="167"/>
      <c r="F82" s="167"/>
      <c r="G82" s="167"/>
      <c r="H82">
        <v>11</v>
      </c>
      <c r="I82" s="479"/>
      <c r="J82" s="391" t="s">
        <v>700</v>
      </c>
      <c r="K82" s="402"/>
      <c r="L82" s="134"/>
      <c r="M82" s="134"/>
      <c r="N82" s="134"/>
      <c r="O82" s="134"/>
      <c r="P82" s="134"/>
      <c r="Q82" s="28"/>
      <c r="W82" s="28"/>
      <c r="AC82" s="28"/>
      <c r="AI82" s="28"/>
      <c r="AO82" s="28"/>
      <c r="AU82" s="28"/>
      <c r="BA82" s="28"/>
      <c r="BG82" s="28"/>
      <c r="BM82" s="28"/>
      <c r="BS82" s="28"/>
      <c r="BY82" s="28"/>
      <c r="CE82" s="28"/>
      <c r="CK82" s="28"/>
      <c r="CQ82" s="28"/>
      <c r="CW82" s="28"/>
      <c r="DC82" s="28"/>
      <c r="DI82" s="28"/>
      <c r="DO82" s="28"/>
      <c r="DU82" s="28"/>
      <c r="EA82" s="28"/>
      <c r="EG82" s="28"/>
      <c r="EM82" s="28"/>
      <c r="ES82" s="28"/>
      <c r="EY82" s="28"/>
      <c r="FE82" s="28"/>
      <c r="FK82" s="28"/>
      <c r="FQ82" s="28"/>
      <c r="FW82" s="28"/>
      <c r="GC82" s="28"/>
      <c r="GI82" s="28"/>
      <c r="GO82" s="28"/>
      <c r="GU82" s="28"/>
      <c r="HA82" s="28"/>
      <c r="HG82" s="28"/>
      <c r="HM82" s="28"/>
      <c r="HS82" s="28"/>
      <c r="HY82" s="28"/>
      <c r="IE82" s="28"/>
      <c r="IK82" s="28"/>
      <c r="IQ82" s="28"/>
      <c r="IW82" s="28"/>
      <c r="JC82" s="28"/>
      <c r="JI82" s="28"/>
      <c r="JO82" s="28"/>
      <c r="JU82" s="28"/>
      <c r="KA82" s="28"/>
      <c r="KG82" s="28"/>
      <c r="KM82" s="28"/>
      <c r="KS82" s="28"/>
      <c r="KY82" s="28"/>
      <c r="LA82"/>
    </row>
    <row r="83" spans="1:316" x14ac:dyDescent="0.2">
      <c r="A83" s="167"/>
      <c r="B83" s="167"/>
      <c r="C83" s="167"/>
      <c r="D83" s="167"/>
      <c r="E83" s="167"/>
      <c r="F83" s="167"/>
      <c r="G83" s="167"/>
      <c r="H83">
        <v>12</v>
      </c>
      <c r="I83" s="479"/>
      <c r="J83" s="391" t="s">
        <v>701</v>
      </c>
      <c r="K83" s="402"/>
      <c r="L83" s="134"/>
      <c r="M83" s="134"/>
      <c r="N83" s="134"/>
      <c r="O83" s="134"/>
      <c r="P83" s="134"/>
      <c r="Q83" s="28"/>
      <c r="W83" s="28"/>
      <c r="AC83" s="28"/>
      <c r="AI83" s="28"/>
      <c r="AO83" s="28"/>
      <c r="AU83" s="28"/>
      <c r="BA83" s="28"/>
      <c r="BG83" s="28"/>
      <c r="BM83" s="28"/>
      <c r="BS83" s="28"/>
      <c r="BY83" s="28"/>
      <c r="CE83" s="28"/>
      <c r="CK83" s="28"/>
      <c r="CQ83" s="28"/>
      <c r="CW83" s="28"/>
      <c r="DC83" s="28"/>
      <c r="DI83" s="28"/>
      <c r="DO83" s="28"/>
      <c r="DU83" s="28"/>
      <c r="EA83" s="28"/>
      <c r="EG83" s="28"/>
      <c r="EM83" s="28"/>
      <c r="ES83" s="28"/>
      <c r="EY83" s="28"/>
      <c r="FE83" s="28"/>
      <c r="FK83" s="28"/>
      <c r="FQ83" s="28"/>
      <c r="FW83" s="28"/>
      <c r="GC83" s="28"/>
      <c r="GI83" s="28"/>
      <c r="GO83" s="28"/>
      <c r="GU83" s="28"/>
      <c r="HA83" s="28"/>
      <c r="HG83" s="28"/>
      <c r="HM83" s="28"/>
      <c r="HS83" s="28"/>
      <c r="HY83" s="28"/>
      <c r="IE83" s="28"/>
      <c r="IK83" s="28"/>
      <c r="IQ83" s="28"/>
      <c r="IW83" s="28"/>
      <c r="JC83" s="28"/>
      <c r="JI83" s="28"/>
      <c r="JO83" s="28"/>
      <c r="JU83" s="28"/>
      <c r="KA83" s="28"/>
      <c r="KG83" s="28"/>
      <c r="KM83" s="28"/>
      <c r="KS83" s="28"/>
      <c r="KY83" s="28"/>
      <c r="LA83"/>
    </row>
    <row r="84" spans="1:316" x14ac:dyDescent="0.2">
      <c r="A84" s="167"/>
      <c r="B84" s="167"/>
      <c r="C84" s="167"/>
      <c r="D84" s="167"/>
      <c r="E84" s="167"/>
      <c r="F84" s="167"/>
      <c r="G84" s="167"/>
      <c r="H84">
        <v>13</v>
      </c>
      <c r="I84" s="479"/>
      <c r="J84" s="391" t="s">
        <v>90</v>
      </c>
      <c r="K84" s="402"/>
      <c r="L84" s="134"/>
      <c r="M84" s="134"/>
      <c r="N84" s="134"/>
      <c r="O84" s="134"/>
      <c r="P84" s="134"/>
      <c r="Q84" s="28"/>
      <c r="W84" s="28"/>
      <c r="AC84" s="28"/>
      <c r="AI84" s="28"/>
      <c r="AO84" s="28"/>
      <c r="AU84" s="28"/>
      <c r="BA84" s="28"/>
      <c r="BG84" s="28"/>
      <c r="BM84" s="28"/>
      <c r="BS84" s="28"/>
      <c r="BY84" s="28"/>
      <c r="CE84" s="28"/>
      <c r="CK84" s="28"/>
      <c r="CQ84" s="28"/>
      <c r="CW84" s="28"/>
      <c r="DC84" s="28"/>
      <c r="DI84" s="28"/>
      <c r="DO84" s="28"/>
      <c r="DU84" s="28"/>
      <c r="EA84" s="28"/>
      <c r="EG84" s="28"/>
      <c r="EM84" s="28"/>
      <c r="ES84" s="28"/>
      <c r="EY84" s="28"/>
      <c r="FE84" s="28"/>
      <c r="FK84" s="28"/>
      <c r="FQ84" s="28"/>
      <c r="FW84" s="28"/>
      <c r="GC84" s="28"/>
      <c r="GI84" s="28"/>
      <c r="GO84" s="28"/>
      <c r="GU84" s="28"/>
      <c r="HA84" s="28"/>
      <c r="HG84" s="28"/>
      <c r="HM84" s="28"/>
      <c r="HS84" s="28"/>
      <c r="HY84" s="28"/>
      <c r="IE84" s="28"/>
      <c r="IK84" s="28"/>
      <c r="IQ84" s="28"/>
      <c r="IW84" s="28"/>
      <c r="JC84" s="28"/>
      <c r="JI84" s="28"/>
      <c r="JO84" s="28"/>
      <c r="JU84" s="28"/>
      <c r="KA84" s="28"/>
      <c r="KG84" s="28"/>
      <c r="KM84" s="28"/>
      <c r="KS84" s="28"/>
      <c r="KY84" s="28"/>
      <c r="LA84"/>
    </row>
    <row r="85" spans="1:316" x14ac:dyDescent="0.2">
      <c r="A85" s="167"/>
      <c r="B85" s="167"/>
      <c r="C85" s="167"/>
      <c r="D85" s="167"/>
      <c r="E85" s="167"/>
      <c r="F85" s="167"/>
      <c r="G85" s="167"/>
      <c r="H85">
        <v>14</v>
      </c>
      <c r="I85" s="479"/>
      <c r="J85" s="391" t="s">
        <v>702</v>
      </c>
      <c r="K85" s="402"/>
      <c r="L85" s="134"/>
      <c r="M85" s="134"/>
      <c r="N85" s="134"/>
      <c r="O85" s="134"/>
      <c r="P85" s="134"/>
      <c r="Q85" s="28"/>
      <c r="W85" s="28"/>
      <c r="AC85" s="28"/>
      <c r="AI85" s="28"/>
      <c r="AO85" s="28"/>
      <c r="AU85" s="28"/>
      <c r="BA85" s="28"/>
      <c r="BG85" s="28"/>
      <c r="BM85" s="28"/>
      <c r="BS85" s="28"/>
      <c r="BY85" s="28"/>
      <c r="CE85" s="28"/>
      <c r="CK85" s="28"/>
      <c r="CQ85" s="28"/>
      <c r="CW85" s="28"/>
      <c r="DC85" s="28"/>
      <c r="DI85" s="28"/>
      <c r="DO85" s="28"/>
      <c r="DU85" s="28"/>
      <c r="EA85" s="28"/>
      <c r="EG85" s="28"/>
      <c r="EM85" s="28"/>
      <c r="ES85" s="28"/>
      <c r="EY85" s="28"/>
      <c r="FE85" s="28"/>
      <c r="FK85" s="28"/>
      <c r="FQ85" s="28"/>
      <c r="FW85" s="28"/>
      <c r="GC85" s="28"/>
      <c r="GI85" s="28"/>
      <c r="GO85" s="28"/>
      <c r="GU85" s="28"/>
      <c r="HA85" s="28"/>
      <c r="HG85" s="28"/>
      <c r="HM85" s="28"/>
      <c r="HS85" s="28"/>
      <c r="HY85" s="28"/>
      <c r="IE85" s="28"/>
      <c r="IK85" s="28"/>
      <c r="IQ85" s="28"/>
      <c r="IW85" s="28"/>
      <c r="JC85" s="28"/>
      <c r="JI85" s="28"/>
      <c r="JO85" s="28"/>
      <c r="JU85" s="28"/>
      <c r="KA85" s="28"/>
      <c r="KG85" s="28"/>
      <c r="KM85" s="28"/>
      <c r="KS85" s="28"/>
      <c r="KY85" s="28"/>
      <c r="LA85"/>
    </row>
    <row r="86" spans="1:316" x14ac:dyDescent="0.2">
      <c r="A86" s="20"/>
      <c r="B86" s="20"/>
      <c r="C86" s="20"/>
      <c r="D86" s="20"/>
      <c r="E86" s="20"/>
      <c r="F86" s="20"/>
      <c r="G86" s="20"/>
      <c r="H86">
        <v>15</v>
      </c>
      <c r="I86" s="479"/>
      <c r="J86" s="391" t="s">
        <v>703</v>
      </c>
      <c r="K86" s="402"/>
      <c r="L86" s="134"/>
      <c r="M86" s="134"/>
      <c r="N86" s="134"/>
      <c r="O86" s="134"/>
      <c r="P86" s="134"/>
      <c r="Q86" s="28"/>
      <c r="W86" s="28"/>
      <c r="AC86" s="28"/>
      <c r="AI86" s="28"/>
      <c r="AO86" s="28"/>
      <c r="AU86" s="28"/>
      <c r="BA86" s="28"/>
      <c r="BG86" s="28"/>
      <c r="BM86" s="28"/>
      <c r="BS86" s="28"/>
      <c r="BY86" s="28"/>
      <c r="CE86" s="28"/>
      <c r="CK86" s="28"/>
      <c r="CQ86" s="28"/>
      <c r="CW86" s="28"/>
      <c r="DC86" s="28"/>
      <c r="DI86" s="28"/>
      <c r="DO86" s="28"/>
      <c r="DU86" s="28"/>
      <c r="EA86" s="28"/>
      <c r="EG86" s="28"/>
      <c r="EM86" s="28"/>
      <c r="ES86" s="28"/>
      <c r="EY86" s="28"/>
      <c r="FE86" s="28"/>
      <c r="FK86" s="28"/>
      <c r="FQ86" s="28"/>
      <c r="FW86" s="28"/>
      <c r="GC86" s="28"/>
      <c r="GI86" s="28"/>
      <c r="GO86" s="28"/>
      <c r="GU86" s="28"/>
      <c r="HA86" s="28"/>
      <c r="HG86" s="28"/>
      <c r="HM86" s="28"/>
      <c r="HS86" s="28"/>
      <c r="HY86" s="28"/>
      <c r="IE86" s="28"/>
      <c r="IK86" s="28"/>
      <c r="IQ86" s="28"/>
      <c r="IW86" s="28"/>
      <c r="JC86" s="28"/>
      <c r="JI86" s="28"/>
      <c r="JO86" s="28"/>
      <c r="JU86" s="28"/>
      <c r="KA86" s="28"/>
      <c r="KG86" s="28"/>
      <c r="KM86" s="28"/>
      <c r="KS86" s="28"/>
      <c r="KY86" s="28"/>
      <c r="LA86"/>
    </row>
    <row r="87" spans="1:316" x14ac:dyDescent="0.2">
      <c r="A87" s="20"/>
      <c r="B87" s="20"/>
      <c r="C87" s="20"/>
      <c r="D87" s="20"/>
      <c r="E87" s="20"/>
      <c r="F87" s="20"/>
      <c r="G87" s="20"/>
      <c r="H87">
        <v>16</v>
      </c>
      <c r="I87" s="479"/>
      <c r="J87" s="391" t="s">
        <v>33</v>
      </c>
      <c r="K87" s="402" t="b">
        <v>1</v>
      </c>
      <c r="L87" s="134"/>
      <c r="M87" s="134"/>
      <c r="N87" s="134"/>
      <c r="O87" s="134"/>
      <c r="P87" s="134"/>
      <c r="Q87" s="28" t="b">
        <v>1</v>
      </c>
      <c r="W87" s="28" t="b">
        <v>1</v>
      </c>
      <c r="AC87" s="28" t="b">
        <v>1</v>
      </c>
      <c r="AI87" s="28" t="b">
        <v>1</v>
      </c>
      <c r="AO87" s="28" t="b">
        <v>1</v>
      </c>
      <c r="AU87" s="28" t="b">
        <v>1</v>
      </c>
      <c r="BA87" s="28" t="b">
        <v>1</v>
      </c>
      <c r="BG87" s="28" t="b">
        <v>1</v>
      </c>
      <c r="BM87" s="28" t="b">
        <v>1</v>
      </c>
      <c r="BS87" s="28" t="b">
        <v>1</v>
      </c>
      <c r="BY87" s="28" t="b">
        <v>1</v>
      </c>
      <c r="CE87" s="28" t="b">
        <v>1</v>
      </c>
      <c r="CK87" s="28" t="b">
        <v>1</v>
      </c>
      <c r="CQ87" s="28" t="b">
        <v>1</v>
      </c>
      <c r="CW87" s="28" t="b">
        <v>1</v>
      </c>
      <c r="DC87" s="28" t="b">
        <v>1</v>
      </c>
      <c r="DI87" s="28" t="b">
        <v>1</v>
      </c>
      <c r="DO87" s="28" t="b">
        <v>1</v>
      </c>
      <c r="DU87" s="28" t="b">
        <v>1</v>
      </c>
      <c r="EA87" s="28" t="b">
        <v>1</v>
      </c>
      <c r="EG87" s="28" t="b">
        <v>1</v>
      </c>
      <c r="EM87" s="28" t="b">
        <v>1</v>
      </c>
      <c r="ES87" s="28" t="b">
        <v>1</v>
      </c>
      <c r="EY87" s="28" t="b">
        <v>1</v>
      </c>
      <c r="FE87" s="28" t="b">
        <v>1</v>
      </c>
      <c r="FK87" s="28" t="b">
        <v>1</v>
      </c>
      <c r="FQ87" s="28" t="b">
        <v>1</v>
      </c>
      <c r="FW87" s="28" t="b">
        <v>1</v>
      </c>
      <c r="GC87" s="28" t="b">
        <v>1</v>
      </c>
      <c r="GI87" s="28" t="b">
        <v>1</v>
      </c>
      <c r="GO87" s="28" t="b">
        <v>1</v>
      </c>
      <c r="GU87" s="28" t="b">
        <v>1</v>
      </c>
      <c r="HA87" s="28" t="b">
        <v>1</v>
      </c>
      <c r="HG87" s="28" t="b">
        <v>1</v>
      </c>
      <c r="HM87" s="28" t="b">
        <v>1</v>
      </c>
      <c r="HS87" s="28" t="b">
        <v>1</v>
      </c>
      <c r="HY87" s="28" t="b">
        <v>1</v>
      </c>
      <c r="IE87" s="28" t="b">
        <v>1</v>
      </c>
      <c r="IK87" s="28" t="b">
        <v>1</v>
      </c>
      <c r="IQ87" s="28" t="b">
        <v>1</v>
      </c>
      <c r="IW87" s="28" t="b">
        <v>1</v>
      </c>
      <c r="JC87" s="28" t="b">
        <v>1</v>
      </c>
      <c r="JI87" s="28" t="b">
        <v>1</v>
      </c>
      <c r="JO87" s="28" t="b">
        <v>1</v>
      </c>
      <c r="JU87" s="28" t="b">
        <v>1</v>
      </c>
      <c r="KA87" s="28" t="b">
        <v>1</v>
      </c>
      <c r="KG87" s="28" t="b">
        <v>1</v>
      </c>
      <c r="KM87" s="28" t="b">
        <v>1</v>
      </c>
      <c r="KS87" s="28" t="b">
        <v>1</v>
      </c>
      <c r="KY87" s="28" t="b">
        <v>1</v>
      </c>
      <c r="LA87"/>
    </row>
    <row r="88" spans="1:316" x14ac:dyDescent="0.2">
      <c r="A88" s="20"/>
      <c r="B88" s="20"/>
      <c r="C88" s="20"/>
      <c r="D88" s="20"/>
      <c r="E88" s="20"/>
      <c r="F88" s="20"/>
      <c r="G88" s="20"/>
      <c r="H88">
        <v>17</v>
      </c>
      <c r="I88" s="479"/>
      <c r="J88" s="391" t="s">
        <v>35</v>
      </c>
      <c r="K88" s="402" t="b">
        <v>1</v>
      </c>
      <c r="L88" s="134"/>
      <c r="M88" s="134"/>
      <c r="N88" s="134"/>
      <c r="O88" s="134"/>
      <c r="P88" s="134"/>
      <c r="Q88" s="28" t="b">
        <v>1</v>
      </c>
      <c r="W88" s="28" t="b">
        <v>1</v>
      </c>
      <c r="AC88" s="28" t="b">
        <v>1</v>
      </c>
      <c r="AI88" s="28" t="b">
        <v>1</v>
      </c>
      <c r="AO88" s="28" t="b">
        <v>1</v>
      </c>
      <c r="AU88" s="28" t="b">
        <v>1</v>
      </c>
      <c r="BA88" s="28" t="b">
        <v>1</v>
      </c>
      <c r="BG88" s="28" t="b">
        <v>1</v>
      </c>
      <c r="BM88" s="28" t="b">
        <v>1</v>
      </c>
      <c r="BS88" s="28" t="b">
        <v>1</v>
      </c>
      <c r="BY88" s="28" t="b">
        <v>1</v>
      </c>
      <c r="CE88" s="28" t="b">
        <v>1</v>
      </c>
      <c r="CK88" s="28" t="b">
        <v>1</v>
      </c>
      <c r="CQ88" s="28" t="b">
        <v>1</v>
      </c>
      <c r="CW88" s="28" t="b">
        <v>1</v>
      </c>
      <c r="DC88" s="28" t="b">
        <v>1</v>
      </c>
      <c r="DI88" s="28" t="b">
        <v>1</v>
      </c>
      <c r="DO88" s="28" t="b">
        <v>1</v>
      </c>
      <c r="DU88" s="28" t="b">
        <v>1</v>
      </c>
      <c r="EA88" s="28" t="b">
        <v>1</v>
      </c>
      <c r="EG88" s="28" t="b">
        <v>1</v>
      </c>
      <c r="EM88" s="28" t="b">
        <v>1</v>
      </c>
      <c r="ES88" s="28" t="b">
        <v>1</v>
      </c>
      <c r="EY88" s="28" t="b">
        <v>1</v>
      </c>
      <c r="FE88" s="28" t="b">
        <v>1</v>
      </c>
      <c r="FK88" s="28" t="b">
        <v>1</v>
      </c>
      <c r="FQ88" s="28" t="b">
        <v>1</v>
      </c>
      <c r="FW88" s="28" t="b">
        <v>1</v>
      </c>
      <c r="GC88" s="28" t="b">
        <v>1</v>
      </c>
      <c r="GI88" s="28" t="b">
        <v>1</v>
      </c>
      <c r="GO88" s="28" t="b">
        <v>1</v>
      </c>
      <c r="GU88" s="28" t="b">
        <v>1</v>
      </c>
      <c r="HA88" s="28" t="b">
        <v>1</v>
      </c>
      <c r="HG88" s="28" t="b">
        <v>1</v>
      </c>
      <c r="HM88" s="28" t="b">
        <v>1</v>
      </c>
      <c r="HS88" s="28" t="b">
        <v>1</v>
      </c>
      <c r="HY88" s="28" t="b">
        <v>1</v>
      </c>
      <c r="IE88" s="28" t="b">
        <v>1</v>
      </c>
      <c r="IK88" s="28" t="b">
        <v>1</v>
      </c>
      <c r="IQ88" s="28" t="b">
        <v>1</v>
      </c>
      <c r="IW88" s="28" t="b">
        <v>1</v>
      </c>
      <c r="JC88" s="28" t="b">
        <v>1</v>
      </c>
      <c r="JI88" s="28" t="b">
        <v>1</v>
      </c>
      <c r="JO88" s="28" t="b">
        <v>1</v>
      </c>
      <c r="JU88" s="28" t="b">
        <v>1</v>
      </c>
      <c r="KA88" s="28" t="b">
        <v>1</v>
      </c>
      <c r="KG88" s="28" t="b">
        <v>1</v>
      </c>
      <c r="KM88" s="28" t="b">
        <v>1</v>
      </c>
      <c r="KS88" s="28" t="b">
        <v>1</v>
      </c>
      <c r="KY88" s="28" t="b">
        <v>1</v>
      </c>
      <c r="LA88"/>
    </row>
    <row r="89" spans="1:316" x14ac:dyDescent="0.2">
      <c r="A89" s="20"/>
      <c r="B89" s="20"/>
      <c r="C89" s="20"/>
      <c r="D89" s="20"/>
      <c r="E89" s="20"/>
      <c r="F89" s="20"/>
      <c r="G89" s="20"/>
      <c r="H89">
        <v>18</v>
      </c>
      <c r="K89" s="134"/>
      <c r="L89" s="134"/>
      <c r="M89" s="134"/>
      <c r="N89" s="134"/>
      <c r="O89" s="134"/>
      <c r="P89" s="134"/>
      <c r="LA89"/>
    </row>
    <row r="90" spans="1:316" x14ac:dyDescent="0.2">
      <c r="A90" s="20"/>
      <c r="B90" s="20"/>
      <c r="C90" s="20"/>
      <c r="D90" s="20"/>
      <c r="E90" s="20"/>
      <c r="F90" s="20"/>
      <c r="G90" s="20"/>
      <c r="H90">
        <v>19</v>
      </c>
      <c r="K90" s="134"/>
      <c r="L90" s="134"/>
      <c r="M90" s="134"/>
      <c r="N90" s="134"/>
      <c r="O90" s="134"/>
      <c r="P90" s="134"/>
      <c r="LA90"/>
    </row>
    <row r="91" spans="1:316" x14ac:dyDescent="0.2">
      <c r="A91" s="167"/>
      <c r="B91" s="167"/>
      <c r="C91" s="167"/>
      <c r="D91" s="167"/>
      <c r="E91" s="167"/>
      <c r="F91" s="167"/>
      <c r="G91" s="167"/>
      <c r="H91">
        <v>20</v>
      </c>
      <c r="I91" s="479" t="s">
        <v>704</v>
      </c>
      <c r="J91" s="391" t="s">
        <v>705</v>
      </c>
      <c r="K91" s="402"/>
      <c r="L91" s="134"/>
      <c r="M91" s="134"/>
      <c r="N91" s="134"/>
      <c r="O91" s="134"/>
      <c r="P91" s="134"/>
      <c r="Q91" s="28"/>
      <c r="W91" s="28"/>
      <c r="AC91" s="28"/>
      <c r="AI91" s="28"/>
      <c r="AO91" s="28"/>
      <c r="AU91" s="28"/>
      <c r="BA91" s="28"/>
      <c r="BG91" s="28"/>
      <c r="BM91" s="28"/>
      <c r="BS91" s="28"/>
      <c r="BY91" s="28"/>
      <c r="CE91" s="28"/>
      <c r="CK91" s="28"/>
      <c r="CQ91" s="28"/>
      <c r="CW91" s="28"/>
      <c r="DC91" s="28"/>
      <c r="DI91" s="28"/>
      <c r="DO91" s="28"/>
      <c r="DU91" s="28"/>
      <c r="EA91" s="28"/>
      <c r="EG91" s="28"/>
      <c r="EM91" s="28"/>
      <c r="ES91" s="28"/>
      <c r="EY91" s="28"/>
      <c r="FE91" s="28"/>
      <c r="FK91" s="28"/>
      <c r="FQ91" s="28"/>
      <c r="FW91" s="28"/>
      <c r="GC91" s="28"/>
      <c r="GI91" s="28"/>
      <c r="GO91" s="28"/>
      <c r="GU91" s="28"/>
      <c r="HA91" s="28"/>
      <c r="HG91" s="28"/>
      <c r="HM91" s="28"/>
      <c r="HS91" s="28"/>
      <c r="HY91" s="28"/>
      <c r="IE91" s="28"/>
      <c r="IK91" s="28"/>
      <c r="IQ91" s="28"/>
      <c r="IW91" s="28"/>
      <c r="JC91" s="28"/>
      <c r="JI91" s="28"/>
      <c r="JO91" s="28"/>
      <c r="JU91" s="28"/>
      <c r="KA91" s="28"/>
      <c r="KG91" s="28"/>
      <c r="KM91" s="28"/>
      <c r="KS91" s="28"/>
      <c r="KY91" s="28"/>
      <c r="LA91"/>
    </row>
    <row r="92" spans="1:316" x14ac:dyDescent="0.2">
      <c r="A92" s="167"/>
      <c r="B92" s="167"/>
      <c r="C92" s="167"/>
      <c r="D92" s="167"/>
      <c r="E92" s="167"/>
      <c r="F92" s="167"/>
      <c r="G92" s="167"/>
      <c r="H92">
        <v>21</v>
      </c>
      <c r="I92" s="479"/>
      <c r="J92" s="391" t="s">
        <v>706</v>
      </c>
      <c r="K92" s="386" t="s">
        <v>71</v>
      </c>
      <c r="L92" s="134"/>
      <c r="M92" s="134"/>
      <c r="N92" s="134"/>
      <c r="O92" s="134"/>
      <c r="P92" s="134"/>
      <c r="Q92" s="386" t="s">
        <v>71</v>
      </c>
      <c r="W92" s="386" t="s">
        <v>71</v>
      </c>
      <c r="AC92" s="386" t="s">
        <v>71</v>
      </c>
      <c r="AI92" s="386" t="s">
        <v>71</v>
      </c>
      <c r="AO92" s="386" t="s">
        <v>71</v>
      </c>
      <c r="AU92" s="386" t="s">
        <v>71</v>
      </c>
      <c r="BA92" s="386" t="s">
        <v>71</v>
      </c>
      <c r="BG92" s="386" t="s">
        <v>71</v>
      </c>
      <c r="BM92" s="386" t="s">
        <v>71</v>
      </c>
      <c r="BS92" s="386" t="s">
        <v>71</v>
      </c>
      <c r="BY92" s="386" t="s">
        <v>71</v>
      </c>
      <c r="CE92" s="386" t="s">
        <v>71</v>
      </c>
      <c r="CK92" s="386" t="s">
        <v>71</v>
      </c>
      <c r="CQ92" s="386" t="s">
        <v>71</v>
      </c>
      <c r="CW92" s="386" t="s">
        <v>71</v>
      </c>
      <c r="DC92" s="386" t="s">
        <v>71</v>
      </c>
      <c r="DI92" s="386" t="s">
        <v>71</v>
      </c>
      <c r="DO92" s="386" t="s">
        <v>71</v>
      </c>
      <c r="DU92" s="386" t="s">
        <v>71</v>
      </c>
      <c r="EA92" s="386" t="s">
        <v>71</v>
      </c>
      <c r="EG92" s="386" t="s">
        <v>71</v>
      </c>
      <c r="EM92" s="386" t="s">
        <v>71</v>
      </c>
      <c r="ES92" s="386" t="s">
        <v>71</v>
      </c>
      <c r="EY92" s="386" t="s">
        <v>71</v>
      </c>
      <c r="FE92" s="386" t="s">
        <v>71</v>
      </c>
      <c r="FK92" s="386" t="s">
        <v>71</v>
      </c>
      <c r="FQ92" s="386" t="s">
        <v>71</v>
      </c>
      <c r="FW92" s="386" t="s">
        <v>71</v>
      </c>
      <c r="GC92" s="386" t="s">
        <v>71</v>
      </c>
      <c r="GI92" s="386" t="s">
        <v>71</v>
      </c>
      <c r="GO92" s="386" t="s">
        <v>71</v>
      </c>
      <c r="GU92" s="386" t="s">
        <v>71</v>
      </c>
      <c r="HA92" s="386" t="s">
        <v>71</v>
      </c>
      <c r="HG92" s="386" t="s">
        <v>71</v>
      </c>
      <c r="HM92" s="386" t="s">
        <v>71</v>
      </c>
      <c r="HS92" s="386" t="s">
        <v>71</v>
      </c>
      <c r="HY92" s="386" t="s">
        <v>71</v>
      </c>
      <c r="IE92" s="386" t="s">
        <v>71</v>
      </c>
      <c r="IK92" s="386" t="s">
        <v>71</v>
      </c>
      <c r="IQ92" s="386" t="s">
        <v>71</v>
      </c>
      <c r="IW92" s="386" t="s">
        <v>71</v>
      </c>
      <c r="JC92" s="386" t="s">
        <v>71</v>
      </c>
      <c r="JI92" s="386" t="s">
        <v>71</v>
      </c>
      <c r="JO92" s="386" t="s">
        <v>71</v>
      </c>
      <c r="JU92" s="386" t="s">
        <v>71</v>
      </c>
      <c r="KA92" s="386" t="s">
        <v>71</v>
      </c>
      <c r="KG92" s="386" t="s">
        <v>71</v>
      </c>
      <c r="KM92" s="386" t="s">
        <v>71</v>
      </c>
      <c r="KS92" s="386" t="s">
        <v>71</v>
      </c>
      <c r="KY92" s="386" t="s">
        <v>71</v>
      </c>
      <c r="LA92"/>
    </row>
    <row r="93" spans="1:316" ht="12.75" customHeight="1" x14ac:dyDescent="0.2">
      <c r="A93" s="167"/>
      <c r="B93" s="167"/>
      <c r="C93" s="167"/>
      <c r="D93" s="167"/>
      <c r="E93" s="167"/>
      <c r="F93" s="167"/>
      <c r="G93" s="167"/>
      <c r="H93">
        <v>22</v>
      </c>
      <c r="I93" s="479"/>
      <c r="J93" s="317" t="s">
        <v>707</v>
      </c>
      <c r="K93" s="402"/>
      <c r="L93" s="134"/>
      <c r="M93" s="134"/>
      <c r="N93" s="134"/>
      <c r="O93" s="134"/>
      <c r="P93" s="134"/>
      <c r="Q93" s="28"/>
      <c r="W93" s="28"/>
      <c r="AC93" s="28"/>
      <c r="AI93" s="28"/>
      <c r="AO93" s="28"/>
      <c r="AU93" s="28"/>
      <c r="BA93" s="28"/>
      <c r="BG93" s="28"/>
      <c r="BM93" s="28"/>
      <c r="BS93" s="28"/>
      <c r="BY93" s="28"/>
      <c r="CE93" s="28"/>
      <c r="CK93" s="28"/>
      <c r="CQ93" s="28"/>
      <c r="CW93" s="28"/>
      <c r="DC93" s="28"/>
      <c r="DI93" s="28"/>
      <c r="DO93" s="28"/>
      <c r="DU93" s="28"/>
      <c r="EA93" s="28"/>
      <c r="EG93" s="28"/>
      <c r="EM93" s="28"/>
      <c r="ES93" s="28"/>
      <c r="EY93" s="28"/>
      <c r="FE93" s="28"/>
      <c r="FK93" s="28"/>
      <c r="FQ93" s="28"/>
      <c r="FW93" s="28"/>
      <c r="GC93" s="28"/>
      <c r="GI93" s="28"/>
      <c r="GO93" s="28"/>
      <c r="GU93" s="28"/>
      <c r="HA93" s="28"/>
      <c r="HG93" s="28"/>
      <c r="HM93" s="28"/>
      <c r="HS93" s="28"/>
      <c r="HY93" s="28"/>
      <c r="IE93" s="28"/>
      <c r="IK93" s="28"/>
      <c r="IQ93" s="28"/>
      <c r="IW93" s="28"/>
      <c r="JC93" s="28"/>
      <c r="JI93" s="28"/>
      <c r="JO93" s="28"/>
      <c r="JU93" s="28"/>
      <c r="KA93" s="28"/>
      <c r="KG93" s="28"/>
      <c r="KM93" s="28"/>
      <c r="KS93" s="28"/>
      <c r="KY93" s="28"/>
      <c r="LA93"/>
    </row>
    <row r="94" spans="1:316" x14ac:dyDescent="0.2">
      <c r="A94" s="20"/>
      <c r="B94" s="20"/>
      <c r="C94" s="20"/>
      <c r="D94" s="20"/>
      <c r="E94" s="20"/>
      <c r="F94" s="20"/>
      <c r="G94" s="20"/>
      <c r="H94">
        <v>23</v>
      </c>
      <c r="I94" s="479"/>
      <c r="K94" s="134" t="s">
        <v>79</v>
      </c>
      <c r="L94" s="134" t="s">
        <v>708</v>
      </c>
      <c r="M94" s="134" t="s">
        <v>81</v>
      </c>
      <c r="N94" s="134" t="s">
        <v>82</v>
      </c>
      <c r="O94" s="134" t="s">
        <v>83</v>
      </c>
      <c r="P94" s="134" t="s">
        <v>84</v>
      </c>
      <c r="Q94" t="s">
        <v>79</v>
      </c>
      <c r="R94" t="s">
        <v>708</v>
      </c>
      <c r="S94" t="s">
        <v>81</v>
      </c>
      <c r="T94" t="s">
        <v>82</v>
      </c>
      <c r="U94" t="s">
        <v>83</v>
      </c>
      <c r="V94" t="s">
        <v>84</v>
      </c>
      <c r="W94" t="s">
        <v>79</v>
      </c>
      <c r="X94" t="s">
        <v>708</v>
      </c>
      <c r="Y94" t="s">
        <v>81</v>
      </c>
      <c r="Z94" t="s">
        <v>82</v>
      </c>
      <c r="AA94" t="s">
        <v>83</v>
      </c>
      <c r="AB94" t="s">
        <v>84</v>
      </c>
      <c r="AC94" t="s">
        <v>79</v>
      </c>
      <c r="AD94" t="s">
        <v>708</v>
      </c>
      <c r="AE94" t="s">
        <v>81</v>
      </c>
      <c r="AF94" t="s">
        <v>82</v>
      </c>
      <c r="AG94" t="s">
        <v>83</v>
      </c>
      <c r="AH94" t="s">
        <v>84</v>
      </c>
      <c r="AI94" t="s">
        <v>79</v>
      </c>
      <c r="AJ94" t="s">
        <v>708</v>
      </c>
      <c r="AK94" t="s">
        <v>81</v>
      </c>
      <c r="AL94" t="s">
        <v>82</v>
      </c>
      <c r="AM94" t="s">
        <v>83</v>
      </c>
      <c r="AN94" t="s">
        <v>84</v>
      </c>
      <c r="AO94" t="s">
        <v>79</v>
      </c>
      <c r="AP94" t="s">
        <v>708</v>
      </c>
      <c r="AQ94" t="s">
        <v>81</v>
      </c>
      <c r="AR94" t="s">
        <v>82</v>
      </c>
      <c r="AS94" t="s">
        <v>83</v>
      </c>
      <c r="AT94" t="s">
        <v>84</v>
      </c>
      <c r="AU94" t="s">
        <v>79</v>
      </c>
      <c r="AV94" t="s">
        <v>708</v>
      </c>
      <c r="AW94" t="s">
        <v>81</v>
      </c>
      <c r="AX94" t="s">
        <v>82</v>
      </c>
      <c r="AY94" t="s">
        <v>83</v>
      </c>
      <c r="AZ94" t="s">
        <v>84</v>
      </c>
      <c r="BA94" t="s">
        <v>79</v>
      </c>
      <c r="BB94" t="s">
        <v>708</v>
      </c>
      <c r="BC94" t="s">
        <v>81</v>
      </c>
      <c r="BD94" t="s">
        <v>82</v>
      </c>
      <c r="BE94" t="s">
        <v>83</v>
      </c>
      <c r="BF94" t="s">
        <v>84</v>
      </c>
      <c r="BG94" t="s">
        <v>79</v>
      </c>
      <c r="BH94" t="s">
        <v>708</v>
      </c>
      <c r="BI94" t="s">
        <v>81</v>
      </c>
      <c r="BJ94" t="s">
        <v>82</v>
      </c>
      <c r="BK94" t="s">
        <v>83</v>
      </c>
      <c r="BL94" t="s">
        <v>84</v>
      </c>
      <c r="BM94" t="s">
        <v>79</v>
      </c>
      <c r="BN94" t="s">
        <v>708</v>
      </c>
      <c r="BO94" t="s">
        <v>81</v>
      </c>
      <c r="BP94" t="s">
        <v>82</v>
      </c>
      <c r="BQ94" t="s">
        <v>83</v>
      </c>
      <c r="BR94" t="s">
        <v>84</v>
      </c>
      <c r="BS94" t="s">
        <v>79</v>
      </c>
      <c r="BT94" t="s">
        <v>708</v>
      </c>
      <c r="BU94" t="s">
        <v>81</v>
      </c>
      <c r="BV94" t="s">
        <v>82</v>
      </c>
      <c r="BW94" t="s">
        <v>83</v>
      </c>
      <c r="BX94" t="s">
        <v>84</v>
      </c>
      <c r="BY94" t="s">
        <v>79</v>
      </c>
      <c r="BZ94" t="s">
        <v>708</v>
      </c>
      <c r="CA94" t="s">
        <v>81</v>
      </c>
      <c r="CB94" t="s">
        <v>82</v>
      </c>
      <c r="CC94" t="s">
        <v>83</v>
      </c>
      <c r="CD94" t="s">
        <v>84</v>
      </c>
      <c r="CE94" t="s">
        <v>79</v>
      </c>
      <c r="CF94" t="s">
        <v>708</v>
      </c>
      <c r="CG94" t="s">
        <v>81</v>
      </c>
      <c r="CH94" t="s">
        <v>82</v>
      </c>
      <c r="CI94" t="s">
        <v>83</v>
      </c>
      <c r="CJ94" t="s">
        <v>84</v>
      </c>
      <c r="CK94" t="s">
        <v>79</v>
      </c>
      <c r="CL94" t="s">
        <v>708</v>
      </c>
      <c r="CM94" t="s">
        <v>81</v>
      </c>
      <c r="CN94" t="s">
        <v>82</v>
      </c>
      <c r="CO94" t="s">
        <v>83</v>
      </c>
      <c r="CP94" t="s">
        <v>84</v>
      </c>
      <c r="CQ94" t="s">
        <v>79</v>
      </c>
      <c r="CR94" t="s">
        <v>708</v>
      </c>
      <c r="CS94" t="s">
        <v>81</v>
      </c>
      <c r="CT94" t="s">
        <v>82</v>
      </c>
      <c r="CU94" t="s">
        <v>83</v>
      </c>
      <c r="CV94" t="s">
        <v>84</v>
      </c>
      <c r="CW94" t="s">
        <v>79</v>
      </c>
      <c r="CX94" t="s">
        <v>708</v>
      </c>
      <c r="CY94" t="s">
        <v>81</v>
      </c>
      <c r="CZ94" t="s">
        <v>82</v>
      </c>
      <c r="DA94" t="s">
        <v>83</v>
      </c>
      <c r="DB94" t="s">
        <v>84</v>
      </c>
      <c r="DC94" t="s">
        <v>79</v>
      </c>
      <c r="DD94" t="s">
        <v>708</v>
      </c>
      <c r="DE94" t="s">
        <v>81</v>
      </c>
      <c r="DF94" t="s">
        <v>82</v>
      </c>
      <c r="DG94" t="s">
        <v>83</v>
      </c>
      <c r="DH94" t="s">
        <v>84</v>
      </c>
      <c r="DI94" t="s">
        <v>79</v>
      </c>
      <c r="DJ94" t="s">
        <v>708</v>
      </c>
      <c r="DK94" t="s">
        <v>81</v>
      </c>
      <c r="DL94" t="s">
        <v>82</v>
      </c>
      <c r="DM94" t="s">
        <v>83</v>
      </c>
      <c r="DN94" t="s">
        <v>84</v>
      </c>
      <c r="DO94" t="s">
        <v>79</v>
      </c>
      <c r="DP94" t="s">
        <v>708</v>
      </c>
      <c r="DQ94" t="s">
        <v>81</v>
      </c>
      <c r="DR94" t="s">
        <v>82</v>
      </c>
      <c r="DS94" t="s">
        <v>83</v>
      </c>
      <c r="DT94" t="s">
        <v>84</v>
      </c>
      <c r="DU94" t="s">
        <v>79</v>
      </c>
      <c r="DV94" t="s">
        <v>708</v>
      </c>
      <c r="DW94" t="s">
        <v>81</v>
      </c>
      <c r="DX94" t="s">
        <v>82</v>
      </c>
      <c r="DY94" t="s">
        <v>83</v>
      </c>
      <c r="DZ94" t="s">
        <v>84</v>
      </c>
      <c r="EA94" t="s">
        <v>79</v>
      </c>
      <c r="EB94" t="s">
        <v>708</v>
      </c>
      <c r="EC94" t="s">
        <v>81</v>
      </c>
      <c r="ED94" t="s">
        <v>82</v>
      </c>
      <c r="EE94" t="s">
        <v>83</v>
      </c>
      <c r="EF94" t="s">
        <v>84</v>
      </c>
      <c r="EG94" t="s">
        <v>79</v>
      </c>
      <c r="EH94" t="s">
        <v>708</v>
      </c>
      <c r="EI94" t="s">
        <v>81</v>
      </c>
      <c r="EJ94" t="s">
        <v>82</v>
      </c>
      <c r="EK94" t="s">
        <v>83</v>
      </c>
      <c r="EL94" t="s">
        <v>84</v>
      </c>
      <c r="EM94" t="s">
        <v>79</v>
      </c>
      <c r="EN94" t="s">
        <v>708</v>
      </c>
      <c r="EO94" t="s">
        <v>81</v>
      </c>
      <c r="EP94" t="s">
        <v>82</v>
      </c>
      <c r="EQ94" t="s">
        <v>83</v>
      </c>
      <c r="ER94" t="s">
        <v>84</v>
      </c>
      <c r="ES94" t="s">
        <v>79</v>
      </c>
      <c r="ET94" t="s">
        <v>708</v>
      </c>
      <c r="EU94" t="s">
        <v>81</v>
      </c>
      <c r="EV94" t="s">
        <v>82</v>
      </c>
      <c r="EW94" t="s">
        <v>83</v>
      </c>
      <c r="EX94" t="s">
        <v>84</v>
      </c>
      <c r="EY94" t="s">
        <v>79</v>
      </c>
      <c r="EZ94" t="s">
        <v>708</v>
      </c>
      <c r="FA94" t="s">
        <v>81</v>
      </c>
      <c r="FB94" t="s">
        <v>82</v>
      </c>
      <c r="FC94" t="s">
        <v>83</v>
      </c>
      <c r="FD94" t="s">
        <v>84</v>
      </c>
      <c r="FE94" t="s">
        <v>79</v>
      </c>
      <c r="FF94" t="s">
        <v>708</v>
      </c>
      <c r="FG94" t="s">
        <v>81</v>
      </c>
      <c r="FH94" t="s">
        <v>82</v>
      </c>
      <c r="FI94" t="s">
        <v>83</v>
      </c>
      <c r="FJ94" t="s">
        <v>84</v>
      </c>
      <c r="FK94" t="s">
        <v>79</v>
      </c>
      <c r="FL94" t="s">
        <v>708</v>
      </c>
      <c r="FM94" t="s">
        <v>81</v>
      </c>
      <c r="FN94" t="s">
        <v>82</v>
      </c>
      <c r="FO94" t="s">
        <v>83</v>
      </c>
      <c r="FP94" t="s">
        <v>84</v>
      </c>
      <c r="FQ94" t="s">
        <v>79</v>
      </c>
      <c r="FR94" t="s">
        <v>708</v>
      </c>
      <c r="FS94" t="s">
        <v>81</v>
      </c>
      <c r="FT94" t="s">
        <v>82</v>
      </c>
      <c r="FU94" t="s">
        <v>83</v>
      </c>
      <c r="FV94" t="s">
        <v>84</v>
      </c>
      <c r="FW94" t="s">
        <v>79</v>
      </c>
      <c r="FX94" t="s">
        <v>708</v>
      </c>
      <c r="FY94" t="s">
        <v>81</v>
      </c>
      <c r="FZ94" t="s">
        <v>82</v>
      </c>
      <c r="GA94" t="s">
        <v>83</v>
      </c>
      <c r="GB94" t="s">
        <v>84</v>
      </c>
      <c r="GC94" t="s">
        <v>79</v>
      </c>
      <c r="GD94" t="s">
        <v>708</v>
      </c>
      <c r="GE94" t="s">
        <v>81</v>
      </c>
      <c r="GF94" t="s">
        <v>82</v>
      </c>
      <c r="GG94" t="s">
        <v>83</v>
      </c>
      <c r="GH94" t="s">
        <v>84</v>
      </c>
      <c r="GI94" t="s">
        <v>79</v>
      </c>
      <c r="GJ94" t="s">
        <v>708</v>
      </c>
      <c r="GK94" t="s">
        <v>81</v>
      </c>
      <c r="GL94" t="s">
        <v>82</v>
      </c>
      <c r="GM94" t="s">
        <v>83</v>
      </c>
      <c r="GN94" t="s">
        <v>84</v>
      </c>
      <c r="GO94" t="s">
        <v>79</v>
      </c>
      <c r="GP94" t="s">
        <v>708</v>
      </c>
      <c r="GQ94" t="s">
        <v>81</v>
      </c>
      <c r="GR94" t="s">
        <v>82</v>
      </c>
      <c r="GS94" t="s">
        <v>83</v>
      </c>
      <c r="GT94" t="s">
        <v>84</v>
      </c>
      <c r="GU94" t="s">
        <v>79</v>
      </c>
      <c r="GV94" t="s">
        <v>708</v>
      </c>
      <c r="GW94" t="s">
        <v>81</v>
      </c>
      <c r="GX94" t="s">
        <v>82</v>
      </c>
      <c r="GY94" t="s">
        <v>83</v>
      </c>
      <c r="GZ94" t="s">
        <v>84</v>
      </c>
      <c r="HA94" t="s">
        <v>79</v>
      </c>
      <c r="HB94" t="s">
        <v>708</v>
      </c>
      <c r="HC94" t="s">
        <v>81</v>
      </c>
      <c r="HD94" t="s">
        <v>82</v>
      </c>
      <c r="HE94" t="s">
        <v>83</v>
      </c>
      <c r="HF94" t="s">
        <v>84</v>
      </c>
      <c r="HG94" t="s">
        <v>79</v>
      </c>
      <c r="HH94" t="s">
        <v>708</v>
      </c>
      <c r="HI94" t="s">
        <v>81</v>
      </c>
      <c r="HJ94" t="s">
        <v>82</v>
      </c>
      <c r="HK94" t="s">
        <v>83</v>
      </c>
      <c r="HL94" t="s">
        <v>84</v>
      </c>
      <c r="HM94" t="s">
        <v>79</v>
      </c>
      <c r="HN94" t="s">
        <v>708</v>
      </c>
      <c r="HO94" t="s">
        <v>81</v>
      </c>
      <c r="HP94" t="s">
        <v>82</v>
      </c>
      <c r="HQ94" t="s">
        <v>83</v>
      </c>
      <c r="HR94" t="s">
        <v>84</v>
      </c>
      <c r="HS94" t="s">
        <v>79</v>
      </c>
      <c r="HT94" t="s">
        <v>708</v>
      </c>
      <c r="HU94" t="s">
        <v>81</v>
      </c>
      <c r="HV94" t="s">
        <v>82</v>
      </c>
      <c r="HW94" t="s">
        <v>83</v>
      </c>
      <c r="HX94" t="s">
        <v>84</v>
      </c>
      <c r="HY94" t="s">
        <v>79</v>
      </c>
      <c r="HZ94" t="s">
        <v>708</v>
      </c>
      <c r="IA94" t="s">
        <v>81</v>
      </c>
      <c r="IB94" t="s">
        <v>82</v>
      </c>
      <c r="IC94" t="s">
        <v>83</v>
      </c>
      <c r="ID94" t="s">
        <v>84</v>
      </c>
      <c r="IE94" t="s">
        <v>79</v>
      </c>
      <c r="IF94" t="s">
        <v>708</v>
      </c>
      <c r="IG94" t="s">
        <v>81</v>
      </c>
      <c r="IH94" t="s">
        <v>82</v>
      </c>
      <c r="II94" t="s">
        <v>83</v>
      </c>
      <c r="IJ94" t="s">
        <v>84</v>
      </c>
      <c r="IK94" t="s">
        <v>79</v>
      </c>
      <c r="IL94" t="s">
        <v>708</v>
      </c>
      <c r="IM94" t="s">
        <v>81</v>
      </c>
      <c r="IN94" t="s">
        <v>82</v>
      </c>
      <c r="IO94" t="s">
        <v>83</v>
      </c>
      <c r="IP94" t="s">
        <v>84</v>
      </c>
      <c r="IQ94" t="s">
        <v>79</v>
      </c>
      <c r="IR94" t="s">
        <v>708</v>
      </c>
      <c r="IS94" t="s">
        <v>81</v>
      </c>
      <c r="IT94" t="s">
        <v>82</v>
      </c>
      <c r="IU94" t="s">
        <v>83</v>
      </c>
      <c r="IV94" t="s">
        <v>84</v>
      </c>
      <c r="IW94" t="s">
        <v>79</v>
      </c>
      <c r="IX94" t="s">
        <v>708</v>
      </c>
      <c r="IY94" t="s">
        <v>81</v>
      </c>
      <c r="IZ94" t="s">
        <v>82</v>
      </c>
      <c r="JA94" t="s">
        <v>83</v>
      </c>
      <c r="JB94" t="s">
        <v>84</v>
      </c>
      <c r="JC94" t="s">
        <v>79</v>
      </c>
      <c r="JD94" t="s">
        <v>708</v>
      </c>
      <c r="JE94" t="s">
        <v>81</v>
      </c>
      <c r="JF94" t="s">
        <v>82</v>
      </c>
      <c r="JG94" t="s">
        <v>83</v>
      </c>
      <c r="JH94" t="s">
        <v>84</v>
      </c>
      <c r="JI94" t="s">
        <v>79</v>
      </c>
      <c r="JJ94" t="s">
        <v>708</v>
      </c>
      <c r="JK94" t="s">
        <v>81</v>
      </c>
      <c r="JL94" t="s">
        <v>82</v>
      </c>
      <c r="JM94" t="s">
        <v>83</v>
      </c>
      <c r="JN94" t="s">
        <v>84</v>
      </c>
      <c r="JO94" t="s">
        <v>79</v>
      </c>
      <c r="JP94" t="s">
        <v>708</v>
      </c>
      <c r="JQ94" t="s">
        <v>81</v>
      </c>
      <c r="JR94" t="s">
        <v>82</v>
      </c>
      <c r="JS94" t="s">
        <v>83</v>
      </c>
      <c r="JT94" t="s">
        <v>84</v>
      </c>
      <c r="JU94" t="s">
        <v>79</v>
      </c>
      <c r="JV94" t="s">
        <v>708</v>
      </c>
      <c r="JW94" t="s">
        <v>81</v>
      </c>
      <c r="JX94" t="s">
        <v>82</v>
      </c>
      <c r="JY94" t="s">
        <v>83</v>
      </c>
      <c r="JZ94" t="s">
        <v>84</v>
      </c>
      <c r="KA94" t="s">
        <v>79</v>
      </c>
      <c r="KB94" t="s">
        <v>708</v>
      </c>
      <c r="KC94" t="s">
        <v>81</v>
      </c>
      <c r="KD94" t="s">
        <v>82</v>
      </c>
      <c r="KE94" t="s">
        <v>83</v>
      </c>
      <c r="KF94" t="s">
        <v>84</v>
      </c>
      <c r="KG94" t="s">
        <v>79</v>
      </c>
      <c r="KH94" t="s">
        <v>708</v>
      </c>
      <c r="KI94" t="s">
        <v>81</v>
      </c>
      <c r="KJ94" t="s">
        <v>82</v>
      </c>
      <c r="KK94" t="s">
        <v>83</v>
      </c>
      <c r="KL94" t="s">
        <v>84</v>
      </c>
      <c r="KM94" t="s">
        <v>79</v>
      </c>
      <c r="KN94" t="s">
        <v>708</v>
      </c>
      <c r="KO94" t="s">
        <v>81</v>
      </c>
      <c r="KP94" t="s">
        <v>82</v>
      </c>
      <c r="KQ94" t="s">
        <v>83</v>
      </c>
      <c r="KR94" t="s">
        <v>84</v>
      </c>
      <c r="KS94" t="s">
        <v>79</v>
      </c>
      <c r="KT94" t="s">
        <v>708</v>
      </c>
      <c r="KU94" t="s">
        <v>81</v>
      </c>
      <c r="KV94" t="s">
        <v>82</v>
      </c>
      <c r="KW94" t="s">
        <v>83</v>
      </c>
      <c r="KX94" t="s">
        <v>84</v>
      </c>
      <c r="KY94" t="s">
        <v>79</v>
      </c>
      <c r="KZ94" t="s">
        <v>708</v>
      </c>
      <c r="LA94"/>
      <c r="LB94" t="s">
        <v>82</v>
      </c>
      <c r="LC94" t="s">
        <v>83</v>
      </c>
      <c r="LD94" t="s">
        <v>84</v>
      </c>
    </row>
    <row r="95" spans="1:316" x14ac:dyDescent="0.2">
      <c r="A95" s="167"/>
      <c r="B95" s="167"/>
      <c r="C95" s="167"/>
      <c r="D95" s="167"/>
      <c r="E95" s="167"/>
      <c r="F95" s="167"/>
      <c r="G95" s="167"/>
      <c r="H95">
        <v>24</v>
      </c>
      <c r="I95" s="479"/>
      <c r="J95" s="403" t="s">
        <v>709</v>
      </c>
      <c r="K95" s="402"/>
      <c r="L95" s="402"/>
      <c r="M95" s="402"/>
      <c r="N95" s="402"/>
      <c r="O95" s="402"/>
      <c r="P95" s="402"/>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row>
    <row r="96" spans="1:316" x14ac:dyDescent="0.2">
      <c r="A96" s="167"/>
      <c r="B96" s="167"/>
      <c r="C96" s="167"/>
      <c r="D96" s="167"/>
      <c r="E96" s="167"/>
      <c r="F96" s="167"/>
      <c r="G96" s="167"/>
      <c r="H96">
        <v>25</v>
      </c>
      <c r="I96" s="479"/>
      <c r="J96" s="403" t="s">
        <v>710</v>
      </c>
      <c r="K96" s="402"/>
      <c r="L96" s="402"/>
      <c r="M96" s="402"/>
      <c r="N96" s="402"/>
      <c r="O96" s="402"/>
      <c r="P96" s="402"/>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c r="EK96" s="28"/>
      <c r="EL96" s="28"/>
      <c r="EM96" s="28"/>
      <c r="EN96" s="28"/>
      <c r="EO96" s="28"/>
      <c r="EP96" s="28"/>
      <c r="EQ96" s="28"/>
      <c r="ER96" s="28"/>
      <c r="ES96" s="28"/>
      <c r="ET96" s="28"/>
      <c r="EU96" s="28"/>
      <c r="EV96" s="28"/>
      <c r="EW96" s="28"/>
      <c r="EX96" s="28"/>
      <c r="EY96" s="28"/>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28"/>
      <c r="FY96" s="28"/>
      <c r="FZ96" s="28"/>
      <c r="GA96" s="28"/>
      <c r="GB96" s="28"/>
      <c r="GC96" s="28"/>
      <c r="GD96" s="28"/>
      <c r="GE96" s="28"/>
      <c r="GF96" s="28"/>
      <c r="GG96" s="28"/>
      <c r="GH96" s="28"/>
      <c r="GI96" s="28"/>
      <c r="GJ96" s="28"/>
      <c r="GK96" s="28"/>
      <c r="GL96" s="28"/>
      <c r="GM96" s="28"/>
      <c r="GN96" s="28"/>
      <c r="GO96" s="28"/>
      <c r="GP96" s="28"/>
      <c r="GQ96" s="28"/>
      <c r="GR96" s="28"/>
      <c r="GS96" s="28"/>
      <c r="GT96" s="28"/>
      <c r="GU96" s="28"/>
      <c r="GV96" s="28"/>
      <c r="GW96" s="28"/>
      <c r="GX96" s="28"/>
      <c r="GY96" s="28"/>
      <c r="GZ96" s="28"/>
      <c r="HA96" s="28"/>
      <c r="HB96" s="28"/>
      <c r="HC96" s="28"/>
      <c r="HD96" s="28"/>
      <c r="HE96" s="28"/>
      <c r="HF96" s="28"/>
      <c r="HG96" s="28"/>
      <c r="HH96" s="28"/>
      <c r="HI96" s="28"/>
      <c r="HJ96" s="28"/>
      <c r="HK96" s="28"/>
      <c r="HL96" s="28"/>
      <c r="HM96" s="28"/>
      <c r="HN96" s="28"/>
      <c r="HO96" s="28"/>
      <c r="HP96" s="28"/>
      <c r="HQ96" s="28"/>
      <c r="HR96" s="28"/>
      <c r="HS96" s="28"/>
      <c r="HT96" s="28"/>
      <c r="HU96" s="28"/>
      <c r="HV96" s="28"/>
      <c r="HW96" s="28"/>
      <c r="HX96" s="28"/>
      <c r="HY96" s="28"/>
      <c r="HZ96" s="28"/>
      <c r="IA96" s="28"/>
      <c r="IB96" s="28"/>
      <c r="IC96" s="28"/>
      <c r="ID96" s="28"/>
      <c r="IE96" s="28"/>
      <c r="IF96" s="28"/>
      <c r="IG96" s="28"/>
      <c r="IH96" s="28"/>
      <c r="II96" s="28"/>
      <c r="IJ96" s="28"/>
      <c r="IK96" s="28"/>
      <c r="IL96" s="28"/>
      <c r="IM96" s="28"/>
      <c r="IN96" s="28"/>
      <c r="IO96" s="28"/>
      <c r="IP96" s="28"/>
      <c r="IQ96" s="28"/>
      <c r="IR96" s="28"/>
      <c r="IS96" s="28"/>
      <c r="IT96" s="28"/>
      <c r="IU96" s="28"/>
      <c r="IV96" s="28"/>
      <c r="IW96" s="28"/>
      <c r="IX96" s="28"/>
      <c r="IY96" s="28"/>
      <c r="IZ96" s="28"/>
      <c r="JA96" s="28"/>
      <c r="JB96" s="28"/>
      <c r="JC96" s="28"/>
      <c r="JD96" s="28"/>
      <c r="JE96" s="28"/>
      <c r="JF96" s="28"/>
      <c r="JG96" s="28"/>
      <c r="JH96" s="28"/>
      <c r="JI96" s="28"/>
      <c r="JJ96" s="28"/>
      <c r="JK96" s="28"/>
      <c r="JL96" s="28"/>
      <c r="JM96" s="28"/>
      <c r="JN96" s="28"/>
      <c r="JO96" s="28"/>
      <c r="JP96" s="28"/>
      <c r="JQ96" s="28"/>
      <c r="JR96" s="28"/>
      <c r="JS96" s="28"/>
      <c r="JT96" s="28"/>
      <c r="JU96" s="28"/>
      <c r="JV96" s="28"/>
      <c r="JW96" s="28"/>
      <c r="JX96" s="28"/>
      <c r="JY96" s="28"/>
      <c r="JZ96" s="28"/>
      <c r="KA96" s="28"/>
      <c r="KB96" s="28"/>
      <c r="KC96" s="28"/>
      <c r="KD96" s="28"/>
      <c r="KE96" s="28"/>
      <c r="KF96" s="28"/>
      <c r="KG96" s="28"/>
      <c r="KH96" s="28"/>
      <c r="KI96" s="28"/>
      <c r="KJ96" s="28"/>
      <c r="KK96" s="28"/>
      <c r="KL96" s="28"/>
      <c r="KM96" s="28"/>
      <c r="KN96" s="28"/>
      <c r="KO96" s="28"/>
      <c r="KP96" s="28"/>
      <c r="KQ96" s="28"/>
      <c r="KR96" s="28"/>
      <c r="KS96" s="28"/>
      <c r="KT96" s="28"/>
      <c r="KU96" s="28"/>
      <c r="KV96" s="28"/>
      <c r="KW96" s="28"/>
      <c r="KX96" s="28"/>
      <c r="KY96" s="28"/>
      <c r="KZ96" s="28"/>
      <c r="LA96" s="28"/>
      <c r="LB96" s="28"/>
      <c r="LC96" s="28"/>
      <c r="LD96" s="28"/>
    </row>
    <row r="97" spans="1:316" x14ac:dyDescent="0.2">
      <c r="A97" s="167"/>
      <c r="B97" s="167"/>
      <c r="C97" s="167"/>
      <c r="D97" s="167"/>
      <c r="E97" s="167"/>
      <c r="F97" s="167"/>
      <c r="G97" s="167"/>
      <c r="H97">
        <v>26</v>
      </c>
      <c r="I97" s="479"/>
      <c r="J97" s="403" t="s">
        <v>711</v>
      </c>
      <c r="K97" s="402"/>
      <c r="L97" s="402"/>
      <c r="M97" s="402"/>
      <c r="N97" s="402"/>
      <c r="O97" s="402"/>
      <c r="P97" s="402"/>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row>
    <row r="98" spans="1:316" x14ac:dyDescent="0.2">
      <c r="A98" s="167"/>
      <c r="B98" s="167"/>
      <c r="C98" s="167"/>
      <c r="D98" s="167"/>
      <c r="E98" s="167"/>
      <c r="F98" s="167"/>
      <c r="G98" s="167"/>
      <c r="H98">
        <v>27</v>
      </c>
      <c r="I98" s="479"/>
      <c r="J98" s="403" t="s">
        <v>712</v>
      </c>
      <c r="K98" s="402"/>
      <c r="L98" s="402"/>
      <c r="M98" s="402"/>
      <c r="N98" s="402"/>
      <c r="O98" s="402"/>
      <c r="P98" s="402"/>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28"/>
      <c r="DQ98" s="28"/>
      <c r="DR98" s="28"/>
      <c r="DS98" s="28"/>
      <c r="DT98" s="28"/>
      <c r="DU98" s="28"/>
      <c r="DV98" s="28"/>
      <c r="DW98" s="28"/>
      <c r="DX98" s="28"/>
      <c r="DY98" s="28"/>
      <c r="DZ98" s="28"/>
      <c r="EA98" s="28"/>
      <c r="EB98" s="28"/>
      <c r="EC98" s="28"/>
      <c r="ED98" s="28"/>
      <c r="EE98" s="28"/>
      <c r="EF98" s="28"/>
      <c r="EG98" s="28"/>
      <c r="EH98" s="28"/>
      <c r="EI98" s="28"/>
      <c r="EJ98" s="28"/>
      <c r="EK98" s="28"/>
      <c r="EL98" s="28"/>
      <c r="EM98" s="28"/>
      <c r="EN98" s="28"/>
      <c r="EO98" s="28"/>
      <c r="EP98" s="28"/>
      <c r="EQ98" s="28"/>
      <c r="ER98" s="28"/>
      <c r="ES98" s="28"/>
      <c r="ET98" s="28"/>
      <c r="EU98" s="28"/>
      <c r="EV98" s="28"/>
      <c r="EW98" s="28"/>
      <c r="EX98" s="28"/>
      <c r="EY98" s="28"/>
      <c r="EZ98" s="28"/>
      <c r="FA98" s="28"/>
      <c r="FB98" s="28"/>
      <c r="FC98" s="28"/>
      <c r="FD98" s="28"/>
      <c r="FE98" s="28"/>
      <c r="FF98" s="28"/>
      <c r="FG98" s="28"/>
      <c r="FH98" s="28"/>
      <c r="FI98" s="28"/>
      <c r="FJ98" s="28"/>
      <c r="FK98" s="28"/>
      <c r="FL98" s="28"/>
      <c r="FM98" s="28"/>
      <c r="FN98" s="28"/>
      <c r="FO98" s="28"/>
      <c r="FP98" s="28"/>
      <c r="FQ98" s="28"/>
      <c r="FR98" s="28"/>
      <c r="FS98" s="28"/>
      <c r="FT98" s="28"/>
      <c r="FU98" s="28"/>
      <c r="FV98" s="28"/>
      <c r="FW98" s="28"/>
      <c r="FX98" s="28"/>
      <c r="FY98" s="28"/>
      <c r="FZ98" s="28"/>
      <c r="GA98" s="28"/>
      <c r="GB98" s="28"/>
      <c r="GC98" s="28"/>
      <c r="GD98" s="28"/>
      <c r="GE98" s="28"/>
      <c r="GF98" s="28"/>
      <c r="GG98" s="28"/>
      <c r="GH98" s="28"/>
      <c r="GI98" s="28"/>
      <c r="GJ98" s="28"/>
      <c r="GK98" s="28"/>
      <c r="GL98" s="28"/>
      <c r="GM98" s="28"/>
      <c r="GN98" s="28"/>
      <c r="GO98" s="28"/>
      <c r="GP98" s="28"/>
      <c r="GQ98" s="28"/>
      <c r="GR98" s="28"/>
      <c r="GS98" s="28"/>
      <c r="GT98" s="28"/>
      <c r="GU98" s="28"/>
      <c r="GV98" s="28"/>
      <c r="GW98" s="28"/>
      <c r="GX98" s="28"/>
      <c r="GY98" s="28"/>
      <c r="GZ98" s="28"/>
      <c r="HA98" s="28"/>
      <c r="HB98" s="28"/>
      <c r="HC98" s="28"/>
      <c r="HD98" s="28"/>
      <c r="HE98" s="28"/>
      <c r="HF98" s="28"/>
      <c r="HG98" s="28"/>
      <c r="HH98" s="28"/>
      <c r="HI98" s="28"/>
      <c r="HJ98" s="28"/>
      <c r="HK98" s="28"/>
      <c r="HL98" s="28"/>
      <c r="HM98" s="28"/>
      <c r="HN98" s="28"/>
      <c r="HO98" s="28"/>
      <c r="HP98" s="28"/>
      <c r="HQ98" s="28"/>
      <c r="HR98" s="28"/>
      <c r="HS98" s="28"/>
      <c r="HT98" s="28"/>
      <c r="HU98" s="28"/>
      <c r="HV98" s="28"/>
      <c r="HW98" s="28"/>
      <c r="HX98" s="28"/>
      <c r="HY98" s="28"/>
      <c r="HZ98" s="28"/>
      <c r="IA98" s="28"/>
      <c r="IB98" s="28"/>
      <c r="IC98" s="28"/>
      <c r="ID98" s="28"/>
      <c r="IE98" s="28"/>
      <c r="IF98" s="28"/>
      <c r="IG98" s="28"/>
      <c r="IH98" s="28"/>
      <c r="II98" s="28"/>
      <c r="IJ98" s="28"/>
      <c r="IK98" s="28"/>
      <c r="IL98" s="28"/>
      <c r="IM98" s="28"/>
      <c r="IN98" s="28"/>
      <c r="IO98" s="28"/>
      <c r="IP98" s="28"/>
      <c r="IQ98" s="28"/>
      <c r="IR98" s="28"/>
      <c r="IS98" s="28"/>
      <c r="IT98" s="28"/>
      <c r="IU98" s="28"/>
      <c r="IV98" s="28"/>
      <c r="IW98" s="28"/>
      <c r="IX98" s="28"/>
      <c r="IY98" s="28"/>
      <c r="IZ98" s="28"/>
      <c r="JA98" s="28"/>
      <c r="JB98" s="28"/>
      <c r="JC98" s="28"/>
      <c r="JD98" s="28"/>
      <c r="JE98" s="28"/>
      <c r="JF98" s="28"/>
      <c r="JG98" s="28"/>
      <c r="JH98" s="28"/>
      <c r="JI98" s="28"/>
      <c r="JJ98" s="28"/>
      <c r="JK98" s="28"/>
      <c r="JL98" s="28"/>
      <c r="JM98" s="28"/>
      <c r="JN98" s="28"/>
      <c r="JO98" s="28"/>
      <c r="JP98" s="28"/>
      <c r="JQ98" s="28"/>
      <c r="JR98" s="28"/>
      <c r="JS98" s="28"/>
      <c r="JT98" s="28"/>
      <c r="JU98" s="28"/>
      <c r="JV98" s="28"/>
      <c r="JW98" s="28"/>
      <c r="JX98" s="28"/>
      <c r="JY98" s="28"/>
      <c r="JZ98" s="28"/>
      <c r="KA98" s="28"/>
      <c r="KB98" s="28"/>
      <c r="KC98" s="28"/>
      <c r="KD98" s="28"/>
      <c r="KE98" s="28"/>
      <c r="KF98" s="28"/>
      <c r="KG98" s="28"/>
      <c r="KH98" s="28"/>
      <c r="KI98" s="28"/>
      <c r="KJ98" s="28"/>
      <c r="KK98" s="28"/>
      <c r="KL98" s="28"/>
      <c r="KM98" s="28"/>
      <c r="KN98" s="28"/>
      <c r="KO98" s="28"/>
      <c r="KP98" s="28"/>
      <c r="KQ98" s="28"/>
      <c r="KR98" s="28"/>
      <c r="KS98" s="28"/>
      <c r="KT98" s="28"/>
      <c r="KU98" s="28"/>
      <c r="KV98" s="28"/>
      <c r="KW98" s="28"/>
      <c r="KX98" s="28"/>
      <c r="KY98" s="28"/>
      <c r="KZ98" s="28"/>
      <c r="LA98" s="28"/>
      <c r="LB98" s="28"/>
      <c r="LC98" s="28"/>
      <c r="LD98" s="28"/>
    </row>
    <row r="99" spans="1:316" x14ac:dyDescent="0.2">
      <c r="A99" s="167"/>
      <c r="B99" s="167"/>
      <c r="C99" s="167"/>
      <c r="D99" s="167"/>
      <c r="E99" s="167"/>
      <c r="F99" s="167"/>
      <c r="G99" s="167"/>
      <c r="H99">
        <v>28</v>
      </c>
      <c r="I99" s="479"/>
      <c r="J99" s="403" t="s">
        <v>713</v>
      </c>
      <c r="K99" s="402"/>
      <c r="L99" s="402"/>
      <c r="M99" s="402"/>
      <c r="N99" s="402"/>
      <c r="O99" s="402"/>
      <c r="P99" s="402"/>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c r="DW99" s="28"/>
      <c r="DX99" s="28"/>
      <c r="DY99" s="28"/>
      <c r="DZ99" s="28"/>
      <c r="EA99" s="28"/>
      <c r="EB99" s="28"/>
      <c r="EC99" s="28"/>
      <c r="ED99" s="28"/>
      <c r="EE99" s="28"/>
      <c r="EF99" s="28"/>
      <c r="EG99" s="28"/>
      <c r="EH99" s="28"/>
      <c r="EI99" s="28"/>
      <c r="EJ99" s="28"/>
      <c r="EK99" s="28"/>
      <c r="EL99" s="28"/>
      <c r="EM99" s="28"/>
      <c r="EN99" s="28"/>
      <c r="EO99" s="28"/>
      <c r="EP99" s="28"/>
      <c r="EQ99" s="28"/>
      <c r="ER99" s="28"/>
      <c r="ES99" s="28"/>
      <c r="ET99" s="28"/>
      <c r="EU99" s="28"/>
      <c r="EV99" s="28"/>
      <c r="EW99" s="28"/>
      <c r="EX99" s="28"/>
      <c r="EY99" s="28"/>
      <c r="EZ99" s="28"/>
      <c r="FA99" s="28"/>
      <c r="FB99" s="28"/>
      <c r="FC99" s="28"/>
      <c r="FD99" s="28"/>
      <c r="FE99" s="28"/>
      <c r="FF99" s="28"/>
      <c r="FG99" s="28"/>
      <c r="FH99" s="28"/>
      <c r="FI99" s="28"/>
      <c r="FJ99" s="28"/>
      <c r="FK99" s="28"/>
      <c r="FL99" s="28"/>
      <c r="FM99" s="28"/>
      <c r="FN99" s="28"/>
      <c r="FO99" s="28"/>
      <c r="FP99" s="28"/>
      <c r="FQ99" s="28"/>
      <c r="FR99" s="28"/>
      <c r="FS99" s="28"/>
      <c r="FT99" s="28"/>
      <c r="FU99" s="28"/>
      <c r="FV99" s="28"/>
      <c r="FW99" s="28"/>
      <c r="FX99" s="28"/>
      <c r="FY99" s="28"/>
      <c r="FZ99" s="28"/>
      <c r="GA99" s="28"/>
      <c r="GB99" s="28"/>
      <c r="GC99" s="28"/>
      <c r="GD99" s="28"/>
      <c r="GE99" s="28"/>
      <c r="GF99" s="28"/>
      <c r="GG99" s="28"/>
      <c r="GH99" s="28"/>
      <c r="GI99" s="28"/>
      <c r="GJ99" s="28"/>
      <c r="GK99" s="28"/>
      <c r="GL99" s="28"/>
      <c r="GM99" s="28"/>
      <c r="GN99" s="28"/>
      <c r="GO99" s="28"/>
      <c r="GP99" s="28"/>
      <c r="GQ99" s="28"/>
      <c r="GR99" s="28"/>
      <c r="GS99" s="28"/>
      <c r="GT99" s="28"/>
      <c r="GU99" s="28"/>
      <c r="GV99" s="28"/>
      <c r="GW99" s="28"/>
      <c r="GX99" s="28"/>
      <c r="GY99" s="28"/>
      <c r="GZ99" s="28"/>
      <c r="HA99" s="28"/>
      <c r="HB99" s="28"/>
      <c r="HC99" s="28"/>
      <c r="HD99" s="28"/>
      <c r="HE99" s="28"/>
      <c r="HF99" s="28"/>
      <c r="HG99" s="28"/>
      <c r="HH99" s="28"/>
      <c r="HI99" s="28"/>
      <c r="HJ99" s="28"/>
      <c r="HK99" s="28"/>
      <c r="HL99" s="28"/>
      <c r="HM99" s="28"/>
      <c r="HN99" s="28"/>
      <c r="HO99" s="28"/>
      <c r="HP99" s="28"/>
      <c r="HQ99" s="28"/>
      <c r="HR99" s="28"/>
      <c r="HS99" s="28"/>
      <c r="HT99" s="28"/>
      <c r="HU99" s="28"/>
      <c r="HV99" s="28"/>
      <c r="HW99" s="28"/>
      <c r="HX99" s="28"/>
      <c r="HY99" s="28"/>
      <c r="HZ99" s="28"/>
      <c r="IA99" s="28"/>
      <c r="IB99" s="28"/>
      <c r="IC99" s="28"/>
      <c r="ID99" s="28"/>
      <c r="IE99" s="28"/>
      <c r="IF99" s="28"/>
      <c r="IG99" s="28"/>
      <c r="IH99" s="28"/>
      <c r="II99" s="28"/>
      <c r="IJ99" s="28"/>
      <c r="IK99" s="28"/>
      <c r="IL99" s="28"/>
      <c r="IM99" s="28"/>
      <c r="IN99" s="28"/>
      <c r="IO99" s="28"/>
      <c r="IP99" s="28"/>
      <c r="IQ99" s="28"/>
      <c r="IR99" s="28"/>
      <c r="IS99" s="28"/>
      <c r="IT99" s="28"/>
      <c r="IU99" s="28"/>
      <c r="IV99" s="28"/>
      <c r="IW99" s="28"/>
      <c r="IX99" s="28"/>
      <c r="IY99" s="28"/>
      <c r="IZ99" s="28"/>
      <c r="JA99" s="28"/>
      <c r="JB99" s="28"/>
      <c r="JC99" s="28"/>
      <c r="JD99" s="28"/>
      <c r="JE99" s="28"/>
      <c r="JF99" s="28"/>
      <c r="JG99" s="28"/>
      <c r="JH99" s="28"/>
      <c r="JI99" s="28"/>
      <c r="JJ99" s="28"/>
      <c r="JK99" s="28"/>
      <c r="JL99" s="28"/>
      <c r="JM99" s="28"/>
      <c r="JN99" s="28"/>
      <c r="JO99" s="28"/>
      <c r="JP99" s="28"/>
      <c r="JQ99" s="28"/>
      <c r="JR99" s="28"/>
      <c r="JS99" s="28"/>
      <c r="JT99" s="28"/>
      <c r="JU99" s="28"/>
      <c r="JV99" s="28"/>
      <c r="JW99" s="28"/>
      <c r="JX99" s="28"/>
      <c r="JY99" s="28"/>
      <c r="JZ99" s="28"/>
      <c r="KA99" s="28"/>
      <c r="KB99" s="28"/>
      <c r="KC99" s="28"/>
      <c r="KD99" s="28"/>
      <c r="KE99" s="28"/>
      <c r="KF99" s="28"/>
      <c r="KG99" s="28"/>
      <c r="KH99" s="28"/>
      <c r="KI99" s="28"/>
      <c r="KJ99" s="28"/>
      <c r="KK99" s="28"/>
      <c r="KL99" s="28"/>
      <c r="KM99" s="28"/>
      <c r="KN99" s="28"/>
      <c r="KO99" s="28"/>
      <c r="KP99" s="28"/>
      <c r="KQ99" s="28"/>
      <c r="KR99" s="28"/>
      <c r="KS99" s="28"/>
      <c r="KT99" s="28"/>
      <c r="KU99" s="28"/>
      <c r="KV99" s="28"/>
      <c r="KW99" s="28"/>
      <c r="KX99" s="28"/>
      <c r="KY99" s="28"/>
      <c r="KZ99" s="28"/>
      <c r="LA99" s="28"/>
      <c r="LB99" s="28"/>
      <c r="LC99" s="28"/>
      <c r="LD99" s="28"/>
    </row>
    <row r="100" spans="1:316" x14ac:dyDescent="0.2">
      <c r="A100" s="167"/>
      <c r="B100" s="167"/>
      <c r="C100" s="167"/>
      <c r="D100" s="167"/>
      <c r="E100" s="167"/>
      <c r="F100" s="167"/>
      <c r="G100" s="167"/>
      <c r="H100">
        <v>29</v>
      </c>
      <c r="I100" s="479"/>
      <c r="J100" s="403" t="s">
        <v>714</v>
      </c>
      <c r="K100" s="402"/>
      <c r="L100" s="402"/>
      <c r="M100" s="402"/>
      <c r="N100" s="402"/>
      <c r="O100" s="402"/>
      <c r="P100" s="402"/>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row>
    <row r="101" spans="1:316" x14ac:dyDescent="0.2">
      <c r="A101" s="167"/>
      <c r="B101" s="167"/>
      <c r="C101" s="167"/>
      <c r="D101" s="167"/>
      <c r="E101" s="167"/>
      <c r="F101" s="167"/>
      <c r="G101" s="167"/>
      <c r="H101">
        <v>30</v>
      </c>
      <c r="I101" s="479"/>
      <c r="J101" s="403" t="s">
        <v>715</v>
      </c>
      <c r="K101" s="402"/>
      <c r="L101" s="402"/>
      <c r="M101" s="402"/>
      <c r="N101" s="402"/>
      <c r="O101" s="402"/>
      <c r="P101" s="402"/>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row>
    <row r="102" spans="1:316" x14ac:dyDescent="0.2">
      <c r="A102" s="167"/>
      <c r="B102" s="167"/>
      <c r="C102" s="167"/>
      <c r="D102" s="167"/>
      <c r="E102" s="167"/>
      <c r="F102" s="167"/>
      <c r="G102" s="167"/>
      <c r="H102">
        <v>31</v>
      </c>
      <c r="I102" s="479"/>
      <c r="J102" s="403" t="s">
        <v>716</v>
      </c>
      <c r="K102" s="402"/>
      <c r="L102" s="402"/>
      <c r="M102" s="402"/>
      <c r="N102" s="402"/>
      <c r="O102" s="402"/>
      <c r="P102" s="402"/>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28"/>
      <c r="DQ102" s="28"/>
      <c r="DR102" s="28"/>
      <c r="DS102" s="28"/>
      <c r="DT102" s="28"/>
      <c r="DU102" s="28"/>
      <c r="DV102" s="28"/>
      <c r="DW102" s="28"/>
      <c r="DX102" s="28"/>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28"/>
      <c r="FK102" s="28"/>
      <c r="FL102" s="28"/>
      <c r="FM102" s="28"/>
      <c r="FN102" s="28"/>
      <c r="FO102" s="28"/>
      <c r="FP102" s="28"/>
      <c r="FQ102" s="28"/>
      <c r="FR102" s="28"/>
      <c r="FS102" s="28"/>
      <c r="FT102" s="28"/>
      <c r="FU102" s="28"/>
      <c r="FV102" s="28"/>
      <c r="FW102" s="28"/>
      <c r="FX102" s="28"/>
      <c r="FY102" s="28"/>
      <c r="FZ102" s="28"/>
      <c r="GA102" s="28"/>
      <c r="GB102" s="28"/>
      <c r="GC102" s="28"/>
      <c r="GD102" s="28"/>
      <c r="GE102" s="28"/>
      <c r="GF102" s="28"/>
      <c r="GG102" s="28"/>
      <c r="GH102" s="28"/>
      <c r="GI102" s="28"/>
      <c r="GJ102" s="28"/>
      <c r="GK102" s="28"/>
      <c r="GL102" s="28"/>
      <c r="GM102" s="28"/>
      <c r="GN102" s="28"/>
      <c r="GO102" s="28"/>
      <c r="GP102" s="28"/>
      <c r="GQ102" s="28"/>
      <c r="GR102" s="28"/>
      <c r="GS102" s="28"/>
      <c r="GT102" s="28"/>
      <c r="GU102" s="28"/>
      <c r="GV102" s="28"/>
      <c r="GW102" s="28"/>
      <c r="GX102" s="28"/>
      <c r="GY102" s="28"/>
      <c r="GZ102" s="28"/>
      <c r="HA102" s="28"/>
      <c r="HB102" s="28"/>
      <c r="HC102" s="28"/>
      <c r="HD102" s="28"/>
      <c r="HE102" s="28"/>
      <c r="HF102" s="28"/>
      <c r="HG102" s="28"/>
      <c r="HH102" s="28"/>
      <c r="HI102" s="28"/>
      <c r="HJ102" s="28"/>
      <c r="HK102" s="28"/>
      <c r="HL102" s="28"/>
      <c r="HM102" s="28"/>
      <c r="HN102" s="28"/>
      <c r="HO102" s="28"/>
      <c r="HP102" s="28"/>
      <c r="HQ102" s="28"/>
      <c r="HR102" s="28"/>
      <c r="HS102" s="28"/>
      <c r="HT102" s="28"/>
      <c r="HU102" s="28"/>
      <c r="HV102" s="28"/>
      <c r="HW102" s="28"/>
      <c r="HX102" s="28"/>
      <c r="HY102" s="28"/>
      <c r="HZ102" s="28"/>
      <c r="IA102" s="28"/>
      <c r="IB102" s="28"/>
      <c r="IC102" s="28"/>
      <c r="ID102" s="28"/>
      <c r="IE102" s="28"/>
      <c r="IF102" s="28"/>
      <c r="IG102" s="28"/>
      <c r="IH102" s="28"/>
      <c r="II102" s="28"/>
      <c r="IJ102" s="28"/>
      <c r="IK102" s="28"/>
      <c r="IL102" s="28"/>
      <c r="IM102" s="28"/>
      <c r="IN102" s="28"/>
      <c r="IO102" s="28"/>
      <c r="IP102" s="28"/>
      <c r="IQ102" s="28"/>
      <c r="IR102" s="28"/>
      <c r="IS102" s="28"/>
      <c r="IT102" s="28"/>
      <c r="IU102" s="28"/>
      <c r="IV102" s="28"/>
      <c r="IW102" s="28"/>
      <c r="IX102" s="28"/>
      <c r="IY102" s="28"/>
      <c r="IZ102" s="28"/>
      <c r="JA102" s="28"/>
      <c r="JB102" s="28"/>
      <c r="JC102" s="28"/>
      <c r="JD102" s="28"/>
      <c r="JE102" s="28"/>
      <c r="JF102" s="28"/>
      <c r="JG102" s="28"/>
      <c r="JH102" s="28"/>
      <c r="JI102" s="28"/>
      <c r="JJ102" s="28"/>
      <c r="JK102" s="28"/>
      <c r="JL102" s="28"/>
      <c r="JM102" s="28"/>
      <c r="JN102" s="28"/>
      <c r="JO102" s="28"/>
      <c r="JP102" s="28"/>
      <c r="JQ102" s="28"/>
      <c r="JR102" s="28"/>
      <c r="JS102" s="28"/>
      <c r="JT102" s="28"/>
      <c r="JU102" s="28"/>
      <c r="JV102" s="28"/>
      <c r="JW102" s="28"/>
      <c r="JX102" s="28"/>
      <c r="JY102" s="28"/>
      <c r="JZ102" s="28"/>
      <c r="KA102" s="28"/>
      <c r="KB102" s="28"/>
      <c r="KC102" s="28"/>
      <c r="KD102" s="28"/>
      <c r="KE102" s="28"/>
      <c r="KF102" s="28"/>
      <c r="KG102" s="28"/>
      <c r="KH102" s="28"/>
      <c r="KI102" s="28"/>
      <c r="KJ102" s="28"/>
      <c r="KK102" s="28"/>
      <c r="KL102" s="28"/>
      <c r="KM102" s="28"/>
      <c r="KN102" s="28"/>
      <c r="KO102" s="28"/>
      <c r="KP102" s="28"/>
      <c r="KQ102" s="28"/>
      <c r="KR102" s="28"/>
      <c r="KS102" s="28"/>
      <c r="KT102" s="28"/>
      <c r="KU102" s="28"/>
      <c r="KV102" s="28"/>
      <c r="KW102" s="28"/>
      <c r="KX102" s="28"/>
      <c r="KY102" s="28"/>
      <c r="KZ102" s="28"/>
      <c r="LA102" s="28"/>
      <c r="LB102" s="28"/>
      <c r="LC102" s="28"/>
      <c r="LD102" s="28"/>
    </row>
    <row r="103" spans="1:316" x14ac:dyDescent="0.2">
      <c r="A103" s="167"/>
      <c r="B103" s="167"/>
      <c r="C103" s="167"/>
      <c r="D103" s="167"/>
      <c r="E103" s="167"/>
      <c r="F103" s="167"/>
      <c r="G103" s="167"/>
      <c r="H103">
        <v>32</v>
      </c>
      <c r="I103" s="479"/>
      <c r="J103" s="403" t="s">
        <v>717</v>
      </c>
      <c r="K103" s="402"/>
      <c r="L103" s="402"/>
      <c r="M103" s="402"/>
      <c r="N103" s="402"/>
      <c r="O103" s="402"/>
      <c r="P103" s="402"/>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28"/>
      <c r="FI103" s="28"/>
      <c r="FJ103" s="28"/>
      <c r="FK103" s="28"/>
      <c r="FL103" s="28"/>
      <c r="FM103" s="28"/>
      <c r="FN103" s="28"/>
      <c r="FO103" s="28"/>
      <c r="FP103" s="28"/>
      <c r="FQ103" s="28"/>
      <c r="FR103" s="28"/>
      <c r="FS103" s="28"/>
      <c r="FT103" s="28"/>
      <c r="FU103" s="28"/>
      <c r="FV103" s="28"/>
      <c r="FW103" s="28"/>
      <c r="FX103" s="28"/>
      <c r="FY103" s="28"/>
      <c r="FZ103" s="28"/>
      <c r="GA103" s="28"/>
      <c r="GB103" s="28"/>
      <c r="GC103" s="28"/>
      <c r="GD103" s="28"/>
      <c r="GE103" s="28"/>
      <c r="GF103" s="28"/>
      <c r="GG103" s="28"/>
      <c r="GH103" s="28"/>
      <c r="GI103" s="28"/>
      <c r="GJ103" s="28"/>
      <c r="GK103" s="28"/>
      <c r="GL103" s="28"/>
      <c r="GM103" s="28"/>
      <c r="GN103" s="28"/>
      <c r="GO103" s="28"/>
      <c r="GP103" s="28"/>
      <c r="GQ103" s="28"/>
      <c r="GR103" s="28"/>
      <c r="GS103" s="28"/>
      <c r="GT103" s="28"/>
      <c r="GU103" s="28"/>
      <c r="GV103" s="28"/>
      <c r="GW103" s="28"/>
      <c r="GX103" s="28"/>
      <c r="GY103" s="28"/>
      <c r="GZ103" s="28"/>
      <c r="HA103" s="28"/>
      <c r="HB103" s="28"/>
      <c r="HC103" s="28"/>
      <c r="HD103" s="28"/>
      <c r="HE103" s="28"/>
      <c r="HF103" s="28"/>
      <c r="HG103" s="28"/>
      <c r="HH103" s="28"/>
      <c r="HI103" s="28"/>
      <c r="HJ103" s="28"/>
      <c r="HK103" s="28"/>
      <c r="HL103" s="28"/>
      <c r="HM103" s="28"/>
      <c r="HN103" s="28"/>
      <c r="HO103" s="28"/>
      <c r="HP103" s="28"/>
      <c r="HQ103" s="28"/>
      <c r="HR103" s="28"/>
      <c r="HS103" s="28"/>
      <c r="HT103" s="28"/>
      <c r="HU103" s="28"/>
      <c r="HV103" s="28"/>
      <c r="HW103" s="28"/>
      <c r="HX103" s="28"/>
      <c r="HY103" s="28"/>
      <c r="HZ103" s="28"/>
      <c r="IA103" s="28"/>
      <c r="IB103" s="28"/>
      <c r="IC103" s="28"/>
      <c r="ID103" s="28"/>
      <c r="IE103" s="28"/>
      <c r="IF103" s="28"/>
      <c r="IG103" s="28"/>
      <c r="IH103" s="28"/>
      <c r="II103" s="28"/>
      <c r="IJ103" s="28"/>
      <c r="IK103" s="28"/>
      <c r="IL103" s="28"/>
      <c r="IM103" s="28"/>
      <c r="IN103" s="28"/>
      <c r="IO103" s="28"/>
      <c r="IP103" s="28"/>
      <c r="IQ103" s="28"/>
      <c r="IR103" s="28"/>
      <c r="IS103" s="28"/>
      <c r="IT103" s="28"/>
      <c r="IU103" s="28"/>
      <c r="IV103" s="28"/>
      <c r="IW103" s="28"/>
      <c r="IX103" s="28"/>
      <c r="IY103" s="28"/>
      <c r="IZ103" s="28"/>
      <c r="JA103" s="28"/>
      <c r="JB103" s="28"/>
      <c r="JC103" s="28"/>
      <c r="JD103" s="28"/>
      <c r="JE103" s="28"/>
      <c r="JF103" s="28"/>
      <c r="JG103" s="28"/>
      <c r="JH103" s="28"/>
      <c r="JI103" s="28"/>
      <c r="JJ103" s="28"/>
      <c r="JK103" s="28"/>
      <c r="JL103" s="28"/>
      <c r="JM103" s="28"/>
      <c r="JN103" s="28"/>
      <c r="JO103" s="28"/>
      <c r="JP103" s="28"/>
      <c r="JQ103" s="28"/>
      <c r="JR103" s="28"/>
      <c r="JS103" s="28"/>
      <c r="JT103" s="28"/>
      <c r="JU103" s="28"/>
      <c r="JV103" s="28"/>
      <c r="JW103" s="28"/>
      <c r="JX103" s="28"/>
      <c r="JY103" s="28"/>
      <c r="JZ103" s="28"/>
      <c r="KA103" s="28"/>
      <c r="KB103" s="28"/>
      <c r="KC103" s="28"/>
      <c r="KD103" s="28"/>
      <c r="KE103" s="28"/>
      <c r="KF103" s="28"/>
      <c r="KG103" s="28"/>
      <c r="KH103" s="28"/>
      <c r="KI103" s="28"/>
      <c r="KJ103" s="28"/>
      <c r="KK103" s="28"/>
      <c r="KL103" s="28"/>
      <c r="KM103" s="28"/>
      <c r="KN103" s="28"/>
      <c r="KO103" s="28"/>
      <c r="KP103" s="28"/>
      <c r="KQ103" s="28"/>
      <c r="KR103" s="28"/>
      <c r="KS103" s="28"/>
      <c r="KT103" s="28"/>
      <c r="KU103" s="28"/>
      <c r="KV103" s="28"/>
      <c r="KW103" s="28"/>
      <c r="KX103" s="28"/>
      <c r="KY103" s="28"/>
      <c r="KZ103" s="28"/>
      <c r="LA103" s="28"/>
      <c r="LB103" s="28"/>
      <c r="LC103" s="28"/>
      <c r="LD103" s="28"/>
    </row>
    <row r="104" spans="1:316" x14ac:dyDescent="0.2">
      <c r="A104" s="20"/>
      <c r="B104" s="20"/>
      <c r="C104" s="20"/>
      <c r="D104" s="20"/>
      <c r="E104" s="20"/>
      <c r="F104" s="20"/>
      <c r="G104" s="20"/>
      <c r="H104">
        <v>33</v>
      </c>
      <c r="J104" s="403"/>
      <c r="K104" s="134"/>
      <c r="L104" s="404"/>
      <c r="M104" s="404"/>
      <c r="N104" s="134"/>
      <c r="O104" s="404"/>
      <c r="P104" s="404"/>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403"/>
      <c r="K105" s="134"/>
      <c r="L105" s="404"/>
      <c r="M105" s="404"/>
      <c r="N105" s="404"/>
      <c r="O105" s="404"/>
      <c r="P105" s="404"/>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167"/>
      <c r="B106" s="167"/>
      <c r="C106" s="167"/>
      <c r="D106" s="167"/>
      <c r="E106" s="167"/>
      <c r="F106" s="167"/>
      <c r="G106" s="167"/>
      <c r="H106">
        <v>35</v>
      </c>
      <c r="I106" s="479" t="s">
        <v>718</v>
      </c>
      <c r="J106" s="391" t="s">
        <v>719</v>
      </c>
      <c r="K106" s="402">
        <v>60</v>
      </c>
      <c r="L106" s="134"/>
      <c r="M106" s="134"/>
      <c r="N106" s="134"/>
      <c r="O106" s="134"/>
      <c r="P106" s="134"/>
      <c r="Q106" s="28">
        <v>60</v>
      </c>
      <c r="W106" s="28">
        <v>60</v>
      </c>
      <c r="AC106" s="28">
        <v>60</v>
      </c>
      <c r="AI106" s="28">
        <v>60</v>
      </c>
      <c r="AO106" s="28">
        <v>60</v>
      </c>
      <c r="AU106" s="28">
        <v>60</v>
      </c>
      <c r="BA106" s="28">
        <v>60</v>
      </c>
      <c r="BG106" s="28">
        <v>60</v>
      </c>
      <c r="BM106" s="28">
        <v>60</v>
      </c>
      <c r="BS106" s="28">
        <v>60</v>
      </c>
      <c r="BY106" s="28">
        <v>60</v>
      </c>
      <c r="CE106" s="28">
        <v>60</v>
      </c>
      <c r="CK106" s="28">
        <v>60</v>
      </c>
      <c r="CQ106" s="28">
        <v>60</v>
      </c>
      <c r="CW106" s="28">
        <v>60</v>
      </c>
      <c r="DC106" s="28">
        <v>60</v>
      </c>
      <c r="DI106" s="28">
        <v>60</v>
      </c>
      <c r="DO106" s="28">
        <v>60</v>
      </c>
      <c r="DU106" s="28">
        <v>60</v>
      </c>
      <c r="EA106" s="28">
        <v>60</v>
      </c>
      <c r="EG106" s="28">
        <v>60</v>
      </c>
      <c r="EM106" s="28">
        <v>60</v>
      </c>
      <c r="ES106" s="28">
        <v>60</v>
      </c>
      <c r="EY106" s="28">
        <v>60</v>
      </c>
      <c r="FE106" s="28">
        <v>60</v>
      </c>
      <c r="FK106" s="28">
        <v>60</v>
      </c>
      <c r="FQ106" s="28">
        <v>60</v>
      </c>
      <c r="FW106" s="28">
        <v>60</v>
      </c>
      <c r="GC106" s="28">
        <v>60</v>
      </c>
      <c r="GI106" s="28">
        <v>60</v>
      </c>
      <c r="GO106" s="28">
        <v>60</v>
      </c>
      <c r="GU106" s="28">
        <v>60</v>
      </c>
      <c r="HA106" s="28">
        <v>60</v>
      </c>
      <c r="HG106" s="28">
        <v>60</v>
      </c>
      <c r="HM106" s="28">
        <v>60</v>
      </c>
      <c r="HS106" s="28">
        <v>60</v>
      </c>
      <c r="HY106" s="28">
        <v>60</v>
      </c>
      <c r="IE106" s="28">
        <v>60</v>
      </c>
      <c r="IK106" s="28">
        <v>60</v>
      </c>
      <c r="IQ106" s="28">
        <v>60</v>
      </c>
      <c r="IW106" s="28">
        <v>60</v>
      </c>
      <c r="JC106" s="28">
        <v>60</v>
      </c>
      <c r="JI106" s="28">
        <v>60</v>
      </c>
      <c r="JO106" s="28">
        <v>60</v>
      </c>
      <c r="JU106" s="28">
        <v>60</v>
      </c>
      <c r="KA106" s="28">
        <v>60</v>
      </c>
      <c r="KG106" s="28">
        <v>60</v>
      </c>
      <c r="KM106" s="28">
        <v>60</v>
      </c>
      <c r="KS106" s="28">
        <v>60</v>
      </c>
      <c r="KY106" s="28">
        <v>60</v>
      </c>
      <c r="LA106"/>
    </row>
    <row r="107" spans="1:316" x14ac:dyDescent="0.2">
      <c r="A107" s="167"/>
      <c r="B107" s="167"/>
      <c r="C107" s="167"/>
      <c r="D107" s="167"/>
      <c r="E107" s="167"/>
      <c r="F107" s="167"/>
      <c r="G107" s="167"/>
      <c r="H107">
        <v>36</v>
      </c>
      <c r="I107" s="479"/>
      <c r="J107" s="391" t="s">
        <v>720</v>
      </c>
      <c r="K107" s="402">
        <v>3</v>
      </c>
      <c r="L107" s="134"/>
      <c r="M107" s="134"/>
      <c r="N107" s="134"/>
      <c r="O107" s="134"/>
      <c r="P107" s="134"/>
      <c r="Q107" s="28">
        <v>3</v>
      </c>
      <c r="W107" s="28">
        <v>3</v>
      </c>
      <c r="AC107" s="28">
        <v>3</v>
      </c>
      <c r="AI107" s="28">
        <v>3</v>
      </c>
      <c r="AO107" s="28">
        <v>3</v>
      </c>
      <c r="AU107" s="28">
        <v>3</v>
      </c>
      <c r="BA107" s="28">
        <v>3</v>
      </c>
      <c r="BG107" s="28">
        <v>3</v>
      </c>
      <c r="BM107" s="28">
        <v>3</v>
      </c>
      <c r="BS107" s="28">
        <v>3</v>
      </c>
      <c r="BY107" s="28">
        <v>3</v>
      </c>
      <c r="CE107" s="28">
        <v>3</v>
      </c>
      <c r="CK107" s="28">
        <v>3</v>
      </c>
      <c r="CQ107" s="28">
        <v>3</v>
      </c>
      <c r="CW107" s="28">
        <v>3</v>
      </c>
      <c r="DC107" s="28">
        <v>3</v>
      </c>
      <c r="DI107" s="28">
        <v>3</v>
      </c>
      <c r="DO107" s="28">
        <v>3</v>
      </c>
      <c r="DU107" s="28">
        <v>3</v>
      </c>
      <c r="EA107" s="28">
        <v>3</v>
      </c>
      <c r="EG107" s="28">
        <v>3</v>
      </c>
      <c r="EM107" s="28">
        <v>3</v>
      </c>
      <c r="ES107" s="28">
        <v>3</v>
      </c>
      <c r="EY107" s="28">
        <v>3</v>
      </c>
      <c r="FE107" s="28">
        <v>3</v>
      </c>
      <c r="FK107" s="28">
        <v>3</v>
      </c>
      <c r="FQ107" s="28">
        <v>3</v>
      </c>
      <c r="FW107" s="28">
        <v>3</v>
      </c>
      <c r="GC107" s="28">
        <v>3</v>
      </c>
      <c r="GI107" s="28">
        <v>3</v>
      </c>
      <c r="GO107" s="28">
        <v>3</v>
      </c>
      <c r="GU107" s="28">
        <v>3</v>
      </c>
      <c r="HA107" s="28">
        <v>3</v>
      </c>
      <c r="HG107" s="28">
        <v>3</v>
      </c>
      <c r="HM107" s="28">
        <v>3</v>
      </c>
      <c r="HS107" s="28">
        <v>3</v>
      </c>
      <c r="HY107" s="28">
        <v>3</v>
      </c>
      <c r="IE107" s="28">
        <v>3</v>
      </c>
      <c r="IK107" s="28">
        <v>3</v>
      </c>
      <c r="IQ107" s="28">
        <v>3</v>
      </c>
      <c r="IW107" s="28">
        <v>3</v>
      </c>
      <c r="JC107" s="28">
        <v>3</v>
      </c>
      <c r="JI107" s="28">
        <v>3</v>
      </c>
      <c r="JO107" s="28">
        <v>3</v>
      </c>
      <c r="JU107" s="28">
        <v>3</v>
      </c>
      <c r="KA107" s="28">
        <v>3</v>
      </c>
      <c r="KG107" s="28">
        <v>3</v>
      </c>
      <c r="KM107" s="28">
        <v>3</v>
      </c>
      <c r="KS107" s="28">
        <v>3</v>
      </c>
      <c r="KY107" s="28">
        <v>3</v>
      </c>
      <c r="LA107"/>
    </row>
    <row r="108" spans="1:316" x14ac:dyDescent="0.2">
      <c r="A108" s="167"/>
      <c r="B108" s="167"/>
      <c r="C108" s="167"/>
      <c r="D108" s="167"/>
      <c r="E108" s="167"/>
      <c r="F108" s="167"/>
      <c r="G108" s="167"/>
      <c r="H108">
        <v>37</v>
      </c>
      <c r="I108" s="479"/>
      <c r="J108" s="391" t="s">
        <v>721</v>
      </c>
      <c r="K108" s="402">
        <v>3</v>
      </c>
      <c r="L108" s="134"/>
      <c r="M108" s="134"/>
      <c r="N108" s="134"/>
      <c r="O108" s="134"/>
      <c r="P108" s="134"/>
      <c r="Q108" s="28">
        <v>3</v>
      </c>
      <c r="W108" s="28">
        <v>3</v>
      </c>
      <c r="AC108" s="28">
        <v>3</v>
      </c>
      <c r="AI108" s="28">
        <v>3</v>
      </c>
      <c r="AO108" s="28">
        <v>3</v>
      </c>
      <c r="AU108" s="28">
        <v>3</v>
      </c>
      <c r="BA108" s="28">
        <v>3</v>
      </c>
      <c r="BG108" s="28">
        <v>3</v>
      </c>
      <c r="BM108" s="28">
        <v>3</v>
      </c>
      <c r="BS108" s="28">
        <v>3</v>
      </c>
      <c r="BY108" s="28">
        <v>3</v>
      </c>
      <c r="CE108" s="28">
        <v>3</v>
      </c>
      <c r="CK108" s="28">
        <v>3</v>
      </c>
      <c r="CQ108" s="28">
        <v>3</v>
      </c>
      <c r="CW108" s="28">
        <v>3</v>
      </c>
      <c r="DC108" s="28">
        <v>3</v>
      </c>
      <c r="DI108" s="28">
        <v>3</v>
      </c>
      <c r="DO108" s="28">
        <v>3</v>
      </c>
      <c r="DU108" s="28">
        <v>3</v>
      </c>
      <c r="EA108" s="28">
        <v>3</v>
      </c>
      <c r="EG108" s="28">
        <v>3</v>
      </c>
      <c r="EM108" s="28">
        <v>3</v>
      </c>
      <c r="ES108" s="28">
        <v>3</v>
      </c>
      <c r="EY108" s="28">
        <v>3</v>
      </c>
      <c r="FE108" s="28">
        <v>3</v>
      </c>
      <c r="FK108" s="28">
        <v>3</v>
      </c>
      <c r="FQ108" s="28">
        <v>3</v>
      </c>
      <c r="FW108" s="28">
        <v>3</v>
      </c>
      <c r="GC108" s="28">
        <v>3</v>
      </c>
      <c r="GI108" s="28">
        <v>3</v>
      </c>
      <c r="GO108" s="28">
        <v>3</v>
      </c>
      <c r="GU108" s="28">
        <v>3</v>
      </c>
      <c r="HA108" s="28">
        <v>3</v>
      </c>
      <c r="HG108" s="28">
        <v>3</v>
      </c>
      <c r="HM108" s="28">
        <v>3</v>
      </c>
      <c r="HS108" s="28">
        <v>3</v>
      </c>
      <c r="HY108" s="28">
        <v>3</v>
      </c>
      <c r="IE108" s="28">
        <v>3</v>
      </c>
      <c r="IK108" s="28">
        <v>3</v>
      </c>
      <c r="IQ108" s="28">
        <v>3</v>
      </c>
      <c r="IW108" s="28">
        <v>3</v>
      </c>
      <c r="JC108" s="28">
        <v>3</v>
      </c>
      <c r="JI108" s="28">
        <v>3</v>
      </c>
      <c r="JO108" s="28">
        <v>3</v>
      </c>
      <c r="JU108" s="28">
        <v>3</v>
      </c>
      <c r="KA108" s="28">
        <v>3</v>
      </c>
      <c r="KG108" s="28">
        <v>3</v>
      </c>
      <c r="KM108" s="28">
        <v>3</v>
      </c>
      <c r="KS108" s="28">
        <v>3</v>
      </c>
      <c r="KY108" s="28">
        <v>3</v>
      </c>
      <c r="LA108"/>
    </row>
    <row r="109" spans="1:316" x14ac:dyDescent="0.2">
      <c r="A109" s="167"/>
      <c r="B109" s="167"/>
      <c r="C109" s="167"/>
      <c r="D109" s="167"/>
      <c r="E109" s="167"/>
      <c r="F109" s="167"/>
      <c r="G109" s="167"/>
      <c r="H109">
        <v>38</v>
      </c>
      <c r="I109" s="479"/>
      <c r="J109" s="391" t="s">
        <v>722</v>
      </c>
      <c r="K109" s="402"/>
      <c r="L109" s="134"/>
      <c r="M109" s="134"/>
      <c r="N109" s="134"/>
      <c r="O109" s="134"/>
      <c r="P109" s="134"/>
      <c r="Q109" s="28"/>
      <c r="W109" s="28"/>
      <c r="AC109" s="28"/>
      <c r="AI109" s="28"/>
      <c r="AO109" s="28"/>
      <c r="AU109" s="28"/>
      <c r="BA109" s="28"/>
      <c r="BG109" s="28"/>
      <c r="BM109" s="28"/>
      <c r="BS109" s="28"/>
      <c r="BY109" s="28"/>
      <c r="CE109" s="28"/>
      <c r="CK109" s="28"/>
      <c r="CQ109" s="28"/>
      <c r="CW109" s="28"/>
      <c r="DC109" s="28"/>
      <c r="DI109" s="28"/>
      <c r="DO109" s="28"/>
      <c r="DU109" s="28"/>
      <c r="EA109" s="28"/>
      <c r="EG109" s="28"/>
      <c r="EM109" s="28"/>
      <c r="ES109" s="28"/>
      <c r="EY109" s="28"/>
      <c r="FE109" s="28"/>
      <c r="FK109" s="28"/>
      <c r="FQ109" s="28"/>
      <c r="FW109" s="28"/>
      <c r="GC109" s="28"/>
      <c r="GI109" s="28"/>
      <c r="GO109" s="28"/>
      <c r="GU109" s="28"/>
      <c r="HA109" s="28"/>
      <c r="HG109" s="28"/>
      <c r="HM109" s="28"/>
      <c r="HS109" s="28"/>
      <c r="HY109" s="28"/>
      <c r="IE109" s="28"/>
      <c r="IK109" s="28"/>
      <c r="IQ109" s="28"/>
      <c r="IW109" s="28"/>
      <c r="JC109" s="28"/>
      <c r="JI109" s="28"/>
      <c r="JO109" s="28"/>
      <c r="JU109" s="28"/>
      <c r="KA109" s="28"/>
      <c r="KG109" s="28"/>
      <c r="KM109" s="28"/>
      <c r="KS109" s="28"/>
      <c r="KY109" s="28"/>
      <c r="LA109"/>
    </row>
    <row r="110" spans="1:316" x14ac:dyDescent="0.2">
      <c r="A110" s="167"/>
      <c r="B110" s="167"/>
      <c r="C110" s="167"/>
      <c r="D110" s="167"/>
      <c r="E110" s="167"/>
      <c r="F110" s="167"/>
      <c r="G110" s="167"/>
      <c r="H110">
        <v>39</v>
      </c>
      <c r="I110" s="479"/>
      <c r="J110" s="391" t="s">
        <v>723</v>
      </c>
      <c r="K110" s="402"/>
      <c r="L110" s="134"/>
      <c r="M110" s="134"/>
      <c r="N110" s="134"/>
      <c r="O110" s="134"/>
      <c r="P110" s="134"/>
      <c r="Q110" s="28"/>
      <c r="W110" s="28"/>
      <c r="AC110" s="28"/>
      <c r="AI110" s="28"/>
      <c r="AO110" s="28"/>
      <c r="AU110" s="28"/>
      <c r="BA110" s="28"/>
      <c r="BG110" s="28"/>
      <c r="BM110" s="28"/>
      <c r="BS110" s="28"/>
      <c r="BY110" s="28"/>
      <c r="CE110" s="28"/>
      <c r="CK110" s="28"/>
      <c r="CQ110" s="28"/>
      <c r="CW110" s="28"/>
      <c r="DC110" s="28"/>
      <c r="DI110" s="28"/>
      <c r="DO110" s="28"/>
      <c r="DU110" s="28"/>
      <c r="EA110" s="28"/>
      <c r="EG110" s="28"/>
      <c r="EM110" s="28"/>
      <c r="ES110" s="28"/>
      <c r="EY110" s="28"/>
      <c r="FE110" s="28"/>
      <c r="FK110" s="28"/>
      <c r="FQ110" s="28"/>
      <c r="FW110" s="28"/>
      <c r="GC110" s="28"/>
      <c r="GI110" s="28"/>
      <c r="GO110" s="28"/>
      <c r="GU110" s="28"/>
      <c r="HA110" s="28"/>
      <c r="HG110" s="28"/>
      <c r="HM110" s="28"/>
      <c r="HS110" s="28"/>
      <c r="HY110" s="28"/>
      <c r="IE110" s="28"/>
      <c r="IK110" s="28"/>
      <c r="IQ110" s="28"/>
      <c r="IW110" s="28"/>
      <c r="JC110" s="28"/>
      <c r="JI110" s="28"/>
      <c r="JO110" s="28"/>
      <c r="JU110" s="28"/>
      <c r="KA110" s="28"/>
      <c r="KG110" s="28"/>
      <c r="KM110" s="28"/>
      <c r="KS110" s="28"/>
      <c r="KY110" s="28"/>
      <c r="LA110"/>
    </row>
    <row r="111" spans="1:316" x14ac:dyDescent="0.2">
      <c r="A111" s="20"/>
      <c r="B111" s="20"/>
      <c r="C111" s="20"/>
      <c r="D111" s="20"/>
      <c r="E111" s="20"/>
      <c r="F111" s="20"/>
      <c r="G111" s="20"/>
      <c r="H111">
        <v>40</v>
      </c>
      <c r="K111" s="134"/>
      <c r="L111" s="134"/>
      <c r="M111" s="134"/>
      <c r="N111" s="134"/>
      <c r="O111" s="134"/>
      <c r="P111" s="134"/>
      <c r="LA111"/>
    </row>
    <row r="112" spans="1:316" x14ac:dyDescent="0.2">
      <c r="A112" s="20"/>
      <c r="B112" s="20"/>
      <c r="C112" s="20"/>
      <c r="D112" s="20"/>
      <c r="E112" s="20"/>
      <c r="F112" s="20"/>
      <c r="G112" s="20"/>
      <c r="H112">
        <v>41</v>
      </c>
      <c r="K112" s="134"/>
      <c r="L112" s="134"/>
      <c r="M112" s="134"/>
      <c r="N112" s="134"/>
      <c r="O112" s="134"/>
      <c r="P112" s="134"/>
      <c r="LA112"/>
    </row>
    <row r="113" spans="1:313" x14ac:dyDescent="0.2">
      <c r="A113" s="20"/>
      <c r="B113" s="20"/>
      <c r="C113" s="20"/>
      <c r="D113" s="20"/>
      <c r="E113" s="20"/>
      <c r="F113" s="20"/>
      <c r="G113" s="20"/>
      <c r="H113">
        <v>42</v>
      </c>
      <c r="I113" s="479" t="s">
        <v>724</v>
      </c>
      <c r="J113" s="391" t="str">
        <f>Input!N14</f>
        <v>Basic Soil Interaction up to 110.0% Acceptable?:</v>
      </c>
      <c r="K113" s="402" t="b">
        <v>1</v>
      </c>
      <c r="L113" s="134"/>
      <c r="M113" s="134"/>
      <c r="N113" s="134"/>
      <c r="O113" s="134"/>
      <c r="P113" s="134"/>
      <c r="Q113" s="28" t="b">
        <v>1</v>
      </c>
      <c r="W113" s="28" t="b">
        <v>1</v>
      </c>
      <c r="AC113" s="28" t="b">
        <v>1</v>
      </c>
      <c r="AI113" s="28" t="b">
        <v>1</v>
      </c>
      <c r="AO113" s="28" t="b">
        <v>1</v>
      </c>
      <c r="AU113" s="28" t="b">
        <v>1</v>
      </c>
      <c r="BA113" s="28" t="b">
        <v>1</v>
      </c>
      <c r="BG113" s="28" t="b">
        <v>1</v>
      </c>
      <c r="BM113" s="28" t="b">
        <v>1</v>
      </c>
      <c r="BS113" s="28" t="b">
        <v>1</v>
      </c>
      <c r="BY113" s="28" t="b">
        <v>1</v>
      </c>
      <c r="CE113" s="28" t="b">
        <v>1</v>
      </c>
      <c r="CK113" s="28" t="b">
        <v>1</v>
      </c>
      <c r="CQ113" s="28" t="b">
        <v>1</v>
      </c>
      <c r="CW113" s="28" t="b">
        <v>1</v>
      </c>
      <c r="DC113" s="28" t="b">
        <v>1</v>
      </c>
      <c r="DI113" s="28" t="b">
        <v>1</v>
      </c>
      <c r="DO113" s="28" t="b">
        <v>1</v>
      </c>
      <c r="DU113" s="28" t="b">
        <v>1</v>
      </c>
      <c r="EA113" s="28" t="b">
        <v>1</v>
      </c>
      <c r="EG113" s="28" t="b">
        <v>1</v>
      </c>
      <c r="EM113" s="28" t="b">
        <v>1</v>
      </c>
      <c r="ES113" s="28" t="b">
        <v>1</v>
      </c>
      <c r="EY113" s="28" t="b">
        <v>1</v>
      </c>
      <c r="FE113" s="28" t="b">
        <v>1</v>
      </c>
      <c r="FK113" s="28" t="b">
        <v>1</v>
      </c>
      <c r="FQ113" s="28" t="b">
        <v>1</v>
      </c>
      <c r="FW113" s="28" t="b">
        <v>1</v>
      </c>
      <c r="GC113" s="28" t="b">
        <v>1</v>
      </c>
      <c r="GI113" s="28" t="b">
        <v>1</v>
      </c>
      <c r="GO113" s="28" t="b">
        <v>1</v>
      </c>
      <c r="GU113" s="28" t="b">
        <v>1</v>
      </c>
      <c r="HA113" s="28" t="b">
        <v>1</v>
      </c>
      <c r="HG113" s="28" t="b">
        <v>1</v>
      </c>
      <c r="HM113" s="28" t="b">
        <v>1</v>
      </c>
      <c r="HS113" s="28" t="b">
        <v>1</v>
      </c>
      <c r="HY113" s="28" t="b">
        <v>1</v>
      </c>
      <c r="IE113" s="28" t="b">
        <v>1</v>
      </c>
      <c r="IK113" s="28" t="b">
        <v>1</v>
      </c>
      <c r="IQ113" s="28" t="b">
        <v>1</v>
      </c>
      <c r="IW113" s="28" t="b">
        <v>1</v>
      </c>
      <c r="JC113" s="28" t="b">
        <v>1</v>
      </c>
      <c r="JI113" s="28" t="b">
        <v>1</v>
      </c>
      <c r="JO113" s="28" t="b">
        <v>1</v>
      </c>
      <c r="JU113" s="28" t="b">
        <v>1</v>
      </c>
      <c r="KA113" s="28" t="b">
        <v>1</v>
      </c>
      <c r="KG113" s="28" t="b">
        <v>1</v>
      </c>
      <c r="KM113" s="28" t="b">
        <v>1</v>
      </c>
      <c r="KS113" s="28" t="b">
        <v>1</v>
      </c>
      <c r="KY113" s="28" t="b">
        <v>1</v>
      </c>
      <c r="LA113"/>
    </row>
    <row r="114" spans="1:313" x14ac:dyDescent="0.2">
      <c r="A114" s="20"/>
      <c r="B114" s="20"/>
      <c r="C114" s="20"/>
      <c r="D114" s="20"/>
      <c r="E114" s="20"/>
      <c r="F114" s="20"/>
      <c r="G114" s="20"/>
      <c r="H114">
        <v>43</v>
      </c>
      <c r="I114" s="479"/>
      <c r="J114" s="391" t="str">
        <f>Input!N15</f>
        <v>Structural Checks up to 105.0% Acceptable?:</v>
      </c>
      <c r="K114" s="402" t="b">
        <v>1</v>
      </c>
      <c r="L114" s="134"/>
      <c r="M114" s="134"/>
      <c r="N114" s="134"/>
      <c r="O114" s="134"/>
      <c r="P114" s="134"/>
      <c r="Q114" s="28" t="b">
        <v>1</v>
      </c>
      <c r="W114" s="28" t="b">
        <v>1</v>
      </c>
      <c r="AC114" s="28" t="b">
        <v>1</v>
      </c>
      <c r="AI114" s="28" t="b">
        <v>1</v>
      </c>
      <c r="AO114" s="28" t="b">
        <v>1</v>
      </c>
      <c r="AU114" s="28" t="b">
        <v>1</v>
      </c>
      <c r="BA114" s="28" t="b">
        <v>1</v>
      </c>
      <c r="BG114" s="28" t="b">
        <v>1</v>
      </c>
      <c r="BM114" s="28" t="b">
        <v>1</v>
      </c>
      <c r="BS114" s="28" t="b">
        <v>1</v>
      </c>
      <c r="BY114" s="28" t="b">
        <v>1</v>
      </c>
      <c r="CE114" s="28" t="b">
        <v>1</v>
      </c>
      <c r="CK114" s="28" t="b">
        <v>1</v>
      </c>
      <c r="CQ114" s="28" t="b">
        <v>1</v>
      </c>
      <c r="CW114" s="28" t="b">
        <v>1</v>
      </c>
      <c r="DC114" s="28" t="b">
        <v>1</v>
      </c>
      <c r="DI114" s="28" t="b">
        <v>1</v>
      </c>
      <c r="DO114" s="28" t="b">
        <v>1</v>
      </c>
      <c r="DU114" s="28" t="b">
        <v>1</v>
      </c>
      <c r="EA114" s="28" t="b">
        <v>1</v>
      </c>
      <c r="EG114" s="28" t="b">
        <v>1</v>
      </c>
      <c r="EM114" s="28" t="b">
        <v>1</v>
      </c>
      <c r="ES114" s="28" t="b">
        <v>1</v>
      </c>
      <c r="EY114" s="28" t="b">
        <v>1</v>
      </c>
      <c r="FE114" s="28" t="b">
        <v>1</v>
      </c>
      <c r="FK114" s="28" t="b">
        <v>1</v>
      </c>
      <c r="FQ114" s="28" t="b">
        <v>1</v>
      </c>
      <c r="FW114" s="28" t="b">
        <v>1</v>
      </c>
      <c r="GC114" s="28" t="b">
        <v>1</v>
      </c>
      <c r="GI114" s="28" t="b">
        <v>1</v>
      </c>
      <c r="GO114" s="28" t="b">
        <v>1</v>
      </c>
      <c r="GU114" s="28" t="b">
        <v>1</v>
      </c>
      <c r="HA114" s="28" t="b">
        <v>1</v>
      </c>
      <c r="HG114" s="28" t="b">
        <v>1</v>
      </c>
      <c r="HM114" s="28" t="b">
        <v>1</v>
      </c>
      <c r="HS114" s="28" t="b">
        <v>1</v>
      </c>
      <c r="HY114" s="28" t="b">
        <v>1</v>
      </c>
      <c r="IE114" s="28" t="b">
        <v>1</v>
      </c>
      <c r="IK114" s="28" t="b">
        <v>1</v>
      </c>
      <c r="IQ114" s="28" t="b">
        <v>1</v>
      </c>
      <c r="IW114" s="28" t="b">
        <v>1</v>
      </c>
      <c r="JC114" s="28" t="b">
        <v>1</v>
      </c>
      <c r="JI114" s="28" t="b">
        <v>1</v>
      </c>
      <c r="JO114" s="28" t="b">
        <v>1</v>
      </c>
      <c r="JU114" s="28" t="b">
        <v>1</v>
      </c>
      <c r="KA114" s="28" t="b">
        <v>1</v>
      </c>
      <c r="KG114" s="28" t="b">
        <v>1</v>
      </c>
      <c r="KM114" s="28" t="b">
        <v>1</v>
      </c>
      <c r="KS114" s="28" t="b">
        <v>1</v>
      </c>
      <c r="KY114" s="28" t="b">
        <v>1</v>
      </c>
      <c r="LA114"/>
    </row>
    <row r="115" spans="1:313" x14ac:dyDescent="0.2">
      <c r="A115" s="167"/>
      <c r="B115" s="20"/>
      <c r="C115" s="20"/>
      <c r="D115" s="20"/>
      <c r="E115" s="20"/>
      <c r="F115" s="20"/>
      <c r="G115" s="20"/>
      <c r="H115">
        <v>44</v>
      </c>
      <c r="I115" s="479"/>
      <c r="J115" s="391" t="str">
        <f>Input!N16</f>
        <v>N/A</v>
      </c>
      <c r="K115" s="402" t="b">
        <v>1</v>
      </c>
      <c r="L115" s="134"/>
      <c r="M115" s="134"/>
      <c r="N115" s="134"/>
      <c r="O115" s="134"/>
      <c r="P115" s="134"/>
      <c r="Q115" s="28" t="b">
        <v>1</v>
      </c>
      <c r="W115" s="28" t="b">
        <v>1</v>
      </c>
      <c r="AC115" s="28" t="b">
        <v>1</v>
      </c>
      <c r="AI115" s="28" t="b">
        <v>1</v>
      </c>
      <c r="AO115" s="28" t="b">
        <v>1</v>
      </c>
      <c r="AU115" s="28" t="b">
        <v>1</v>
      </c>
      <c r="BA115" s="28" t="b">
        <v>1</v>
      </c>
      <c r="BG115" s="28" t="b">
        <v>1</v>
      </c>
      <c r="BM115" s="28" t="b">
        <v>1</v>
      </c>
      <c r="BS115" s="28" t="b">
        <v>1</v>
      </c>
      <c r="BY115" s="28" t="b">
        <v>1</v>
      </c>
      <c r="CE115" s="28" t="b">
        <v>1</v>
      </c>
      <c r="CK115" s="28" t="b">
        <v>1</v>
      </c>
      <c r="CQ115" s="28" t="b">
        <v>1</v>
      </c>
      <c r="CW115" s="28" t="b">
        <v>1</v>
      </c>
      <c r="DC115" s="28" t="b">
        <v>1</v>
      </c>
      <c r="DI115" s="28" t="b">
        <v>1</v>
      </c>
      <c r="DO115" s="28" t="b">
        <v>1</v>
      </c>
      <c r="DU115" s="28" t="b">
        <v>1</v>
      </c>
      <c r="EA115" s="28" t="b">
        <v>1</v>
      </c>
      <c r="EG115" s="28" t="b">
        <v>1</v>
      </c>
      <c r="EM115" s="28" t="b">
        <v>1</v>
      </c>
      <c r="ES115" s="28" t="b">
        <v>1</v>
      </c>
      <c r="EY115" s="28" t="b">
        <v>1</v>
      </c>
      <c r="FE115" s="28" t="b">
        <v>1</v>
      </c>
      <c r="FK115" s="28" t="b">
        <v>1</v>
      </c>
      <c r="FQ115" s="28" t="b">
        <v>1</v>
      </c>
      <c r="FW115" s="28" t="b">
        <v>1</v>
      </c>
      <c r="GC115" s="28" t="b">
        <v>1</v>
      </c>
      <c r="GI115" s="28" t="b">
        <v>1</v>
      </c>
      <c r="GO115" s="28" t="b">
        <v>1</v>
      </c>
      <c r="GU115" s="28" t="b">
        <v>1</v>
      </c>
      <c r="HA115" s="28" t="b">
        <v>1</v>
      </c>
      <c r="HG115" s="28" t="b">
        <v>1</v>
      </c>
      <c r="HM115" s="28" t="b">
        <v>1</v>
      </c>
      <c r="HS115" s="28" t="b">
        <v>1</v>
      </c>
      <c r="HY115" s="28" t="b">
        <v>1</v>
      </c>
      <c r="IE115" s="28" t="b">
        <v>1</v>
      </c>
      <c r="IK115" s="28" t="b">
        <v>1</v>
      </c>
      <c r="IQ115" s="28" t="b">
        <v>1</v>
      </c>
      <c r="IW115" s="28" t="b">
        <v>1</v>
      </c>
      <c r="JC115" s="28" t="b">
        <v>1</v>
      </c>
      <c r="JI115" s="28" t="b">
        <v>1</v>
      </c>
      <c r="JO115" s="28" t="b">
        <v>1</v>
      </c>
      <c r="JU115" s="28" t="b">
        <v>1</v>
      </c>
      <c r="KA115" s="28" t="b">
        <v>1</v>
      </c>
      <c r="KG115" s="28" t="b">
        <v>1</v>
      </c>
      <c r="KM115" s="28" t="b">
        <v>1</v>
      </c>
      <c r="KS115" s="28" t="b">
        <v>1</v>
      </c>
      <c r="KY115" s="28" t="b">
        <v>1</v>
      </c>
      <c r="LA115"/>
    </row>
    <row r="116" spans="1:313" x14ac:dyDescent="0.2">
      <c r="A116" s="480"/>
      <c r="B116" s="480"/>
      <c r="C116" s="20"/>
      <c r="D116" s="20"/>
      <c r="E116" s="20"/>
      <c r="F116" s="20"/>
      <c r="G116" s="20"/>
      <c r="H116">
        <v>45</v>
      </c>
      <c r="I116" s="479"/>
      <c r="J116" s="391" t="str">
        <f>Input!N17</f>
        <v>N/A</v>
      </c>
      <c r="K116" s="402" t="b">
        <v>0</v>
      </c>
      <c r="L116" s="134"/>
      <c r="M116" s="134"/>
      <c r="N116" s="134"/>
      <c r="O116" s="134"/>
      <c r="P116" s="134"/>
      <c r="Q116" s="28" t="b">
        <v>0</v>
      </c>
      <c r="W116" s="28" t="b">
        <v>0</v>
      </c>
      <c r="AC116" s="28" t="b">
        <v>0</v>
      </c>
      <c r="AI116" s="28" t="b">
        <v>0</v>
      </c>
      <c r="AO116" s="28" t="b">
        <v>0</v>
      </c>
      <c r="AU116" s="28" t="b">
        <v>0</v>
      </c>
      <c r="BA116" s="28" t="b">
        <v>0</v>
      </c>
      <c r="BG116" s="28" t="b">
        <v>0</v>
      </c>
      <c r="BM116" s="28" t="b">
        <v>0</v>
      </c>
      <c r="BS116" s="28" t="b">
        <v>0</v>
      </c>
      <c r="BY116" s="28" t="b">
        <v>0</v>
      </c>
      <c r="CE116" s="28" t="b">
        <v>0</v>
      </c>
      <c r="CK116" s="28" t="b">
        <v>0</v>
      </c>
      <c r="CQ116" s="28" t="b">
        <v>0</v>
      </c>
      <c r="CW116" s="28" t="b">
        <v>0</v>
      </c>
      <c r="DC116" s="28" t="b">
        <v>0</v>
      </c>
      <c r="DI116" s="28" t="b">
        <v>0</v>
      </c>
      <c r="DO116" s="28" t="b">
        <v>0</v>
      </c>
      <c r="DU116" s="28" t="b">
        <v>0</v>
      </c>
      <c r="EA116" s="28" t="b">
        <v>0</v>
      </c>
      <c r="EG116" s="28" t="b">
        <v>0</v>
      </c>
      <c r="EM116" s="28" t="b">
        <v>0</v>
      </c>
      <c r="ES116" s="28" t="b">
        <v>0</v>
      </c>
      <c r="EY116" s="28" t="b">
        <v>0</v>
      </c>
      <c r="FE116" s="28" t="b">
        <v>0</v>
      </c>
      <c r="FK116" s="28" t="b">
        <v>0</v>
      </c>
      <c r="FQ116" s="28" t="b">
        <v>0</v>
      </c>
      <c r="FW116" s="28" t="b">
        <v>0</v>
      </c>
      <c r="GC116" s="28" t="b">
        <v>0</v>
      </c>
      <c r="GI116" s="28" t="b">
        <v>0</v>
      </c>
      <c r="GO116" s="28" t="b">
        <v>0</v>
      </c>
      <c r="GU116" s="28" t="b">
        <v>0</v>
      </c>
      <c r="HA116" s="28" t="b">
        <v>0</v>
      </c>
      <c r="HG116" s="28" t="b">
        <v>0</v>
      </c>
      <c r="HM116" s="28" t="b">
        <v>0</v>
      </c>
      <c r="HS116" s="28" t="b">
        <v>0</v>
      </c>
      <c r="HY116" s="28" t="b">
        <v>0</v>
      </c>
      <c r="IE116" s="28" t="b">
        <v>0</v>
      </c>
      <c r="IK116" s="28" t="b">
        <v>0</v>
      </c>
      <c r="IQ116" s="28" t="b">
        <v>0</v>
      </c>
      <c r="IW116" s="28" t="b">
        <v>0</v>
      </c>
      <c r="JC116" s="28" t="b">
        <v>0</v>
      </c>
      <c r="JI116" s="28" t="b">
        <v>0</v>
      </c>
      <c r="JO116" s="28" t="b">
        <v>0</v>
      </c>
      <c r="JU116" s="28" t="b">
        <v>0</v>
      </c>
      <c r="KA116" s="28" t="b">
        <v>0</v>
      </c>
      <c r="KG116" s="28" t="b">
        <v>0</v>
      </c>
      <c r="KM116" s="28" t="b">
        <v>0</v>
      </c>
      <c r="KS116" s="28" t="b">
        <v>0</v>
      </c>
      <c r="KY116" s="28" t="b">
        <v>0</v>
      </c>
      <c r="LA116"/>
    </row>
    <row r="117" spans="1:313" x14ac:dyDescent="0.2">
      <c r="A117" s="20"/>
      <c r="B117" s="20"/>
      <c r="C117" s="20"/>
      <c r="D117" s="20"/>
      <c r="E117" s="20"/>
      <c r="F117" s="20"/>
      <c r="G117" s="20"/>
      <c r="H117">
        <v>46</v>
      </c>
      <c r="K117" s="134"/>
      <c r="L117" s="134"/>
      <c r="M117" s="134"/>
      <c r="N117" s="134"/>
      <c r="O117" s="134"/>
      <c r="P117" s="134"/>
      <c r="LA117"/>
    </row>
    <row r="118" spans="1:313" ht="12.75" customHeight="1" x14ac:dyDescent="0.2">
      <c r="A118" s="20"/>
      <c r="B118" s="20"/>
      <c r="C118" s="20"/>
      <c r="D118" s="20"/>
      <c r="E118" s="20"/>
      <c r="F118" s="20"/>
      <c r="G118" s="20"/>
      <c r="H118">
        <v>47</v>
      </c>
      <c r="I118" s="479" t="s">
        <v>725</v>
      </c>
      <c r="J118" s="391" t="s">
        <v>53</v>
      </c>
      <c r="K118" s="402"/>
      <c r="L118" s="134"/>
      <c r="M118" s="134"/>
      <c r="N118" s="134"/>
      <c r="O118" s="134"/>
      <c r="P118" s="134"/>
      <c r="Q118" s="28"/>
      <c r="W118" s="28"/>
      <c r="AC118" s="28"/>
      <c r="AI118" s="28"/>
      <c r="AO118" s="28"/>
      <c r="AU118" s="28"/>
      <c r="BA118" s="28"/>
      <c r="BG118" s="28"/>
      <c r="BM118" s="28"/>
      <c r="BS118" s="28"/>
      <c r="BY118" s="28"/>
      <c r="CE118" s="28"/>
      <c r="CK118" s="28"/>
      <c r="CQ118" s="28"/>
      <c r="CW118" s="28"/>
      <c r="DC118" s="28"/>
      <c r="DI118" s="28"/>
      <c r="DO118" s="28"/>
      <c r="DU118" s="28"/>
      <c r="EA118" s="28"/>
      <c r="EG118" s="28"/>
      <c r="EM118" s="28"/>
      <c r="ES118" s="28"/>
      <c r="EY118" s="28"/>
      <c r="FE118" s="28"/>
      <c r="FK118" s="28"/>
      <c r="FQ118" s="28"/>
      <c r="FW118" s="28"/>
      <c r="GC118" s="28"/>
      <c r="GI118" s="28"/>
      <c r="GO118" s="28"/>
      <c r="GU118" s="28"/>
      <c r="HA118" s="28"/>
      <c r="HG118" s="28"/>
      <c r="HM118" s="28"/>
      <c r="HS118" s="28"/>
      <c r="HY118" s="28"/>
      <c r="IE118" s="28"/>
      <c r="IK118" s="28"/>
      <c r="IQ118" s="28"/>
      <c r="IW118" s="28"/>
      <c r="JC118" s="28"/>
      <c r="JI118" s="28"/>
      <c r="JO118" s="28"/>
      <c r="JU118" s="28"/>
      <c r="KA118" s="28"/>
      <c r="KG118" s="28"/>
      <c r="KM118" s="28"/>
      <c r="KS118" s="28"/>
      <c r="KY118" s="28"/>
      <c r="LA118"/>
    </row>
    <row r="119" spans="1:313" x14ac:dyDescent="0.2">
      <c r="A119" s="20"/>
      <c r="B119" s="20"/>
      <c r="C119" s="20"/>
      <c r="D119" s="20"/>
      <c r="E119" s="20"/>
      <c r="F119" s="20"/>
      <c r="G119" s="20"/>
      <c r="H119">
        <v>48</v>
      </c>
      <c r="I119" s="479"/>
      <c r="J119" s="391" t="s">
        <v>62</v>
      </c>
      <c r="K119" s="402"/>
      <c r="L119" s="134"/>
      <c r="M119" s="134"/>
      <c r="N119" s="134"/>
      <c r="O119" s="134"/>
      <c r="P119" s="134"/>
      <c r="Q119" s="28"/>
      <c r="W119" s="28"/>
      <c r="AC119" s="28"/>
      <c r="AI119" s="28"/>
      <c r="AO119" s="28"/>
      <c r="AU119" s="28"/>
      <c r="BA119" s="28"/>
      <c r="BG119" s="28"/>
      <c r="BM119" s="28"/>
      <c r="BS119" s="28"/>
      <c r="BY119" s="28"/>
      <c r="CE119" s="28"/>
      <c r="CK119" s="28"/>
      <c r="CQ119" s="28"/>
      <c r="CW119" s="28"/>
      <c r="DC119" s="28"/>
      <c r="DI119" s="28"/>
      <c r="DO119" s="28"/>
      <c r="DU119" s="28"/>
      <c r="EA119" s="28"/>
      <c r="EG119" s="28"/>
      <c r="EM119" s="28"/>
      <c r="ES119" s="28"/>
      <c r="EY119" s="28"/>
      <c r="FE119" s="28"/>
      <c r="FK119" s="28"/>
      <c r="FQ119" s="28"/>
      <c r="FW119" s="28"/>
      <c r="GC119" s="28"/>
      <c r="GI119" s="28"/>
      <c r="GO119" s="28"/>
      <c r="GU119" s="28"/>
      <c r="HA119" s="28"/>
      <c r="HG119" s="28"/>
      <c r="HM119" s="28"/>
      <c r="HS119" s="28"/>
      <c r="HY119" s="28"/>
      <c r="IE119" s="28"/>
      <c r="IK119" s="28"/>
      <c r="IQ119" s="28"/>
      <c r="IW119" s="28"/>
      <c r="JC119" s="28"/>
      <c r="JI119" s="28"/>
      <c r="JO119" s="28"/>
      <c r="JU119" s="28"/>
      <c r="KA119" s="28"/>
      <c r="KG119" s="28"/>
      <c r="KM119" s="28"/>
      <c r="KS119" s="28"/>
      <c r="KY119" s="28"/>
      <c r="LA119"/>
    </row>
    <row r="120" spans="1:313" x14ac:dyDescent="0.2">
      <c r="A120" s="20"/>
      <c r="B120" s="405"/>
      <c r="C120" s="20"/>
      <c r="D120" s="20"/>
      <c r="E120" s="20"/>
      <c r="F120" s="20"/>
      <c r="G120" s="20"/>
      <c r="H120">
        <v>49</v>
      </c>
      <c r="I120" s="479"/>
      <c r="J120" s="391" t="s">
        <v>64</v>
      </c>
      <c r="K120" s="402"/>
      <c r="L120" s="134"/>
      <c r="M120" s="134"/>
      <c r="N120" s="134"/>
      <c r="O120" s="134"/>
      <c r="P120" s="134"/>
      <c r="Q120" s="28"/>
      <c r="W120" s="28"/>
      <c r="AC120" s="28"/>
      <c r="AI120" s="28"/>
      <c r="AO120" s="28"/>
      <c r="AU120" s="28"/>
      <c r="BA120" s="28"/>
      <c r="BG120" s="28"/>
      <c r="BM120" s="28"/>
      <c r="BS120" s="28"/>
      <c r="BY120" s="28"/>
      <c r="CE120" s="28"/>
      <c r="CK120" s="28"/>
      <c r="CQ120" s="28"/>
      <c r="CW120" s="28"/>
      <c r="DC120" s="28"/>
      <c r="DI120" s="28"/>
      <c r="DO120" s="28"/>
      <c r="DU120" s="28"/>
      <c r="EA120" s="28"/>
      <c r="EG120" s="28"/>
      <c r="EM120" s="28"/>
      <c r="ES120" s="28"/>
      <c r="EY120" s="28"/>
      <c r="FE120" s="28"/>
      <c r="FK120" s="28"/>
      <c r="FQ120" s="28"/>
      <c r="FW120" s="28"/>
      <c r="GC120" s="28"/>
      <c r="GI120" s="28"/>
      <c r="GO120" s="28"/>
      <c r="GU120" s="28"/>
      <c r="HA120" s="28"/>
      <c r="HG120" s="28"/>
      <c r="HM120" s="28"/>
      <c r="HS120" s="28"/>
      <c r="HY120" s="28"/>
      <c r="IE120" s="28"/>
      <c r="IK120" s="28"/>
      <c r="IQ120" s="28"/>
      <c r="IW120" s="28"/>
      <c r="JC120" s="28"/>
      <c r="JI120" s="28"/>
      <c r="JO120" s="28"/>
      <c r="JU120" s="28"/>
      <c r="KA120" s="28"/>
      <c r="KG120" s="28"/>
      <c r="KM120" s="28"/>
      <c r="KS120" s="28"/>
      <c r="KY120" s="28"/>
      <c r="LA120"/>
    </row>
    <row r="121" spans="1:313" x14ac:dyDescent="0.2">
      <c r="A121" s="20"/>
      <c r="B121" s="405"/>
      <c r="C121" s="20"/>
      <c r="D121" s="20"/>
      <c r="E121" s="20"/>
      <c r="F121" s="20"/>
      <c r="G121" s="20"/>
      <c r="I121" s="406"/>
      <c r="K121" s="134"/>
      <c r="L121" s="134"/>
      <c r="M121" s="134"/>
      <c r="N121" s="134"/>
      <c r="O121" s="134"/>
      <c r="P121" s="134"/>
    </row>
    <row r="122" spans="1:313" x14ac:dyDescent="0.2">
      <c r="A122" s="20"/>
      <c r="B122" s="405"/>
      <c r="C122" s="20"/>
      <c r="D122" s="20"/>
      <c r="E122" s="20"/>
      <c r="F122" s="20"/>
      <c r="G122" s="20"/>
      <c r="K122" s="404"/>
      <c r="L122" s="404"/>
      <c r="M122" s="404"/>
      <c r="N122" s="404"/>
      <c r="O122" s="404"/>
      <c r="P122" s="404"/>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ht="20.25" x14ac:dyDescent="0.3">
      <c r="A123" s="20"/>
      <c r="B123" s="405"/>
      <c r="C123" s="20"/>
      <c r="D123" s="20"/>
      <c r="E123" s="20"/>
      <c r="F123" s="20"/>
      <c r="G123" s="20"/>
      <c r="I123" s="4" t="s">
        <v>726</v>
      </c>
      <c r="J123" s="407"/>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x14ac:dyDescent="0.2">
      <c r="A125" s="20"/>
      <c r="B125" s="20"/>
      <c r="C125" s="20"/>
      <c r="D125" s="20"/>
      <c r="E125" s="20"/>
      <c r="F125" s="20"/>
      <c r="G125" s="20"/>
      <c r="J125" s="396" t="s">
        <v>658</v>
      </c>
      <c r="K125" s="5"/>
    </row>
    <row r="126" spans="1:313" ht="12.75" customHeight="1" x14ac:dyDescent="0.3">
      <c r="A126" s="20"/>
      <c r="B126" s="20"/>
      <c r="C126" s="20"/>
      <c r="D126" s="20"/>
      <c r="E126" s="20"/>
      <c r="F126" s="20"/>
      <c r="G126" s="20"/>
      <c r="H126">
        <f>ROW()-ROW(Profile1Copy)</f>
        <v>-14</v>
      </c>
      <c r="I126" s="4"/>
      <c r="J126" s="395" t="s">
        <v>680</v>
      </c>
      <c r="K126" s="397"/>
      <c r="Q126" s="397"/>
      <c r="W126" s="397"/>
      <c r="AC126" s="397"/>
      <c r="AI126" s="397"/>
      <c r="AO126" s="397"/>
      <c r="AU126" s="397"/>
      <c r="BA126" s="397"/>
      <c r="BG126" s="397"/>
      <c r="BM126" s="397"/>
      <c r="BS126" s="397"/>
      <c r="BY126" s="397"/>
      <c r="CE126" s="397"/>
      <c r="CK126" s="397"/>
      <c r="CQ126" s="397"/>
      <c r="CW126" s="397"/>
      <c r="DC126" s="397"/>
      <c r="DI126" s="397"/>
      <c r="DO126" s="397"/>
      <c r="DU126" s="397"/>
      <c r="EA126" s="397"/>
      <c r="EG126" s="397"/>
      <c r="EM126" s="397"/>
      <c r="ES126" s="397"/>
      <c r="EY126" s="397"/>
      <c r="FE126" s="397"/>
      <c r="FK126" s="397"/>
      <c r="FQ126" s="397"/>
      <c r="FW126" s="397"/>
      <c r="GC126" s="397"/>
      <c r="GI126" s="397"/>
      <c r="GO126" s="397"/>
      <c r="GU126" s="397"/>
      <c r="HA126" s="397"/>
      <c r="HG126" s="397"/>
      <c r="HM126" s="397"/>
      <c r="HS126" s="397"/>
      <c r="HY126" s="397"/>
      <c r="IE126" s="397"/>
      <c r="IK126" s="397"/>
      <c r="IQ126" s="397"/>
      <c r="IW126" s="397"/>
      <c r="JC126" s="397"/>
      <c r="JI126" s="397"/>
      <c r="JO126" s="397"/>
      <c r="JU126" s="397"/>
      <c r="KA126" s="397"/>
      <c r="KG126" s="397"/>
      <c r="KM126" s="397"/>
      <c r="KS126" s="397"/>
      <c r="KY126" s="397"/>
    </row>
    <row r="127" spans="1:313" ht="12.75" customHeight="1" x14ac:dyDescent="0.2">
      <c r="A127" s="20"/>
      <c r="B127" s="20"/>
      <c r="C127" s="20"/>
      <c r="D127" s="20"/>
      <c r="E127" s="20"/>
      <c r="F127" s="20"/>
      <c r="G127" s="20"/>
      <c r="H127">
        <f>ROW()-ROW(Profile1Copy)</f>
        <v>-13</v>
      </c>
      <c r="J127" s="391" t="s">
        <v>57</v>
      </c>
      <c r="K127" s="397"/>
      <c r="Q127" s="397"/>
      <c r="W127" s="397"/>
      <c r="AC127" s="397"/>
      <c r="AI127" s="397"/>
      <c r="AO127" s="397"/>
      <c r="AU127" s="397"/>
      <c r="BA127" s="397"/>
      <c r="BG127" s="397"/>
      <c r="BM127" s="397"/>
      <c r="BS127" s="397"/>
      <c r="BY127" s="397"/>
      <c r="CE127" s="397"/>
      <c r="CK127" s="397"/>
      <c r="CQ127" s="397"/>
      <c r="CW127" s="397"/>
      <c r="DC127" s="397"/>
      <c r="DI127" s="397"/>
      <c r="DO127" s="397"/>
      <c r="DU127" s="397"/>
      <c r="EA127" s="397"/>
      <c r="EG127" s="397"/>
      <c r="EM127" s="397"/>
      <c r="ES127" s="397"/>
      <c r="EY127" s="397"/>
      <c r="FE127" s="397"/>
      <c r="FK127" s="397"/>
      <c r="FQ127" s="397"/>
      <c r="FW127" s="397"/>
      <c r="GC127" s="397"/>
      <c r="GI127" s="397"/>
      <c r="GO127" s="397"/>
      <c r="GU127" s="397"/>
      <c r="HA127" s="397"/>
      <c r="HG127" s="397"/>
      <c r="HM127" s="397"/>
      <c r="HS127" s="397"/>
      <c r="HY127" s="397"/>
      <c r="IE127" s="397"/>
      <c r="IK127" s="397"/>
      <c r="IQ127" s="397"/>
      <c r="IW127" s="397"/>
      <c r="JC127" s="397"/>
      <c r="JI127" s="397"/>
      <c r="JO127" s="397"/>
      <c r="JU127" s="397"/>
      <c r="KA127" s="397"/>
      <c r="KG127" s="397"/>
      <c r="KM127" s="397"/>
      <c r="KS127" s="397"/>
      <c r="KY127" s="397"/>
    </row>
    <row r="128" spans="1:313" ht="12.75" customHeight="1" x14ac:dyDescent="0.2">
      <c r="A128" s="20"/>
      <c r="B128" s="20"/>
      <c r="C128" s="20"/>
      <c r="D128" s="20"/>
      <c r="E128" s="20"/>
      <c r="F128" s="20"/>
      <c r="G128" s="20"/>
      <c r="H128">
        <f t="shared" ref="H128:H137" si="47">ROW()-ROW(Profile1Copy)</f>
        <v>-12</v>
      </c>
      <c r="J128" s="356" t="s">
        <v>8</v>
      </c>
      <c r="K128" s="397"/>
      <c r="L128" s="5"/>
      <c r="Q128" s="397"/>
      <c r="R128" s="5"/>
      <c r="W128" s="397"/>
      <c r="X128" s="5"/>
      <c r="AC128" s="397"/>
      <c r="AD128" s="5"/>
      <c r="AI128" s="397"/>
      <c r="AJ128" s="5"/>
      <c r="AO128" s="397"/>
      <c r="AP128" s="5"/>
      <c r="AU128" s="397"/>
      <c r="AV128" s="5"/>
      <c r="BA128" s="397"/>
      <c r="BB128" s="5"/>
      <c r="BG128" s="397"/>
      <c r="BH128" s="5"/>
      <c r="BM128" s="397"/>
      <c r="BN128" s="5"/>
      <c r="BS128" s="397"/>
      <c r="BT128" s="5"/>
      <c r="BY128" s="397"/>
      <c r="BZ128" s="5"/>
      <c r="CE128" s="397"/>
      <c r="CF128" s="5"/>
      <c r="CK128" s="397"/>
      <c r="CL128" s="5"/>
      <c r="CQ128" s="397"/>
      <c r="CR128" s="5"/>
      <c r="CW128" s="397"/>
      <c r="CX128" s="5"/>
      <c r="DC128" s="397"/>
      <c r="DD128" s="5"/>
      <c r="DI128" s="397"/>
      <c r="DJ128" s="5"/>
      <c r="DO128" s="397"/>
      <c r="DP128" s="5"/>
      <c r="DU128" s="397"/>
      <c r="DV128" s="5"/>
      <c r="EA128" s="397"/>
      <c r="EB128" s="5"/>
      <c r="EG128" s="397"/>
      <c r="EH128" s="5"/>
      <c r="EM128" s="397"/>
      <c r="EN128" s="5"/>
      <c r="ES128" s="397"/>
      <c r="ET128" s="5"/>
      <c r="EY128" s="397"/>
      <c r="EZ128" s="5"/>
      <c r="FE128" s="397"/>
      <c r="FF128" s="5"/>
      <c r="FK128" s="397"/>
      <c r="FL128" s="5"/>
      <c r="FQ128" s="397"/>
      <c r="FR128" s="5"/>
      <c r="FW128" s="397"/>
      <c r="FX128" s="5"/>
      <c r="GC128" s="397"/>
      <c r="GD128" s="5"/>
      <c r="GI128" s="397"/>
      <c r="GJ128" s="5"/>
      <c r="GO128" s="397"/>
      <c r="GP128" s="5"/>
      <c r="GU128" s="397"/>
      <c r="GV128" s="5"/>
      <c r="HA128" s="397"/>
      <c r="HB128" s="5"/>
      <c r="HG128" s="397"/>
      <c r="HH128" s="5"/>
      <c r="HM128" s="397"/>
      <c r="HN128" s="5"/>
      <c r="HS128" s="397"/>
      <c r="HT128" s="5"/>
      <c r="HY128" s="397"/>
      <c r="HZ128" s="5"/>
      <c r="IE128" s="397"/>
      <c r="IF128" s="5"/>
      <c r="IK128" s="397"/>
      <c r="IL128" s="5"/>
      <c r="IQ128" s="397"/>
      <c r="IR128" s="5"/>
      <c r="IW128" s="397"/>
      <c r="IX128" s="5"/>
      <c r="JC128" s="397"/>
      <c r="JD128" s="5"/>
      <c r="JI128" s="397"/>
      <c r="JJ128" s="5"/>
      <c r="JO128" s="397"/>
      <c r="JP128" s="5"/>
      <c r="JU128" s="397"/>
      <c r="JV128" s="5"/>
      <c r="KA128" s="397"/>
      <c r="KB128" s="5"/>
      <c r="KG128" s="397"/>
      <c r="KH128" s="5"/>
      <c r="KM128" s="397"/>
      <c r="KN128" s="5"/>
      <c r="KS128" s="397"/>
      <c r="KT128" s="5"/>
      <c r="KY128" s="397"/>
    </row>
    <row r="129" spans="1:311" ht="12.75" customHeight="1" x14ac:dyDescent="0.2">
      <c r="A129" s="20"/>
      <c r="B129" s="20"/>
      <c r="C129" s="20"/>
      <c r="D129" s="20"/>
      <c r="E129" s="20"/>
      <c r="F129" s="20"/>
      <c r="G129" s="20"/>
      <c r="H129">
        <f t="shared" si="47"/>
        <v>-11</v>
      </c>
      <c r="J129" s="356" t="s">
        <v>681</v>
      </c>
      <c r="K129" s="397"/>
      <c r="L129" s="5"/>
      <c r="Q129" s="397"/>
      <c r="R129" s="5"/>
      <c r="W129" s="397"/>
      <c r="X129" s="5"/>
      <c r="AC129" s="397"/>
      <c r="AD129" s="5"/>
      <c r="AI129" s="397"/>
      <c r="AJ129" s="5"/>
      <c r="AO129" s="397"/>
      <c r="AP129" s="5"/>
      <c r="AU129" s="397"/>
      <c r="AV129" s="5"/>
      <c r="BA129" s="397"/>
      <c r="BB129" s="5"/>
      <c r="BG129" s="397"/>
      <c r="BH129" s="5"/>
      <c r="BM129" s="397"/>
      <c r="BN129" s="5"/>
      <c r="BS129" s="397"/>
      <c r="BT129" s="5"/>
      <c r="BY129" s="397"/>
      <c r="BZ129" s="5"/>
      <c r="CE129" s="397"/>
      <c r="CF129" s="5"/>
      <c r="CK129" s="397"/>
      <c r="CL129" s="5"/>
      <c r="CQ129" s="397"/>
      <c r="CR129" s="5"/>
      <c r="CW129" s="397"/>
      <c r="CX129" s="5"/>
      <c r="DC129" s="397"/>
      <c r="DD129" s="5"/>
      <c r="DI129" s="397"/>
      <c r="DJ129" s="5"/>
      <c r="DO129" s="397"/>
      <c r="DP129" s="5"/>
      <c r="DU129" s="397"/>
      <c r="DV129" s="5"/>
      <c r="EA129" s="397"/>
      <c r="EB129" s="5"/>
      <c r="EG129" s="397"/>
      <c r="EH129" s="5"/>
      <c r="EM129" s="397"/>
      <c r="EN129" s="5"/>
      <c r="ES129" s="397"/>
      <c r="ET129" s="5"/>
      <c r="EY129" s="397"/>
      <c r="EZ129" s="5"/>
      <c r="FE129" s="397"/>
      <c r="FF129" s="5"/>
      <c r="FK129" s="397"/>
      <c r="FL129" s="5"/>
      <c r="FQ129" s="397"/>
      <c r="FR129" s="5"/>
      <c r="FW129" s="397"/>
      <c r="FX129" s="5"/>
      <c r="GC129" s="397"/>
      <c r="GD129" s="5"/>
      <c r="GI129" s="397"/>
      <c r="GJ129" s="5"/>
      <c r="GO129" s="397"/>
      <c r="GP129" s="5"/>
      <c r="GU129" s="397"/>
      <c r="GV129" s="5"/>
      <c r="HA129" s="397"/>
      <c r="HB129" s="5"/>
      <c r="HG129" s="397"/>
      <c r="HH129" s="5"/>
      <c r="HM129" s="397"/>
      <c r="HN129" s="5"/>
      <c r="HS129" s="397"/>
      <c r="HT129" s="5"/>
      <c r="HY129" s="397"/>
      <c r="HZ129" s="5"/>
      <c r="IE129" s="397"/>
      <c r="IF129" s="5"/>
      <c r="IK129" s="397"/>
      <c r="IL129" s="5"/>
      <c r="IQ129" s="397"/>
      <c r="IR129" s="5"/>
      <c r="IW129" s="397"/>
      <c r="IX129" s="5"/>
      <c r="JC129" s="397"/>
      <c r="JD129" s="5"/>
      <c r="JI129" s="397"/>
      <c r="JJ129" s="5"/>
      <c r="JO129" s="397"/>
      <c r="JP129" s="5"/>
      <c r="JU129" s="397"/>
      <c r="JV129" s="5"/>
      <c r="KA129" s="397"/>
      <c r="KB129" s="5"/>
      <c r="KG129" s="397"/>
      <c r="KH129" s="5"/>
      <c r="KM129" s="397"/>
      <c r="KN129" s="5"/>
      <c r="KS129" s="397"/>
      <c r="KT129" s="5"/>
      <c r="KY129" s="397"/>
    </row>
    <row r="130" spans="1:311" ht="12.75" customHeight="1" x14ac:dyDescent="0.2">
      <c r="A130" s="20"/>
      <c r="B130" s="20"/>
      <c r="C130" s="20"/>
      <c r="D130" s="20"/>
      <c r="E130" s="20"/>
      <c r="F130" s="20"/>
      <c r="G130" s="20"/>
      <c r="H130">
        <f t="shared" si="47"/>
        <v>-10</v>
      </c>
      <c r="J130" s="356" t="s">
        <v>682</v>
      </c>
      <c r="K130" s="397"/>
      <c r="L130" s="5"/>
      <c r="Q130" s="397"/>
      <c r="R130" s="5"/>
      <c r="W130" s="397"/>
      <c r="X130" s="5"/>
      <c r="AC130" s="397"/>
      <c r="AD130" s="5"/>
      <c r="AI130" s="397"/>
      <c r="AJ130" s="5"/>
      <c r="AO130" s="397"/>
      <c r="AP130" s="5"/>
      <c r="AU130" s="397"/>
      <c r="AV130" s="5"/>
      <c r="BA130" s="397"/>
      <c r="BB130" s="5"/>
      <c r="BG130" s="397"/>
      <c r="BH130" s="5"/>
      <c r="BM130" s="397"/>
      <c r="BN130" s="5"/>
      <c r="BS130" s="397"/>
      <c r="BT130" s="5"/>
      <c r="BY130" s="397"/>
      <c r="BZ130" s="5"/>
      <c r="CE130" s="397"/>
      <c r="CF130" s="5"/>
      <c r="CK130" s="397"/>
      <c r="CL130" s="5"/>
      <c r="CQ130" s="397"/>
      <c r="CR130" s="5"/>
      <c r="CW130" s="397"/>
      <c r="CX130" s="5"/>
      <c r="DC130" s="397"/>
      <c r="DD130" s="5"/>
      <c r="DI130" s="397"/>
      <c r="DJ130" s="5"/>
      <c r="DO130" s="397"/>
      <c r="DP130" s="5"/>
      <c r="DU130" s="397"/>
      <c r="DV130" s="5"/>
      <c r="EA130" s="397"/>
      <c r="EB130" s="5"/>
      <c r="EG130" s="397"/>
      <c r="EH130" s="5"/>
      <c r="EM130" s="397"/>
      <c r="EN130" s="5"/>
      <c r="ES130" s="397"/>
      <c r="ET130" s="5"/>
      <c r="EY130" s="397"/>
      <c r="EZ130" s="5"/>
      <c r="FE130" s="397"/>
      <c r="FF130" s="5"/>
      <c r="FK130" s="397"/>
      <c r="FL130" s="5"/>
      <c r="FQ130" s="397"/>
      <c r="FR130" s="5"/>
      <c r="FW130" s="397"/>
      <c r="FX130" s="5"/>
      <c r="GC130" s="397"/>
      <c r="GD130" s="5"/>
      <c r="GI130" s="397"/>
      <c r="GJ130" s="5"/>
      <c r="GO130" s="397"/>
      <c r="GP130" s="5"/>
      <c r="GU130" s="397"/>
      <c r="GV130" s="5"/>
      <c r="HA130" s="397"/>
      <c r="HB130" s="5"/>
      <c r="HG130" s="397"/>
      <c r="HH130" s="5"/>
      <c r="HM130" s="397"/>
      <c r="HN130" s="5"/>
      <c r="HS130" s="397"/>
      <c r="HT130" s="5"/>
      <c r="HY130" s="397"/>
      <c r="HZ130" s="5"/>
      <c r="IE130" s="397"/>
      <c r="IF130" s="5"/>
      <c r="IK130" s="397"/>
      <c r="IL130" s="5"/>
      <c r="IQ130" s="397"/>
      <c r="IR130" s="5"/>
      <c r="IW130" s="397"/>
      <c r="IX130" s="5"/>
      <c r="JC130" s="397"/>
      <c r="JD130" s="5"/>
      <c r="JI130" s="397"/>
      <c r="JJ130" s="5"/>
      <c r="JO130" s="397"/>
      <c r="JP130" s="5"/>
      <c r="JU130" s="397"/>
      <c r="JV130" s="5"/>
      <c r="KA130" s="397"/>
      <c r="KB130" s="5"/>
      <c r="KG130" s="397"/>
      <c r="KH130" s="5"/>
      <c r="KM130" s="397"/>
      <c r="KN130" s="5"/>
      <c r="KS130" s="397"/>
      <c r="KT130" s="5"/>
      <c r="KY130" s="397"/>
    </row>
    <row r="131" spans="1:311" ht="12.75" customHeight="1" x14ac:dyDescent="0.2">
      <c r="A131" s="20"/>
      <c r="B131" s="20"/>
      <c r="C131" s="20"/>
      <c r="D131" s="20"/>
      <c r="E131" s="20"/>
      <c r="F131" s="20"/>
      <c r="G131" s="20"/>
      <c r="H131">
        <f t="shared" si="47"/>
        <v>-9</v>
      </c>
      <c r="J131" s="356" t="s">
        <v>683</v>
      </c>
      <c r="K131" s="397"/>
      <c r="L131" s="5"/>
      <c r="Q131" s="397"/>
      <c r="R131" s="5"/>
      <c r="W131" s="397"/>
      <c r="X131" s="5"/>
      <c r="AC131" s="397"/>
      <c r="AD131" s="5"/>
      <c r="AI131" s="397"/>
      <c r="AJ131" s="5"/>
      <c r="AO131" s="397"/>
      <c r="AP131" s="5"/>
      <c r="AU131" s="397"/>
      <c r="AV131" s="5"/>
      <c r="BA131" s="397"/>
      <c r="BB131" s="5"/>
      <c r="BG131" s="397"/>
      <c r="BH131" s="5"/>
      <c r="BM131" s="397"/>
      <c r="BN131" s="5"/>
      <c r="BS131" s="397"/>
      <c r="BT131" s="5"/>
      <c r="BY131" s="397"/>
      <c r="BZ131" s="5"/>
      <c r="CE131" s="397"/>
      <c r="CF131" s="5"/>
      <c r="CK131" s="397"/>
      <c r="CL131" s="5"/>
      <c r="CQ131" s="397"/>
      <c r="CR131" s="5"/>
      <c r="CW131" s="397"/>
      <c r="CX131" s="5"/>
      <c r="DC131" s="397"/>
      <c r="DD131" s="5"/>
      <c r="DI131" s="397"/>
      <c r="DJ131" s="5"/>
      <c r="DO131" s="397"/>
      <c r="DP131" s="5"/>
      <c r="DU131" s="397"/>
      <c r="DV131" s="5"/>
      <c r="EA131" s="397"/>
      <c r="EB131" s="5"/>
      <c r="EG131" s="397"/>
      <c r="EH131" s="5"/>
      <c r="EM131" s="397"/>
      <c r="EN131" s="5"/>
      <c r="ES131" s="397"/>
      <c r="ET131" s="5"/>
      <c r="EY131" s="397"/>
      <c r="EZ131" s="5"/>
      <c r="FE131" s="397"/>
      <c r="FF131" s="5"/>
      <c r="FK131" s="397"/>
      <c r="FL131" s="5"/>
      <c r="FQ131" s="397"/>
      <c r="FR131" s="5"/>
      <c r="FW131" s="397"/>
      <c r="FX131" s="5"/>
      <c r="GC131" s="397"/>
      <c r="GD131" s="5"/>
      <c r="GI131" s="397"/>
      <c r="GJ131" s="5"/>
      <c r="GO131" s="397"/>
      <c r="GP131" s="5"/>
      <c r="GU131" s="397"/>
      <c r="GV131" s="5"/>
      <c r="HA131" s="397"/>
      <c r="HB131" s="5"/>
      <c r="HG131" s="397"/>
      <c r="HH131" s="5"/>
      <c r="HM131" s="397"/>
      <c r="HN131" s="5"/>
      <c r="HS131" s="397"/>
      <c r="HT131" s="5"/>
      <c r="HY131" s="397"/>
      <c r="HZ131" s="5"/>
      <c r="IE131" s="397"/>
      <c r="IF131" s="5"/>
      <c r="IK131" s="397"/>
      <c r="IL131" s="5"/>
      <c r="IQ131" s="397"/>
      <c r="IR131" s="5"/>
      <c r="IW131" s="397"/>
      <c r="IX131" s="5"/>
      <c r="JC131" s="397"/>
      <c r="JD131" s="5"/>
      <c r="JI131" s="397"/>
      <c r="JJ131" s="5"/>
      <c r="JO131" s="397"/>
      <c r="JP131" s="5"/>
      <c r="JU131" s="397"/>
      <c r="JV131" s="5"/>
      <c r="KA131" s="397"/>
      <c r="KB131" s="5"/>
      <c r="KG131" s="397"/>
      <c r="KH131" s="5"/>
      <c r="KM131" s="397"/>
      <c r="KN131" s="5"/>
      <c r="KS131" s="397"/>
      <c r="KT131" s="5"/>
      <c r="KY131" s="397"/>
    </row>
    <row r="132" spans="1:311" ht="12.75" customHeight="1" x14ac:dyDescent="0.2">
      <c r="A132" s="20"/>
      <c r="B132" s="20"/>
      <c r="C132" s="20"/>
      <c r="D132" s="20"/>
      <c r="E132" s="20"/>
      <c r="F132" s="20"/>
      <c r="G132" s="20"/>
      <c r="H132">
        <f t="shared" si="47"/>
        <v>-8</v>
      </c>
      <c r="J132" s="356" t="s">
        <v>684</v>
      </c>
      <c r="K132" s="397"/>
      <c r="L132" s="5"/>
      <c r="Q132" s="397"/>
      <c r="R132" s="5"/>
      <c r="W132" s="397"/>
      <c r="X132" s="5"/>
      <c r="AC132" s="397"/>
      <c r="AD132" s="5"/>
      <c r="AI132" s="397"/>
      <c r="AJ132" s="5"/>
      <c r="AO132" s="397"/>
      <c r="AP132" s="5"/>
      <c r="AU132" s="397"/>
      <c r="AV132" s="5"/>
      <c r="BA132" s="397"/>
      <c r="BB132" s="5"/>
      <c r="BG132" s="397"/>
      <c r="BH132" s="5"/>
      <c r="BM132" s="397"/>
      <c r="BN132" s="5"/>
      <c r="BS132" s="397"/>
      <c r="BT132" s="5"/>
      <c r="BY132" s="397"/>
      <c r="BZ132" s="5"/>
      <c r="CE132" s="397"/>
      <c r="CF132" s="5"/>
      <c r="CK132" s="397"/>
      <c r="CL132" s="5"/>
      <c r="CQ132" s="397"/>
      <c r="CR132" s="5"/>
      <c r="CW132" s="397"/>
      <c r="CX132" s="5"/>
      <c r="DC132" s="397"/>
      <c r="DD132" s="5"/>
      <c r="DI132" s="397"/>
      <c r="DJ132" s="5"/>
      <c r="DO132" s="397"/>
      <c r="DP132" s="5"/>
      <c r="DU132" s="397"/>
      <c r="DV132" s="5"/>
      <c r="EA132" s="397"/>
      <c r="EB132" s="5"/>
      <c r="EG132" s="397"/>
      <c r="EH132" s="5"/>
      <c r="EM132" s="397"/>
      <c r="EN132" s="5"/>
      <c r="ES132" s="397"/>
      <c r="ET132" s="5"/>
      <c r="EY132" s="397"/>
      <c r="EZ132" s="5"/>
      <c r="FE132" s="397"/>
      <c r="FF132" s="5"/>
      <c r="FK132" s="397"/>
      <c r="FL132" s="5"/>
      <c r="FQ132" s="397"/>
      <c r="FR132" s="5"/>
      <c r="FW132" s="397"/>
      <c r="FX132" s="5"/>
      <c r="GC132" s="397"/>
      <c r="GD132" s="5"/>
      <c r="GI132" s="397"/>
      <c r="GJ132" s="5"/>
      <c r="GO132" s="397"/>
      <c r="GP132" s="5"/>
      <c r="GU132" s="397"/>
      <c r="GV132" s="5"/>
      <c r="HA132" s="397"/>
      <c r="HB132" s="5"/>
      <c r="HG132" s="397"/>
      <c r="HH132" s="5"/>
      <c r="HM132" s="397"/>
      <c r="HN132" s="5"/>
      <c r="HS132" s="397"/>
      <c r="HT132" s="5"/>
      <c r="HY132" s="397"/>
      <c r="HZ132" s="5"/>
      <c r="IE132" s="397"/>
      <c r="IF132" s="5"/>
      <c r="IK132" s="397"/>
      <c r="IL132" s="5"/>
      <c r="IQ132" s="397"/>
      <c r="IR132" s="5"/>
      <c r="IW132" s="397"/>
      <c r="IX132" s="5"/>
      <c r="JC132" s="397"/>
      <c r="JD132" s="5"/>
      <c r="JI132" s="397"/>
      <c r="JJ132" s="5"/>
      <c r="JO132" s="397"/>
      <c r="JP132" s="5"/>
      <c r="JU132" s="397"/>
      <c r="JV132" s="5"/>
      <c r="KA132" s="397"/>
      <c r="KB132" s="5"/>
      <c r="KG132" s="397"/>
      <c r="KH132" s="5"/>
      <c r="KM132" s="397"/>
      <c r="KN132" s="5"/>
      <c r="KS132" s="397"/>
      <c r="KT132" s="5"/>
      <c r="KY132" s="397"/>
    </row>
    <row r="133" spans="1:311" ht="12.75" customHeight="1" x14ac:dyDescent="0.2">
      <c r="A133" s="20"/>
      <c r="B133" s="20"/>
      <c r="C133" s="20"/>
      <c r="D133" s="20"/>
      <c r="E133" s="20"/>
      <c r="F133" s="20"/>
      <c r="G133" s="20"/>
      <c r="H133">
        <f t="shared" si="47"/>
        <v>-7</v>
      </c>
      <c r="J133" s="356" t="s">
        <v>685</v>
      </c>
      <c r="K133" s="397"/>
      <c r="L133" s="5"/>
      <c r="Q133" s="397"/>
      <c r="R133" s="5"/>
      <c r="W133" s="397"/>
      <c r="X133" s="5"/>
      <c r="AC133" s="397"/>
      <c r="AD133" s="5"/>
      <c r="AI133" s="397"/>
      <c r="AJ133" s="5"/>
      <c r="AO133" s="397"/>
      <c r="AP133" s="5"/>
      <c r="AU133" s="397"/>
      <c r="AV133" s="5"/>
      <c r="BA133" s="397"/>
      <c r="BB133" s="5"/>
      <c r="BG133" s="397"/>
      <c r="BH133" s="5"/>
      <c r="BM133" s="397"/>
      <c r="BN133" s="5"/>
      <c r="BS133" s="397"/>
      <c r="BT133" s="5"/>
      <c r="BY133" s="397"/>
      <c r="BZ133" s="5"/>
      <c r="CE133" s="397"/>
      <c r="CF133" s="5"/>
      <c r="CK133" s="397"/>
      <c r="CL133" s="5"/>
      <c r="CQ133" s="397"/>
      <c r="CR133" s="5"/>
      <c r="CW133" s="397"/>
      <c r="CX133" s="5"/>
      <c r="DC133" s="397"/>
      <c r="DD133" s="5"/>
      <c r="DI133" s="397"/>
      <c r="DJ133" s="5"/>
      <c r="DO133" s="397"/>
      <c r="DP133" s="5"/>
      <c r="DU133" s="397"/>
      <c r="DV133" s="5"/>
      <c r="EA133" s="397"/>
      <c r="EB133" s="5"/>
      <c r="EG133" s="397"/>
      <c r="EH133" s="5"/>
      <c r="EM133" s="397"/>
      <c r="EN133" s="5"/>
      <c r="ES133" s="397"/>
      <c r="ET133" s="5"/>
      <c r="EY133" s="397"/>
      <c r="EZ133" s="5"/>
      <c r="FE133" s="397"/>
      <c r="FF133" s="5"/>
      <c r="FK133" s="397"/>
      <c r="FL133" s="5"/>
      <c r="FQ133" s="397"/>
      <c r="FR133" s="5"/>
      <c r="FW133" s="397"/>
      <c r="FX133" s="5"/>
      <c r="GC133" s="397"/>
      <c r="GD133" s="5"/>
      <c r="GI133" s="397"/>
      <c r="GJ133" s="5"/>
      <c r="GO133" s="397"/>
      <c r="GP133" s="5"/>
      <c r="GU133" s="397"/>
      <c r="GV133" s="5"/>
      <c r="HA133" s="397"/>
      <c r="HB133" s="5"/>
      <c r="HG133" s="397"/>
      <c r="HH133" s="5"/>
      <c r="HM133" s="397"/>
      <c r="HN133" s="5"/>
      <c r="HS133" s="397"/>
      <c r="HT133" s="5"/>
      <c r="HY133" s="397"/>
      <c r="HZ133" s="5"/>
      <c r="IE133" s="397"/>
      <c r="IF133" s="5"/>
      <c r="IK133" s="397"/>
      <c r="IL133" s="5"/>
      <c r="IQ133" s="397"/>
      <c r="IR133" s="5"/>
      <c r="IW133" s="397"/>
      <c r="IX133" s="5"/>
      <c r="JC133" s="397"/>
      <c r="JD133" s="5"/>
      <c r="JI133" s="397"/>
      <c r="JJ133" s="5"/>
      <c r="JO133" s="397"/>
      <c r="JP133" s="5"/>
      <c r="JU133" s="397"/>
      <c r="JV133" s="5"/>
      <c r="KA133" s="397"/>
      <c r="KB133" s="5"/>
      <c r="KG133" s="397"/>
      <c r="KH133" s="5"/>
      <c r="KM133" s="397"/>
      <c r="KN133" s="5"/>
      <c r="KS133" s="397"/>
      <c r="KT133" s="5"/>
      <c r="KY133" s="397"/>
    </row>
    <row r="134" spans="1:311" ht="12.75" customHeight="1" x14ac:dyDescent="0.2">
      <c r="A134" s="20"/>
      <c r="B134" s="20"/>
      <c r="C134" s="20"/>
      <c r="D134" s="20"/>
      <c r="E134" s="20"/>
      <c r="F134" s="20"/>
      <c r="G134" s="20"/>
      <c r="H134">
        <f t="shared" si="47"/>
        <v>-6</v>
      </c>
      <c r="J134" s="356" t="s">
        <v>686</v>
      </c>
      <c r="K134" s="397"/>
      <c r="L134" s="5"/>
      <c r="Q134" s="397"/>
      <c r="R134" s="5"/>
      <c r="W134" s="397"/>
      <c r="X134" s="5"/>
      <c r="AC134" s="397"/>
      <c r="AD134" s="5"/>
      <c r="AI134" s="397"/>
      <c r="AJ134" s="5"/>
      <c r="AO134" s="397"/>
      <c r="AP134" s="5"/>
      <c r="AU134" s="397"/>
      <c r="AV134" s="5"/>
      <c r="BA134" s="397"/>
      <c r="BB134" s="5"/>
      <c r="BG134" s="397"/>
      <c r="BH134" s="5"/>
      <c r="BM134" s="397"/>
      <c r="BN134" s="5"/>
      <c r="BS134" s="397"/>
      <c r="BT134" s="5"/>
      <c r="BY134" s="397"/>
      <c r="BZ134" s="5"/>
      <c r="CE134" s="397"/>
      <c r="CF134" s="5"/>
      <c r="CK134" s="397"/>
      <c r="CL134" s="5"/>
      <c r="CQ134" s="397"/>
      <c r="CR134" s="5"/>
      <c r="CW134" s="397"/>
      <c r="CX134" s="5"/>
      <c r="DC134" s="397"/>
      <c r="DD134" s="5"/>
      <c r="DI134" s="397"/>
      <c r="DJ134" s="5"/>
      <c r="DO134" s="397"/>
      <c r="DP134" s="5"/>
      <c r="DU134" s="397"/>
      <c r="DV134" s="5"/>
      <c r="EA134" s="397"/>
      <c r="EB134" s="5"/>
      <c r="EG134" s="397"/>
      <c r="EH134" s="5"/>
      <c r="EM134" s="397"/>
      <c r="EN134" s="5"/>
      <c r="ES134" s="397"/>
      <c r="ET134" s="5"/>
      <c r="EY134" s="397"/>
      <c r="EZ134" s="5"/>
      <c r="FE134" s="397"/>
      <c r="FF134" s="5"/>
      <c r="FK134" s="397"/>
      <c r="FL134" s="5"/>
      <c r="FQ134" s="397"/>
      <c r="FR134" s="5"/>
      <c r="FW134" s="397"/>
      <c r="FX134" s="5"/>
      <c r="GC134" s="397"/>
      <c r="GD134" s="5"/>
      <c r="GI134" s="397"/>
      <c r="GJ134" s="5"/>
      <c r="GO134" s="397"/>
      <c r="GP134" s="5"/>
      <c r="GU134" s="397"/>
      <c r="GV134" s="5"/>
      <c r="HA134" s="397"/>
      <c r="HB134" s="5"/>
      <c r="HG134" s="397"/>
      <c r="HH134" s="5"/>
      <c r="HM134" s="397"/>
      <c r="HN134" s="5"/>
      <c r="HS134" s="397"/>
      <c r="HT134" s="5"/>
      <c r="HY134" s="397"/>
      <c r="HZ134" s="5"/>
      <c r="IE134" s="397"/>
      <c r="IF134" s="5"/>
      <c r="IK134" s="397"/>
      <c r="IL134" s="5"/>
      <c r="IQ134" s="397"/>
      <c r="IR134" s="5"/>
      <c r="IW134" s="397"/>
      <c r="IX134" s="5"/>
      <c r="JC134" s="397"/>
      <c r="JD134" s="5"/>
      <c r="JI134" s="397"/>
      <c r="JJ134" s="5"/>
      <c r="JO134" s="397"/>
      <c r="JP134" s="5"/>
      <c r="JU134" s="397"/>
      <c r="JV134" s="5"/>
      <c r="KA134" s="397"/>
      <c r="KB134" s="5"/>
      <c r="KG134" s="397"/>
      <c r="KH134" s="5"/>
      <c r="KM134" s="397"/>
      <c r="KN134" s="5"/>
      <c r="KS134" s="397"/>
      <c r="KT134" s="5"/>
      <c r="KY134" s="397"/>
    </row>
    <row r="135" spans="1:311" ht="12.75" customHeight="1" x14ac:dyDescent="0.2">
      <c r="A135" s="20"/>
      <c r="B135" s="20"/>
      <c r="C135" s="20"/>
      <c r="D135" s="20"/>
      <c r="E135" s="20"/>
      <c r="F135" s="20"/>
      <c r="G135" s="20"/>
      <c r="H135">
        <f t="shared" si="47"/>
        <v>-5</v>
      </c>
      <c r="J135" s="356" t="s">
        <v>687</v>
      </c>
      <c r="K135" s="397"/>
      <c r="L135" s="5"/>
      <c r="Q135" s="397"/>
      <c r="R135" s="5"/>
      <c r="W135" s="397"/>
      <c r="X135" s="5"/>
      <c r="AC135" s="397"/>
      <c r="AD135" s="5"/>
      <c r="AI135" s="397"/>
      <c r="AJ135" s="5"/>
      <c r="AO135" s="397"/>
      <c r="AP135" s="5"/>
      <c r="AU135" s="397"/>
      <c r="AV135" s="5"/>
      <c r="BA135" s="397"/>
      <c r="BB135" s="5"/>
      <c r="BG135" s="397"/>
      <c r="BH135" s="5"/>
      <c r="BM135" s="397"/>
      <c r="BN135" s="5"/>
      <c r="BS135" s="397"/>
      <c r="BT135" s="5"/>
      <c r="BY135" s="397"/>
      <c r="BZ135" s="5"/>
      <c r="CE135" s="397"/>
      <c r="CF135" s="5"/>
      <c r="CK135" s="397"/>
      <c r="CL135" s="5"/>
      <c r="CQ135" s="397"/>
      <c r="CR135" s="5"/>
      <c r="CW135" s="397"/>
      <c r="CX135" s="5"/>
      <c r="DC135" s="397"/>
      <c r="DD135" s="5"/>
      <c r="DI135" s="397"/>
      <c r="DJ135" s="5"/>
      <c r="DO135" s="397"/>
      <c r="DP135" s="5"/>
      <c r="DU135" s="397"/>
      <c r="DV135" s="5"/>
      <c r="EA135" s="397"/>
      <c r="EB135" s="5"/>
      <c r="EG135" s="397"/>
      <c r="EH135" s="5"/>
      <c r="EM135" s="397"/>
      <c r="EN135" s="5"/>
      <c r="ES135" s="397"/>
      <c r="ET135" s="5"/>
      <c r="EY135" s="397"/>
      <c r="EZ135" s="5"/>
      <c r="FE135" s="397"/>
      <c r="FF135" s="5"/>
      <c r="FK135" s="397"/>
      <c r="FL135" s="5"/>
      <c r="FQ135" s="397"/>
      <c r="FR135" s="5"/>
      <c r="FW135" s="397"/>
      <c r="FX135" s="5"/>
      <c r="GC135" s="397"/>
      <c r="GD135" s="5"/>
      <c r="GI135" s="397"/>
      <c r="GJ135" s="5"/>
      <c r="GO135" s="397"/>
      <c r="GP135" s="5"/>
      <c r="GU135" s="397"/>
      <c r="GV135" s="5"/>
      <c r="HA135" s="397"/>
      <c r="HB135" s="5"/>
      <c r="HG135" s="397"/>
      <c r="HH135" s="5"/>
      <c r="HM135" s="397"/>
      <c r="HN135" s="5"/>
      <c r="HS135" s="397"/>
      <c r="HT135" s="5"/>
      <c r="HY135" s="397"/>
      <c r="HZ135" s="5"/>
      <c r="IE135" s="397"/>
      <c r="IF135" s="5"/>
      <c r="IK135" s="397"/>
      <c r="IL135" s="5"/>
      <c r="IQ135" s="397"/>
      <c r="IR135" s="5"/>
      <c r="IW135" s="397"/>
      <c r="IX135" s="5"/>
      <c r="JC135" s="397"/>
      <c r="JD135" s="5"/>
      <c r="JI135" s="397"/>
      <c r="JJ135" s="5"/>
      <c r="JO135" s="397"/>
      <c r="JP135" s="5"/>
      <c r="JU135" s="397"/>
      <c r="JV135" s="5"/>
      <c r="KA135" s="397"/>
      <c r="KB135" s="5"/>
      <c r="KG135" s="397"/>
      <c r="KH135" s="5"/>
      <c r="KM135" s="397"/>
      <c r="KN135" s="5"/>
      <c r="KS135" s="397"/>
      <c r="KT135" s="5"/>
      <c r="KY135" s="397"/>
    </row>
    <row r="136" spans="1:311" ht="12.75" customHeight="1" x14ac:dyDescent="0.2">
      <c r="A136" s="20"/>
      <c r="B136" s="20"/>
      <c r="C136" s="20"/>
      <c r="D136" s="20"/>
      <c r="E136" s="20"/>
      <c r="F136" s="20"/>
      <c r="G136" s="20"/>
      <c r="H136">
        <f t="shared" si="47"/>
        <v>-4</v>
      </c>
      <c r="J136" s="356" t="s">
        <v>688</v>
      </c>
      <c r="K136" s="397"/>
      <c r="L136" s="5"/>
      <c r="Q136" s="397"/>
      <c r="R136" s="5"/>
      <c r="W136" s="397"/>
      <c r="X136" s="5"/>
      <c r="AC136" s="397"/>
      <c r="AD136" s="5"/>
      <c r="AI136" s="397"/>
      <c r="AJ136" s="5"/>
      <c r="AO136" s="397"/>
      <c r="AP136" s="5"/>
      <c r="AU136" s="397"/>
      <c r="AV136" s="5"/>
      <c r="BA136" s="397"/>
      <c r="BB136" s="5"/>
      <c r="BG136" s="397"/>
      <c r="BH136" s="5"/>
      <c r="BM136" s="397"/>
      <c r="BN136" s="5"/>
      <c r="BS136" s="397"/>
      <c r="BT136" s="5"/>
      <c r="BY136" s="397"/>
      <c r="BZ136" s="5"/>
      <c r="CE136" s="397"/>
      <c r="CF136" s="5"/>
      <c r="CK136" s="397"/>
      <c r="CL136" s="5"/>
      <c r="CQ136" s="397"/>
      <c r="CR136" s="5"/>
      <c r="CW136" s="397"/>
      <c r="CX136" s="5"/>
      <c r="DC136" s="397"/>
      <c r="DD136" s="5"/>
      <c r="DI136" s="397"/>
      <c r="DJ136" s="5"/>
      <c r="DO136" s="397"/>
      <c r="DP136" s="5"/>
      <c r="DU136" s="397"/>
      <c r="DV136" s="5"/>
      <c r="EA136" s="397"/>
      <c r="EB136" s="5"/>
      <c r="EG136" s="397"/>
      <c r="EH136" s="5"/>
      <c r="EM136" s="397"/>
      <c r="EN136" s="5"/>
      <c r="ES136" s="397"/>
      <c r="ET136" s="5"/>
      <c r="EY136" s="397"/>
      <c r="EZ136" s="5"/>
      <c r="FE136" s="397"/>
      <c r="FF136" s="5"/>
      <c r="FK136" s="397"/>
      <c r="FL136" s="5"/>
      <c r="FQ136" s="397"/>
      <c r="FR136" s="5"/>
      <c r="FW136" s="397"/>
      <c r="FX136" s="5"/>
      <c r="GC136" s="397"/>
      <c r="GD136" s="5"/>
      <c r="GI136" s="397"/>
      <c r="GJ136" s="5"/>
      <c r="GO136" s="397"/>
      <c r="GP136" s="5"/>
      <c r="GU136" s="397"/>
      <c r="GV136" s="5"/>
      <c r="HA136" s="397"/>
      <c r="HB136" s="5"/>
      <c r="HG136" s="397"/>
      <c r="HH136" s="5"/>
      <c r="HM136" s="397"/>
      <c r="HN136" s="5"/>
      <c r="HS136" s="397"/>
      <c r="HT136" s="5"/>
      <c r="HY136" s="397"/>
      <c r="HZ136" s="5"/>
      <c r="IE136" s="397"/>
      <c r="IF136" s="5"/>
      <c r="IK136" s="397"/>
      <c r="IL136" s="5"/>
      <c r="IQ136" s="397"/>
      <c r="IR136" s="5"/>
      <c r="IW136" s="397"/>
      <c r="IX136" s="5"/>
      <c r="JC136" s="397"/>
      <c r="JD136" s="5"/>
      <c r="JI136" s="397"/>
      <c r="JJ136" s="5"/>
      <c r="JO136" s="397"/>
      <c r="JP136" s="5"/>
      <c r="JU136" s="397"/>
      <c r="JV136" s="5"/>
      <c r="KA136" s="397"/>
      <c r="KB136" s="5"/>
      <c r="KG136" s="397"/>
      <c r="KH136" s="5"/>
      <c r="KM136" s="397"/>
      <c r="KN136" s="5"/>
      <c r="KS136" s="397"/>
      <c r="KT136" s="5"/>
      <c r="KY136" s="397"/>
    </row>
    <row r="137" spans="1:311" ht="12.75" customHeight="1" x14ac:dyDescent="0.3">
      <c r="A137" s="20"/>
      <c r="B137" s="20"/>
      <c r="C137" s="20"/>
      <c r="D137" s="20"/>
      <c r="E137" s="20"/>
      <c r="F137" s="20"/>
      <c r="G137" s="20"/>
      <c r="H137">
        <f t="shared" si="47"/>
        <v>-3</v>
      </c>
      <c r="I137" s="4"/>
      <c r="J137" s="356" t="s">
        <v>689</v>
      </c>
      <c r="K137" s="397"/>
      <c r="L137" s="5"/>
      <c r="Q137" s="397"/>
      <c r="R137" s="5"/>
      <c r="W137" s="397"/>
      <c r="X137" s="5"/>
      <c r="AC137" s="397"/>
      <c r="AD137" s="5"/>
      <c r="AI137" s="397"/>
      <c r="AJ137" s="5"/>
      <c r="AO137" s="397"/>
      <c r="AP137" s="5"/>
      <c r="AU137" s="397"/>
      <c r="AV137" s="5"/>
      <c r="BA137" s="397"/>
      <c r="BB137" s="5"/>
      <c r="BG137" s="397"/>
      <c r="BH137" s="5"/>
      <c r="BM137" s="397"/>
      <c r="BN137" s="5"/>
      <c r="BS137" s="397"/>
      <c r="BT137" s="5"/>
      <c r="BY137" s="397"/>
      <c r="BZ137" s="5"/>
      <c r="CE137" s="397"/>
      <c r="CF137" s="5"/>
      <c r="CK137" s="397"/>
      <c r="CL137" s="5"/>
      <c r="CQ137" s="397"/>
      <c r="CR137" s="5"/>
      <c r="CW137" s="397"/>
      <c r="CX137" s="5"/>
      <c r="DC137" s="397"/>
      <c r="DD137" s="5"/>
      <c r="DI137" s="397"/>
      <c r="DJ137" s="5"/>
      <c r="DO137" s="397"/>
      <c r="DP137" s="5"/>
      <c r="DU137" s="397"/>
      <c r="DV137" s="5"/>
      <c r="EA137" s="397"/>
      <c r="EB137" s="5"/>
      <c r="EG137" s="397"/>
      <c r="EH137" s="5"/>
      <c r="EM137" s="397"/>
      <c r="EN137" s="5"/>
      <c r="ES137" s="397"/>
      <c r="ET137" s="5"/>
      <c r="EY137" s="397"/>
      <c r="EZ137" s="5"/>
      <c r="FE137" s="397"/>
      <c r="FF137" s="5"/>
      <c r="FK137" s="397"/>
      <c r="FL137" s="5"/>
      <c r="FQ137" s="397"/>
      <c r="FR137" s="5"/>
      <c r="FW137" s="397"/>
      <c r="FX137" s="5"/>
      <c r="GC137" s="397"/>
      <c r="GD137" s="5"/>
      <c r="GI137" s="397"/>
      <c r="GJ137" s="5"/>
      <c r="GO137" s="397"/>
      <c r="GP137" s="5"/>
      <c r="GU137" s="397"/>
      <c r="GV137" s="5"/>
      <c r="HA137" s="397"/>
      <c r="HB137" s="5"/>
      <c r="HG137" s="397"/>
      <c r="HH137" s="5"/>
      <c r="HM137" s="397"/>
      <c r="HN137" s="5"/>
      <c r="HS137" s="397"/>
      <c r="HT137" s="5"/>
      <c r="HY137" s="397"/>
      <c r="HZ137" s="5"/>
      <c r="IE137" s="397"/>
      <c r="IF137" s="5"/>
      <c r="IK137" s="397"/>
      <c r="IL137" s="5"/>
      <c r="IQ137" s="397"/>
      <c r="IR137" s="5"/>
      <c r="IW137" s="397"/>
      <c r="IX137" s="5"/>
      <c r="JC137" s="397"/>
      <c r="JD137" s="5"/>
      <c r="JI137" s="397"/>
      <c r="JJ137" s="5"/>
      <c r="JO137" s="397"/>
      <c r="JP137" s="5"/>
      <c r="JU137" s="397"/>
      <c r="JV137" s="5"/>
      <c r="KA137" s="397"/>
      <c r="KB137" s="5"/>
      <c r="KG137" s="397"/>
      <c r="KH137" s="5"/>
      <c r="KM137" s="397"/>
      <c r="KN137" s="5"/>
      <c r="KS137" s="397"/>
      <c r="KT137" s="5"/>
      <c r="KY137" s="397"/>
    </row>
    <row r="138" spans="1:311" ht="12.75" customHeight="1" x14ac:dyDescent="0.3">
      <c r="A138" s="20"/>
      <c r="B138" s="20"/>
      <c r="C138" s="20"/>
      <c r="D138" s="20"/>
      <c r="E138" s="20"/>
      <c r="F138" s="20"/>
      <c r="G138" s="20"/>
      <c r="I138" s="4"/>
      <c r="J138" s="356"/>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4"/>
      <c r="J139"/>
    </row>
    <row r="140" spans="1:311" ht="20.25" x14ac:dyDescent="0.3">
      <c r="A140" s="20"/>
      <c r="B140" s="20"/>
      <c r="C140" s="20"/>
      <c r="D140" s="20"/>
      <c r="E140" s="20"/>
      <c r="F140" s="20"/>
      <c r="G140" s="20"/>
      <c r="H140" s="4"/>
      <c r="I140" s="399"/>
      <c r="J140" s="400"/>
      <c r="K140" s="4">
        <v>1</v>
      </c>
      <c r="L140" s="4"/>
      <c r="M140" s="4"/>
      <c r="N140" s="4"/>
      <c r="O140" s="4"/>
      <c r="P140" s="4"/>
      <c r="Q140" s="4">
        <f>K140+1</f>
        <v>2</v>
      </c>
      <c r="R140" s="4"/>
      <c r="S140" s="4"/>
      <c r="T140" s="4"/>
      <c r="U140" s="4"/>
      <c r="V140" s="4"/>
      <c r="W140" s="4">
        <f>Q140+1</f>
        <v>3</v>
      </c>
      <c r="X140" s="4"/>
      <c r="Y140" s="4"/>
      <c r="Z140" s="4"/>
      <c r="AA140" s="4"/>
      <c r="AB140" s="4"/>
      <c r="AC140" s="4">
        <f>W140+1</f>
        <v>4</v>
      </c>
      <c r="AD140" s="4"/>
      <c r="AE140" s="4"/>
      <c r="AF140" s="4"/>
      <c r="AG140" s="4"/>
      <c r="AH140" s="4"/>
      <c r="AI140" s="4">
        <f>AC140+1</f>
        <v>5</v>
      </c>
      <c r="AJ140" s="4"/>
      <c r="AK140" s="4"/>
      <c r="AL140" s="4"/>
      <c r="AM140" s="4"/>
      <c r="AN140" s="4"/>
      <c r="AO140" s="4">
        <f>AI140+1</f>
        <v>6</v>
      </c>
      <c r="AP140" s="4"/>
      <c r="AQ140" s="4"/>
      <c r="AR140" s="4"/>
      <c r="AS140" s="4"/>
      <c r="AT140" s="4"/>
      <c r="AU140" s="4">
        <f>AO140+1</f>
        <v>7</v>
      </c>
      <c r="AV140" s="4"/>
      <c r="AW140" s="4"/>
      <c r="AX140" s="4"/>
      <c r="AY140" s="4"/>
      <c r="AZ140" s="4"/>
      <c r="BA140" s="4">
        <f>AU140+1</f>
        <v>8</v>
      </c>
      <c r="BB140" s="4"/>
      <c r="BC140" s="4"/>
      <c r="BD140" s="4"/>
      <c r="BE140" s="4"/>
      <c r="BF140" s="4"/>
      <c r="BG140" s="4">
        <f>BA140+1</f>
        <v>9</v>
      </c>
      <c r="BH140" s="4"/>
      <c r="BI140" s="4"/>
      <c r="BJ140" s="4"/>
      <c r="BK140" s="4"/>
      <c r="BL140" s="4"/>
      <c r="BM140" s="4">
        <f>BG140+1</f>
        <v>10</v>
      </c>
      <c r="BN140" s="4"/>
      <c r="BO140" s="4"/>
      <c r="BP140" s="4"/>
      <c r="BQ140" s="4"/>
      <c r="BR140" s="4"/>
      <c r="BS140" s="4">
        <f>BM140+1</f>
        <v>11</v>
      </c>
      <c r="BT140" s="4"/>
      <c r="BU140" s="4"/>
      <c r="BV140" s="4"/>
      <c r="BW140" s="4"/>
      <c r="BX140" s="4"/>
      <c r="BY140" s="4">
        <f>BS140+1</f>
        <v>12</v>
      </c>
      <c r="BZ140" s="4"/>
      <c r="CA140" s="4"/>
      <c r="CB140" s="4"/>
      <c r="CC140" s="4"/>
      <c r="CD140" s="4"/>
      <c r="CE140" s="4">
        <f>BY140+1</f>
        <v>13</v>
      </c>
      <c r="CF140" s="4"/>
      <c r="CG140" s="4"/>
      <c r="CH140" s="4"/>
      <c r="CI140" s="4"/>
      <c r="CJ140" s="4"/>
      <c r="CK140" s="4">
        <f>CE140+1</f>
        <v>14</v>
      </c>
      <c r="CL140" s="4"/>
      <c r="CM140" s="4"/>
      <c r="CN140" s="4"/>
      <c r="CO140" s="4"/>
      <c r="CP140" s="4"/>
      <c r="CQ140" s="4">
        <f>CK140+1</f>
        <v>15</v>
      </c>
      <c r="CR140" s="4"/>
      <c r="CS140" s="4"/>
      <c r="CT140" s="4"/>
      <c r="CU140" s="4"/>
      <c r="CV140" s="4"/>
      <c r="CW140" s="4">
        <f>CQ140+1</f>
        <v>16</v>
      </c>
      <c r="CX140" s="4"/>
      <c r="CY140" s="4"/>
      <c r="CZ140" s="4"/>
      <c r="DA140" s="4"/>
      <c r="DB140" s="4"/>
      <c r="DC140" s="4">
        <f>CW140+1</f>
        <v>17</v>
      </c>
      <c r="DD140" s="4"/>
      <c r="DE140" s="4"/>
      <c r="DF140" s="4"/>
      <c r="DG140" s="4"/>
      <c r="DH140" s="4"/>
      <c r="DI140" s="4">
        <f>DC140+1</f>
        <v>18</v>
      </c>
      <c r="DJ140" s="4"/>
      <c r="DK140" s="4"/>
      <c r="DL140" s="4"/>
      <c r="DM140" s="4"/>
      <c r="DN140" s="4"/>
      <c r="DO140" s="4">
        <f>DI140+1</f>
        <v>19</v>
      </c>
      <c r="DP140" s="4"/>
      <c r="DQ140" s="4"/>
      <c r="DR140" s="4"/>
      <c r="DS140" s="4"/>
      <c r="DT140" s="4"/>
      <c r="DU140" s="4">
        <f>DO140+1</f>
        <v>20</v>
      </c>
      <c r="DV140" s="4"/>
      <c r="DW140" s="4"/>
      <c r="DX140" s="4"/>
      <c r="DY140" s="4"/>
      <c r="DZ140" s="4"/>
      <c r="EA140" s="4">
        <f>DU140+1</f>
        <v>21</v>
      </c>
      <c r="EB140" s="4"/>
      <c r="EC140" s="4"/>
      <c r="ED140" s="4"/>
      <c r="EE140" s="4"/>
      <c r="EF140" s="4"/>
      <c r="EG140" s="4">
        <f>EA140+1</f>
        <v>22</v>
      </c>
      <c r="EH140" s="4"/>
      <c r="EI140" s="4"/>
      <c r="EJ140" s="4"/>
      <c r="EK140" s="4"/>
      <c r="EL140" s="4"/>
      <c r="EM140" s="4">
        <f t="shared" ref="EM140" si="48">EG140+1</f>
        <v>23</v>
      </c>
      <c r="EN140" s="4"/>
      <c r="EO140" s="4"/>
      <c r="EP140" s="4"/>
      <c r="EQ140" s="4"/>
      <c r="ER140" s="4"/>
      <c r="ES140" s="4">
        <f t="shared" ref="ES140" si="49">EM140+1</f>
        <v>24</v>
      </c>
      <c r="ET140" s="4"/>
      <c r="EU140" s="4"/>
      <c r="EV140" s="4"/>
      <c r="EW140" s="4"/>
      <c r="EX140" s="4"/>
      <c r="EY140" s="4">
        <f t="shared" ref="EY140" si="50">ES140+1</f>
        <v>25</v>
      </c>
      <c r="EZ140" s="4"/>
      <c r="FA140" s="4"/>
      <c r="FB140" s="4"/>
      <c r="FC140" s="4"/>
      <c r="FD140" s="4"/>
      <c r="FE140" s="4">
        <f t="shared" ref="FE140" si="51">EY140+1</f>
        <v>26</v>
      </c>
      <c r="FF140" s="4"/>
      <c r="FG140" s="4"/>
      <c r="FH140" s="4"/>
      <c r="FI140" s="4"/>
      <c r="FJ140" s="4"/>
      <c r="FK140" s="4">
        <f t="shared" ref="FK140" si="52">FE140+1</f>
        <v>27</v>
      </c>
      <c r="FL140" s="4"/>
      <c r="FM140" s="4"/>
      <c r="FN140" s="4"/>
      <c r="FO140" s="4"/>
      <c r="FP140" s="4"/>
      <c r="FQ140" s="4">
        <f t="shared" ref="FQ140" si="53">FK140+1</f>
        <v>28</v>
      </c>
      <c r="FR140" s="4"/>
      <c r="FS140" s="4"/>
      <c r="FT140" s="4"/>
      <c r="FU140" s="4"/>
      <c r="FV140" s="4"/>
      <c r="FW140" s="4">
        <f t="shared" ref="FW140" si="54">FQ140+1</f>
        <v>29</v>
      </c>
      <c r="FX140" s="4"/>
      <c r="FY140" s="4"/>
      <c r="FZ140" s="4"/>
      <c r="GA140" s="4"/>
      <c r="GB140" s="4"/>
      <c r="GC140" s="4">
        <f t="shared" ref="GC140" si="55">FW140+1</f>
        <v>30</v>
      </c>
      <c r="GD140" s="4"/>
      <c r="GE140" s="4"/>
      <c r="GF140" s="4"/>
      <c r="GG140" s="4"/>
      <c r="GH140" s="4"/>
      <c r="GI140" s="4">
        <f t="shared" ref="GI140" si="56">GC140+1</f>
        <v>31</v>
      </c>
      <c r="GJ140" s="4"/>
      <c r="GK140" s="4"/>
      <c r="GL140" s="4"/>
      <c r="GM140" s="4"/>
      <c r="GN140" s="4"/>
      <c r="GO140" s="4">
        <f t="shared" ref="GO140" si="57">GI140+1</f>
        <v>32</v>
      </c>
      <c r="GP140" s="4"/>
      <c r="GQ140" s="4"/>
      <c r="GR140" s="4"/>
      <c r="GS140" s="4"/>
      <c r="GT140" s="4"/>
      <c r="GU140" s="4">
        <f t="shared" ref="GU140" si="58">GO140+1</f>
        <v>33</v>
      </c>
      <c r="GV140" s="4"/>
      <c r="GW140" s="4"/>
      <c r="GX140" s="4"/>
      <c r="GY140" s="4"/>
      <c r="GZ140" s="4"/>
      <c r="HA140" s="4">
        <f t="shared" ref="HA140" si="59">GU140+1</f>
        <v>34</v>
      </c>
      <c r="HB140" s="4"/>
      <c r="HC140" s="4"/>
      <c r="HD140" s="4"/>
      <c r="HE140" s="4"/>
      <c r="HF140" s="4"/>
      <c r="HG140" s="4">
        <f t="shared" ref="HG140" si="60">HA140+1</f>
        <v>35</v>
      </c>
      <c r="HH140" s="4"/>
      <c r="HI140" s="4"/>
      <c r="HJ140" s="4"/>
      <c r="HK140" s="4"/>
      <c r="HL140" s="4"/>
      <c r="HM140" s="4">
        <f t="shared" ref="HM140" si="61">HG140+1</f>
        <v>36</v>
      </c>
      <c r="HN140" s="4"/>
      <c r="HO140" s="4"/>
      <c r="HP140" s="4"/>
      <c r="HQ140" s="4"/>
      <c r="HR140" s="4"/>
      <c r="HS140" s="4">
        <f t="shared" ref="HS140" si="62">HM140+1</f>
        <v>37</v>
      </c>
      <c r="HT140" s="4"/>
      <c r="HU140" s="4"/>
      <c r="HV140" s="4"/>
      <c r="HW140" s="4"/>
      <c r="HX140" s="4"/>
      <c r="HY140" s="4">
        <f t="shared" ref="HY140" si="63">HS140+1</f>
        <v>38</v>
      </c>
      <c r="HZ140" s="4"/>
      <c r="IA140" s="4"/>
      <c r="IB140" s="4"/>
      <c r="IC140" s="4"/>
      <c r="ID140" s="4"/>
      <c r="IE140" s="4">
        <f t="shared" ref="IE140" si="64">HY140+1</f>
        <v>39</v>
      </c>
      <c r="IF140" s="4"/>
      <c r="IG140" s="4"/>
      <c r="IH140" s="4"/>
      <c r="II140" s="4"/>
      <c r="IJ140" s="4"/>
      <c r="IK140" s="4">
        <f t="shared" ref="IK140" si="65">IE140+1</f>
        <v>40</v>
      </c>
      <c r="IL140" s="4"/>
      <c r="IM140" s="4"/>
      <c r="IN140" s="4"/>
      <c r="IO140" s="4"/>
      <c r="IP140" s="4"/>
      <c r="IQ140" s="4">
        <f t="shared" ref="IQ140" si="66">IK140+1</f>
        <v>41</v>
      </c>
      <c r="IR140" s="4"/>
      <c r="IS140" s="4"/>
      <c r="IT140" s="4"/>
      <c r="IU140" s="4"/>
      <c r="IV140" s="4"/>
      <c r="IW140" s="4">
        <f t="shared" ref="IW140" si="67">IQ140+1</f>
        <v>42</v>
      </c>
      <c r="IX140" s="4"/>
      <c r="IY140" s="4"/>
      <c r="IZ140" s="4"/>
      <c r="JA140" s="4"/>
      <c r="JB140" s="4"/>
      <c r="JC140" s="4">
        <f t="shared" ref="JC140" si="68">IW140+1</f>
        <v>43</v>
      </c>
      <c r="JD140" s="4"/>
      <c r="JE140" s="4"/>
      <c r="JF140" s="4"/>
      <c r="JG140" s="4"/>
      <c r="JH140" s="4"/>
      <c r="JI140" s="4">
        <f t="shared" ref="JI140" si="69">JC140+1</f>
        <v>44</v>
      </c>
      <c r="JJ140" s="4"/>
      <c r="JK140" s="4"/>
      <c r="JL140" s="4"/>
      <c r="JM140" s="4"/>
      <c r="JN140" s="4"/>
      <c r="JO140" s="4">
        <f t="shared" ref="JO140" si="70">JI140+1</f>
        <v>45</v>
      </c>
      <c r="JP140" s="4"/>
      <c r="JQ140" s="4"/>
      <c r="JR140" s="4"/>
      <c r="JS140" s="4"/>
      <c r="JT140" s="4"/>
      <c r="JU140" s="4">
        <f t="shared" ref="JU140" si="71">JO140+1</f>
        <v>46</v>
      </c>
      <c r="JV140" s="4"/>
      <c r="JW140" s="4"/>
      <c r="JX140" s="4"/>
      <c r="JY140" s="4"/>
      <c r="JZ140" s="4"/>
      <c r="KA140" s="4">
        <f t="shared" ref="KA140" si="72">JU140+1</f>
        <v>47</v>
      </c>
      <c r="KB140" s="4"/>
      <c r="KC140" s="4"/>
      <c r="KD140" s="4"/>
      <c r="KE140" s="4"/>
      <c r="KF140" s="4"/>
      <c r="KG140" s="4">
        <f t="shared" ref="KG140" si="73">KA140+1</f>
        <v>48</v>
      </c>
      <c r="KH140" s="4"/>
      <c r="KI140" s="4"/>
      <c r="KJ140" s="4"/>
      <c r="KK140" s="4"/>
      <c r="KL140" s="4"/>
      <c r="KM140" s="4">
        <f t="shared" ref="KM140" si="74">KG140+1</f>
        <v>49</v>
      </c>
      <c r="KN140" s="4"/>
      <c r="KO140" s="4"/>
      <c r="KP140" s="4"/>
      <c r="KQ140" s="4"/>
      <c r="KR140" s="4"/>
      <c r="KS140" s="4">
        <f t="shared" ref="KS140" si="75">KM140+1</f>
        <v>50</v>
      </c>
      <c r="KT140" s="4"/>
      <c r="KU140" s="4"/>
      <c r="KV140" s="4"/>
      <c r="KW140" s="4"/>
      <c r="KX140" s="4"/>
    </row>
    <row r="141" spans="1:311" x14ac:dyDescent="0.2">
      <c r="A141" s="20"/>
      <c r="B141" s="20"/>
      <c r="C141" s="20"/>
      <c r="D141" s="20"/>
      <c r="E141" s="20"/>
      <c r="F141" s="20"/>
      <c r="G141" s="20"/>
      <c r="H141">
        <v>1</v>
      </c>
      <c r="I141" s="479" t="s">
        <v>692</v>
      </c>
      <c r="J141" s="391" t="s">
        <v>693</v>
      </c>
      <c r="K141" s="28">
        <v>5</v>
      </c>
      <c r="Q141" s="28"/>
      <c r="W141" s="28">
        <v>5</v>
      </c>
      <c r="AC141" s="28"/>
      <c r="AI141" s="28">
        <v>10</v>
      </c>
      <c r="AO141" s="28"/>
      <c r="AU141" s="28"/>
      <c r="BA141" s="28"/>
      <c r="BG141" s="28"/>
      <c r="BM141" s="28"/>
      <c r="BS141" s="28"/>
      <c r="BY141" s="28"/>
      <c r="CE141" s="28"/>
      <c r="CK141" s="28"/>
      <c r="CQ141" s="28"/>
      <c r="CW141" s="28"/>
      <c r="DC141" s="28"/>
      <c r="DI141" s="28"/>
      <c r="DO141" s="28"/>
      <c r="DU141" s="28"/>
      <c r="EA141" s="28"/>
      <c r="EG141" s="28"/>
      <c r="EM141" s="28"/>
      <c r="ES141" s="28"/>
      <c r="EY141" s="28"/>
      <c r="FE141" s="28"/>
      <c r="FK141" s="28"/>
      <c r="FQ141" s="28"/>
      <c r="FW141" s="28"/>
      <c r="GC141" s="28"/>
      <c r="GI141" s="28"/>
      <c r="GO141" s="28"/>
      <c r="GU141" s="28"/>
      <c r="HA141" s="28"/>
      <c r="HG141" s="28"/>
      <c r="HM141" s="28"/>
      <c r="HS141" s="28"/>
      <c r="HY141" s="28"/>
      <c r="IE141" s="28"/>
      <c r="IK141" s="28"/>
      <c r="IQ141" s="28"/>
      <c r="IW141" s="28"/>
      <c r="JC141" s="28"/>
      <c r="JI141" s="28"/>
      <c r="JO141" s="28"/>
      <c r="JU141" s="28"/>
      <c r="KA141" s="28"/>
      <c r="KG141" s="28"/>
      <c r="KM141" s="28"/>
      <c r="KS141" s="28"/>
    </row>
    <row r="142" spans="1:311" x14ac:dyDescent="0.2">
      <c r="A142" s="20"/>
      <c r="B142" s="20"/>
      <c r="C142" s="20"/>
      <c r="D142" s="20"/>
      <c r="E142" s="20"/>
      <c r="F142" s="20"/>
      <c r="G142" s="20"/>
      <c r="H142">
        <v>2</v>
      </c>
      <c r="I142" s="479"/>
      <c r="J142" s="391" t="s">
        <v>694</v>
      </c>
      <c r="K142" s="28">
        <v>5</v>
      </c>
      <c r="Q142" s="28"/>
      <c r="W142" s="28">
        <v>8</v>
      </c>
      <c r="AC142" s="28"/>
      <c r="AI142" s="28">
        <v>3</v>
      </c>
      <c r="AO142" s="28"/>
      <c r="AU142" s="28"/>
      <c r="BA142" s="28"/>
      <c r="BG142" s="28"/>
      <c r="BM142" s="28"/>
      <c r="BS142" s="28"/>
      <c r="BY142" s="28"/>
      <c r="CE142" s="28"/>
      <c r="CK142" s="28"/>
      <c r="CQ142" s="28"/>
      <c r="CW142" s="28"/>
      <c r="DC142" s="28"/>
      <c r="DI142" s="28"/>
      <c r="DO142" s="28"/>
      <c r="DU142" s="28"/>
      <c r="EA142" s="28"/>
      <c r="EG142" s="28"/>
      <c r="EM142" s="28"/>
      <c r="ES142" s="28"/>
      <c r="EY142" s="28"/>
      <c r="FE142" s="28"/>
      <c r="FK142" s="28"/>
      <c r="FQ142" s="28"/>
      <c r="FW142" s="28"/>
      <c r="GC142" s="28"/>
      <c r="GI142" s="28"/>
      <c r="GO142" s="28"/>
      <c r="GU142" s="28"/>
      <c r="HA142" s="28"/>
      <c r="HG142" s="28"/>
      <c r="HM142" s="28"/>
      <c r="HS142" s="28"/>
      <c r="HY142" s="28"/>
      <c r="IE142" s="28"/>
      <c r="IK142" s="28"/>
      <c r="IQ142" s="28"/>
      <c r="IW142" s="28"/>
      <c r="JC142" s="28"/>
      <c r="JI142" s="28"/>
      <c r="JO142" s="28"/>
      <c r="JU142" s="28"/>
      <c r="KA142" s="28"/>
      <c r="KG142" s="28"/>
      <c r="KM142" s="28"/>
      <c r="KS142" s="28"/>
    </row>
    <row r="143" spans="1:311" x14ac:dyDescent="0.2">
      <c r="A143" s="20"/>
      <c r="B143" s="20"/>
      <c r="C143" s="20"/>
      <c r="D143" s="20"/>
      <c r="E143" s="20"/>
      <c r="F143" s="20"/>
      <c r="G143" s="20"/>
      <c r="H143">
        <v>3</v>
      </c>
      <c r="I143" s="479"/>
      <c r="J143" s="391" t="s">
        <v>695</v>
      </c>
      <c r="K143" s="28">
        <v>2</v>
      </c>
      <c r="Q143" s="28"/>
      <c r="W143" s="28">
        <v>2</v>
      </c>
      <c r="AC143" s="28"/>
      <c r="AI143" s="28">
        <v>3</v>
      </c>
      <c r="AO143" s="28"/>
      <c r="AU143" s="28"/>
      <c r="BA143" s="28"/>
      <c r="BG143" s="28"/>
      <c r="BM143" s="28"/>
      <c r="BS143" s="28"/>
      <c r="BY143" s="28"/>
      <c r="CE143" s="28"/>
      <c r="CK143" s="28"/>
      <c r="CQ143" s="28"/>
      <c r="CW143" s="28"/>
      <c r="DC143" s="28"/>
      <c r="DI143" s="28"/>
      <c r="DO143" s="28"/>
      <c r="DU143" s="28"/>
      <c r="EA143" s="28"/>
      <c r="EG143" s="28"/>
      <c r="EM143" s="28"/>
      <c r="ES143" s="28"/>
      <c r="EY143" s="28"/>
      <c r="FE143" s="28"/>
      <c r="FK143" s="28"/>
      <c r="FQ143" s="28"/>
      <c r="FW143" s="28"/>
      <c r="GC143" s="28"/>
      <c r="GI143" s="28"/>
      <c r="GO143" s="28"/>
      <c r="GU143" s="28"/>
      <c r="HA143" s="28"/>
      <c r="HG143" s="28"/>
      <c r="HM143" s="28"/>
      <c r="HS143" s="28"/>
      <c r="HY143" s="28"/>
      <c r="IE143" s="28"/>
      <c r="IK143" s="28"/>
      <c r="IQ143" s="28"/>
      <c r="IW143" s="28"/>
      <c r="JC143" s="28"/>
      <c r="JI143" s="28"/>
      <c r="JO143" s="28"/>
      <c r="JU143" s="28"/>
      <c r="KA143" s="28"/>
      <c r="KG143" s="28"/>
      <c r="KM143" s="28"/>
      <c r="KS143" s="28"/>
    </row>
    <row r="144" spans="1:311" x14ac:dyDescent="0.2">
      <c r="A144" s="20"/>
      <c r="B144" s="20"/>
      <c r="C144" s="20"/>
      <c r="D144" s="20"/>
      <c r="E144" s="20"/>
      <c r="F144" s="20"/>
      <c r="G144" s="20"/>
      <c r="H144">
        <v>4</v>
      </c>
      <c r="I144" s="479"/>
      <c r="J144" s="391" t="s">
        <v>696</v>
      </c>
      <c r="K144" s="28">
        <v>10</v>
      </c>
      <c r="Q144" s="28"/>
      <c r="W144" s="28">
        <v>10</v>
      </c>
      <c r="AC144" s="28"/>
      <c r="AI144" s="28">
        <v>7</v>
      </c>
      <c r="AO144" s="28"/>
      <c r="AU144" s="28"/>
      <c r="BA144" s="28"/>
      <c r="BG144" s="28"/>
      <c r="BM144" s="28"/>
      <c r="BS144" s="28"/>
      <c r="BY144" s="28"/>
      <c r="CE144" s="28"/>
      <c r="CK144" s="28"/>
      <c r="CQ144" s="28"/>
      <c r="CW144" s="28"/>
      <c r="DC144" s="28"/>
      <c r="DI144" s="28"/>
      <c r="DO144" s="28"/>
      <c r="DU144" s="28"/>
      <c r="EA144" s="28"/>
      <c r="EG144" s="28"/>
      <c r="EM144" s="28"/>
      <c r="ES144" s="28"/>
      <c r="EY144" s="28"/>
      <c r="FE144" s="28"/>
      <c r="FK144" s="28"/>
      <c r="FQ144" s="28"/>
      <c r="FW144" s="28"/>
      <c r="GC144" s="28"/>
      <c r="GI144" s="28"/>
      <c r="GO144" s="28"/>
      <c r="GU144" s="28"/>
      <c r="HA144" s="28"/>
      <c r="HG144" s="28"/>
      <c r="HM144" s="28"/>
      <c r="HS144" s="28"/>
      <c r="HY144" s="28"/>
      <c r="IE144" s="28"/>
      <c r="IK144" s="28"/>
      <c r="IQ144" s="28"/>
      <c r="IW144" s="28"/>
      <c r="JC144" s="28"/>
      <c r="JI144" s="28"/>
      <c r="JO144" s="28"/>
      <c r="JU144" s="28"/>
      <c r="KA144" s="28"/>
      <c r="KG144" s="28"/>
      <c r="KM144" s="28"/>
      <c r="KS144" s="28"/>
    </row>
    <row r="145" spans="1:305" x14ac:dyDescent="0.2">
      <c r="A145" s="20"/>
      <c r="B145" s="20"/>
      <c r="C145" s="20"/>
      <c r="D145" s="20"/>
      <c r="E145" s="20"/>
      <c r="F145" s="20"/>
      <c r="G145" s="20"/>
      <c r="H145">
        <v>5</v>
      </c>
      <c r="I145" s="479"/>
      <c r="J145" s="391" t="s">
        <v>697</v>
      </c>
      <c r="K145" s="28">
        <v>1</v>
      </c>
      <c r="Q145" s="28"/>
      <c r="W145" s="28">
        <v>1</v>
      </c>
      <c r="AC145" s="28"/>
      <c r="AI145" s="28">
        <v>0</v>
      </c>
      <c r="AO145" s="28"/>
      <c r="AU145" s="28"/>
      <c r="BA145" s="28"/>
      <c r="BG145" s="28"/>
      <c r="BM145" s="28"/>
      <c r="BS145" s="28"/>
      <c r="BY145" s="28"/>
      <c r="CE145" s="28"/>
      <c r="CK145" s="28"/>
      <c r="CQ145" s="28"/>
      <c r="CW145" s="28"/>
      <c r="DC145" s="28"/>
      <c r="DI145" s="28"/>
      <c r="DO145" s="28"/>
      <c r="DU145" s="28"/>
      <c r="EA145" s="28"/>
      <c r="EG145" s="28"/>
      <c r="EM145" s="28"/>
      <c r="ES145" s="28"/>
      <c r="EY145" s="28"/>
      <c r="FE145" s="28"/>
      <c r="FK145" s="28"/>
      <c r="FQ145" s="28"/>
      <c r="FW145" s="28"/>
      <c r="GC145" s="28"/>
      <c r="GI145" s="28"/>
      <c r="GO145" s="28"/>
      <c r="GU145" s="28"/>
      <c r="HA145" s="28"/>
      <c r="HG145" s="28"/>
      <c r="HM145" s="28"/>
      <c r="HS145" s="28"/>
      <c r="HY145" s="28"/>
      <c r="IE145" s="28"/>
      <c r="IK145" s="28"/>
      <c r="IQ145" s="28"/>
      <c r="IW145" s="28"/>
      <c r="JC145" s="28"/>
      <c r="JI145" s="28"/>
      <c r="JO145" s="28"/>
      <c r="JU145" s="28"/>
      <c r="KA145" s="28"/>
      <c r="KG145" s="28"/>
      <c r="KM145" s="28"/>
      <c r="KS145" s="28"/>
    </row>
    <row r="146" spans="1:305" x14ac:dyDescent="0.2">
      <c r="A146" s="20"/>
      <c r="B146" s="20"/>
      <c r="C146" s="20"/>
      <c r="D146" s="20"/>
      <c r="E146" s="20"/>
      <c r="F146" s="20"/>
      <c r="G146" s="20"/>
      <c r="H146">
        <v>6</v>
      </c>
      <c r="I146" s="479"/>
      <c r="J146" s="391" t="s">
        <v>698</v>
      </c>
      <c r="K146" s="28">
        <v>7</v>
      </c>
      <c r="Q146" s="28"/>
      <c r="W146" s="28">
        <v>7</v>
      </c>
      <c r="AC146" s="28"/>
      <c r="AI146" s="28">
        <v>7</v>
      </c>
      <c r="AO146" s="28"/>
      <c r="AU146" s="28"/>
      <c r="BA146" s="28"/>
      <c r="BG146" s="28"/>
      <c r="BM146" s="28"/>
      <c r="BS146" s="28"/>
      <c r="BY146" s="28"/>
      <c r="CE146" s="28"/>
      <c r="CK146" s="28"/>
      <c r="CQ146" s="28"/>
      <c r="CW146" s="28"/>
      <c r="DC146" s="28"/>
      <c r="DI146" s="28"/>
      <c r="DO146" s="28"/>
      <c r="DU146" s="28"/>
      <c r="EA146" s="28"/>
      <c r="EG146" s="28"/>
      <c r="EM146" s="28"/>
      <c r="ES146" s="28"/>
      <c r="EY146" s="28"/>
      <c r="FE146" s="28"/>
      <c r="FK146" s="28"/>
      <c r="FQ146" s="28"/>
      <c r="FW146" s="28"/>
      <c r="GC146" s="28"/>
      <c r="GI146" s="28"/>
      <c r="GO146" s="28"/>
      <c r="GU146" s="28"/>
      <c r="HA146" s="28"/>
      <c r="HG146" s="28"/>
      <c r="HM146" s="28"/>
      <c r="HS146" s="28"/>
      <c r="HY146" s="28"/>
      <c r="IE146" s="28"/>
      <c r="IK146" s="28"/>
      <c r="IQ146" s="28"/>
      <c r="IW146" s="28"/>
      <c r="JC146" s="28"/>
      <c r="JI146" s="28"/>
      <c r="JO146" s="28"/>
      <c r="JU146" s="28"/>
      <c r="KA146" s="28"/>
      <c r="KG146" s="28"/>
      <c r="KM146" s="28"/>
      <c r="KS146" s="28"/>
    </row>
    <row r="147" spans="1:305" x14ac:dyDescent="0.2">
      <c r="A147" s="20"/>
      <c r="B147" s="20"/>
      <c r="C147" s="20"/>
      <c r="D147" s="20"/>
      <c r="E147" s="20"/>
      <c r="F147" s="20"/>
      <c r="G147" s="20"/>
      <c r="H147">
        <v>7</v>
      </c>
      <c r="I147" s="479"/>
      <c r="J147" s="391" t="s">
        <v>74</v>
      </c>
      <c r="K147" s="28">
        <v>8</v>
      </c>
      <c r="Q147" s="28"/>
      <c r="W147" s="28">
        <v>8</v>
      </c>
      <c r="AC147" s="28"/>
      <c r="AI147" s="28">
        <v>4</v>
      </c>
      <c r="AO147" s="28"/>
      <c r="AU147" s="28"/>
      <c r="BA147" s="28"/>
      <c r="BG147" s="28"/>
      <c r="BM147" s="28"/>
      <c r="BS147" s="28"/>
      <c r="BY147" s="28"/>
      <c r="CE147" s="28"/>
      <c r="CK147" s="28"/>
      <c r="CQ147" s="28"/>
      <c r="CW147" s="28"/>
      <c r="DC147" s="28"/>
      <c r="DI147" s="28"/>
      <c r="DO147" s="28"/>
      <c r="DU147" s="28"/>
      <c r="EA147" s="28"/>
      <c r="EG147" s="28"/>
      <c r="EM147" s="28"/>
      <c r="ES147" s="28"/>
      <c r="EY147" s="28"/>
      <c r="FE147" s="28"/>
      <c r="FK147" s="28"/>
      <c r="FQ147" s="28"/>
      <c r="FW147" s="28"/>
      <c r="GC147" s="28"/>
      <c r="GI147" s="28"/>
      <c r="GO147" s="28"/>
      <c r="GU147" s="28"/>
      <c r="HA147" s="28"/>
      <c r="HG147" s="28"/>
      <c r="HM147" s="28"/>
      <c r="HS147" s="28"/>
      <c r="HY147" s="28"/>
      <c r="IE147" s="28"/>
      <c r="IK147" s="28"/>
      <c r="IQ147" s="28"/>
      <c r="IW147" s="28"/>
      <c r="JC147" s="28"/>
      <c r="JI147" s="28"/>
      <c r="JO147" s="28"/>
      <c r="JU147" s="28"/>
      <c r="KA147" s="28"/>
      <c r="KG147" s="28"/>
      <c r="KM147" s="28"/>
      <c r="KS147" s="28"/>
    </row>
    <row r="148" spans="1:305" x14ac:dyDescent="0.2">
      <c r="A148" s="20"/>
      <c r="B148" s="20"/>
      <c r="C148" s="20"/>
      <c r="D148" s="20"/>
      <c r="E148" s="20"/>
      <c r="F148" s="20"/>
      <c r="G148" s="20"/>
      <c r="H148">
        <v>8</v>
      </c>
      <c r="I148" s="479"/>
      <c r="J148" s="391" t="s">
        <v>699</v>
      </c>
      <c r="K148" s="28">
        <v>6</v>
      </c>
      <c r="Q148" s="28"/>
      <c r="W148" s="28">
        <v>6</v>
      </c>
      <c r="AC148" s="28"/>
      <c r="AI148" s="28">
        <v>7</v>
      </c>
      <c r="AO148" s="28"/>
      <c r="AU148" s="28"/>
      <c r="BA148" s="28"/>
      <c r="BG148" s="28"/>
      <c r="BM148" s="28"/>
      <c r="BS148" s="28"/>
      <c r="BY148" s="28"/>
      <c r="CE148" s="28"/>
      <c r="CK148" s="28"/>
      <c r="CQ148" s="28"/>
      <c r="CW148" s="28"/>
      <c r="DC148" s="28"/>
      <c r="DI148" s="28"/>
      <c r="DO148" s="28"/>
      <c r="DU148" s="28"/>
      <c r="EA148" s="28"/>
      <c r="EG148" s="28"/>
      <c r="EM148" s="28"/>
      <c r="ES148" s="28"/>
      <c r="EY148" s="28"/>
      <c r="FE148" s="28"/>
      <c r="FK148" s="28"/>
      <c r="FQ148" s="28"/>
      <c r="FW148" s="28"/>
      <c r="GC148" s="28"/>
      <c r="GI148" s="28"/>
      <c r="GO148" s="28"/>
      <c r="GU148" s="28"/>
      <c r="HA148" s="28"/>
      <c r="HG148" s="28"/>
      <c r="HM148" s="28"/>
      <c r="HS148" s="28"/>
      <c r="HY148" s="28"/>
      <c r="IE148" s="28"/>
      <c r="IK148" s="28"/>
      <c r="IQ148" s="28"/>
      <c r="IW148" s="28"/>
      <c r="JC148" s="28"/>
      <c r="JI148" s="28"/>
      <c r="JO148" s="28"/>
      <c r="JU148" s="28"/>
      <c r="KA148" s="28"/>
      <c r="KG148" s="28"/>
      <c r="KM148" s="28"/>
      <c r="KS148" s="28"/>
    </row>
    <row r="149" spans="1:305" x14ac:dyDescent="0.2">
      <c r="A149" s="20"/>
      <c r="B149" s="20"/>
      <c r="C149" s="20"/>
      <c r="D149" s="20"/>
      <c r="E149" s="20"/>
      <c r="F149" s="20"/>
      <c r="G149" s="20"/>
      <c r="H149">
        <v>9</v>
      </c>
      <c r="I149" s="479"/>
      <c r="J149" s="391" t="s">
        <v>85</v>
      </c>
      <c r="K149" s="28">
        <v>8</v>
      </c>
      <c r="Q149" s="28"/>
      <c r="W149" s="28">
        <v>8</v>
      </c>
      <c r="AC149" s="28"/>
      <c r="AI149" s="28">
        <v>4</v>
      </c>
      <c r="AO149" s="28"/>
      <c r="AU149" s="28"/>
      <c r="BA149" s="28"/>
      <c r="BG149" s="28"/>
      <c r="BM149" s="28"/>
      <c r="BS149" s="28"/>
      <c r="BY149" s="28"/>
      <c r="CE149" s="28"/>
      <c r="CK149" s="28"/>
      <c r="CQ149" s="28"/>
      <c r="CW149" s="28"/>
      <c r="DC149" s="28"/>
      <c r="DI149" s="28"/>
      <c r="DO149" s="28"/>
      <c r="DU149" s="28"/>
      <c r="EA149" s="28"/>
      <c r="EG149" s="28"/>
      <c r="EM149" s="28"/>
      <c r="ES149" s="28"/>
      <c r="EY149" s="28"/>
      <c r="FE149" s="28"/>
      <c r="FK149" s="28"/>
      <c r="FQ149" s="28"/>
      <c r="FW149" s="28"/>
      <c r="GC149" s="28"/>
      <c r="GI149" s="28"/>
      <c r="GO149" s="28"/>
      <c r="GU149" s="28"/>
      <c r="HA149" s="28"/>
      <c r="HG149" s="28"/>
      <c r="HM149" s="28"/>
      <c r="HS149" s="28"/>
      <c r="HY149" s="28"/>
      <c r="IE149" s="28"/>
      <c r="IK149" s="28"/>
      <c r="IQ149" s="28"/>
      <c r="IW149" s="28"/>
      <c r="JC149" s="28"/>
      <c r="JI149" s="28"/>
      <c r="JO149" s="28"/>
      <c r="JU149" s="28"/>
      <c r="KA149" s="28"/>
      <c r="KG149" s="28"/>
      <c r="KM149" s="28"/>
      <c r="KS149" s="28"/>
    </row>
    <row r="150" spans="1:305" x14ac:dyDescent="0.2">
      <c r="A150" s="20"/>
      <c r="B150" s="20"/>
      <c r="C150" s="20"/>
      <c r="D150" s="20"/>
      <c r="E150" s="20"/>
      <c r="F150" s="20"/>
      <c r="G150" s="20"/>
      <c r="H150">
        <v>10</v>
      </c>
      <c r="I150" s="479"/>
      <c r="J150" s="391" t="s">
        <v>86</v>
      </c>
      <c r="K150" s="28">
        <v>4</v>
      </c>
      <c r="Q150" s="28">
        <v>4</v>
      </c>
      <c r="W150" s="28">
        <v>4</v>
      </c>
      <c r="AC150" s="28">
        <v>4</v>
      </c>
      <c r="AI150" s="28">
        <v>4</v>
      </c>
      <c r="AO150" s="28">
        <v>4</v>
      </c>
      <c r="AU150" s="28">
        <v>4</v>
      </c>
      <c r="BA150" s="28">
        <v>4</v>
      </c>
      <c r="BG150" s="28">
        <v>4</v>
      </c>
      <c r="BM150" s="28">
        <v>4</v>
      </c>
      <c r="BS150" s="28">
        <v>4</v>
      </c>
      <c r="BY150" s="28">
        <v>4</v>
      </c>
      <c r="CE150" s="28">
        <v>4</v>
      </c>
      <c r="CK150" s="28">
        <v>4</v>
      </c>
      <c r="CQ150" s="28">
        <v>4</v>
      </c>
      <c r="CW150" s="28">
        <v>4</v>
      </c>
      <c r="DC150" s="28">
        <v>4</v>
      </c>
      <c r="DI150" s="28">
        <v>4</v>
      </c>
      <c r="DO150" s="28">
        <v>4</v>
      </c>
      <c r="DU150" s="28">
        <v>4</v>
      </c>
      <c r="EA150" s="28">
        <v>4</v>
      </c>
      <c r="EG150" s="28">
        <v>4</v>
      </c>
      <c r="EM150" s="28">
        <v>4</v>
      </c>
      <c r="ES150" s="28">
        <v>4</v>
      </c>
      <c r="EY150" s="28">
        <v>4</v>
      </c>
      <c r="FE150" s="28">
        <v>4</v>
      </c>
      <c r="FK150" s="28">
        <v>4</v>
      </c>
      <c r="FQ150" s="28">
        <v>4</v>
      </c>
      <c r="FW150" s="28">
        <v>4</v>
      </c>
      <c r="GC150" s="28">
        <v>4</v>
      </c>
      <c r="GI150" s="28">
        <v>4</v>
      </c>
      <c r="GO150" s="28">
        <v>4</v>
      </c>
      <c r="GU150" s="28">
        <v>4</v>
      </c>
      <c r="HA150" s="28">
        <v>4</v>
      </c>
      <c r="HG150" s="28">
        <v>4</v>
      </c>
      <c r="HM150" s="28">
        <v>4</v>
      </c>
      <c r="HS150" s="28">
        <v>4</v>
      </c>
      <c r="HY150" s="28">
        <v>4</v>
      </c>
      <c r="IE150" s="28">
        <v>4</v>
      </c>
      <c r="IK150" s="28">
        <v>4</v>
      </c>
      <c r="IQ150" s="28">
        <v>4</v>
      </c>
      <c r="IW150" s="28">
        <v>4</v>
      </c>
      <c r="JC150" s="28">
        <v>4</v>
      </c>
      <c r="JI150" s="28">
        <v>4</v>
      </c>
      <c r="JO150" s="28">
        <v>4</v>
      </c>
      <c r="JU150" s="28">
        <v>4</v>
      </c>
      <c r="KA150" s="28">
        <v>4</v>
      </c>
      <c r="KG150" s="28">
        <v>4</v>
      </c>
      <c r="KM150" s="28">
        <v>4</v>
      </c>
      <c r="KS150" s="28">
        <v>4</v>
      </c>
    </row>
    <row r="151" spans="1:305" x14ac:dyDescent="0.2">
      <c r="A151" s="20"/>
      <c r="B151" s="20"/>
      <c r="C151" s="20"/>
      <c r="D151" s="20"/>
      <c r="E151" s="20"/>
      <c r="F151" s="20"/>
      <c r="G151" s="20"/>
      <c r="H151">
        <v>11</v>
      </c>
      <c r="I151" s="479"/>
      <c r="J151" s="391" t="s">
        <v>700</v>
      </c>
      <c r="K151" s="28">
        <v>2</v>
      </c>
      <c r="Q151" s="28"/>
      <c r="W151" s="28">
        <v>2</v>
      </c>
      <c r="AC151" s="28"/>
      <c r="AI151" s="28">
        <v>2</v>
      </c>
      <c r="AO151" s="28"/>
      <c r="AU151" s="28"/>
      <c r="BA151" s="28"/>
      <c r="BG151" s="28"/>
      <c r="BM151" s="28"/>
      <c r="BS151" s="28"/>
      <c r="BY151" s="28"/>
      <c r="CE151" s="28"/>
      <c r="CK151" s="28"/>
      <c r="CQ151" s="28"/>
      <c r="CW151" s="28"/>
      <c r="DC151" s="28"/>
      <c r="DI151" s="28"/>
      <c r="DO151" s="28"/>
      <c r="DU151" s="28"/>
      <c r="EA151" s="28"/>
      <c r="EG151" s="28"/>
      <c r="EM151" s="28"/>
      <c r="ES151" s="28"/>
      <c r="EY151" s="28"/>
      <c r="FE151" s="28"/>
      <c r="FK151" s="28"/>
      <c r="FQ151" s="28"/>
      <c r="FW151" s="28"/>
      <c r="GC151" s="28"/>
      <c r="GI151" s="28"/>
      <c r="GO151" s="28"/>
      <c r="GU151" s="28"/>
      <c r="HA151" s="28"/>
      <c r="HG151" s="28"/>
      <c r="HM151" s="28"/>
      <c r="HS151" s="28"/>
      <c r="HY151" s="28"/>
      <c r="IE151" s="28"/>
      <c r="IK151" s="28"/>
      <c r="IQ151" s="28"/>
      <c r="IW151" s="28"/>
      <c r="JC151" s="28"/>
      <c r="JI151" s="28"/>
      <c r="JO151" s="28"/>
      <c r="JU151" s="28"/>
      <c r="KA151" s="28"/>
      <c r="KG151" s="28"/>
      <c r="KM151" s="28"/>
      <c r="KS151" s="28"/>
    </row>
    <row r="152" spans="1:305" x14ac:dyDescent="0.2">
      <c r="A152" s="20"/>
      <c r="B152" s="20"/>
      <c r="C152" s="20"/>
      <c r="D152" s="20"/>
      <c r="E152" s="20"/>
      <c r="F152" s="20"/>
      <c r="G152" s="20"/>
      <c r="H152">
        <v>12</v>
      </c>
      <c r="I152" s="479"/>
      <c r="J152" s="391" t="s">
        <v>701</v>
      </c>
      <c r="K152" s="28">
        <v>2</v>
      </c>
      <c r="Q152" s="28"/>
      <c r="W152" s="28">
        <v>2</v>
      </c>
      <c r="AC152" s="28"/>
      <c r="AI152" s="28">
        <v>1</v>
      </c>
      <c r="AO152" s="28"/>
      <c r="AU152" s="28"/>
      <c r="BA152" s="28"/>
      <c r="BG152" s="28"/>
      <c r="BM152" s="28"/>
      <c r="BS152" s="28"/>
      <c r="BY152" s="28"/>
      <c r="CE152" s="28"/>
      <c r="CK152" s="28"/>
      <c r="CQ152" s="28"/>
      <c r="CW152" s="28"/>
      <c r="DC152" s="28"/>
      <c r="DI152" s="28"/>
      <c r="DO152" s="28"/>
      <c r="DU152" s="28"/>
      <c r="EA152" s="28"/>
      <c r="EG152" s="28"/>
      <c r="EM152" s="28"/>
      <c r="ES152" s="28"/>
      <c r="EY152" s="28"/>
      <c r="FE152" s="28"/>
      <c r="FK152" s="28"/>
      <c r="FQ152" s="28"/>
      <c r="FW152" s="28"/>
      <c r="GC152" s="28"/>
      <c r="GI152" s="28"/>
      <c r="GO152" s="28"/>
      <c r="GU152" s="28"/>
      <c r="HA152" s="28"/>
      <c r="HG152" s="28"/>
      <c r="HM152" s="28"/>
      <c r="HS152" s="28"/>
      <c r="HY152" s="28"/>
      <c r="IE152" s="28"/>
      <c r="IK152" s="28"/>
      <c r="IQ152" s="28"/>
      <c r="IW152" s="28"/>
      <c r="JC152" s="28"/>
      <c r="JI152" s="28"/>
      <c r="JO152" s="28"/>
      <c r="JU152" s="28"/>
      <c r="KA152" s="28"/>
      <c r="KG152" s="28"/>
      <c r="KM152" s="28"/>
      <c r="KS152" s="28"/>
    </row>
    <row r="153" spans="1:305" x14ac:dyDescent="0.2">
      <c r="A153" s="20"/>
      <c r="B153" s="20"/>
      <c r="C153" s="20"/>
      <c r="D153" s="20"/>
      <c r="E153" s="20"/>
      <c r="F153" s="20"/>
      <c r="G153" s="20"/>
      <c r="H153">
        <v>13</v>
      </c>
      <c r="I153" s="479"/>
      <c r="J153" s="391" t="s">
        <v>90</v>
      </c>
      <c r="K153" s="28"/>
      <c r="Q153" s="28"/>
      <c r="W153" s="28"/>
      <c r="AC153" s="28"/>
      <c r="AI153" s="28"/>
      <c r="AO153" s="28"/>
      <c r="AU153" s="28"/>
      <c r="BA153" s="28"/>
      <c r="BG153" s="28"/>
      <c r="BM153" s="28"/>
      <c r="BS153" s="28"/>
      <c r="BY153" s="28"/>
      <c r="CE153" s="28"/>
      <c r="CK153" s="28"/>
      <c r="CQ153" s="28"/>
      <c r="CW153" s="28"/>
      <c r="DC153" s="28"/>
      <c r="DI153" s="28"/>
      <c r="DO153" s="28"/>
      <c r="DU153" s="28"/>
      <c r="EA153" s="28"/>
      <c r="EG153" s="28"/>
      <c r="EM153" s="28"/>
      <c r="ES153" s="28"/>
      <c r="EY153" s="28"/>
      <c r="FE153" s="28"/>
      <c r="FK153" s="28"/>
      <c r="FQ153" s="28"/>
      <c r="FW153" s="28"/>
      <c r="GC153" s="28"/>
      <c r="GI153" s="28"/>
      <c r="GO153" s="28"/>
      <c r="GU153" s="28"/>
      <c r="HA153" s="28"/>
      <c r="HG153" s="28"/>
      <c r="HM153" s="28"/>
      <c r="HS153" s="28"/>
      <c r="HY153" s="28"/>
      <c r="IE153" s="28"/>
      <c r="IK153" s="28"/>
      <c r="IQ153" s="28"/>
      <c r="IW153" s="28"/>
      <c r="JC153" s="28"/>
      <c r="JI153" s="28"/>
      <c r="JO153" s="28"/>
      <c r="JU153" s="28"/>
      <c r="KA153" s="28"/>
      <c r="KG153" s="28"/>
      <c r="KM153" s="28"/>
      <c r="KS153" s="28"/>
    </row>
    <row r="154" spans="1:305" x14ac:dyDescent="0.2">
      <c r="A154" s="20"/>
      <c r="B154" s="20"/>
      <c r="C154" s="20"/>
      <c r="D154" s="20"/>
      <c r="E154" s="20"/>
      <c r="F154" s="20"/>
      <c r="G154" s="20"/>
      <c r="H154">
        <v>14</v>
      </c>
      <c r="I154" s="479"/>
      <c r="J154" s="391" t="s">
        <v>702</v>
      </c>
      <c r="K154" s="28">
        <v>0.25</v>
      </c>
      <c r="Q154" s="28"/>
      <c r="W154" s="28">
        <v>0.25</v>
      </c>
      <c r="AC154" s="28"/>
      <c r="AI154" s="28">
        <v>1</v>
      </c>
      <c r="AO154" s="28"/>
      <c r="AU154" s="28"/>
      <c r="BA154" s="28"/>
      <c r="BG154" s="28"/>
      <c r="BM154" s="28"/>
      <c r="BS154" s="28"/>
      <c r="BY154" s="28"/>
      <c r="CE154" s="28"/>
      <c r="CK154" s="28"/>
      <c r="CQ154" s="28"/>
      <c r="CW154" s="28"/>
      <c r="DC154" s="28"/>
      <c r="DI154" s="28"/>
      <c r="DO154" s="28"/>
      <c r="DU154" s="28"/>
      <c r="EA154" s="28"/>
      <c r="EG154" s="28"/>
      <c r="EM154" s="28"/>
      <c r="ES154" s="28"/>
      <c r="EY154" s="28"/>
      <c r="FE154" s="28"/>
      <c r="FK154" s="28"/>
      <c r="FQ154" s="28"/>
      <c r="FW154" s="28"/>
      <c r="GC154" s="28"/>
      <c r="GI154" s="28"/>
      <c r="GO154" s="28"/>
      <c r="GU154" s="28"/>
      <c r="HA154" s="28"/>
      <c r="HG154" s="28"/>
      <c r="HM154" s="28"/>
      <c r="HS154" s="28"/>
      <c r="HY154" s="28"/>
      <c r="IE154" s="28"/>
      <c r="IK154" s="28"/>
      <c r="IQ154" s="28"/>
      <c r="IW154" s="28"/>
      <c r="JC154" s="28"/>
      <c r="JI154" s="28"/>
      <c r="JO154" s="28"/>
      <c r="JU154" s="28"/>
      <c r="KA154" s="28"/>
      <c r="KG154" s="28"/>
      <c r="KM154" s="28"/>
      <c r="KS154" s="28"/>
    </row>
    <row r="155" spans="1:305" x14ac:dyDescent="0.2">
      <c r="A155" s="20"/>
      <c r="B155" s="20"/>
      <c r="C155" s="20"/>
      <c r="D155" s="20"/>
      <c r="E155" s="20"/>
      <c r="F155" s="20"/>
      <c r="G155" s="20"/>
      <c r="H155">
        <v>15</v>
      </c>
      <c r="I155" s="479"/>
      <c r="J155" s="391" t="s">
        <v>703</v>
      </c>
      <c r="K155" s="28"/>
      <c r="Q155" s="28"/>
      <c r="W155" s="28"/>
      <c r="AC155" s="28"/>
      <c r="AI155" s="28"/>
      <c r="AO155" s="28"/>
      <c r="AU155" s="28"/>
      <c r="BA155" s="28"/>
      <c r="BG155" s="28"/>
      <c r="BM155" s="28"/>
      <c r="BS155" s="28"/>
      <c r="BY155" s="28"/>
      <c r="CE155" s="28"/>
      <c r="CK155" s="28"/>
      <c r="CQ155" s="28"/>
      <c r="CW155" s="28"/>
      <c r="DC155" s="28"/>
      <c r="DI155" s="28"/>
      <c r="DO155" s="28"/>
      <c r="DU155" s="28"/>
      <c r="EA155" s="28"/>
      <c r="EG155" s="28"/>
      <c r="EM155" s="28"/>
      <c r="ES155" s="28"/>
      <c r="EY155" s="28"/>
      <c r="FE155" s="28"/>
      <c r="FK155" s="28"/>
      <c r="FQ155" s="28"/>
      <c r="FW155" s="28"/>
      <c r="GC155" s="28"/>
      <c r="GI155" s="28"/>
      <c r="GO155" s="28"/>
      <c r="GU155" s="28"/>
      <c r="HA155" s="28"/>
      <c r="HG155" s="28"/>
      <c r="HM155" s="28"/>
      <c r="HS155" s="28"/>
      <c r="HY155" s="28"/>
      <c r="IE155" s="28"/>
      <c r="IK155" s="28"/>
      <c r="IQ155" s="28"/>
      <c r="IW155" s="28"/>
      <c r="JC155" s="28"/>
      <c r="JI155" s="28"/>
      <c r="JO155" s="28"/>
      <c r="JU155" s="28"/>
      <c r="KA155" s="28"/>
      <c r="KG155" s="28"/>
      <c r="KM155" s="28"/>
      <c r="KS155" s="28"/>
    </row>
    <row r="156" spans="1:305" x14ac:dyDescent="0.2">
      <c r="A156" s="20"/>
      <c r="B156" s="20"/>
      <c r="C156" s="20"/>
      <c r="D156" s="20"/>
      <c r="E156" s="20"/>
      <c r="F156" s="20"/>
      <c r="G156" s="20"/>
      <c r="H156">
        <v>16</v>
      </c>
      <c r="I156" s="479"/>
      <c r="J156" s="391" t="s">
        <v>33</v>
      </c>
      <c r="K156" s="28" t="b">
        <v>1</v>
      </c>
      <c r="Q156" s="28" t="b">
        <v>1</v>
      </c>
      <c r="W156" s="28" t="b">
        <v>1</v>
      </c>
      <c r="AC156" s="28" t="b">
        <v>1</v>
      </c>
      <c r="AI156" s="28" t="b">
        <v>1</v>
      </c>
      <c r="AO156" s="28" t="b">
        <v>1</v>
      </c>
      <c r="AU156" s="28" t="b">
        <v>1</v>
      </c>
      <c r="BA156" s="28" t="b">
        <v>1</v>
      </c>
      <c r="BG156" s="28" t="b">
        <v>1</v>
      </c>
      <c r="BM156" s="28" t="b">
        <v>1</v>
      </c>
      <c r="BS156" s="28" t="b">
        <v>1</v>
      </c>
      <c r="BY156" s="28" t="b">
        <v>1</v>
      </c>
      <c r="CE156" s="28" t="b">
        <v>1</v>
      </c>
      <c r="CK156" s="28" t="b">
        <v>1</v>
      </c>
      <c r="CQ156" s="28" t="b">
        <v>1</v>
      </c>
      <c r="CW156" s="28" t="b">
        <v>1</v>
      </c>
      <c r="DC156" s="28" t="b">
        <v>1</v>
      </c>
      <c r="DI156" s="28" t="b">
        <v>1</v>
      </c>
      <c r="DO156" s="28" t="b">
        <v>1</v>
      </c>
      <c r="DU156" s="28" t="b">
        <v>1</v>
      </c>
      <c r="EA156" s="28" t="b">
        <v>1</v>
      </c>
      <c r="EG156" s="28" t="b">
        <v>1</v>
      </c>
      <c r="EM156" s="28" t="b">
        <v>1</v>
      </c>
      <c r="ES156" s="28" t="b">
        <v>1</v>
      </c>
      <c r="EY156" s="28" t="b">
        <v>1</v>
      </c>
      <c r="FE156" s="28" t="b">
        <v>1</v>
      </c>
      <c r="FK156" s="28" t="b">
        <v>1</v>
      </c>
      <c r="FQ156" s="28" t="b">
        <v>1</v>
      </c>
      <c r="FW156" s="28" t="b">
        <v>1</v>
      </c>
      <c r="GC156" s="28" t="b">
        <v>1</v>
      </c>
      <c r="GI156" s="28" t="b">
        <v>1</v>
      </c>
      <c r="GO156" s="28" t="b">
        <v>1</v>
      </c>
      <c r="GU156" s="28" t="b">
        <v>1</v>
      </c>
      <c r="HA156" s="28" t="b">
        <v>1</v>
      </c>
      <c r="HG156" s="28" t="b">
        <v>1</v>
      </c>
      <c r="HM156" s="28" t="b">
        <v>1</v>
      </c>
      <c r="HS156" s="28" t="b">
        <v>1</v>
      </c>
      <c r="HY156" s="28" t="b">
        <v>1</v>
      </c>
      <c r="IE156" s="28" t="b">
        <v>1</v>
      </c>
      <c r="IK156" s="28" t="b">
        <v>1</v>
      </c>
      <c r="IQ156" s="28" t="b">
        <v>1</v>
      </c>
      <c r="IW156" s="28" t="b">
        <v>1</v>
      </c>
      <c r="JC156" s="28" t="b">
        <v>1</v>
      </c>
      <c r="JI156" s="28" t="b">
        <v>1</v>
      </c>
      <c r="JO156" s="28" t="b">
        <v>1</v>
      </c>
      <c r="JU156" s="28" t="b">
        <v>1</v>
      </c>
      <c r="KA156" s="28" t="b">
        <v>1</v>
      </c>
      <c r="KG156" s="28" t="b">
        <v>1</v>
      </c>
      <c r="KM156" s="28" t="b">
        <v>1</v>
      </c>
      <c r="KS156" s="28" t="b">
        <v>1</v>
      </c>
    </row>
    <row r="157" spans="1:305" x14ac:dyDescent="0.2">
      <c r="A157" s="20"/>
      <c r="B157" s="20"/>
      <c r="C157" s="20"/>
      <c r="D157" s="20"/>
      <c r="E157" s="20"/>
      <c r="F157" s="20"/>
      <c r="G157" s="20"/>
      <c r="H157">
        <v>17</v>
      </c>
      <c r="I157" s="479"/>
      <c r="J157" s="391" t="s">
        <v>35</v>
      </c>
      <c r="K157" s="28" t="b">
        <v>1</v>
      </c>
      <c r="Q157" s="28" t="b">
        <v>1</v>
      </c>
      <c r="W157" s="28" t="b">
        <v>1</v>
      </c>
      <c r="AC157" s="28" t="b">
        <v>1</v>
      </c>
      <c r="AI157" s="28" t="b">
        <v>1</v>
      </c>
      <c r="AO157" s="28" t="b">
        <v>1</v>
      </c>
      <c r="AU157" s="28" t="b">
        <v>1</v>
      </c>
      <c r="BA157" s="28" t="b">
        <v>1</v>
      </c>
      <c r="BG157" s="28" t="b">
        <v>1</v>
      </c>
      <c r="BM157" s="28" t="b">
        <v>1</v>
      </c>
      <c r="BS157" s="28" t="b">
        <v>1</v>
      </c>
      <c r="BY157" s="28" t="b">
        <v>1</v>
      </c>
      <c r="CE157" s="28" t="b">
        <v>1</v>
      </c>
      <c r="CK157" s="28" t="b">
        <v>1</v>
      </c>
      <c r="CQ157" s="28" t="b">
        <v>1</v>
      </c>
      <c r="CW157" s="28" t="b">
        <v>1</v>
      </c>
      <c r="DC157" s="28" t="b">
        <v>1</v>
      </c>
      <c r="DI157" s="28" t="b">
        <v>1</v>
      </c>
      <c r="DO157" s="28" t="b">
        <v>1</v>
      </c>
      <c r="DU157" s="28" t="b">
        <v>1</v>
      </c>
      <c r="EA157" s="28" t="b">
        <v>1</v>
      </c>
      <c r="EG157" s="28" t="b">
        <v>1</v>
      </c>
      <c r="EM157" s="28" t="b">
        <v>1</v>
      </c>
      <c r="ES157" s="28" t="b">
        <v>1</v>
      </c>
      <c r="EY157" s="28" t="b">
        <v>1</v>
      </c>
      <c r="FE157" s="28" t="b">
        <v>1</v>
      </c>
      <c r="FK157" s="28" t="b">
        <v>1</v>
      </c>
      <c r="FQ157" s="28" t="b">
        <v>1</v>
      </c>
      <c r="FW157" s="28" t="b">
        <v>1</v>
      </c>
      <c r="GC157" s="28" t="b">
        <v>1</v>
      </c>
      <c r="GI157" s="28" t="b">
        <v>1</v>
      </c>
      <c r="GO157" s="28" t="b">
        <v>1</v>
      </c>
      <c r="GU157" s="28" t="b">
        <v>1</v>
      </c>
      <c r="HA157" s="28" t="b">
        <v>1</v>
      </c>
      <c r="HG157" s="28" t="b">
        <v>1</v>
      </c>
      <c r="HM157" s="28" t="b">
        <v>1</v>
      </c>
      <c r="HS157" s="28" t="b">
        <v>1</v>
      </c>
      <c r="HY157" s="28" t="b">
        <v>1</v>
      </c>
      <c r="IE157" s="28" t="b">
        <v>1</v>
      </c>
      <c r="IK157" s="28" t="b">
        <v>1</v>
      </c>
      <c r="IQ157" s="28" t="b">
        <v>1</v>
      </c>
      <c r="IW157" s="28" t="b">
        <v>1</v>
      </c>
      <c r="JC157" s="28" t="b">
        <v>1</v>
      </c>
      <c r="JI157" s="28" t="b">
        <v>1</v>
      </c>
      <c r="JO157" s="28" t="b">
        <v>1</v>
      </c>
      <c r="JU157" s="28" t="b">
        <v>1</v>
      </c>
      <c r="KA157" s="28" t="b">
        <v>1</v>
      </c>
      <c r="KG157" s="28" t="b">
        <v>1</v>
      </c>
      <c r="KM157" s="28" t="b">
        <v>1</v>
      </c>
      <c r="KS157" s="28"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79" t="s">
        <v>704</v>
      </c>
      <c r="J160" s="391" t="s">
        <v>705</v>
      </c>
      <c r="K160" s="28">
        <v>1</v>
      </c>
      <c r="Q160" s="28"/>
      <c r="W160" s="28"/>
      <c r="AC160" s="28">
        <v>0.83</v>
      </c>
      <c r="AI160" s="28"/>
      <c r="AO160" s="28"/>
      <c r="AU160" s="28"/>
      <c r="BA160" s="28"/>
      <c r="BG160" s="28"/>
      <c r="BM160" s="28"/>
      <c r="BS160" s="28"/>
      <c r="BY160" s="28"/>
      <c r="CE160" s="28"/>
      <c r="CK160" s="28"/>
      <c r="CQ160" s="28"/>
      <c r="CW160" s="28"/>
      <c r="DC160" s="28"/>
      <c r="DI160" s="28"/>
      <c r="DO160" s="28"/>
      <c r="DU160" s="28"/>
      <c r="EA160" s="28"/>
      <c r="EG160" s="28"/>
      <c r="EM160" s="28"/>
      <c r="ES160" s="28"/>
      <c r="EY160" s="28"/>
      <c r="FE160" s="28"/>
      <c r="FK160" s="28"/>
      <c r="FQ160" s="28"/>
      <c r="FW160" s="28"/>
      <c r="GC160" s="28"/>
      <c r="GI160" s="28"/>
      <c r="GO160" s="28"/>
      <c r="GU160" s="28"/>
      <c r="HA160" s="28"/>
      <c r="HG160" s="28"/>
      <c r="HM160" s="28"/>
      <c r="HS160" s="28"/>
      <c r="HY160" s="28"/>
      <c r="IE160" s="28"/>
      <c r="IK160" s="28"/>
      <c r="IQ160" s="28"/>
      <c r="IW160" s="28"/>
      <c r="JC160" s="28"/>
      <c r="JI160" s="28"/>
      <c r="JO160" s="28"/>
      <c r="JU160" s="28"/>
      <c r="KA160" s="28"/>
      <c r="KG160" s="28"/>
      <c r="KM160" s="28"/>
      <c r="KS160" s="28"/>
    </row>
    <row r="161" spans="1:310" x14ac:dyDescent="0.2">
      <c r="A161" s="20"/>
      <c r="B161" s="20"/>
      <c r="C161" s="20"/>
      <c r="D161" s="20"/>
      <c r="E161" s="20"/>
      <c r="F161" s="20"/>
      <c r="G161" s="20"/>
      <c r="H161">
        <v>21</v>
      </c>
      <c r="I161" s="479"/>
      <c r="J161" s="391" t="s">
        <v>706</v>
      </c>
      <c r="K161" s="386" t="s">
        <v>71</v>
      </c>
      <c r="Q161" s="386" t="s">
        <v>71</v>
      </c>
      <c r="W161" s="386" t="s">
        <v>71</v>
      </c>
      <c r="AC161" s="386">
        <v>8</v>
      </c>
      <c r="AI161" s="386" t="s">
        <v>71</v>
      </c>
      <c r="AO161" s="386" t="s">
        <v>71</v>
      </c>
      <c r="AU161" s="386" t="s">
        <v>71</v>
      </c>
      <c r="BA161" s="386" t="s">
        <v>71</v>
      </c>
      <c r="BG161" s="386" t="s">
        <v>71</v>
      </c>
      <c r="BM161" s="386" t="s">
        <v>71</v>
      </c>
      <c r="BS161" s="386" t="s">
        <v>71</v>
      </c>
      <c r="BY161" s="386" t="s">
        <v>71</v>
      </c>
      <c r="CE161" s="386" t="s">
        <v>71</v>
      </c>
      <c r="CK161" s="386" t="s">
        <v>71</v>
      </c>
      <c r="CQ161" s="386" t="s">
        <v>71</v>
      </c>
      <c r="CW161" s="386" t="s">
        <v>71</v>
      </c>
      <c r="DC161" s="386" t="s">
        <v>71</v>
      </c>
      <c r="DI161" s="386" t="s">
        <v>71</v>
      </c>
      <c r="DO161" s="386" t="s">
        <v>71</v>
      </c>
      <c r="DU161" s="386" t="s">
        <v>71</v>
      </c>
      <c r="EA161" s="386" t="s">
        <v>71</v>
      </c>
      <c r="EG161" s="386" t="s">
        <v>71</v>
      </c>
      <c r="EM161" s="386" t="s">
        <v>71</v>
      </c>
      <c r="ES161" s="386" t="s">
        <v>71</v>
      </c>
      <c r="EY161" s="386" t="s">
        <v>71</v>
      </c>
      <c r="FE161" s="386" t="s">
        <v>71</v>
      </c>
      <c r="FK161" s="386" t="s">
        <v>71</v>
      </c>
      <c r="FQ161" s="386" t="s">
        <v>71</v>
      </c>
      <c r="FW161" s="386" t="s">
        <v>71</v>
      </c>
      <c r="GC161" s="386" t="s">
        <v>71</v>
      </c>
      <c r="GI161" s="386" t="s">
        <v>71</v>
      </c>
      <c r="GO161" s="386" t="s">
        <v>71</v>
      </c>
      <c r="GU161" s="386" t="s">
        <v>71</v>
      </c>
      <c r="HA161" s="386" t="s">
        <v>71</v>
      </c>
      <c r="HG161" s="386" t="s">
        <v>71</v>
      </c>
      <c r="HM161" s="386" t="s">
        <v>71</v>
      </c>
      <c r="HS161" s="386" t="s">
        <v>71</v>
      </c>
      <c r="HY161" s="386" t="s">
        <v>71</v>
      </c>
      <c r="IE161" s="386" t="s">
        <v>71</v>
      </c>
      <c r="IK161" s="386" t="s">
        <v>71</v>
      </c>
      <c r="IQ161" s="386" t="s">
        <v>71</v>
      </c>
      <c r="IW161" s="386" t="s">
        <v>71</v>
      </c>
      <c r="JC161" s="386" t="s">
        <v>71</v>
      </c>
      <c r="JI161" s="386" t="s">
        <v>71</v>
      </c>
      <c r="JO161" s="386" t="s">
        <v>71</v>
      </c>
      <c r="JU161" s="386" t="s">
        <v>71</v>
      </c>
      <c r="KA161" s="386" t="s">
        <v>71</v>
      </c>
      <c r="KG161" s="386" t="s">
        <v>71</v>
      </c>
      <c r="KM161" s="386" t="s">
        <v>71</v>
      </c>
      <c r="KS161" s="386" t="s">
        <v>71</v>
      </c>
    </row>
    <row r="162" spans="1:310" x14ac:dyDescent="0.2">
      <c r="A162" s="20"/>
      <c r="B162" s="20"/>
      <c r="C162" s="20"/>
      <c r="D162" s="20"/>
      <c r="E162" s="20"/>
      <c r="F162" s="20"/>
      <c r="G162" s="20"/>
      <c r="H162">
        <v>22</v>
      </c>
      <c r="I162" s="479"/>
      <c r="J162" s="317" t="s">
        <v>707</v>
      </c>
      <c r="K162" s="28">
        <v>3</v>
      </c>
      <c r="Q162" s="28"/>
      <c r="W162" s="28"/>
      <c r="AC162" s="28">
        <v>4</v>
      </c>
      <c r="AI162" s="28"/>
      <c r="AO162" s="28"/>
      <c r="AU162" s="28"/>
      <c r="BA162" s="28"/>
      <c r="BG162" s="28"/>
      <c r="BM162" s="28"/>
      <c r="BS162" s="28"/>
      <c r="BY162" s="28"/>
      <c r="CE162" s="28"/>
      <c r="CK162" s="28"/>
      <c r="CQ162" s="28"/>
      <c r="CW162" s="28"/>
      <c r="DC162" s="28"/>
      <c r="DI162" s="28"/>
      <c r="DO162" s="28"/>
      <c r="DU162" s="28"/>
      <c r="EA162" s="28"/>
      <c r="EG162" s="28"/>
      <c r="EM162" s="28"/>
      <c r="ES162" s="28"/>
      <c r="EY162" s="28"/>
      <c r="FE162" s="28"/>
      <c r="FK162" s="28"/>
      <c r="FQ162" s="28"/>
      <c r="FW162" s="28"/>
      <c r="GC162" s="28"/>
      <c r="GI162" s="28"/>
      <c r="GO162" s="28"/>
      <c r="GU162" s="28"/>
      <c r="HA162" s="28"/>
      <c r="HG162" s="28"/>
      <c r="HM162" s="28"/>
      <c r="HS162" s="28"/>
      <c r="HY162" s="28"/>
      <c r="IE162" s="28"/>
      <c r="IK162" s="28"/>
      <c r="IQ162" s="28"/>
      <c r="IW162" s="28"/>
      <c r="JC162" s="28"/>
      <c r="JI162" s="28"/>
      <c r="JO162" s="28"/>
      <c r="JU162" s="28"/>
      <c r="KA162" s="28"/>
      <c r="KG162" s="28"/>
      <c r="KM162" s="28"/>
      <c r="KS162" s="28"/>
    </row>
    <row r="163" spans="1:310" x14ac:dyDescent="0.2">
      <c r="A163" s="20"/>
      <c r="B163" s="20"/>
      <c r="C163" s="20"/>
      <c r="D163" s="20"/>
      <c r="E163" s="20"/>
      <c r="F163" s="20"/>
      <c r="G163" s="20"/>
      <c r="H163">
        <v>23</v>
      </c>
      <c r="I163" s="479"/>
      <c r="K163" t="s">
        <v>79</v>
      </c>
      <c r="L163" t="s">
        <v>708</v>
      </c>
      <c r="M163" t="s">
        <v>81</v>
      </c>
      <c r="N163" t="s">
        <v>82</v>
      </c>
      <c r="O163" t="s">
        <v>83</v>
      </c>
      <c r="P163" t="s">
        <v>84</v>
      </c>
      <c r="Q163" t="s">
        <v>79</v>
      </c>
      <c r="R163" t="s">
        <v>708</v>
      </c>
      <c r="S163" t="s">
        <v>81</v>
      </c>
      <c r="T163" t="s">
        <v>82</v>
      </c>
      <c r="U163" t="s">
        <v>83</v>
      </c>
      <c r="V163" t="s">
        <v>84</v>
      </c>
      <c r="W163" t="s">
        <v>79</v>
      </c>
      <c r="X163" t="s">
        <v>708</v>
      </c>
      <c r="Y163" t="s">
        <v>81</v>
      </c>
      <c r="Z163" t="s">
        <v>82</v>
      </c>
      <c r="AA163" t="s">
        <v>83</v>
      </c>
      <c r="AB163" t="s">
        <v>84</v>
      </c>
      <c r="AC163" t="s">
        <v>79</v>
      </c>
      <c r="AD163" t="s">
        <v>708</v>
      </c>
      <c r="AE163" t="s">
        <v>81</v>
      </c>
      <c r="AF163" t="s">
        <v>82</v>
      </c>
      <c r="AG163" t="s">
        <v>83</v>
      </c>
      <c r="AH163" t="s">
        <v>84</v>
      </c>
      <c r="AI163" t="s">
        <v>79</v>
      </c>
      <c r="AJ163" t="s">
        <v>708</v>
      </c>
      <c r="AK163" t="s">
        <v>81</v>
      </c>
      <c r="AL163" t="s">
        <v>82</v>
      </c>
      <c r="AM163" t="s">
        <v>83</v>
      </c>
      <c r="AN163" t="s">
        <v>84</v>
      </c>
      <c r="AO163" t="s">
        <v>79</v>
      </c>
      <c r="AP163" t="s">
        <v>708</v>
      </c>
      <c r="AQ163" t="s">
        <v>81</v>
      </c>
      <c r="AR163" t="s">
        <v>82</v>
      </c>
      <c r="AS163" t="s">
        <v>83</v>
      </c>
      <c r="AT163" t="s">
        <v>84</v>
      </c>
      <c r="AU163" t="s">
        <v>79</v>
      </c>
      <c r="AV163" t="s">
        <v>708</v>
      </c>
      <c r="AW163" t="s">
        <v>81</v>
      </c>
      <c r="AX163" t="s">
        <v>82</v>
      </c>
      <c r="AY163" t="s">
        <v>83</v>
      </c>
      <c r="AZ163" t="s">
        <v>84</v>
      </c>
      <c r="BA163" t="s">
        <v>79</v>
      </c>
      <c r="BB163" t="s">
        <v>708</v>
      </c>
      <c r="BC163" t="s">
        <v>81</v>
      </c>
      <c r="BD163" t="s">
        <v>82</v>
      </c>
      <c r="BE163" t="s">
        <v>83</v>
      </c>
      <c r="BF163" t="s">
        <v>84</v>
      </c>
      <c r="BG163" t="s">
        <v>79</v>
      </c>
      <c r="BH163" t="s">
        <v>708</v>
      </c>
      <c r="BI163" t="s">
        <v>81</v>
      </c>
      <c r="BJ163" t="s">
        <v>82</v>
      </c>
      <c r="BK163" t="s">
        <v>83</v>
      </c>
      <c r="BL163" t="s">
        <v>84</v>
      </c>
      <c r="BM163" t="s">
        <v>79</v>
      </c>
      <c r="BN163" t="s">
        <v>708</v>
      </c>
      <c r="BO163" t="s">
        <v>81</v>
      </c>
      <c r="BP163" t="s">
        <v>82</v>
      </c>
      <c r="BQ163" t="s">
        <v>83</v>
      </c>
      <c r="BR163" t="s">
        <v>84</v>
      </c>
      <c r="BS163" t="s">
        <v>79</v>
      </c>
      <c r="BT163" t="s">
        <v>708</v>
      </c>
      <c r="BU163" t="s">
        <v>81</v>
      </c>
      <c r="BV163" t="s">
        <v>82</v>
      </c>
      <c r="BW163" t="s">
        <v>83</v>
      </c>
      <c r="BX163" t="s">
        <v>84</v>
      </c>
      <c r="BY163" t="s">
        <v>79</v>
      </c>
      <c r="BZ163" t="s">
        <v>708</v>
      </c>
      <c r="CA163" t="s">
        <v>81</v>
      </c>
      <c r="CB163" t="s">
        <v>82</v>
      </c>
      <c r="CC163" t="s">
        <v>83</v>
      </c>
      <c r="CD163" t="s">
        <v>84</v>
      </c>
      <c r="CE163" t="s">
        <v>79</v>
      </c>
      <c r="CF163" t="s">
        <v>708</v>
      </c>
      <c r="CG163" t="s">
        <v>81</v>
      </c>
      <c r="CH163" t="s">
        <v>82</v>
      </c>
      <c r="CI163" t="s">
        <v>83</v>
      </c>
      <c r="CJ163" t="s">
        <v>84</v>
      </c>
      <c r="CK163" t="s">
        <v>79</v>
      </c>
      <c r="CL163" t="s">
        <v>708</v>
      </c>
      <c r="CM163" t="s">
        <v>81</v>
      </c>
      <c r="CN163" t="s">
        <v>82</v>
      </c>
      <c r="CO163" t="s">
        <v>83</v>
      </c>
      <c r="CP163" t="s">
        <v>84</v>
      </c>
      <c r="CQ163" t="s">
        <v>79</v>
      </c>
      <c r="CR163" t="s">
        <v>708</v>
      </c>
      <c r="CS163" t="s">
        <v>81</v>
      </c>
      <c r="CT163" t="s">
        <v>82</v>
      </c>
      <c r="CU163" t="s">
        <v>83</v>
      </c>
      <c r="CV163" t="s">
        <v>84</v>
      </c>
      <c r="CW163" t="s">
        <v>79</v>
      </c>
      <c r="CX163" t="s">
        <v>708</v>
      </c>
      <c r="CY163" t="s">
        <v>81</v>
      </c>
      <c r="CZ163" t="s">
        <v>82</v>
      </c>
      <c r="DA163" t="s">
        <v>83</v>
      </c>
      <c r="DB163" t="s">
        <v>84</v>
      </c>
      <c r="DC163" t="s">
        <v>79</v>
      </c>
      <c r="DD163" t="s">
        <v>708</v>
      </c>
      <c r="DE163" t="s">
        <v>81</v>
      </c>
      <c r="DF163" t="s">
        <v>82</v>
      </c>
      <c r="DG163" t="s">
        <v>83</v>
      </c>
      <c r="DH163" t="s">
        <v>84</v>
      </c>
      <c r="DI163" t="s">
        <v>79</v>
      </c>
      <c r="DJ163" t="s">
        <v>708</v>
      </c>
      <c r="DK163" t="s">
        <v>81</v>
      </c>
      <c r="DL163" t="s">
        <v>82</v>
      </c>
      <c r="DM163" t="s">
        <v>83</v>
      </c>
      <c r="DN163" t="s">
        <v>84</v>
      </c>
      <c r="DO163" t="s">
        <v>79</v>
      </c>
      <c r="DP163" t="s">
        <v>708</v>
      </c>
      <c r="DQ163" t="s">
        <v>81</v>
      </c>
      <c r="DR163" t="s">
        <v>82</v>
      </c>
      <c r="DS163" t="s">
        <v>83</v>
      </c>
      <c r="DT163" t="s">
        <v>84</v>
      </c>
      <c r="DU163" t="s">
        <v>79</v>
      </c>
      <c r="DV163" t="s">
        <v>708</v>
      </c>
      <c r="DW163" t="s">
        <v>81</v>
      </c>
      <c r="DX163" t="s">
        <v>82</v>
      </c>
      <c r="DY163" t="s">
        <v>83</v>
      </c>
      <c r="DZ163" t="s">
        <v>84</v>
      </c>
      <c r="EA163" t="s">
        <v>79</v>
      </c>
      <c r="EB163" t="s">
        <v>708</v>
      </c>
      <c r="EC163" t="s">
        <v>81</v>
      </c>
      <c r="ED163" t="s">
        <v>82</v>
      </c>
      <c r="EE163" t="s">
        <v>83</v>
      </c>
      <c r="EF163" t="s">
        <v>84</v>
      </c>
      <c r="EG163" t="s">
        <v>79</v>
      </c>
      <c r="EH163" t="s">
        <v>708</v>
      </c>
      <c r="EI163" t="s">
        <v>81</v>
      </c>
      <c r="EJ163" t="s">
        <v>82</v>
      </c>
      <c r="EK163" t="s">
        <v>83</v>
      </c>
      <c r="EL163" t="s">
        <v>84</v>
      </c>
      <c r="EM163" t="s">
        <v>79</v>
      </c>
      <c r="EN163" t="s">
        <v>708</v>
      </c>
      <c r="EO163" t="s">
        <v>81</v>
      </c>
      <c r="EP163" t="s">
        <v>82</v>
      </c>
      <c r="EQ163" t="s">
        <v>83</v>
      </c>
      <c r="ER163" t="s">
        <v>84</v>
      </c>
      <c r="ES163" t="s">
        <v>79</v>
      </c>
      <c r="ET163" t="s">
        <v>708</v>
      </c>
      <c r="EU163" t="s">
        <v>81</v>
      </c>
      <c r="EV163" t="s">
        <v>82</v>
      </c>
      <c r="EW163" t="s">
        <v>83</v>
      </c>
      <c r="EX163" t="s">
        <v>84</v>
      </c>
      <c r="EY163" t="s">
        <v>79</v>
      </c>
      <c r="EZ163" t="s">
        <v>708</v>
      </c>
      <c r="FA163" t="s">
        <v>81</v>
      </c>
      <c r="FB163" t="s">
        <v>82</v>
      </c>
      <c r="FC163" t="s">
        <v>83</v>
      </c>
      <c r="FD163" t="s">
        <v>84</v>
      </c>
      <c r="FE163" t="s">
        <v>79</v>
      </c>
      <c r="FF163" t="s">
        <v>708</v>
      </c>
      <c r="FG163" t="s">
        <v>81</v>
      </c>
      <c r="FH163" t="s">
        <v>82</v>
      </c>
      <c r="FI163" t="s">
        <v>83</v>
      </c>
      <c r="FJ163" t="s">
        <v>84</v>
      </c>
      <c r="FK163" t="s">
        <v>79</v>
      </c>
      <c r="FL163" t="s">
        <v>708</v>
      </c>
      <c r="FM163" t="s">
        <v>81</v>
      </c>
      <c r="FN163" t="s">
        <v>82</v>
      </c>
      <c r="FO163" t="s">
        <v>83</v>
      </c>
      <c r="FP163" t="s">
        <v>84</v>
      </c>
      <c r="FQ163" t="s">
        <v>79</v>
      </c>
      <c r="FR163" t="s">
        <v>708</v>
      </c>
      <c r="FS163" t="s">
        <v>81</v>
      </c>
      <c r="FT163" t="s">
        <v>82</v>
      </c>
      <c r="FU163" t="s">
        <v>83</v>
      </c>
      <c r="FV163" t="s">
        <v>84</v>
      </c>
      <c r="FW163" t="s">
        <v>79</v>
      </c>
      <c r="FX163" t="s">
        <v>708</v>
      </c>
      <c r="FY163" t="s">
        <v>81</v>
      </c>
      <c r="FZ163" t="s">
        <v>82</v>
      </c>
      <c r="GA163" t="s">
        <v>83</v>
      </c>
      <c r="GB163" t="s">
        <v>84</v>
      </c>
      <c r="GC163" t="s">
        <v>79</v>
      </c>
      <c r="GD163" t="s">
        <v>708</v>
      </c>
      <c r="GE163" t="s">
        <v>81</v>
      </c>
      <c r="GF163" t="s">
        <v>82</v>
      </c>
      <c r="GG163" t="s">
        <v>83</v>
      </c>
      <c r="GH163" t="s">
        <v>84</v>
      </c>
      <c r="GI163" t="s">
        <v>79</v>
      </c>
      <c r="GJ163" t="s">
        <v>708</v>
      </c>
      <c r="GK163" t="s">
        <v>81</v>
      </c>
      <c r="GL163" t="s">
        <v>82</v>
      </c>
      <c r="GM163" t="s">
        <v>83</v>
      </c>
      <c r="GN163" t="s">
        <v>84</v>
      </c>
      <c r="GO163" t="s">
        <v>79</v>
      </c>
      <c r="GP163" t="s">
        <v>708</v>
      </c>
      <c r="GQ163" t="s">
        <v>81</v>
      </c>
      <c r="GR163" t="s">
        <v>82</v>
      </c>
      <c r="GS163" t="s">
        <v>83</v>
      </c>
      <c r="GT163" t="s">
        <v>84</v>
      </c>
      <c r="GU163" t="s">
        <v>79</v>
      </c>
      <c r="GV163" t="s">
        <v>708</v>
      </c>
      <c r="GW163" t="s">
        <v>81</v>
      </c>
      <c r="GX163" t="s">
        <v>82</v>
      </c>
      <c r="GY163" t="s">
        <v>83</v>
      </c>
      <c r="GZ163" t="s">
        <v>84</v>
      </c>
      <c r="HA163" t="s">
        <v>79</v>
      </c>
      <c r="HB163" t="s">
        <v>708</v>
      </c>
      <c r="HC163" t="s">
        <v>81</v>
      </c>
      <c r="HD163" t="s">
        <v>82</v>
      </c>
      <c r="HE163" t="s">
        <v>83</v>
      </c>
      <c r="HF163" t="s">
        <v>84</v>
      </c>
      <c r="HG163" t="s">
        <v>79</v>
      </c>
      <c r="HH163" t="s">
        <v>708</v>
      </c>
      <c r="HI163" t="s">
        <v>81</v>
      </c>
      <c r="HJ163" t="s">
        <v>82</v>
      </c>
      <c r="HK163" t="s">
        <v>83</v>
      </c>
      <c r="HL163" t="s">
        <v>84</v>
      </c>
      <c r="HM163" t="s">
        <v>79</v>
      </c>
      <c r="HN163" t="s">
        <v>708</v>
      </c>
      <c r="HO163" t="s">
        <v>81</v>
      </c>
      <c r="HP163" t="s">
        <v>82</v>
      </c>
      <c r="HQ163" t="s">
        <v>83</v>
      </c>
      <c r="HR163" t="s">
        <v>84</v>
      </c>
      <c r="HS163" t="s">
        <v>79</v>
      </c>
      <c r="HT163" t="s">
        <v>708</v>
      </c>
      <c r="HU163" t="s">
        <v>81</v>
      </c>
      <c r="HV163" t="s">
        <v>82</v>
      </c>
      <c r="HW163" t="s">
        <v>83</v>
      </c>
      <c r="HX163" t="s">
        <v>84</v>
      </c>
      <c r="HY163" t="s">
        <v>79</v>
      </c>
      <c r="HZ163" t="s">
        <v>708</v>
      </c>
      <c r="IA163" t="s">
        <v>81</v>
      </c>
      <c r="IB163" t="s">
        <v>82</v>
      </c>
      <c r="IC163" t="s">
        <v>83</v>
      </c>
      <c r="ID163" t="s">
        <v>84</v>
      </c>
      <c r="IE163" t="s">
        <v>79</v>
      </c>
      <c r="IF163" t="s">
        <v>708</v>
      </c>
      <c r="IG163" t="s">
        <v>81</v>
      </c>
      <c r="IH163" t="s">
        <v>82</v>
      </c>
      <c r="II163" t="s">
        <v>83</v>
      </c>
      <c r="IJ163" t="s">
        <v>84</v>
      </c>
      <c r="IK163" t="s">
        <v>79</v>
      </c>
      <c r="IL163" t="s">
        <v>708</v>
      </c>
      <c r="IM163" t="s">
        <v>81</v>
      </c>
      <c r="IN163" t="s">
        <v>82</v>
      </c>
      <c r="IO163" t="s">
        <v>83</v>
      </c>
      <c r="IP163" t="s">
        <v>84</v>
      </c>
      <c r="IQ163" t="s">
        <v>79</v>
      </c>
      <c r="IR163" t="s">
        <v>708</v>
      </c>
      <c r="IS163" t="s">
        <v>81</v>
      </c>
      <c r="IT163" t="s">
        <v>82</v>
      </c>
      <c r="IU163" t="s">
        <v>83</v>
      </c>
      <c r="IV163" t="s">
        <v>84</v>
      </c>
      <c r="IW163" t="s">
        <v>79</v>
      </c>
      <c r="IX163" t="s">
        <v>708</v>
      </c>
      <c r="IY163" t="s">
        <v>81</v>
      </c>
      <c r="IZ163" t="s">
        <v>82</v>
      </c>
      <c r="JA163" t="s">
        <v>83</v>
      </c>
      <c r="JB163" t="s">
        <v>84</v>
      </c>
      <c r="JC163" t="s">
        <v>79</v>
      </c>
      <c r="JD163" t="s">
        <v>708</v>
      </c>
      <c r="JE163" t="s">
        <v>81</v>
      </c>
      <c r="JF163" t="s">
        <v>82</v>
      </c>
      <c r="JG163" t="s">
        <v>83</v>
      </c>
      <c r="JH163" t="s">
        <v>84</v>
      </c>
      <c r="JI163" t="s">
        <v>79</v>
      </c>
      <c r="JJ163" t="s">
        <v>708</v>
      </c>
      <c r="JK163" t="s">
        <v>81</v>
      </c>
      <c r="JL163" t="s">
        <v>82</v>
      </c>
      <c r="JM163" t="s">
        <v>83</v>
      </c>
      <c r="JN163" t="s">
        <v>84</v>
      </c>
      <c r="JO163" t="s">
        <v>79</v>
      </c>
      <c r="JP163" t="s">
        <v>708</v>
      </c>
      <c r="JQ163" t="s">
        <v>81</v>
      </c>
      <c r="JR163" t="s">
        <v>82</v>
      </c>
      <c r="JS163" t="s">
        <v>83</v>
      </c>
      <c r="JT163" t="s">
        <v>84</v>
      </c>
      <c r="JU163" t="s">
        <v>79</v>
      </c>
      <c r="JV163" t="s">
        <v>708</v>
      </c>
      <c r="JW163" t="s">
        <v>81</v>
      </c>
      <c r="JX163" t="s">
        <v>82</v>
      </c>
      <c r="JY163" t="s">
        <v>83</v>
      </c>
      <c r="JZ163" t="s">
        <v>84</v>
      </c>
      <c r="KA163" t="s">
        <v>79</v>
      </c>
      <c r="KB163" t="s">
        <v>708</v>
      </c>
      <c r="KC163" t="s">
        <v>81</v>
      </c>
      <c r="KD163" t="s">
        <v>82</v>
      </c>
      <c r="KE163" t="s">
        <v>83</v>
      </c>
      <c r="KF163" t="s">
        <v>84</v>
      </c>
      <c r="KG163" t="s">
        <v>79</v>
      </c>
      <c r="KH163" t="s">
        <v>708</v>
      </c>
      <c r="KI163" t="s">
        <v>81</v>
      </c>
      <c r="KJ163" t="s">
        <v>82</v>
      </c>
      <c r="KK163" t="s">
        <v>83</v>
      </c>
      <c r="KL163" t="s">
        <v>84</v>
      </c>
      <c r="KM163" t="s">
        <v>79</v>
      </c>
      <c r="KN163" t="s">
        <v>708</v>
      </c>
      <c r="KO163" t="s">
        <v>81</v>
      </c>
      <c r="KP163" t="s">
        <v>82</v>
      </c>
      <c r="KQ163" t="s">
        <v>83</v>
      </c>
      <c r="KR163" t="s">
        <v>84</v>
      </c>
      <c r="KS163" t="s">
        <v>79</v>
      </c>
      <c r="KT163" t="s">
        <v>708</v>
      </c>
      <c r="KU163" t="s">
        <v>81</v>
      </c>
      <c r="KV163" t="s">
        <v>82</v>
      </c>
      <c r="KW163" t="s">
        <v>83</v>
      </c>
      <c r="KX163" t="s">
        <v>84</v>
      </c>
    </row>
    <row r="164" spans="1:310" x14ac:dyDescent="0.2">
      <c r="A164" s="20"/>
      <c r="B164" s="20"/>
      <c r="C164" s="20"/>
      <c r="D164" s="20"/>
      <c r="E164" s="20"/>
      <c r="F164" s="20"/>
      <c r="G164" s="20"/>
      <c r="H164">
        <v>24</v>
      </c>
      <c r="I164" s="479"/>
      <c r="J164" s="403" t="s">
        <v>709</v>
      </c>
      <c r="K164" s="28">
        <v>32</v>
      </c>
      <c r="L164" s="28"/>
      <c r="M164" s="28">
        <v>56</v>
      </c>
      <c r="N164" s="28">
        <v>2</v>
      </c>
      <c r="O164" s="28">
        <v>5</v>
      </c>
      <c r="P164" s="28"/>
      <c r="Q164" s="28"/>
      <c r="R164" s="28"/>
      <c r="S164" s="28"/>
      <c r="T164" s="28"/>
      <c r="U164" s="28"/>
      <c r="V164" s="28"/>
      <c r="W164" s="28"/>
      <c r="X164" s="28"/>
      <c r="Y164" s="28"/>
      <c r="Z164" s="28"/>
      <c r="AA164" s="28"/>
      <c r="AB164" s="28"/>
      <c r="AC164" s="28">
        <v>25</v>
      </c>
      <c r="AD164" s="28"/>
      <c r="AE164" s="28">
        <v>125</v>
      </c>
      <c r="AF164" s="28">
        <v>0.83</v>
      </c>
      <c r="AG164" s="28"/>
      <c r="AH164" s="28">
        <v>15</v>
      </c>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28"/>
      <c r="DQ164" s="28"/>
      <c r="DR164" s="28"/>
      <c r="DS164" s="28"/>
      <c r="DT164" s="28"/>
      <c r="DU164" s="28"/>
      <c r="DV164" s="28"/>
      <c r="DW164" s="28"/>
      <c r="DX164" s="28"/>
      <c r="DY164" s="28"/>
      <c r="DZ164" s="28"/>
      <c r="EA164" s="28"/>
      <c r="EB164" s="28"/>
      <c r="EC164" s="28"/>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28"/>
      <c r="FP164" s="28"/>
      <c r="FQ164" s="28"/>
      <c r="FR164" s="28"/>
      <c r="FS164" s="28"/>
      <c r="FT164" s="28"/>
      <c r="FU164" s="28"/>
      <c r="FV164" s="28"/>
      <c r="FW164" s="28"/>
      <c r="FX164" s="28"/>
      <c r="FY164" s="28"/>
      <c r="FZ164" s="28"/>
      <c r="GA164" s="28"/>
      <c r="GB164" s="28"/>
      <c r="GC164" s="28"/>
      <c r="GD164" s="28"/>
      <c r="GE164" s="28"/>
      <c r="GF164" s="28"/>
      <c r="GG164" s="28"/>
      <c r="GH164" s="28"/>
      <c r="GI164" s="28"/>
      <c r="GJ164" s="28"/>
      <c r="GK164" s="28"/>
      <c r="GL164" s="28"/>
      <c r="GM164" s="28"/>
      <c r="GN164" s="28"/>
      <c r="GO164" s="28"/>
      <c r="GP164" s="28"/>
      <c r="GQ164" s="28"/>
      <c r="GR164" s="28"/>
      <c r="GS164" s="28"/>
      <c r="GT164" s="28"/>
      <c r="GU164" s="28"/>
      <c r="GV164" s="28"/>
      <c r="GW164" s="28"/>
      <c r="GX164" s="28"/>
      <c r="GY164" s="28"/>
      <c r="GZ164" s="28"/>
      <c r="HA164" s="28"/>
      <c r="HB164" s="28"/>
      <c r="HC164" s="28"/>
      <c r="HD164" s="28"/>
      <c r="HE164" s="28"/>
      <c r="HF164" s="28"/>
      <c r="HG164" s="28"/>
      <c r="HH164" s="28"/>
      <c r="HI164" s="28"/>
      <c r="HJ164" s="28"/>
      <c r="HK164" s="28"/>
      <c r="HL164" s="28"/>
      <c r="HM164" s="28"/>
      <c r="HN164" s="28"/>
      <c r="HO164" s="28"/>
      <c r="HP164" s="28"/>
      <c r="HQ164" s="28"/>
      <c r="HR164" s="28"/>
      <c r="HS164" s="28"/>
      <c r="HT164" s="28"/>
      <c r="HU164" s="28"/>
      <c r="HV164" s="28"/>
      <c r="HW164" s="28"/>
      <c r="HX164" s="28"/>
      <c r="HY164" s="28"/>
      <c r="HZ164" s="28"/>
      <c r="IA164" s="28"/>
      <c r="IB164" s="28"/>
      <c r="IC164" s="28"/>
      <c r="ID164" s="28"/>
      <c r="IE164" s="28"/>
      <c r="IF164" s="28"/>
      <c r="IG164" s="28"/>
      <c r="IH164" s="28"/>
      <c r="II164" s="28"/>
      <c r="IJ164" s="28"/>
      <c r="IK164" s="28"/>
      <c r="IL164" s="28"/>
      <c r="IM164" s="28"/>
      <c r="IN164" s="28"/>
      <c r="IO164" s="28"/>
      <c r="IP164" s="28"/>
      <c r="IQ164" s="28"/>
      <c r="IR164" s="28"/>
      <c r="IS164" s="28"/>
      <c r="IT164" s="28"/>
      <c r="IU164" s="28"/>
      <c r="IV164" s="28"/>
      <c r="IW164" s="28"/>
      <c r="IX164" s="28"/>
      <c r="IY164" s="28"/>
      <c r="IZ164" s="28"/>
      <c r="JA164" s="28"/>
      <c r="JB164" s="28"/>
      <c r="JC164" s="28"/>
      <c r="JD164" s="28"/>
      <c r="JE164" s="28"/>
      <c r="JF164" s="28"/>
      <c r="JG164" s="28"/>
      <c r="JH164" s="28"/>
      <c r="JI164" s="28"/>
      <c r="JJ164" s="28"/>
      <c r="JK164" s="28"/>
      <c r="JL164" s="28"/>
      <c r="JM164" s="28"/>
      <c r="JN164" s="28"/>
      <c r="JO164" s="28"/>
      <c r="JP164" s="28"/>
      <c r="JQ164" s="28"/>
      <c r="JR164" s="28"/>
      <c r="JS164" s="28"/>
      <c r="JT164" s="28"/>
      <c r="JU164" s="28"/>
      <c r="JV164" s="28"/>
      <c r="JW164" s="28"/>
      <c r="JX164" s="28"/>
      <c r="JY164" s="28"/>
      <c r="JZ164" s="28"/>
      <c r="KA164" s="28"/>
      <c r="KB164" s="28"/>
      <c r="KC164" s="28"/>
      <c r="KD164" s="28"/>
      <c r="KE164" s="28"/>
      <c r="KF164" s="28"/>
      <c r="KG164" s="28"/>
      <c r="KH164" s="28"/>
      <c r="KI164" s="28"/>
      <c r="KJ164" s="28"/>
      <c r="KK164" s="28"/>
      <c r="KL164" s="28"/>
      <c r="KM164" s="28"/>
      <c r="KN164" s="28"/>
      <c r="KO164" s="28"/>
      <c r="KP164" s="28"/>
      <c r="KQ164" s="28"/>
      <c r="KR164" s="28"/>
      <c r="KS164" s="28"/>
      <c r="KT164" s="28"/>
      <c r="KU164" s="28"/>
      <c r="KV164" s="28"/>
      <c r="KW164" s="28"/>
      <c r="KX164" s="28"/>
    </row>
    <row r="165" spans="1:310" x14ac:dyDescent="0.2">
      <c r="A165" s="20"/>
      <c r="B165" s="20"/>
      <c r="C165" s="20"/>
      <c r="D165" s="20"/>
      <c r="E165" s="20"/>
      <c r="F165" s="20"/>
      <c r="G165" s="20"/>
      <c r="H165">
        <v>25</v>
      </c>
      <c r="I165" s="479"/>
      <c r="J165" s="403" t="s">
        <v>710</v>
      </c>
      <c r="K165" s="28"/>
      <c r="L165" s="28">
        <v>15</v>
      </c>
      <c r="M165" s="28">
        <v>56</v>
      </c>
      <c r="N165" s="28">
        <v>4</v>
      </c>
      <c r="O165" s="28">
        <v>5</v>
      </c>
      <c r="P165" s="28"/>
      <c r="Q165" s="28"/>
      <c r="R165" s="28"/>
      <c r="S165" s="28"/>
      <c r="T165" s="28"/>
      <c r="U165" s="28"/>
      <c r="V165" s="28"/>
      <c r="W165" s="28"/>
      <c r="X165" s="28"/>
      <c r="Y165" s="28"/>
      <c r="Z165" s="28"/>
      <c r="AA165" s="28"/>
      <c r="AB165" s="28"/>
      <c r="AC165" s="28">
        <v>20</v>
      </c>
      <c r="AD165" s="28"/>
      <c r="AE165" s="28">
        <v>115</v>
      </c>
      <c r="AF165" s="28">
        <v>5</v>
      </c>
      <c r="AG165" s="28"/>
      <c r="AH165" s="28">
        <v>15</v>
      </c>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28"/>
      <c r="DQ165" s="28"/>
      <c r="DR165" s="28"/>
      <c r="DS165" s="28"/>
      <c r="DT165" s="28"/>
      <c r="DU165" s="28"/>
      <c r="DV165" s="28"/>
      <c r="DW165" s="28"/>
      <c r="DX165" s="28"/>
      <c r="DY165" s="28"/>
      <c r="DZ165" s="28"/>
      <c r="EA165" s="28"/>
      <c r="EB165" s="2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28"/>
      <c r="FP165" s="28"/>
      <c r="FQ165" s="28"/>
      <c r="FR165" s="28"/>
      <c r="FS165" s="28"/>
      <c r="FT165" s="28"/>
      <c r="FU165" s="28"/>
      <c r="FV165" s="28"/>
      <c r="FW165" s="28"/>
      <c r="FX165" s="28"/>
      <c r="FY165" s="28"/>
      <c r="FZ165" s="28"/>
      <c r="GA165" s="28"/>
      <c r="GB165" s="28"/>
      <c r="GC165" s="28"/>
      <c r="GD165" s="28"/>
      <c r="GE165" s="28"/>
      <c r="GF165" s="28"/>
      <c r="GG165" s="28"/>
      <c r="GH165" s="28"/>
      <c r="GI165" s="28"/>
      <c r="GJ165" s="28"/>
      <c r="GK165" s="28"/>
      <c r="GL165" s="28"/>
      <c r="GM165" s="28"/>
      <c r="GN165" s="28"/>
      <c r="GO165" s="28"/>
      <c r="GP165" s="28"/>
      <c r="GQ165" s="28"/>
      <c r="GR165" s="28"/>
      <c r="GS165" s="28"/>
      <c r="GT165" s="28"/>
      <c r="GU165" s="28"/>
      <c r="GV165" s="28"/>
      <c r="GW165" s="28"/>
      <c r="GX165" s="28"/>
      <c r="GY165" s="28"/>
      <c r="GZ165" s="28"/>
      <c r="HA165" s="28"/>
      <c r="HB165" s="28"/>
      <c r="HC165" s="28"/>
      <c r="HD165" s="28"/>
      <c r="HE165" s="28"/>
      <c r="HF165" s="28"/>
      <c r="HG165" s="28"/>
      <c r="HH165" s="28"/>
      <c r="HI165" s="28"/>
      <c r="HJ165" s="28"/>
      <c r="HK165" s="28"/>
      <c r="HL165" s="28"/>
      <c r="HM165" s="28"/>
      <c r="HN165" s="28"/>
      <c r="HO165" s="28"/>
      <c r="HP165" s="28"/>
      <c r="HQ165" s="28"/>
      <c r="HR165" s="28"/>
      <c r="HS165" s="28"/>
      <c r="HT165" s="28"/>
      <c r="HU165" s="28"/>
      <c r="HV165" s="28"/>
      <c r="HW165" s="28"/>
      <c r="HX165" s="28"/>
      <c r="HY165" s="28"/>
      <c r="HZ165" s="28"/>
      <c r="IA165" s="28"/>
      <c r="IB165" s="28"/>
      <c r="IC165" s="28"/>
      <c r="ID165" s="28"/>
      <c r="IE165" s="28"/>
      <c r="IF165" s="28"/>
      <c r="IG165" s="28"/>
      <c r="IH165" s="28"/>
      <c r="II165" s="28"/>
      <c r="IJ165" s="28"/>
      <c r="IK165" s="28"/>
      <c r="IL165" s="28"/>
      <c r="IM165" s="28"/>
      <c r="IN165" s="28"/>
      <c r="IO165" s="28"/>
      <c r="IP165" s="28"/>
      <c r="IQ165" s="28"/>
      <c r="IR165" s="28"/>
      <c r="IS165" s="28"/>
      <c r="IT165" s="28"/>
      <c r="IU165" s="28"/>
      <c r="IV165" s="28"/>
      <c r="IW165" s="28"/>
      <c r="IX165" s="28"/>
      <c r="IY165" s="28"/>
      <c r="IZ165" s="28"/>
      <c r="JA165" s="28"/>
      <c r="JB165" s="28"/>
      <c r="JC165" s="28"/>
      <c r="JD165" s="28"/>
      <c r="JE165" s="28"/>
      <c r="JF165" s="28"/>
      <c r="JG165" s="28"/>
      <c r="JH165" s="28"/>
      <c r="JI165" s="28"/>
      <c r="JJ165" s="28"/>
      <c r="JK165" s="28"/>
      <c r="JL165" s="28"/>
      <c r="JM165" s="28"/>
      <c r="JN165" s="28"/>
      <c r="JO165" s="28"/>
      <c r="JP165" s="28"/>
      <c r="JQ165" s="28"/>
      <c r="JR165" s="28"/>
      <c r="JS165" s="28"/>
      <c r="JT165" s="28"/>
      <c r="JU165" s="28"/>
      <c r="JV165" s="28"/>
      <c r="JW165" s="28"/>
      <c r="JX165" s="28"/>
      <c r="JY165" s="28"/>
      <c r="JZ165" s="28"/>
      <c r="KA165" s="28"/>
      <c r="KB165" s="28"/>
      <c r="KC165" s="28"/>
      <c r="KD165" s="28"/>
      <c r="KE165" s="28"/>
      <c r="KF165" s="28"/>
      <c r="KG165" s="28"/>
      <c r="KH165" s="28"/>
      <c r="KI165" s="28"/>
      <c r="KJ165" s="28"/>
      <c r="KK165" s="28"/>
      <c r="KL165" s="28"/>
      <c r="KM165" s="28"/>
      <c r="KN165" s="28"/>
      <c r="KO165" s="28"/>
      <c r="KP165" s="28"/>
      <c r="KQ165" s="28"/>
      <c r="KR165" s="28"/>
      <c r="KS165" s="28"/>
      <c r="KT165" s="28"/>
      <c r="KU165" s="28"/>
      <c r="KV165" s="28"/>
      <c r="KW165" s="28"/>
      <c r="KX165" s="28"/>
    </row>
    <row r="166" spans="1:310" x14ac:dyDescent="0.2">
      <c r="A166" s="20"/>
      <c r="B166" s="20"/>
      <c r="C166" s="20"/>
      <c r="D166" s="20"/>
      <c r="E166" s="20"/>
      <c r="F166" s="20"/>
      <c r="G166" s="20"/>
      <c r="H166">
        <v>26</v>
      </c>
      <c r="I166" s="479"/>
      <c r="J166" s="403" t="s">
        <v>711</v>
      </c>
      <c r="K166" s="28">
        <v>36</v>
      </c>
      <c r="L166" s="28"/>
      <c r="M166" s="28">
        <v>56</v>
      </c>
      <c r="N166" s="28">
        <v>5</v>
      </c>
      <c r="O166" s="28"/>
      <c r="P166" s="28">
        <v>5</v>
      </c>
      <c r="Q166" s="28"/>
      <c r="R166" s="28"/>
      <c r="S166" s="28"/>
      <c r="T166" s="28"/>
      <c r="U166" s="28"/>
      <c r="V166" s="28"/>
      <c r="W166" s="28"/>
      <c r="X166" s="28"/>
      <c r="Y166" s="28"/>
      <c r="Z166" s="28"/>
      <c r="AA166" s="28"/>
      <c r="AB166" s="28"/>
      <c r="AC166" s="28">
        <v>10</v>
      </c>
      <c r="AD166" s="28">
        <v>1</v>
      </c>
      <c r="AE166" s="28">
        <v>115</v>
      </c>
      <c r="AF166" s="28">
        <v>8</v>
      </c>
      <c r="AG166" s="28">
        <v>1</v>
      </c>
      <c r="AH166" s="28">
        <v>8</v>
      </c>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28"/>
      <c r="DQ166" s="28"/>
      <c r="DR166" s="28"/>
      <c r="DS166" s="28"/>
      <c r="DT166" s="28"/>
      <c r="DU166" s="28"/>
      <c r="DV166" s="28"/>
      <c r="DW166" s="28"/>
      <c r="DX166" s="28"/>
      <c r="DY166" s="28"/>
      <c r="DZ166" s="28"/>
      <c r="EA166" s="28"/>
      <c r="EB166" s="28"/>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28"/>
      <c r="EY166" s="28"/>
      <c r="EZ166" s="28"/>
      <c r="FA166" s="28"/>
      <c r="FB166" s="28"/>
      <c r="FC166" s="28"/>
      <c r="FD166" s="28"/>
      <c r="FE166" s="28"/>
      <c r="FF166" s="28"/>
      <c r="FG166" s="28"/>
      <c r="FH166" s="28"/>
      <c r="FI166" s="28"/>
      <c r="FJ166" s="28"/>
      <c r="FK166" s="28"/>
      <c r="FL166" s="28"/>
      <c r="FM166" s="28"/>
      <c r="FN166" s="28"/>
      <c r="FO166" s="28"/>
      <c r="FP166" s="28"/>
      <c r="FQ166" s="28"/>
      <c r="FR166" s="28"/>
      <c r="FS166" s="28"/>
      <c r="FT166" s="28"/>
      <c r="FU166" s="28"/>
      <c r="FV166" s="28"/>
      <c r="FW166" s="28"/>
      <c r="FX166" s="28"/>
      <c r="FY166" s="28"/>
      <c r="FZ166" s="28"/>
      <c r="GA166" s="28"/>
      <c r="GB166" s="28"/>
      <c r="GC166" s="28"/>
      <c r="GD166" s="28"/>
      <c r="GE166" s="28"/>
      <c r="GF166" s="28"/>
      <c r="GG166" s="28"/>
      <c r="GH166" s="28"/>
      <c r="GI166" s="28"/>
      <c r="GJ166" s="28"/>
      <c r="GK166" s="28"/>
      <c r="GL166" s="28"/>
      <c r="GM166" s="28"/>
      <c r="GN166" s="28"/>
      <c r="GO166" s="28"/>
      <c r="GP166" s="28"/>
      <c r="GQ166" s="28"/>
      <c r="GR166" s="28"/>
      <c r="GS166" s="28"/>
      <c r="GT166" s="28"/>
      <c r="GU166" s="28"/>
      <c r="GV166" s="28"/>
      <c r="GW166" s="28"/>
      <c r="GX166" s="28"/>
      <c r="GY166" s="28"/>
      <c r="GZ166" s="28"/>
      <c r="HA166" s="28"/>
      <c r="HB166" s="28"/>
      <c r="HC166" s="28"/>
      <c r="HD166" s="28"/>
      <c r="HE166" s="28"/>
      <c r="HF166" s="28"/>
      <c r="HG166" s="28"/>
      <c r="HH166" s="28"/>
      <c r="HI166" s="28"/>
      <c r="HJ166" s="28"/>
      <c r="HK166" s="28"/>
      <c r="HL166" s="28"/>
      <c r="HM166" s="28"/>
      <c r="HN166" s="28"/>
      <c r="HO166" s="28"/>
      <c r="HP166" s="28"/>
      <c r="HQ166" s="28"/>
      <c r="HR166" s="28"/>
      <c r="HS166" s="28"/>
      <c r="HT166" s="28"/>
      <c r="HU166" s="28"/>
      <c r="HV166" s="28"/>
      <c r="HW166" s="28"/>
      <c r="HX166" s="28"/>
      <c r="HY166" s="28"/>
      <c r="HZ166" s="28"/>
      <c r="IA166" s="28"/>
      <c r="IB166" s="28"/>
      <c r="IC166" s="28"/>
      <c r="ID166" s="28"/>
      <c r="IE166" s="28"/>
      <c r="IF166" s="28"/>
      <c r="IG166" s="28"/>
      <c r="IH166" s="28"/>
      <c r="II166" s="28"/>
      <c r="IJ166" s="28"/>
      <c r="IK166" s="28"/>
      <c r="IL166" s="28"/>
      <c r="IM166" s="28"/>
      <c r="IN166" s="28"/>
      <c r="IO166" s="28"/>
      <c r="IP166" s="28"/>
      <c r="IQ166" s="28"/>
      <c r="IR166" s="28"/>
      <c r="IS166" s="28"/>
      <c r="IT166" s="28"/>
      <c r="IU166" s="28"/>
      <c r="IV166" s="28"/>
      <c r="IW166" s="28"/>
      <c r="IX166" s="28"/>
      <c r="IY166" s="28"/>
      <c r="IZ166" s="28"/>
      <c r="JA166" s="28"/>
      <c r="JB166" s="28"/>
      <c r="JC166" s="28"/>
      <c r="JD166" s="28"/>
      <c r="JE166" s="28"/>
      <c r="JF166" s="28"/>
      <c r="JG166" s="28"/>
      <c r="JH166" s="28"/>
      <c r="JI166" s="28"/>
      <c r="JJ166" s="28"/>
      <c r="JK166" s="28"/>
      <c r="JL166" s="28"/>
      <c r="JM166" s="28"/>
      <c r="JN166" s="28"/>
      <c r="JO166" s="28"/>
      <c r="JP166" s="28"/>
      <c r="JQ166" s="28"/>
      <c r="JR166" s="28"/>
      <c r="JS166" s="28"/>
      <c r="JT166" s="28"/>
      <c r="JU166" s="28"/>
      <c r="JV166" s="28"/>
      <c r="JW166" s="28"/>
      <c r="JX166" s="28"/>
      <c r="JY166" s="28"/>
      <c r="JZ166" s="28"/>
      <c r="KA166" s="28"/>
      <c r="KB166" s="28"/>
      <c r="KC166" s="28"/>
      <c r="KD166" s="28"/>
      <c r="KE166" s="28"/>
      <c r="KF166" s="28"/>
      <c r="KG166" s="28"/>
      <c r="KH166" s="28"/>
      <c r="KI166" s="28"/>
      <c r="KJ166" s="28"/>
      <c r="KK166" s="28"/>
      <c r="KL166" s="28"/>
      <c r="KM166" s="28"/>
      <c r="KN166" s="28"/>
      <c r="KO166" s="28"/>
      <c r="KP166" s="28"/>
      <c r="KQ166" s="28"/>
      <c r="KR166" s="28"/>
      <c r="KS166" s="28"/>
      <c r="KT166" s="28"/>
      <c r="KU166" s="28"/>
      <c r="KV166" s="28"/>
      <c r="KW166" s="28"/>
      <c r="KX166" s="28"/>
    </row>
    <row r="167" spans="1:310" x14ac:dyDescent="0.2">
      <c r="A167" s="20"/>
      <c r="B167" s="20"/>
      <c r="C167" s="20"/>
      <c r="D167" s="20"/>
      <c r="E167" s="20"/>
      <c r="F167" s="20"/>
      <c r="G167" s="20"/>
      <c r="H167">
        <v>27</v>
      </c>
      <c r="I167" s="479"/>
      <c r="J167" s="403" t="s">
        <v>712</v>
      </c>
      <c r="K167" s="28"/>
      <c r="L167" s="28"/>
      <c r="M167" s="28"/>
      <c r="N167" s="28"/>
      <c r="O167" s="28"/>
      <c r="P167" s="28"/>
      <c r="Q167" s="28"/>
      <c r="R167" s="28"/>
      <c r="S167" s="28"/>
      <c r="T167" s="28"/>
      <c r="U167" s="28"/>
      <c r="V167" s="28"/>
      <c r="W167" s="28"/>
      <c r="X167" s="28"/>
      <c r="Y167" s="28"/>
      <c r="Z167" s="28"/>
      <c r="AA167" s="28"/>
      <c r="AB167" s="28"/>
      <c r="AC167" s="28"/>
      <c r="AD167" s="28">
        <v>10</v>
      </c>
      <c r="AE167" s="28">
        <v>62.6</v>
      </c>
      <c r="AF167" s="28">
        <v>10</v>
      </c>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28"/>
      <c r="DQ167" s="28"/>
      <c r="DR167" s="28"/>
      <c r="DS167" s="28"/>
      <c r="DT167" s="28"/>
      <c r="DU167" s="28"/>
      <c r="DV167" s="28"/>
      <c r="DW167" s="28"/>
      <c r="DX167" s="28"/>
      <c r="DY167" s="28"/>
      <c r="DZ167" s="28"/>
      <c r="EA167" s="28"/>
      <c r="EB167" s="28"/>
      <c r="EC167" s="28"/>
      <c r="ED167" s="28"/>
      <c r="EE167" s="28"/>
      <c r="EF167" s="28"/>
      <c r="EG167" s="28"/>
      <c r="EH167" s="28"/>
      <c r="EI167" s="28"/>
      <c r="EJ167" s="28"/>
      <c r="EK167" s="28"/>
      <c r="EL167" s="28"/>
      <c r="EM167" s="28"/>
      <c r="EN167" s="28"/>
      <c r="EO167" s="28"/>
      <c r="EP167" s="28"/>
      <c r="EQ167" s="28"/>
      <c r="ER167" s="28"/>
      <c r="ES167" s="28"/>
      <c r="ET167" s="28"/>
      <c r="EU167" s="28"/>
      <c r="EV167" s="28"/>
      <c r="EW167" s="28"/>
      <c r="EX167" s="28"/>
      <c r="EY167" s="28"/>
      <c r="EZ167" s="28"/>
      <c r="FA167" s="28"/>
      <c r="FB167" s="28"/>
      <c r="FC167" s="28"/>
      <c r="FD167" s="28"/>
      <c r="FE167" s="28"/>
      <c r="FF167" s="28"/>
      <c r="FG167" s="28"/>
      <c r="FH167" s="28"/>
      <c r="FI167" s="28"/>
      <c r="FJ167" s="28"/>
      <c r="FK167" s="28"/>
      <c r="FL167" s="28"/>
      <c r="FM167" s="28"/>
      <c r="FN167" s="28"/>
      <c r="FO167" s="28"/>
      <c r="FP167" s="28"/>
      <c r="FQ167" s="28"/>
      <c r="FR167" s="28"/>
      <c r="FS167" s="28"/>
      <c r="FT167" s="28"/>
      <c r="FU167" s="28"/>
      <c r="FV167" s="28"/>
      <c r="FW167" s="28"/>
      <c r="FX167" s="28"/>
      <c r="FY167" s="28"/>
      <c r="FZ167" s="28"/>
      <c r="GA167" s="28"/>
      <c r="GB167" s="28"/>
      <c r="GC167" s="28"/>
      <c r="GD167" s="28"/>
      <c r="GE167" s="28"/>
      <c r="GF167" s="28"/>
      <c r="GG167" s="28"/>
      <c r="GH167" s="28"/>
      <c r="GI167" s="28"/>
      <c r="GJ167" s="28"/>
      <c r="GK167" s="28"/>
      <c r="GL167" s="28"/>
      <c r="GM167" s="28"/>
      <c r="GN167" s="28"/>
      <c r="GO167" s="28"/>
      <c r="GP167" s="28"/>
      <c r="GQ167" s="28"/>
      <c r="GR167" s="28"/>
      <c r="GS167" s="28"/>
      <c r="GT167" s="28"/>
      <c r="GU167" s="28"/>
      <c r="GV167" s="28"/>
      <c r="GW167" s="28"/>
      <c r="GX167" s="28"/>
      <c r="GY167" s="28"/>
      <c r="GZ167" s="28"/>
      <c r="HA167" s="28"/>
      <c r="HB167" s="28"/>
      <c r="HC167" s="28"/>
      <c r="HD167" s="28"/>
      <c r="HE167" s="28"/>
      <c r="HF167" s="28"/>
      <c r="HG167" s="28"/>
      <c r="HH167" s="28"/>
      <c r="HI167" s="28"/>
      <c r="HJ167" s="28"/>
      <c r="HK167" s="28"/>
      <c r="HL167" s="28"/>
      <c r="HM167" s="28"/>
      <c r="HN167" s="28"/>
      <c r="HO167" s="28"/>
      <c r="HP167" s="28"/>
      <c r="HQ167" s="28"/>
      <c r="HR167" s="28"/>
      <c r="HS167" s="28"/>
      <c r="HT167" s="28"/>
      <c r="HU167" s="28"/>
      <c r="HV167" s="28"/>
      <c r="HW167" s="28"/>
      <c r="HX167" s="28"/>
      <c r="HY167" s="28"/>
      <c r="HZ167" s="28"/>
      <c r="IA167" s="28"/>
      <c r="IB167" s="28"/>
      <c r="IC167" s="28"/>
      <c r="ID167" s="28"/>
      <c r="IE167" s="28"/>
      <c r="IF167" s="28"/>
      <c r="IG167" s="28"/>
      <c r="IH167" s="28"/>
      <c r="II167" s="28"/>
      <c r="IJ167" s="28"/>
      <c r="IK167" s="28"/>
      <c r="IL167" s="28"/>
      <c r="IM167" s="28"/>
      <c r="IN167" s="28"/>
      <c r="IO167" s="28"/>
      <c r="IP167" s="28"/>
      <c r="IQ167" s="28"/>
      <c r="IR167" s="28"/>
      <c r="IS167" s="28"/>
      <c r="IT167" s="28"/>
      <c r="IU167" s="28"/>
      <c r="IV167" s="28"/>
      <c r="IW167" s="28"/>
      <c r="IX167" s="28"/>
      <c r="IY167" s="28"/>
      <c r="IZ167" s="28"/>
      <c r="JA167" s="28"/>
      <c r="JB167" s="28"/>
      <c r="JC167" s="28"/>
      <c r="JD167" s="28"/>
      <c r="JE167" s="28"/>
      <c r="JF167" s="28"/>
      <c r="JG167" s="28"/>
      <c r="JH167" s="28"/>
      <c r="JI167" s="28"/>
      <c r="JJ167" s="28"/>
      <c r="JK167" s="28"/>
      <c r="JL167" s="28"/>
      <c r="JM167" s="28"/>
      <c r="JN167" s="28"/>
      <c r="JO167" s="28"/>
      <c r="JP167" s="28"/>
      <c r="JQ167" s="28"/>
      <c r="JR167" s="28"/>
      <c r="JS167" s="28"/>
      <c r="JT167" s="28"/>
      <c r="JU167" s="28"/>
      <c r="JV167" s="28"/>
      <c r="JW167" s="28"/>
      <c r="JX167" s="28"/>
      <c r="JY167" s="28"/>
      <c r="JZ167" s="28"/>
      <c r="KA167" s="28"/>
      <c r="KB167" s="28"/>
      <c r="KC167" s="28"/>
      <c r="KD167" s="28"/>
      <c r="KE167" s="28"/>
      <c r="KF167" s="28"/>
      <c r="KG167" s="28"/>
      <c r="KH167" s="28"/>
      <c r="KI167" s="28"/>
      <c r="KJ167" s="28"/>
      <c r="KK167" s="28"/>
      <c r="KL167" s="28"/>
      <c r="KM167" s="28"/>
      <c r="KN167" s="28"/>
      <c r="KO167" s="28"/>
      <c r="KP167" s="28"/>
      <c r="KQ167" s="28"/>
      <c r="KR167" s="28"/>
      <c r="KS167" s="28"/>
      <c r="KT167" s="28"/>
      <c r="KU167" s="28"/>
      <c r="KV167" s="28"/>
      <c r="KW167" s="28"/>
      <c r="KX167" s="28"/>
    </row>
    <row r="168" spans="1:310" x14ac:dyDescent="0.2">
      <c r="A168" s="20"/>
      <c r="B168" s="20"/>
      <c r="C168" s="20"/>
      <c r="D168" s="20"/>
      <c r="E168" s="20"/>
      <c r="F168" s="20"/>
      <c r="G168" s="20"/>
      <c r="H168">
        <v>28</v>
      </c>
      <c r="I168" s="479"/>
      <c r="J168" s="403" t="s">
        <v>713</v>
      </c>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28"/>
      <c r="DQ168" s="28"/>
      <c r="DR168" s="28"/>
      <c r="DS168" s="28"/>
      <c r="DT168" s="28"/>
      <c r="DU168" s="28"/>
      <c r="DV168" s="28"/>
      <c r="DW168" s="28"/>
      <c r="DX168" s="28"/>
      <c r="DY168" s="28"/>
      <c r="DZ168" s="28"/>
      <c r="EA168" s="28"/>
      <c r="EB168" s="28"/>
      <c r="EC168" s="28"/>
      <c r="ED168" s="28"/>
      <c r="EE168" s="28"/>
      <c r="EF168" s="28"/>
      <c r="EG168" s="28"/>
      <c r="EH168" s="28"/>
      <c r="EI168" s="28"/>
      <c r="EJ168" s="28"/>
      <c r="EK168" s="28"/>
      <c r="EL168" s="28"/>
      <c r="EM168" s="28"/>
      <c r="EN168" s="28"/>
      <c r="EO168" s="28"/>
      <c r="EP168" s="28"/>
      <c r="EQ168" s="28"/>
      <c r="ER168" s="28"/>
      <c r="ES168" s="28"/>
      <c r="ET168" s="28"/>
      <c r="EU168" s="28"/>
      <c r="EV168" s="28"/>
      <c r="EW168" s="28"/>
      <c r="EX168" s="28"/>
      <c r="EY168" s="28"/>
      <c r="EZ168" s="28"/>
      <c r="FA168" s="28"/>
      <c r="FB168" s="28"/>
      <c r="FC168" s="28"/>
      <c r="FD168" s="28"/>
      <c r="FE168" s="28"/>
      <c r="FF168" s="28"/>
      <c r="FG168" s="28"/>
      <c r="FH168" s="28"/>
      <c r="FI168" s="28"/>
      <c r="FJ168" s="28"/>
      <c r="FK168" s="28"/>
      <c r="FL168" s="28"/>
      <c r="FM168" s="28"/>
      <c r="FN168" s="28"/>
      <c r="FO168" s="28"/>
      <c r="FP168" s="28"/>
      <c r="FQ168" s="28"/>
      <c r="FR168" s="28"/>
      <c r="FS168" s="28"/>
      <c r="FT168" s="28"/>
      <c r="FU168" s="28"/>
      <c r="FV168" s="28"/>
      <c r="FW168" s="28"/>
      <c r="FX168" s="28"/>
      <c r="FY168" s="28"/>
      <c r="FZ168" s="28"/>
      <c r="GA168" s="28"/>
      <c r="GB168" s="28"/>
      <c r="GC168" s="28"/>
      <c r="GD168" s="28"/>
      <c r="GE168" s="28"/>
      <c r="GF168" s="28"/>
      <c r="GG168" s="28"/>
      <c r="GH168" s="28"/>
      <c r="GI168" s="28"/>
      <c r="GJ168" s="28"/>
      <c r="GK168" s="28"/>
      <c r="GL168" s="28"/>
      <c r="GM168" s="28"/>
      <c r="GN168" s="28"/>
      <c r="GO168" s="28"/>
      <c r="GP168" s="28"/>
      <c r="GQ168" s="28"/>
      <c r="GR168" s="28"/>
      <c r="GS168" s="28"/>
      <c r="GT168" s="28"/>
      <c r="GU168" s="28"/>
      <c r="GV168" s="28"/>
      <c r="GW168" s="28"/>
      <c r="GX168" s="28"/>
      <c r="GY168" s="28"/>
      <c r="GZ168" s="28"/>
      <c r="HA168" s="28"/>
      <c r="HB168" s="28"/>
      <c r="HC168" s="28"/>
      <c r="HD168" s="28"/>
      <c r="HE168" s="28"/>
      <c r="HF168" s="28"/>
      <c r="HG168" s="28"/>
      <c r="HH168" s="28"/>
      <c r="HI168" s="28"/>
      <c r="HJ168" s="28"/>
      <c r="HK168" s="28"/>
      <c r="HL168" s="28"/>
      <c r="HM168" s="28"/>
      <c r="HN168" s="28"/>
      <c r="HO168" s="28"/>
      <c r="HP168" s="28"/>
      <c r="HQ168" s="28"/>
      <c r="HR168" s="28"/>
      <c r="HS168" s="28"/>
      <c r="HT168" s="28"/>
      <c r="HU168" s="28"/>
      <c r="HV168" s="28"/>
      <c r="HW168" s="28"/>
      <c r="HX168" s="28"/>
      <c r="HY168" s="28"/>
      <c r="HZ168" s="28"/>
      <c r="IA168" s="28"/>
      <c r="IB168" s="28"/>
      <c r="IC168" s="28"/>
      <c r="ID168" s="28"/>
      <c r="IE168" s="28"/>
      <c r="IF168" s="28"/>
      <c r="IG168" s="28"/>
      <c r="IH168" s="28"/>
      <c r="II168" s="28"/>
      <c r="IJ168" s="28"/>
      <c r="IK168" s="28"/>
      <c r="IL168" s="28"/>
      <c r="IM168" s="28"/>
      <c r="IN168" s="28"/>
      <c r="IO168" s="28"/>
      <c r="IP168" s="28"/>
      <c r="IQ168" s="28"/>
      <c r="IR168" s="28"/>
      <c r="IS168" s="28"/>
      <c r="IT168" s="28"/>
      <c r="IU168" s="28"/>
      <c r="IV168" s="28"/>
      <c r="IW168" s="28"/>
      <c r="IX168" s="28"/>
      <c r="IY168" s="28"/>
      <c r="IZ168" s="28"/>
      <c r="JA168" s="28"/>
      <c r="JB168" s="28"/>
      <c r="JC168" s="28"/>
      <c r="JD168" s="28"/>
      <c r="JE168" s="28"/>
      <c r="JF168" s="28"/>
      <c r="JG168" s="28"/>
      <c r="JH168" s="28"/>
      <c r="JI168" s="28"/>
      <c r="JJ168" s="28"/>
      <c r="JK168" s="28"/>
      <c r="JL168" s="28"/>
      <c r="JM168" s="28"/>
      <c r="JN168" s="28"/>
      <c r="JO168" s="28"/>
      <c r="JP168" s="28"/>
      <c r="JQ168" s="28"/>
      <c r="JR168" s="28"/>
      <c r="JS168" s="28"/>
      <c r="JT168" s="28"/>
      <c r="JU168" s="28"/>
      <c r="JV168" s="28"/>
      <c r="JW168" s="28"/>
      <c r="JX168" s="28"/>
      <c r="JY168" s="28"/>
      <c r="JZ168" s="28"/>
      <c r="KA168" s="28"/>
      <c r="KB168" s="28"/>
      <c r="KC168" s="28"/>
      <c r="KD168" s="28"/>
      <c r="KE168" s="28"/>
      <c r="KF168" s="28"/>
      <c r="KG168" s="28"/>
      <c r="KH168" s="28"/>
      <c r="KI168" s="28"/>
      <c r="KJ168" s="28"/>
      <c r="KK168" s="28"/>
      <c r="KL168" s="28"/>
      <c r="KM168" s="28"/>
      <c r="KN168" s="28"/>
      <c r="KO168" s="28"/>
      <c r="KP168" s="28"/>
      <c r="KQ168" s="28"/>
      <c r="KR168" s="28"/>
      <c r="KS168" s="28"/>
      <c r="KT168" s="28"/>
      <c r="KU168" s="28"/>
      <c r="KV168" s="28"/>
      <c r="KW168" s="28"/>
      <c r="KX168" s="28"/>
    </row>
    <row r="169" spans="1:310" x14ac:dyDescent="0.2">
      <c r="A169" s="20"/>
      <c r="B169" s="20"/>
      <c r="C169" s="20"/>
      <c r="D169" s="20"/>
      <c r="E169" s="20"/>
      <c r="F169" s="20"/>
      <c r="G169" s="20"/>
      <c r="H169">
        <v>29</v>
      </c>
      <c r="I169" s="479"/>
      <c r="J169" s="403" t="s">
        <v>714</v>
      </c>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28"/>
      <c r="DQ169" s="28"/>
      <c r="DR169" s="28"/>
      <c r="DS169" s="28"/>
      <c r="DT169" s="28"/>
      <c r="DU169" s="28"/>
      <c r="DV169" s="28"/>
      <c r="DW169" s="28"/>
      <c r="DX169" s="28"/>
      <c r="DY169" s="28"/>
      <c r="DZ169" s="28"/>
      <c r="EA169" s="28"/>
      <c r="EB169" s="28"/>
      <c r="EC169" s="28"/>
      <c r="ED169" s="28"/>
      <c r="EE169" s="28"/>
      <c r="EF169" s="28"/>
      <c r="EG169" s="28"/>
      <c r="EH169" s="28"/>
      <c r="EI169" s="28"/>
      <c r="EJ169" s="28"/>
      <c r="EK169" s="28"/>
      <c r="EL169" s="28"/>
      <c r="EM169" s="28"/>
      <c r="EN169" s="28"/>
      <c r="EO169" s="28"/>
      <c r="EP169" s="28"/>
      <c r="EQ169" s="28"/>
      <c r="ER169" s="28"/>
      <c r="ES169" s="28"/>
      <c r="ET169" s="28"/>
      <c r="EU169" s="28"/>
      <c r="EV169" s="28"/>
      <c r="EW169" s="28"/>
      <c r="EX169" s="28"/>
      <c r="EY169" s="28"/>
      <c r="EZ169" s="28"/>
      <c r="FA169" s="28"/>
      <c r="FB169" s="28"/>
      <c r="FC169" s="28"/>
      <c r="FD169" s="28"/>
      <c r="FE169" s="28"/>
      <c r="FF169" s="28"/>
      <c r="FG169" s="28"/>
      <c r="FH169" s="28"/>
      <c r="FI169" s="28"/>
      <c r="FJ169" s="28"/>
      <c r="FK169" s="28"/>
      <c r="FL169" s="28"/>
      <c r="FM169" s="28"/>
      <c r="FN169" s="28"/>
      <c r="FO169" s="28"/>
      <c r="FP169" s="28"/>
      <c r="FQ169" s="28"/>
      <c r="FR169" s="28"/>
      <c r="FS169" s="28"/>
      <c r="FT169" s="28"/>
      <c r="FU169" s="28"/>
      <c r="FV169" s="28"/>
      <c r="FW169" s="28"/>
      <c r="FX169" s="28"/>
      <c r="FY169" s="28"/>
      <c r="FZ169" s="28"/>
      <c r="GA169" s="28"/>
      <c r="GB169" s="28"/>
      <c r="GC169" s="28"/>
      <c r="GD169" s="28"/>
      <c r="GE169" s="28"/>
      <c r="GF169" s="28"/>
      <c r="GG169" s="28"/>
      <c r="GH169" s="28"/>
      <c r="GI169" s="28"/>
      <c r="GJ169" s="28"/>
      <c r="GK169" s="28"/>
      <c r="GL169" s="28"/>
      <c r="GM169" s="28"/>
      <c r="GN169" s="28"/>
      <c r="GO169" s="28"/>
      <c r="GP169" s="28"/>
      <c r="GQ169" s="28"/>
      <c r="GR169" s="28"/>
      <c r="GS169" s="28"/>
      <c r="GT169" s="28"/>
      <c r="GU169" s="28"/>
      <c r="GV169" s="28"/>
      <c r="GW169" s="28"/>
      <c r="GX169" s="28"/>
      <c r="GY169" s="28"/>
      <c r="GZ169" s="28"/>
      <c r="HA169" s="28"/>
      <c r="HB169" s="28"/>
      <c r="HC169" s="28"/>
      <c r="HD169" s="28"/>
      <c r="HE169" s="28"/>
      <c r="HF169" s="28"/>
      <c r="HG169" s="28"/>
      <c r="HH169" s="28"/>
      <c r="HI169" s="28"/>
      <c r="HJ169" s="28"/>
      <c r="HK169" s="28"/>
      <c r="HL169" s="28"/>
      <c r="HM169" s="28"/>
      <c r="HN169" s="28"/>
      <c r="HO169" s="28"/>
      <c r="HP169" s="28"/>
      <c r="HQ169" s="28"/>
      <c r="HR169" s="28"/>
      <c r="HS169" s="28"/>
      <c r="HT169" s="28"/>
      <c r="HU169" s="28"/>
      <c r="HV169" s="28"/>
      <c r="HW169" s="28"/>
      <c r="HX169" s="28"/>
      <c r="HY169" s="28"/>
      <c r="HZ169" s="28"/>
      <c r="IA169" s="28"/>
      <c r="IB169" s="28"/>
      <c r="IC169" s="28"/>
      <c r="ID169" s="28"/>
      <c r="IE169" s="28"/>
      <c r="IF169" s="28"/>
      <c r="IG169" s="28"/>
      <c r="IH169" s="28"/>
      <c r="II169" s="28"/>
      <c r="IJ169" s="28"/>
      <c r="IK169" s="28"/>
      <c r="IL169" s="28"/>
      <c r="IM169" s="28"/>
      <c r="IN169" s="28"/>
      <c r="IO169" s="28"/>
      <c r="IP169" s="28"/>
      <c r="IQ169" s="28"/>
      <c r="IR169" s="28"/>
      <c r="IS169" s="28"/>
      <c r="IT169" s="28"/>
      <c r="IU169" s="28"/>
      <c r="IV169" s="28"/>
      <c r="IW169" s="28"/>
      <c r="IX169" s="28"/>
      <c r="IY169" s="28"/>
      <c r="IZ169" s="28"/>
      <c r="JA169" s="28"/>
      <c r="JB169" s="28"/>
      <c r="JC169" s="28"/>
      <c r="JD169" s="28"/>
      <c r="JE169" s="28"/>
      <c r="JF169" s="28"/>
      <c r="JG169" s="28"/>
      <c r="JH169" s="28"/>
      <c r="JI169" s="28"/>
      <c r="JJ169" s="28"/>
      <c r="JK169" s="28"/>
      <c r="JL169" s="28"/>
      <c r="JM169" s="28"/>
      <c r="JN169" s="28"/>
      <c r="JO169" s="28"/>
      <c r="JP169" s="28"/>
      <c r="JQ169" s="28"/>
      <c r="JR169" s="28"/>
      <c r="JS169" s="28"/>
      <c r="JT169" s="28"/>
      <c r="JU169" s="28"/>
      <c r="JV169" s="28"/>
      <c r="JW169" s="28"/>
      <c r="JX169" s="28"/>
      <c r="JY169" s="28"/>
      <c r="JZ169" s="28"/>
      <c r="KA169" s="28"/>
      <c r="KB169" s="28"/>
      <c r="KC169" s="28"/>
      <c r="KD169" s="28"/>
      <c r="KE169" s="28"/>
      <c r="KF169" s="28"/>
      <c r="KG169" s="28"/>
      <c r="KH169" s="28"/>
      <c r="KI169" s="28"/>
      <c r="KJ169" s="28"/>
      <c r="KK169" s="28"/>
      <c r="KL169" s="28"/>
      <c r="KM169" s="28"/>
      <c r="KN169" s="28"/>
      <c r="KO169" s="28"/>
      <c r="KP169" s="28"/>
      <c r="KQ169" s="28"/>
      <c r="KR169" s="28"/>
      <c r="KS169" s="28"/>
      <c r="KT169" s="28"/>
      <c r="KU169" s="28"/>
      <c r="KV169" s="28"/>
      <c r="KW169" s="28"/>
      <c r="KX169" s="28"/>
    </row>
    <row r="170" spans="1:310" x14ac:dyDescent="0.2">
      <c r="A170" s="20"/>
      <c r="B170" s="20"/>
      <c r="C170" s="20"/>
      <c r="D170" s="20"/>
      <c r="E170" s="20"/>
      <c r="F170" s="20"/>
      <c r="G170" s="20"/>
      <c r="H170">
        <v>30</v>
      </c>
      <c r="I170" s="479"/>
      <c r="J170" s="403" t="s">
        <v>715</v>
      </c>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28"/>
      <c r="ES170" s="28"/>
      <c r="ET170" s="28"/>
      <c r="EU170" s="28"/>
      <c r="EV170" s="28"/>
      <c r="EW170" s="28"/>
      <c r="EX170" s="28"/>
      <c r="EY170" s="28"/>
      <c r="EZ170" s="28"/>
      <c r="FA170" s="28"/>
      <c r="FB170" s="28"/>
      <c r="FC170" s="28"/>
      <c r="FD170" s="28"/>
      <c r="FE170" s="28"/>
      <c r="FF170" s="28"/>
      <c r="FG170" s="28"/>
      <c r="FH170" s="28"/>
      <c r="FI170" s="28"/>
      <c r="FJ170" s="28"/>
      <c r="FK170" s="28"/>
      <c r="FL170" s="28"/>
      <c r="FM170" s="28"/>
      <c r="FN170" s="28"/>
      <c r="FO170" s="28"/>
      <c r="FP170" s="28"/>
      <c r="FQ170" s="28"/>
      <c r="FR170" s="28"/>
      <c r="FS170" s="28"/>
      <c r="FT170" s="28"/>
      <c r="FU170" s="28"/>
      <c r="FV170" s="28"/>
      <c r="FW170" s="28"/>
      <c r="FX170" s="28"/>
      <c r="FY170" s="28"/>
      <c r="FZ170" s="28"/>
      <c r="GA170" s="28"/>
      <c r="GB170" s="28"/>
      <c r="GC170" s="28"/>
      <c r="GD170" s="28"/>
      <c r="GE170" s="28"/>
      <c r="GF170" s="28"/>
      <c r="GG170" s="28"/>
      <c r="GH170" s="28"/>
      <c r="GI170" s="28"/>
      <c r="GJ170" s="28"/>
      <c r="GK170" s="28"/>
      <c r="GL170" s="28"/>
      <c r="GM170" s="28"/>
      <c r="GN170" s="28"/>
      <c r="GO170" s="28"/>
      <c r="GP170" s="28"/>
      <c r="GQ170" s="28"/>
      <c r="GR170" s="28"/>
      <c r="GS170" s="28"/>
      <c r="GT170" s="28"/>
      <c r="GU170" s="28"/>
      <c r="GV170" s="28"/>
      <c r="GW170" s="28"/>
      <c r="GX170" s="28"/>
      <c r="GY170" s="28"/>
      <c r="GZ170" s="28"/>
      <c r="HA170" s="28"/>
      <c r="HB170" s="28"/>
      <c r="HC170" s="28"/>
      <c r="HD170" s="28"/>
      <c r="HE170" s="28"/>
      <c r="HF170" s="28"/>
      <c r="HG170" s="28"/>
      <c r="HH170" s="28"/>
      <c r="HI170" s="28"/>
      <c r="HJ170" s="28"/>
      <c r="HK170" s="28"/>
      <c r="HL170" s="28"/>
      <c r="HM170" s="28"/>
      <c r="HN170" s="28"/>
      <c r="HO170" s="28"/>
      <c r="HP170" s="28"/>
      <c r="HQ170" s="28"/>
      <c r="HR170" s="28"/>
      <c r="HS170" s="28"/>
      <c r="HT170" s="28"/>
      <c r="HU170" s="28"/>
      <c r="HV170" s="28"/>
      <c r="HW170" s="28"/>
      <c r="HX170" s="28"/>
      <c r="HY170" s="28"/>
      <c r="HZ170" s="28"/>
      <c r="IA170" s="28"/>
      <c r="IB170" s="28"/>
      <c r="IC170" s="28"/>
      <c r="ID170" s="28"/>
      <c r="IE170" s="28"/>
      <c r="IF170" s="28"/>
      <c r="IG170" s="28"/>
      <c r="IH170" s="28"/>
      <c r="II170" s="28"/>
      <c r="IJ170" s="28"/>
      <c r="IK170" s="28"/>
      <c r="IL170" s="28"/>
      <c r="IM170" s="28"/>
      <c r="IN170" s="28"/>
      <c r="IO170" s="28"/>
      <c r="IP170" s="28"/>
      <c r="IQ170" s="28"/>
      <c r="IR170" s="28"/>
      <c r="IS170" s="28"/>
      <c r="IT170" s="28"/>
      <c r="IU170" s="28"/>
      <c r="IV170" s="28"/>
      <c r="IW170" s="28"/>
      <c r="IX170" s="28"/>
      <c r="IY170" s="28"/>
      <c r="IZ170" s="28"/>
      <c r="JA170" s="28"/>
      <c r="JB170" s="28"/>
      <c r="JC170" s="28"/>
      <c r="JD170" s="28"/>
      <c r="JE170" s="28"/>
      <c r="JF170" s="28"/>
      <c r="JG170" s="28"/>
      <c r="JH170" s="28"/>
      <c r="JI170" s="28"/>
      <c r="JJ170" s="28"/>
      <c r="JK170" s="28"/>
      <c r="JL170" s="28"/>
      <c r="JM170" s="28"/>
      <c r="JN170" s="28"/>
      <c r="JO170" s="28"/>
      <c r="JP170" s="28"/>
      <c r="JQ170" s="28"/>
      <c r="JR170" s="28"/>
      <c r="JS170" s="28"/>
      <c r="JT170" s="28"/>
      <c r="JU170" s="28"/>
      <c r="JV170" s="28"/>
      <c r="JW170" s="28"/>
      <c r="JX170" s="28"/>
      <c r="JY170" s="28"/>
      <c r="JZ170" s="28"/>
      <c r="KA170" s="28"/>
      <c r="KB170" s="28"/>
      <c r="KC170" s="28"/>
      <c r="KD170" s="28"/>
      <c r="KE170" s="28"/>
      <c r="KF170" s="28"/>
      <c r="KG170" s="28"/>
      <c r="KH170" s="28"/>
      <c r="KI170" s="28"/>
      <c r="KJ170" s="28"/>
      <c r="KK170" s="28"/>
      <c r="KL170" s="28"/>
      <c r="KM170" s="28"/>
      <c r="KN170" s="28"/>
      <c r="KO170" s="28"/>
      <c r="KP170" s="28"/>
      <c r="KQ170" s="28"/>
      <c r="KR170" s="28"/>
      <c r="KS170" s="28"/>
      <c r="KT170" s="28"/>
      <c r="KU170" s="28"/>
      <c r="KV170" s="28"/>
      <c r="KW170" s="28"/>
      <c r="KX170" s="28"/>
    </row>
    <row r="171" spans="1:310" x14ac:dyDescent="0.2">
      <c r="A171" s="20"/>
      <c r="B171" s="20"/>
      <c r="C171" s="20"/>
      <c r="D171" s="20"/>
      <c r="E171" s="20"/>
      <c r="F171" s="20"/>
      <c r="G171" s="20"/>
      <c r="H171">
        <v>31</v>
      </c>
      <c r="I171" s="479"/>
      <c r="J171" s="403" t="s">
        <v>716</v>
      </c>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28"/>
      <c r="ES171" s="28"/>
      <c r="ET171" s="28"/>
      <c r="EU171" s="28"/>
      <c r="EV171" s="28"/>
      <c r="EW171" s="28"/>
      <c r="EX171" s="28"/>
      <c r="EY171" s="28"/>
      <c r="EZ171" s="28"/>
      <c r="FA171" s="28"/>
      <c r="FB171" s="28"/>
      <c r="FC171" s="28"/>
      <c r="FD171" s="28"/>
      <c r="FE171" s="28"/>
      <c r="FF171" s="28"/>
      <c r="FG171" s="28"/>
      <c r="FH171" s="28"/>
      <c r="FI171" s="28"/>
      <c r="FJ171" s="28"/>
      <c r="FK171" s="28"/>
      <c r="FL171" s="28"/>
      <c r="FM171" s="28"/>
      <c r="FN171" s="28"/>
      <c r="FO171" s="28"/>
      <c r="FP171" s="28"/>
      <c r="FQ171" s="28"/>
      <c r="FR171" s="28"/>
      <c r="FS171" s="28"/>
      <c r="FT171" s="28"/>
      <c r="FU171" s="28"/>
      <c r="FV171" s="28"/>
      <c r="FW171" s="28"/>
      <c r="FX171" s="28"/>
      <c r="FY171" s="28"/>
      <c r="FZ171" s="28"/>
      <c r="GA171" s="28"/>
      <c r="GB171" s="28"/>
      <c r="GC171" s="28"/>
      <c r="GD171" s="28"/>
      <c r="GE171" s="28"/>
      <c r="GF171" s="28"/>
      <c r="GG171" s="28"/>
      <c r="GH171" s="28"/>
      <c r="GI171" s="28"/>
      <c r="GJ171" s="28"/>
      <c r="GK171" s="28"/>
      <c r="GL171" s="28"/>
      <c r="GM171" s="28"/>
      <c r="GN171" s="28"/>
      <c r="GO171" s="28"/>
      <c r="GP171" s="28"/>
      <c r="GQ171" s="28"/>
      <c r="GR171" s="28"/>
      <c r="GS171" s="28"/>
      <c r="GT171" s="28"/>
      <c r="GU171" s="28"/>
      <c r="GV171" s="28"/>
      <c r="GW171" s="28"/>
      <c r="GX171" s="28"/>
      <c r="GY171" s="28"/>
      <c r="GZ171" s="28"/>
      <c r="HA171" s="28"/>
      <c r="HB171" s="28"/>
      <c r="HC171" s="28"/>
      <c r="HD171" s="28"/>
      <c r="HE171" s="28"/>
      <c r="HF171" s="28"/>
      <c r="HG171" s="28"/>
      <c r="HH171" s="28"/>
      <c r="HI171" s="28"/>
      <c r="HJ171" s="28"/>
      <c r="HK171" s="28"/>
      <c r="HL171" s="28"/>
      <c r="HM171" s="28"/>
      <c r="HN171" s="28"/>
      <c r="HO171" s="28"/>
      <c r="HP171" s="28"/>
      <c r="HQ171" s="28"/>
      <c r="HR171" s="28"/>
      <c r="HS171" s="28"/>
      <c r="HT171" s="28"/>
      <c r="HU171" s="28"/>
      <c r="HV171" s="28"/>
      <c r="HW171" s="28"/>
      <c r="HX171" s="28"/>
      <c r="HY171" s="28"/>
      <c r="HZ171" s="28"/>
      <c r="IA171" s="28"/>
      <c r="IB171" s="28"/>
      <c r="IC171" s="28"/>
      <c r="ID171" s="28"/>
      <c r="IE171" s="28"/>
      <c r="IF171" s="28"/>
      <c r="IG171" s="28"/>
      <c r="IH171" s="28"/>
      <c r="II171" s="28"/>
      <c r="IJ171" s="28"/>
      <c r="IK171" s="28"/>
      <c r="IL171" s="28"/>
      <c r="IM171" s="28"/>
      <c r="IN171" s="28"/>
      <c r="IO171" s="28"/>
      <c r="IP171" s="28"/>
      <c r="IQ171" s="28"/>
      <c r="IR171" s="28"/>
      <c r="IS171" s="28"/>
      <c r="IT171" s="28"/>
      <c r="IU171" s="28"/>
      <c r="IV171" s="28"/>
      <c r="IW171" s="28"/>
      <c r="IX171" s="28"/>
      <c r="IY171" s="28"/>
      <c r="IZ171" s="28"/>
      <c r="JA171" s="28"/>
      <c r="JB171" s="28"/>
      <c r="JC171" s="28"/>
      <c r="JD171" s="28"/>
      <c r="JE171" s="28"/>
      <c r="JF171" s="28"/>
      <c r="JG171" s="28"/>
      <c r="JH171" s="28"/>
      <c r="JI171" s="28"/>
      <c r="JJ171" s="28"/>
      <c r="JK171" s="28"/>
      <c r="JL171" s="28"/>
      <c r="JM171" s="28"/>
      <c r="JN171" s="28"/>
      <c r="JO171" s="28"/>
      <c r="JP171" s="28"/>
      <c r="JQ171" s="28"/>
      <c r="JR171" s="28"/>
      <c r="JS171" s="28"/>
      <c r="JT171" s="28"/>
      <c r="JU171" s="28"/>
      <c r="JV171" s="28"/>
      <c r="JW171" s="28"/>
      <c r="JX171" s="28"/>
      <c r="JY171" s="28"/>
      <c r="JZ171" s="28"/>
      <c r="KA171" s="28"/>
      <c r="KB171" s="28"/>
      <c r="KC171" s="28"/>
      <c r="KD171" s="28"/>
      <c r="KE171" s="28"/>
      <c r="KF171" s="28"/>
      <c r="KG171" s="28"/>
      <c r="KH171" s="28"/>
      <c r="KI171" s="28"/>
      <c r="KJ171" s="28"/>
      <c r="KK171" s="28"/>
      <c r="KL171" s="28"/>
      <c r="KM171" s="28"/>
      <c r="KN171" s="28"/>
      <c r="KO171" s="28"/>
      <c r="KP171" s="28"/>
      <c r="KQ171" s="28"/>
      <c r="KR171" s="28"/>
      <c r="KS171" s="28"/>
      <c r="KT171" s="28"/>
      <c r="KU171" s="28"/>
      <c r="KV171" s="28"/>
      <c r="KW171" s="28"/>
      <c r="KX171" s="28"/>
    </row>
    <row r="172" spans="1:310" x14ac:dyDescent="0.2">
      <c r="A172" s="20"/>
      <c r="B172" s="20"/>
      <c r="C172" s="20"/>
      <c r="D172" s="20"/>
      <c r="E172" s="20"/>
      <c r="F172" s="20"/>
      <c r="G172" s="20"/>
      <c r="H172">
        <v>32</v>
      </c>
      <c r="I172" s="479"/>
      <c r="J172" s="403" t="s">
        <v>717</v>
      </c>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28"/>
      <c r="ET172" s="28"/>
      <c r="EU172" s="28"/>
      <c r="EV172" s="28"/>
      <c r="EW172" s="28"/>
      <c r="EX172" s="28"/>
      <c r="EY172" s="28"/>
      <c r="EZ172" s="28"/>
      <c r="FA172" s="28"/>
      <c r="FB172" s="28"/>
      <c r="FC172" s="28"/>
      <c r="FD172" s="28"/>
      <c r="FE172" s="28"/>
      <c r="FF172" s="28"/>
      <c r="FG172" s="28"/>
      <c r="FH172" s="28"/>
      <c r="FI172" s="28"/>
      <c r="FJ172" s="28"/>
      <c r="FK172" s="28"/>
      <c r="FL172" s="28"/>
      <c r="FM172" s="28"/>
      <c r="FN172" s="28"/>
      <c r="FO172" s="28"/>
      <c r="FP172" s="28"/>
      <c r="FQ172" s="28"/>
      <c r="FR172" s="28"/>
      <c r="FS172" s="28"/>
      <c r="FT172" s="28"/>
      <c r="FU172" s="28"/>
      <c r="FV172" s="28"/>
      <c r="FW172" s="28"/>
      <c r="FX172" s="28"/>
      <c r="FY172" s="28"/>
      <c r="FZ172" s="28"/>
      <c r="GA172" s="28"/>
      <c r="GB172" s="28"/>
      <c r="GC172" s="28"/>
      <c r="GD172" s="28"/>
      <c r="GE172" s="28"/>
      <c r="GF172" s="28"/>
      <c r="GG172" s="28"/>
      <c r="GH172" s="28"/>
      <c r="GI172" s="28"/>
      <c r="GJ172" s="28"/>
      <c r="GK172" s="28"/>
      <c r="GL172" s="28"/>
      <c r="GM172" s="28"/>
      <c r="GN172" s="28"/>
      <c r="GO172" s="28"/>
      <c r="GP172" s="28"/>
      <c r="GQ172" s="28"/>
      <c r="GR172" s="28"/>
      <c r="GS172" s="28"/>
      <c r="GT172" s="28"/>
      <c r="GU172" s="28"/>
      <c r="GV172" s="28"/>
      <c r="GW172" s="28"/>
      <c r="GX172" s="28"/>
      <c r="GY172" s="28"/>
      <c r="GZ172" s="28"/>
      <c r="HA172" s="28"/>
      <c r="HB172" s="28"/>
      <c r="HC172" s="28"/>
      <c r="HD172" s="28"/>
      <c r="HE172" s="28"/>
      <c r="HF172" s="28"/>
      <c r="HG172" s="28"/>
      <c r="HH172" s="28"/>
      <c r="HI172" s="28"/>
      <c r="HJ172" s="28"/>
      <c r="HK172" s="28"/>
      <c r="HL172" s="28"/>
      <c r="HM172" s="28"/>
      <c r="HN172" s="28"/>
      <c r="HO172" s="28"/>
      <c r="HP172" s="28"/>
      <c r="HQ172" s="28"/>
      <c r="HR172" s="28"/>
      <c r="HS172" s="28"/>
      <c r="HT172" s="28"/>
      <c r="HU172" s="28"/>
      <c r="HV172" s="28"/>
      <c r="HW172" s="28"/>
      <c r="HX172" s="28"/>
      <c r="HY172" s="28"/>
      <c r="HZ172" s="28"/>
      <c r="IA172" s="28"/>
      <c r="IB172" s="28"/>
      <c r="IC172" s="28"/>
      <c r="ID172" s="28"/>
      <c r="IE172" s="28"/>
      <c r="IF172" s="28"/>
      <c r="IG172" s="28"/>
      <c r="IH172" s="28"/>
      <c r="II172" s="28"/>
      <c r="IJ172" s="28"/>
      <c r="IK172" s="28"/>
      <c r="IL172" s="28"/>
      <c r="IM172" s="28"/>
      <c r="IN172" s="28"/>
      <c r="IO172" s="28"/>
      <c r="IP172" s="28"/>
      <c r="IQ172" s="28"/>
      <c r="IR172" s="28"/>
      <c r="IS172" s="28"/>
      <c r="IT172" s="28"/>
      <c r="IU172" s="28"/>
      <c r="IV172" s="28"/>
      <c r="IW172" s="28"/>
      <c r="IX172" s="28"/>
      <c r="IY172" s="28"/>
      <c r="IZ172" s="28"/>
      <c r="JA172" s="28"/>
      <c r="JB172" s="28"/>
      <c r="JC172" s="28"/>
      <c r="JD172" s="28"/>
      <c r="JE172" s="28"/>
      <c r="JF172" s="28"/>
      <c r="JG172" s="28"/>
      <c r="JH172" s="28"/>
      <c r="JI172" s="28"/>
      <c r="JJ172" s="28"/>
      <c r="JK172" s="28"/>
      <c r="JL172" s="28"/>
      <c r="JM172" s="28"/>
      <c r="JN172" s="28"/>
      <c r="JO172" s="28"/>
      <c r="JP172" s="28"/>
      <c r="JQ172" s="28"/>
      <c r="JR172" s="28"/>
      <c r="JS172" s="28"/>
      <c r="JT172" s="28"/>
      <c r="JU172" s="28"/>
      <c r="JV172" s="28"/>
      <c r="JW172" s="28"/>
      <c r="JX172" s="28"/>
      <c r="JY172" s="28"/>
      <c r="JZ172" s="28"/>
      <c r="KA172" s="28"/>
      <c r="KB172" s="28"/>
      <c r="KC172" s="28"/>
      <c r="KD172" s="28"/>
      <c r="KE172" s="28"/>
      <c r="KF172" s="28"/>
      <c r="KG172" s="28"/>
      <c r="KH172" s="28"/>
      <c r="KI172" s="28"/>
      <c r="KJ172" s="28"/>
      <c r="KK172" s="28"/>
      <c r="KL172" s="28"/>
      <c r="KM172" s="28"/>
      <c r="KN172" s="28"/>
      <c r="KO172" s="28"/>
      <c r="KP172" s="28"/>
      <c r="KQ172" s="28"/>
      <c r="KR172" s="28"/>
      <c r="KS172" s="28"/>
      <c r="KT172" s="28"/>
      <c r="KU172" s="28"/>
      <c r="KV172" s="28"/>
      <c r="KW172" s="28"/>
      <c r="KX172" s="28"/>
    </row>
    <row r="173" spans="1:310" x14ac:dyDescent="0.2">
      <c r="A173" s="20"/>
      <c r="B173" s="20"/>
      <c r="C173" s="20"/>
      <c r="D173" s="20"/>
      <c r="E173" s="20"/>
      <c r="F173" s="20"/>
      <c r="G173" s="20"/>
      <c r="H173">
        <v>33</v>
      </c>
      <c r="J173" s="403"/>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403"/>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79" t="s">
        <v>718</v>
      </c>
      <c r="J175" s="391" t="s">
        <v>719</v>
      </c>
      <c r="K175" s="28">
        <v>60</v>
      </c>
      <c r="Q175" s="28">
        <v>60</v>
      </c>
      <c r="W175" s="28">
        <v>60</v>
      </c>
      <c r="AC175" s="28">
        <v>60</v>
      </c>
      <c r="AI175" s="28">
        <v>60</v>
      </c>
      <c r="AO175" s="28">
        <v>60</v>
      </c>
      <c r="AU175" s="28">
        <v>60</v>
      </c>
      <c r="BA175" s="28">
        <v>60</v>
      </c>
      <c r="BG175" s="28">
        <v>60</v>
      </c>
      <c r="BM175" s="28">
        <v>60</v>
      </c>
      <c r="BS175" s="28">
        <v>60</v>
      </c>
      <c r="BY175" s="28">
        <v>60</v>
      </c>
      <c r="CE175" s="28">
        <v>60</v>
      </c>
      <c r="CK175" s="28">
        <v>60</v>
      </c>
      <c r="CQ175" s="28">
        <v>60</v>
      </c>
      <c r="CW175" s="28">
        <v>60</v>
      </c>
      <c r="DC175" s="28">
        <v>60</v>
      </c>
      <c r="DI175" s="28">
        <v>60</v>
      </c>
      <c r="DO175" s="28">
        <v>60</v>
      </c>
      <c r="DU175" s="28">
        <v>60</v>
      </c>
      <c r="EA175" s="28">
        <v>60</v>
      </c>
      <c r="EG175" s="28">
        <v>60</v>
      </c>
      <c r="EM175" s="28">
        <v>60</v>
      </c>
      <c r="ES175" s="28">
        <v>60</v>
      </c>
      <c r="EY175" s="28">
        <v>60</v>
      </c>
      <c r="FE175" s="28">
        <v>60</v>
      </c>
      <c r="FK175" s="28">
        <v>60</v>
      </c>
      <c r="FQ175" s="28">
        <v>60</v>
      </c>
      <c r="FW175" s="28">
        <v>60</v>
      </c>
      <c r="GC175" s="28">
        <v>60</v>
      </c>
      <c r="GI175" s="28">
        <v>60</v>
      </c>
      <c r="GO175" s="28">
        <v>60</v>
      </c>
      <c r="GU175" s="28">
        <v>60</v>
      </c>
      <c r="HA175" s="28">
        <v>60</v>
      </c>
      <c r="HG175" s="28">
        <v>60</v>
      </c>
      <c r="HM175" s="28">
        <v>60</v>
      </c>
      <c r="HS175" s="28">
        <v>60</v>
      </c>
      <c r="HY175" s="28">
        <v>60</v>
      </c>
      <c r="IE175" s="28">
        <v>60</v>
      </c>
      <c r="IK175" s="28">
        <v>60</v>
      </c>
      <c r="IQ175" s="28">
        <v>60</v>
      </c>
      <c r="IW175" s="28">
        <v>60</v>
      </c>
      <c r="JC175" s="28">
        <v>60</v>
      </c>
      <c r="JI175" s="28">
        <v>60</v>
      </c>
      <c r="JO175" s="28">
        <v>60</v>
      </c>
      <c r="JU175" s="28">
        <v>60</v>
      </c>
      <c r="KA175" s="28">
        <v>60</v>
      </c>
      <c r="KG175" s="28">
        <v>60</v>
      </c>
      <c r="KM175" s="28">
        <v>60</v>
      </c>
      <c r="KS175" s="28">
        <v>60</v>
      </c>
    </row>
    <row r="176" spans="1:310" x14ac:dyDescent="0.2">
      <c r="A176" s="20"/>
      <c r="B176" s="20"/>
      <c r="C176" s="20"/>
      <c r="D176" s="20"/>
      <c r="E176" s="20"/>
      <c r="F176" s="20"/>
      <c r="G176" s="20"/>
      <c r="H176">
        <v>36</v>
      </c>
      <c r="I176" s="479"/>
      <c r="J176" s="391" t="s">
        <v>720</v>
      </c>
      <c r="K176" s="28">
        <v>3</v>
      </c>
      <c r="Q176" s="28">
        <v>3</v>
      </c>
      <c r="W176" s="28">
        <v>3</v>
      </c>
      <c r="AC176" s="28">
        <v>3</v>
      </c>
      <c r="AI176" s="28">
        <v>3</v>
      </c>
      <c r="AO176" s="28">
        <v>3</v>
      </c>
      <c r="AU176" s="28">
        <v>3</v>
      </c>
      <c r="BA176" s="28">
        <v>3</v>
      </c>
      <c r="BG176" s="28">
        <v>3</v>
      </c>
      <c r="BM176" s="28">
        <v>3</v>
      </c>
      <c r="BS176" s="28">
        <v>3</v>
      </c>
      <c r="BY176" s="28">
        <v>3</v>
      </c>
      <c r="CE176" s="28">
        <v>3</v>
      </c>
      <c r="CK176" s="28">
        <v>3</v>
      </c>
      <c r="CQ176" s="28">
        <v>3</v>
      </c>
      <c r="CW176" s="28">
        <v>3</v>
      </c>
      <c r="DC176" s="28">
        <v>3</v>
      </c>
      <c r="DI176" s="28">
        <v>3</v>
      </c>
      <c r="DO176" s="28">
        <v>3</v>
      </c>
      <c r="DU176" s="28">
        <v>3</v>
      </c>
      <c r="EA176" s="28">
        <v>3</v>
      </c>
      <c r="EG176" s="28">
        <v>3</v>
      </c>
      <c r="EM176" s="28">
        <v>3</v>
      </c>
      <c r="ES176" s="28">
        <v>3</v>
      </c>
      <c r="EY176" s="28">
        <v>3</v>
      </c>
      <c r="FE176" s="28">
        <v>3</v>
      </c>
      <c r="FK176" s="28">
        <v>3</v>
      </c>
      <c r="FQ176" s="28">
        <v>3</v>
      </c>
      <c r="FW176" s="28">
        <v>3</v>
      </c>
      <c r="GC176" s="28">
        <v>3</v>
      </c>
      <c r="GI176" s="28">
        <v>3</v>
      </c>
      <c r="GO176" s="28">
        <v>3</v>
      </c>
      <c r="GU176" s="28">
        <v>3</v>
      </c>
      <c r="HA176" s="28">
        <v>3</v>
      </c>
      <c r="HG176" s="28">
        <v>3</v>
      </c>
      <c r="HM176" s="28">
        <v>3</v>
      </c>
      <c r="HS176" s="28">
        <v>3</v>
      </c>
      <c r="HY176" s="28">
        <v>3</v>
      </c>
      <c r="IE176" s="28">
        <v>3</v>
      </c>
      <c r="IK176" s="28">
        <v>3</v>
      </c>
      <c r="IQ176" s="28">
        <v>3</v>
      </c>
      <c r="IW176" s="28">
        <v>3</v>
      </c>
      <c r="JC176" s="28">
        <v>3</v>
      </c>
      <c r="JI176" s="28">
        <v>3</v>
      </c>
      <c r="JO176" s="28">
        <v>3</v>
      </c>
      <c r="JU176" s="28">
        <v>3</v>
      </c>
      <c r="KA176" s="28">
        <v>3</v>
      </c>
      <c r="KG176" s="28">
        <v>3</v>
      </c>
      <c r="KM176" s="28">
        <v>3</v>
      </c>
      <c r="KS176" s="28">
        <v>3</v>
      </c>
    </row>
    <row r="177" spans="1:309" x14ac:dyDescent="0.2">
      <c r="A177" s="20"/>
      <c r="B177" s="20"/>
      <c r="C177" s="20"/>
      <c r="D177" s="20"/>
      <c r="E177" s="20"/>
      <c r="F177" s="20"/>
      <c r="G177" s="20"/>
      <c r="H177">
        <v>37</v>
      </c>
      <c r="I177" s="479"/>
      <c r="J177" s="391" t="s">
        <v>721</v>
      </c>
      <c r="K177" s="28">
        <v>3</v>
      </c>
      <c r="Q177" s="28">
        <v>3</v>
      </c>
      <c r="W177" s="28">
        <v>3</v>
      </c>
      <c r="AC177" s="28">
        <v>3</v>
      </c>
      <c r="AI177" s="28">
        <v>3</v>
      </c>
      <c r="AO177" s="28">
        <v>3</v>
      </c>
      <c r="AU177" s="28">
        <v>3</v>
      </c>
      <c r="BA177" s="28">
        <v>3</v>
      </c>
      <c r="BG177" s="28">
        <v>3</v>
      </c>
      <c r="BM177" s="28">
        <v>3</v>
      </c>
      <c r="BS177" s="28">
        <v>3</v>
      </c>
      <c r="BY177" s="28">
        <v>3</v>
      </c>
      <c r="CE177" s="28">
        <v>3</v>
      </c>
      <c r="CK177" s="28">
        <v>3</v>
      </c>
      <c r="CQ177" s="28">
        <v>3</v>
      </c>
      <c r="CW177" s="28">
        <v>3</v>
      </c>
      <c r="DC177" s="28">
        <v>3</v>
      </c>
      <c r="DI177" s="28">
        <v>3</v>
      </c>
      <c r="DO177" s="28">
        <v>3</v>
      </c>
      <c r="DU177" s="28">
        <v>3</v>
      </c>
      <c r="EA177" s="28">
        <v>3</v>
      </c>
      <c r="EG177" s="28">
        <v>3</v>
      </c>
      <c r="EM177" s="28">
        <v>3</v>
      </c>
      <c r="ES177" s="28">
        <v>3</v>
      </c>
      <c r="EY177" s="28">
        <v>3</v>
      </c>
      <c r="FE177" s="28">
        <v>3</v>
      </c>
      <c r="FK177" s="28">
        <v>3</v>
      </c>
      <c r="FQ177" s="28">
        <v>3</v>
      </c>
      <c r="FW177" s="28">
        <v>3</v>
      </c>
      <c r="GC177" s="28">
        <v>3</v>
      </c>
      <c r="GI177" s="28">
        <v>3</v>
      </c>
      <c r="GO177" s="28">
        <v>3</v>
      </c>
      <c r="GU177" s="28">
        <v>3</v>
      </c>
      <c r="HA177" s="28">
        <v>3</v>
      </c>
      <c r="HG177" s="28">
        <v>3</v>
      </c>
      <c r="HM177" s="28">
        <v>3</v>
      </c>
      <c r="HS177" s="28">
        <v>3</v>
      </c>
      <c r="HY177" s="28">
        <v>3</v>
      </c>
      <c r="IE177" s="28">
        <v>3</v>
      </c>
      <c r="IK177" s="28">
        <v>3</v>
      </c>
      <c r="IQ177" s="28">
        <v>3</v>
      </c>
      <c r="IW177" s="28">
        <v>3</v>
      </c>
      <c r="JC177" s="28">
        <v>3</v>
      </c>
      <c r="JI177" s="28">
        <v>3</v>
      </c>
      <c r="JO177" s="28">
        <v>3</v>
      </c>
      <c r="JU177" s="28">
        <v>3</v>
      </c>
      <c r="KA177" s="28">
        <v>3</v>
      </c>
      <c r="KG177" s="28">
        <v>3</v>
      </c>
      <c r="KM177" s="28">
        <v>3</v>
      </c>
      <c r="KS177" s="28">
        <v>3</v>
      </c>
    </row>
    <row r="178" spans="1:309" x14ac:dyDescent="0.2">
      <c r="A178" s="20"/>
      <c r="B178" s="20"/>
      <c r="C178" s="20"/>
      <c r="D178" s="20"/>
      <c r="E178" s="20"/>
      <c r="F178" s="20"/>
      <c r="G178" s="20"/>
      <c r="H178">
        <v>38</v>
      </c>
      <c r="I178" s="479"/>
      <c r="J178" s="391" t="s">
        <v>722</v>
      </c>
      <c r="K178" s="28">
        <v>36</v>
      </c>
      <c r="Q178" s="28"/>
      <c r="W178" s="28">
        <v>36</v>
      </c>
      <c r="AC178" s="28"/>
      <c r="AI178" s="28">
        <v>36</v>
      </c>
      <c r="AO178" s="28"/>
      <c r="AU178" s="28"/>
      <c r="BA178" s="28"/>
      <c r="BG178" s="28"/>
      <c r="BM178" s="28"/>
      <c r="BS178" s="28"/>
      <c r="BY178" s="28"/>
      <c r="CE178" s="28"/>
      <c r="CK178" s="28"/>
      <c r="CQ178" s="28"/>
      <c r="CW178" s="28"/>
      <c r="DC178" s="28"/>
      <c r="DI178" s="28"/>
      <c r="DO178" s="28"/>
      <c r="DU178" s="28"/>
      <c r="EA178" s="28"/>
      <c r="EG178" s="28"/>
      <c r="EM178" s="28"/>
      <c r="ES178" s="28"/>
      <c r="EY178" s="28"/>
      <c r="FE178" s="28"/>
      <c r="FK178" s="28"/>
      <c r="FQ178" s="28"/>
      <c r="FW178" s="28"/>
      <c r="GC178" s="28"/>
      <c r="GI178" s="28"/>
      <c r="GO178" s="28"/>
      <c r="GU178" s="28"/>
      <c r="HA178" s="28"/>
      <c r="HG178" s="28"/>
      <c r="HM178" s="28"/>
      <c r="HS178" s="28"/>
      <c r="HY178" s="28"/>
      <c r="IE178" s="28"/>
      <c r="IK178" s="28"/>
      <c r="IQ178" s="28"/>
      <c r="IW178" s="28"/>
      <c r="JC178" s="28"/>
      <c r="JI178" s="28"/>
      <c r="JO178" s="28"/>
      <c r="JU178" s="28"/>
      <c r="KA178" s="28"/>
      <c r="KG178" s="28"/>
      <c r="KM178" s="28"/>
      <c r="KS178" s="28"/>
    </row>
    <row r="179" spans="1:309" x14ac:dyDescent="0.2">
      <c r="A179" s="20"/>
      <c r="B179" s="20"/>
      <c r="C179" s="20"/>
      <c r="D179" s="20"/>
      <c r="E179" s="20"/>
      <c r="F179" s="20"/>
      <c r="G179" s="20"/>
      <c r="H179">
        <v>39</v>
      </c>
      <c r="I179" s="479"/>
      <c r="J179" s="391" t="s">
        <v>723</v>
      </c>
      <c r="K179" s="28">
        <v>58</v>
      </c>
      <c r="Q179" s="28"/>
      <c r="W179" s="28">
        <v>58</v>
      </c>
      <c r="AC179" s="28"/>
      <c r="AI179" s="28">
        <v>58</v>
      </c>
      <c r="AO179" s="28"/>
      <c r="AU179" s="28"/>
      <c r="BA179" s="28"/>
      <c r="BG179" s="28"/>
      <c r="BM179" s="28"/>
      <c r="BS179" s="28"/>
      <c r="BY179" s="28"/>
      <c r="CE179" s="28"/>
      <c r="CK179" s="28"/>
      <c r="CQ179" s="28"/>
      <c r="CW179" s="28"/>
      <c r="DC179" s="28"/>
      <c r="DI179" s="28"/>
      <c r="DO179" s="28"/>
      <c r="DU179" s="28"/>
      <c r="EA179" s="28"/>
      <c r="EG179" s="28"/>
      <c r="EM179" s="28"/>
      <c r="ES179" s="28"/>
      <c r="EY179" s="28"/>
      <c r="FE179" s="28"/>
      <c r="FK179" s="28"/>
      <c r="FQ179" s="28"/>
      <c r="FW179" s="28"/>
      <c r="GC179" s="28"/>
      <c r="GI179" s="28"/>
      <c r="GO179" s="28"/>
      <c r="GU179" s="28"/>
      <c r="HA179" s="28"/>
      <c r="HG179" s="28"/>
      <c r="HM179" s="28"/>
      <c r="HS179" s="28"/>
      <c r="HY179" s="28"/>
      <c r="IE179" s="28"/>
      <c r="IK179" s="28"/>
      <c r="IQ179" s="28"/>
      <c r="IW179" s="28"/>
      <c r="JC179" s="28"/>
      <c r="JI179" s="28"/>
      <c r="JO179" s="28"/>
      <c r="JU179" s="28"/>
      <c r="KA179" s="28"/>
      <c r="KG179" s="28"/>
      <c r="KM179" s="28"/>
      <c r="KS179" s="28"/>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79" t="s">
        <v>724</v>
      </c>
      <c r="J182" s="391" t="str">
        <f>J113</f>
        <v>Basic Soil Interaction up to 110.0% Acceptable?:</v>
      </c>
      <c r="K182" s="28" t="b">
        <v>1</v>
      </c>
      <c r="Q182" s="28" t="b">
        <v>1</v>
      </c>
      <c r="W182" s="28" t="b">
        <v>1</v>
      </c>
      <c r="AC182" s="28" t="b">
        <v>1</v>
      </c>
      <c r="AI182" s="28" t="b">
        <v>1</v>
      </c>
      <c r="AO182" s="28" t="b">
        <v>1</v>
      </c>
      <c r="AU182" s="28" t="b">
        <v>1</v>
      </c>
      <c r="BA182" s="28" t="b">
        <v>1</v>
      </c>
      <c r="BG182" s="28" t="b">
        <v>1</v>
      </c>
      <c r="BM182" s="28" t="b">
        <v>1</v>
      </c>
      <c r="BS182" s="28" t="b">
        <v>1</v>
      </c>
      <c r="BY182" s="28" t="b">
        <v>1</v>
      </c>
      <c r="CE182" s="28" t="b">
        <v>1</v>
      </c>
      <c r="CK182" s="28" t="b">
        <v>1</v>
      </c>
      <c r="CQ182" s="28" t="b">
        <v>1</v>
      </c>
      <c r="CW182" s="28" t="b">
        <v>1</v>
      </c>
      <c r="DC182" s="28" t="b">
        <v>1</v>
      </c>
      <c r="DI182" s="28" t="b">
        <v>1</v>
      </c>
      <c r="DO182" s="28" t="b">
        <v>1</v>
      </c>
      <c r="DU182" s="28" t="b">
        <v>1</v>
      </c>
      <c r="EA182" s="28" t="b">
        <v>1</v>
      </c>
      <c r="EG182" s="28" t="b">
        <v>1</v>
      </c>
      <c r="EM182" s="28" t="b">
        <v>1</v>
      </c>
      <c r="ES182" s="28" t="b">
        <v>1</v>
      </c>
      <c r="EY182" s="28" t="b">
        <v>1</v>
      </c>
      <c r="FE182" s="28" t="b">
        <v>1</v>
      </c>
      <c r="FK182" s="28" t="b">
        <v>1</v>
      </c>
      <c r="FQ182" s="28" t="b">
        <v>1</v>
      </c>
      <c r="FW182" s="28" t="b">
        <v>1</v>
      </c>
      <c r="GC182" s="28" t="b">
        <v>1</v>
      </c>
      <c r="GI182" s="28" t="b">
        <v>1</v>
      </c>
      <c r="GO182" s="28" t="b">
        <v>1</v>
      </c>
      <c r="GU182" s="28" t="b">
        <v>1</v>
      </c>
      <c r="HA182" s="28" t="b">
        <v>1</v>
      </c>
      <c r="HG182" s="28" t="b">
        <v>1</v>
      </c>
      <c r="HM182" s="28" t="b">
        <v>1</v>
      </c>
      <c r="HS182" s="28" t="b">
        <v>1</v>
      </c>
      <c r="HY182" s="28" t="b">
        <v>1</v>
      </c>
      <c r="IE182" s="28" t="b">
        <v>1</v>
      </c>
      <c r="IK182" s="28" t="b">
        <v>1</v>
      </c>
      <c r="IQ182" s="28" t="b">
        <v>1</v>
      </c>
      <c r="IW182" s="28" t="b">
        <v>1</v>
      </c>
      <c r="JC182" s="28" t="b">
        <v>1</v>
      </c>
      <c r="JI182" s="28" t="b">
        <v>1</v>
      </c>
      <c r="JO182" s="28" t="b">
        <v>1</v>
      </c>
      <c r="JU182" s="28" t="b">
        <v>1</v>
      </c>
      <c r="KA182" s="28" t="b">
        <v>1</v>
      </c>
      <c r="KG182" s="28" t="b">
        <v>1</v>
      </c>
      <c r="KM182" s="28" t="b">
        <v>1</v>
      </c>
      <c r="KS182" s="28" t="b">
        <v>1</v>
      </c>
    </row>
    <row r="183" spans="1:309" x14ac:dyDescent="0.2">
      <c r="A183" s="20"/>
      <c r="B183" s="20"/>
      <c r="C183" s="20"/>
      <c r="D183" s="20"/>
      <c r="E183" s="20"/>
      <c r="F183" s="20"/>
      <c r="G183" s="20"/>
      <c r="H183">
        <v>43</v>
      </c>
      <c r="I183" s="479"/>
      <c r="J183" s="391" t="str">
        <f t="shared" ref="J183:J185" si="76">J114</f>
        <v>Structural Checks up to 105.0% Acceptable?:</v>
      </c>
      <c r="K183" s="28" t="b">
        <v>1</v>
      </c>
      <c r="Q183" s="28" t="b">
        <v>1</v>
      </c>
      <c r="W183" s="28" t="b">
        <v>1</v>
      </c>
      <c r="AC183" s="28" t="b">
        <v>1</v>
      </c>
      <c r="AI183" s="28" t="b">
        <v>1</v>
      </c>
      <c r="AO183" s="28" t="b">
        <v>1</v>
      </c>
      <c r="AU183" s="28" t="b">
        <v>1</v>
      </c>
      <c r="BA183" s="28" t="b">
        <v>1</v>
      </c>
      <c r="BG183" s="28" t="b">
        <v>1</v>
      </c>
      <c r="BM183" s="28" t="b">
        <v>1</v>
      </c>
      <c r="BS183" s="28" t="b">
        <v>1</v>
      </c>
      <c r="BY183" s="28" t="b">
        <v>1</v>
      </c>
      <c r="CE183" s="28" t="b">
        <v>1</v>
      </c>
      <c r="CK183" s="28" t="b">
        <v>1</v>
      </c>
      <c r="CQ183" s="28" t="b">
        <v>1</v>
      </c>
      <c r="CW183" s="28" t="b">
        <v>1</v>
      </c>
      <c r="DC183" s="28" t="b">
        <v>1</v>
      </c>
      <c r="DI183" s="28" t="b">
        <v>1</v>
      </c>
      <c r="DO183" s="28" t="b">
        <v>1</v>
      </c>
      <c r="DU183" s="28" t="b">
        <v>1</v>
      </c>
      <c r="EA183" s="28" t="b">
        <v>1</v>
      </c>
      <c r="EG183" s="28" t="b">
        <v>1</v>
      </c>
      <c r="EM183" s="28" t="b">
        <v>1</v>
      </c>
      <c r="ES183" s="28" t="b">
        <v>1</v>
      </c>
      <c r="EY183" s="28" t="b">
        <v>1</v>
      </c>
      <c r="FE183" s="28" t="b">
        <v>1</v>
      </c>
      <c r="FK183" s="28" t="b">
        <v>1</v>
      </c>
      <c r="FQ183" s="28" t="b">
        <v>1</v>
      </c>
      <c r="FW183" s="28" t="b">
        <v>1</v>
      </c>
      <c r="GC183" s="28" t="b">
        <v>1</v>
      </c>
      <c r="GI183" s="28" t="b">
        <v>1</v>
      </c>
      <c r="GO183" s="28" t="b">
        <v>1</v>
      </c>
      <c r="GU183" s="28" t="b">
        <v>1</v>
      </c>
      <c r="HA183" s="28" t="b">
        <v>1</v>
      </c>
      <c r="HG183" s="28" t="b">
        <v>1</v>
      </c>
      <c r="HM183" s="28" t="b">
        <v>1</v>
      </c>
      <c r="HS183" s="28" t="b">
        <v>1</v>
      </c>
      <c r="HY183" s="28" t="b">
        <v>1</v>
      </c>
      <c r="IE183" s="28" t="b">
        <v>1</v>
      </c>
      <c r="IK183" s="28" t="b">
        <v>1</v>
      </c>
      <c r="IQ183" s="28" t="b">
        <v>1</v>
      </c>
      <c r="IW183" s="28" t="b">
        <v>1</v>
      </c>
      <c r="JC183" s="28" t="b">
        <v>1</v>
      </c>
      <c r="JI183" s="28" t="b">
        <v>1</v>
      </c>
      <c r="JO183" s="28" t="b">
        <v>1</v>
      </c>
      <c r="JU183" s="28" t="b">
        <v>1</v>
      </c>
      <c r="KA183" s="28" t="b">
        <v>1</v>
      </c>
      <c r="KG183" s="28" t="b">
        <v>1</v>
      </c>
      <c r="KM183" s="28" t="b">
        <v>1</v>
      </c>
      <c r="KS183" s="28" t="b">
        <v>1</v>
      </c>
    </row>
    <row r="184" spans="1:309" x14ac:dyDescent="0.2">
      <c r="A184" s="20"/>
      <c r="B184" s="20"/>
      <c r="C184" s="20"/>
      <c r="D184" s="20"/>
      <c r="E184" s="20"/>
      <c r="F184" s="20"/>
      <c r="G184" s="20"/>
      <c r="H184">
        <v>44</v>
      </c>
      <c r="I184" s="479"/>
      <c r="J184" s="391" t="str">
        <f t="shared" si="76"/>
        <v>N/A</v>
      </c>
      <c r="K184" s="28" t="b">
        <v>1</v>
      </c>
      <c r="Q184" s="28" t="b">
        <v>1</v>
      </c>
      <c r="W184" s="28" t="b">
        <v>1</v>
      </c>
      <c r="AC184" s="28" t="b">
        <v>1</v>
      </c>
      <c r="AI184" s="28" t="b">
        <v>1</v>
      </c>
      <c r="AO184" s="28" t="b">
        <v>1</v>
      </c>
      <c r="AU184" s="28" t="b">
        <v>1</v>
      </c>
      <c r="BA184" s="28" t="b">
        <v>1</v>
      </c>
      <c r="BG184" s="28" t="b">
        <v>1</v>
      </c>
      <c r="BM184" s="28" t="b">
        <v>1</v>
      </c>
      <c r="BS184" s="28" t="b">
        <v>1</v>
      </c>
      <c r="BY184" s="28" t="b">
        <v>1</v>
      </c>
      <c r="CE184" s="28" t="b">
        <v>1</v>
      </c>
      <c r="CK184" s="28" t="b">
        <v>1</v>
      </c>
      <c r="CQ184" s="28" t="b">
        <v>1</v>
      </c>
      <c r="CW184" s="28" t="b">
        <v>1</v>
      </c>
      <c r="DC184" s="28" t="b">
        <v>1</v>
      </c>
      <c r="DI184" s="28" t="b">
        <v>1</v>
      </c>
      <c r="DO184" s="28" t="b">
        <v>1</v>
      </c>
      <c r="DU184" s="28" t="b">
        <v>1</v>
      </c>
      <c r="EA184" s="28" t="b">
        <v>1</v>
      </c>
      <c r="EG184" s="28" t="b">
        <v>1</v>
      </c>
      <c r="EM184" s="28" t="b">
        <v>1</v>
      </c>
      <c r="ES184" s="28" t="b">
        <v>1</v>
      </c>
      <c r="EY184" s="28" t="b">
        <v>1</v>
      </c>
      <c r="FE184" s="28" t="b">
        <v>1</v>
      </c>
      <c r="FK184" s="28" t="b">
        <v>1</v>
      </c>
      <c r="FQ184" s="28" t="b">
        <v>1</v>
      </c>
      <c r="FW184" s="28" t="b">
        <v>1</v>
      </c>
      <c r="GC184" s="28" t="b">
        <v>1</v>
      </c>
      <c r="GI184" s="28" t="b">
        <v>1</v>
      </c>
      <c r="GO184" s="28" t="b">
        <v>1</v>
      </c>
      <c r="GU184" s="28" t="b">
        <v>1</v>
      </c>
      <c r="HA184" s="28" t="b">
        <v>1</v>
      </c>
      <c r="HG184" s="28" t="b">
        <v>1</v>
      </c>
      <c r="HM184" s="28" t="b">
        <v>1</v>
      </c>
      <c r="HS184" s="28" t="b">
        <v>1</v>
      </c>
      <c r="HY184" s="28" t="b">
        <v>1</v>
      </c>
      <c r="IE184" s="28" t="b">
        <v>1</v>
      </c>
      <c r="IK184" s="28" t="b">
        <v>1</v>
      </c>
      <c r="IQ184" s="28" t="b">
        <v>1</v>
      </c>
      <c r="IW184" s="28" t="b">
        <v>1</v>
      </c>
      <c r="JC184" s="28" t="b">
        <v>1</v>
      </c>
      <c r="JI184" s="28" t="b">
        <v>1</v>
      </c>
      <c r="JO184" s="28" t="b">
        <v>1</v>
      </c>
      <c r="JU184" s="28" t="b">
        <v>1</v>
      </c>
      <c r="KA184" s="28" t="b">
        <v>1</v>
      </c>
      <c r="KG184" s="28" t="b">
        <v>1</v>
      </c>
      <c r="KM184" s="28" t="b">
        <v>1</v>
      </c>
      <c r="KS184" s="28" t="b">
        <v>1</v>
      </c>
    </row>
    <row r="185" spans="1:309" x14ac:dyDescent="0.2">
      <c r="A185" s="20"/>
      <c r="B185" s="20"/>
      <c r="C185" s="20"/>
      <c r="D185" s="20"/>
      <c r="E185" s="20"/>
      <c r="F185" s="20"/>
      <c r="G185" s="20"/>
      <c r="H185">
        <v>45</v>
      </c>
      <c r="I185" s="479"/>
      <c r="J185" s="391" t="str">
        <f t="shared" si="76"/>
        <v>N/A</v>
      </c>
      <c r="K185" s="28" t="b">
        <v>0</v>
      </c>
      <c r="Q185" s="28" t="b">
        <v>0</v>
      </c>
      <c r="W185" s="28" t="b">
        <v>0</v>
      </c>
      <c r="AC185" s="28" t="b">
        <v>0</v>
      </c>
      <c r="AI185" s="28" t="b">
        <v>0</v>
      </c>
      <c r="AO185" s="28" t="b">
        <v>0</v>
      </c>
      <c r="AU185" s="28" t="b">
        <v>0</v>
      </c>
      <c r="BA185" s="28" t="b">
        <v>0</v>
      </c>
      <c r="BG185" s="28" t="b">
        <v>0</v>
      </c>
      <c r="BM185" s="28" t="b">
        <v>0</v>
      </c>
      <c r="BS185" s="28" t="b">
        <v>0</v>
      </c>
      <c r="BY185" s="28" t="b">
        <v>0</v>
      </c>
      <c r="CE185" s="28" t="b">
        <v>0</v>
      </c>
      <c r="CK185" s="28" t="b">
        <v>0</v>
      </c>
      <c r="CQ185" s="28" t="b">
        <v>0</v>
      </c>
      <c r="CW185" s="28" t="b">
        <v>0</v>
      </c>
      <c r="DC185" s="28" t="b">
        <v>0</v>
      </c>
      <c r="DI185" s="28" t="b">
        <v>0</v>
      </c>
      <c r="DO185" s="28" t="b">
        <v>0</v>
      </c>
      <c r="DU185" s="28" t="b">
        <v>0</v>
      </c>
      <c r="EA185" s="28" t="b">
        <v>0</v>
      </c>
      <c r="EG185" s="28" t="b">
        <v>0</v>
      </c>
      <c r="EM185" s="28" t="b">
        <v>0</v>
      </c>
      <c r="ES185" s="28" t="b">
        <v>0</v>
      </c>
      <c r="EY185" s="28" t="b">
        <v>0</v>
      </c>
      <c r="FE185" s="28" t="b">
        <v>0</v>
      </c>
      <c r="FK185" s="28" t="b">
        <v>0</v>
      </c>
      <c r="FQ185" s="28" t="b">
        <v>0</v>
      </c>
      <c r="FW185" s="28" t="b">
        <v>0</v>
      </c>
      <c r="GC185" s="28" t="b">
        <v>0</v>
      </c>
      <c r="GI185" s="28" t="b">
        <v>0</v>
      </c>
      <c r="GO185" s="28" t="b">
        <v>0</v>
      </c>
      <c r="GU185" s="28" t="b">
        <v>0</v>
      </c>
      <c r="HA185" s="28" t="b">
        <v>0</v>
      </c>
      <c r="HG185" s="28" t="b">
        <v>0</v>
      </c>
      <c r="HM185" s="28" t="b">
        <v>0</v>
      </c>
      <c r="HS185" s="28" t="b">
        <v>0</v>
      </c>
      <c r="HY185" s="28" t="b">
        <v>0</v>
      </c>
      <c r="IE185" s="28" t="b">
        <v>0</v>
      </c>
      <c r="IK185" s="28" t="b">
        <v>0</v>
      </c>
      <c r="IQ185" s="28" t="b">
        <v>0</v>
      </c>
      <c r="IW185" s="28" t="b">
        <v>0</v>
      </c>
      <c r="JC185" s="28" t="b">
        <v>0</v>
      </c>
      <c r="JI185" s="28" t="b">
        <v>0</v>
      </c>
      <c r="JO185" s="28" t="b">
        <v>0</v>
      </c>
      <c r="JU185" s="28" t="b">
        <v>0</v>
      </c>
      <c r="KA185" s="28" t="b">
        <v>0</v>
      </c>
      <c r="KG185" s="28" t="b">
        <v>0</v>
      </c>
      <c r="KM185" s="28" t="b">
        <v>0</v>
      </c>
      <c r="KS185" s="28"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79" t="s">
        <v>725</v>
      </c>
      <c r="J187" s="391" t="s">
        <v>64</v>
      </c>
      <c r="K187" s="28"/>
      <c r="Q187" s="28"/>
      <c r="W187" s="28"/>
      <c r="AC187" s="28"/>
      <c r="AI187" s="28"/>
      <c r="AO187" s="28"/>
      <c r="AU187" s="28"/>
      <c r="BA187" s="28"/>
      <c r="BG187" s="28"/>
      <c r="BM187" s="28"/>
      <c r="BS187" s="28"/>
      <c r="BY187" s="28"/>
      <c r="CE187" s="28"/>
      <c r="CK187" s="28"/>
      <c r="CQ187" s="28"/>
      <c r="CW187" s="28"/>
      <c r="DC187" s="28"/>
      <c r="DI187" s="28"/>
      <c r="DO187" s="28"/>
      <c r="DU187" s="28"/>
      <c r="EA187" s="28"/>
      <c r="EG187" s="28"/>
      <c r="EM187" s="28"/>
      <c r="ES187" s="28"/>
      <c r="EY187" s="28"/>
      <c r="FE187" s="28"/>
      <c r="FK187" s="28"/>
      <c r="FQ187" s="28"/>
      <c r="FW187" s="28"/>
      <c r="GC187" s="28"/>
      <c r="GI187" s="28"/>
      <c r="GO187" s="28"/>
      <c r="GU187" s="28"/>
      <c r="HA187" s="28"/>
      <c r="HG187" s="28"/>
      <c r="HM187" s="28"/>
      <c r="HS187" s="28"/>
      <c r="HY187" s="28"/>
      <c r="IE187" s="28"/>
      <c r="IK187" s="28"/>
      <c r="IQ187" s="28"/>
      <c r="IW187" s="28"/>
      <c r="JC187" s="28"/>
      <c r="JI187" s="28"/>
      <c r="JO187" s="28"/>
      <c r="JU187" s="28"/>
      <c r="KA187" s="28"/>
      <c r="KG187" s="28"/>
      <c r="KM187" s="28"/>
      <c r="KS187" s="28"/>
    </row>
    <row r="188" spans="1:309" x14ac:dyDescent="0.2">
      <c r="A188" s="20"/>
      <c r="B188" s="20"/>
      <c r="C188" s="20"/>
      <c r="D188" s="20"/>
      <c r="E188" s="20"/>
      <c r="F188" s="20"/>
      <c r="G188" s="20"/>
      <c r="H188">
        <v>48</v>
      </c>
      <c r="I188" s="479"/>
      <c r="J188" s="391" t="s">
        <v>62</v>
      </c>
      <c r="K188" s="28"/>
      <c r="Q188" s="28"/>
      <c r="W188" s="28"/>
      <c r="AC188" s="28"/>
      <c r="AI188" s="28"/>
      <c r="AO188" s="28"/>
      <c r="AU188" s="28"/>
      <c r="BA188" s="28"/>
      <c r="BG188" s="28"/>
      <c r="BM188" s="28"/>
      <c r="BS188" s="28"/>
      <c r="BY188" s="28"/>
      <c r="CE188" s="28"/>
      <c r="CK188" s="28"/>
      <c r="CQ188" s="28"/>
      <c r="CW188" s="28"/>
      <c r="DC188" s="28"/>
      <c r="DI188" s="28"/>
      <c r="DO188" s="28"/>
      <c r="DU188" s="28"/>
      <c r="EA188" s="28"/>
      <c r="EG188" s="28"/>
      <c r="EM188" s="28"/>
      <c r="ES188" s="28"/>
      <c r="EY188" s="28"/>
      <c r="FE188" s="28"/>
      <c r="FK188" s="28"/>
      <c r="FQ188" s="28"/>
      <c r="FW188" s="28"/>
      <c r="GC188" s="28"/>
      <c r="GI188" s="28"/>
      <c r="GO188" s="28"/>
      <c r="GU188" s="28"/>
      <c r="HA188" s="28"/>
      <c r="HG188" s="28"/>
      <c r="HM188" s="28"/>
      <c r="HS188" s="28"/>
      <c r="HY188" s="28"/>
      <c r="IE188" s="28"/>
      <c r="IK188" s="28"/>
      <c r="IQ188" s="28"/>
      <c r="IW188" s="28"/>
      <c r="JC188" s="28"/>
      <c r="JI188" s="28"/>
      <c r="JO188" s="28"/>
      <c r="JU188" s="28"/>
      <c r="KA188" s="28"/>
      <c r="KG188" s="28"/>
      <c r="KM188" s="28"/>
      <c r="KS188" s="28"/>
    </row>
    <row r="189" spans="1:309" x14ac:dyDescent="0.2">
      <c r="A189" s="20"/>
      <c r="B189" s="20"/>
      <c r="C189" s="20"/>
      <c r="D189" s="20"/>
      <c r="E189" s="20"/>
      <c r="F189" s="20"/>
      <c r="G189" s="20"/>
      <c r="H189">
        <v>49</v>
      </c>
      <c r="I189" s="479"/>
      <c r="J189" s="391" t="s">
        <v>53</v>
      </c>
      <c r="K189" s="28"/>
      <c r="Q189" s="28"/>
      <c r="W189" s="28"/>
      <c r="AC189" s="28"/>
      <c r="AI189" s="28"/>
      <c r="AO189" s="28"/>
      <c r="AU189" s="28"/>
      <c r="BA189" s="28"/>
      <c r="BG189" s="28"/>
      <c r="BM189" s="28"/>
      <c r="BS189" s="28"/>
      <c r="BY189" s="28"/>
      <c r="CE189" s="28"/>
      <c r="CK189" s="28"/>
      <c r="CQ189" s="28"/>
      <c r="CW189" s="28"/>
      <c r="DC189" s="28"/>
      <c r="DI189" s="28"/>
      <c r="DO189" s="28"/>
      <c r="DU189" s="28"/>
      <c r="EA189" s="28"/>
      <c r="EG189" s="28"/>
      <c r="EM189" s="28"/>
      <c r="ES189" s="28"/>
      <c r="EY189" s="28"/>
      <c r="FE189" s="28"/>
      <c r="FK189" s="28"/>
      <c r="FQ189" s="28"/>
      <c r="FW189" s="28"/>
      <c r="GC189" s="28"/>
      <c r="GI189" s="28"/>
      <c r="GO189" s="28"/>
      <c r="GU189" s="28"/>
      <c r="HA189" s="28"/>
      <c r="HG189" s="28"/>
      <c r="HM189" s="28"/>
      <c r="HS189" s="28"/>
      <c r="HY189" s="28"/>
      <c r="IE189" s="28"/>
      <c r="IK189" s="28"/>
      <c r="IQ189" s="28"/>
      <c r="IW189" s="28"/>
      <c r="JC189" s="28"/>
      <c r="JI189" s="28"/>
      <c r="JO189" s="28"/>
      <c r="JU189" s="28"/>
      <c r="KA189" s="28"/>
      <c r="KG189" s="28"/>
      <c r="KM189" s="28"/>
      <c r="KS189" s="28"/>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408"/>
      <c r="J193" s="351"/>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351"/>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351"/>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351"/>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351"/>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351"/>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351"/>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351"/>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351"/>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351"/>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351"/>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409"/>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351"/>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351"/>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351"/>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351"/>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351"/>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351"/>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351"/>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351"/>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408"/>
      <c r="J213" s="351"/>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408"/>
      <c r="J214" s="351"/>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41:I157"/>
    <mergeCell ref="I160:I172"/>
    <mergeCell ref="I175:I179"/>
    <mergeCell ref="I182:I185"/>
    <mergeCell ref="I187:I189"/>
    <mergeCell ref="I118:I120"/>
    <mergeCell ref="I72:I88"/>
    <mergeCell ref="I106:I110"/>
    <mergeCell ref="I91:I103"/>
    <mergeCell ref="A116:B116"/>
    <mergeCell ref="I113:I116"/>
  </mergeCells>
  <dataValidations count="1">
    <dataValidation type="list" allowBlank="1" showInputMessage="1" showErrorMessage="1" sqref="A116:B116" xr:uid="{00000000-0002-0000-0D00-000000000000}">
      <formula1>GuyAnchorSelection</formula1>
    </dataValidation>
  </dataValidation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8" tint="0.39979247413556324"/>
  </sheetPr>
  <dimension ref="A1:L4"/>
  <sheetViews>
    <sheetView workbookViewId="0">
      <selection activeCell="J20" sqref="J20"/>
    </sheetView>
  </sheetViews>
  <sheetFormatPr defaultRowHeight="12.75" x14ac:dyDescent="0.2"/>
  <cols>
    <col min="1" max="1" width="14.5703125" customWidth="1"/>
    <col min="2" max="2" width="14.5703125" bestFit="1" customWidth="1"/>
    <col min="3" max="3" width="13.42578125" customWidth="1"/>
    <col min="8" max="9" width="9.140625" customWidth="1"/>
  </cols>
  <sheetData>
    <row r="1" spans="1:12" x14ac:dyDescent="0.2">
      <c r="A1" s="481" t="s">
        <v>727</v>
      </c>
      <c r="B1" s="482"/>
      <c r="C1" s="482"/>
      <c r="D1" s="482"/>
      <c r="E1" s="482"/>
      <c r="F1" s="482"/>
      <c r="G1" s="482"/>
      <c r="H1" s="482"/>
      <c r="I1" s="482"/>
    </row>
    <row r="2" spans="1:12" x14ac:dyDescent="0.2">
      <c r="A2" s="410" t="s">
        <v>728</v>
      </c>
      <c r="B2" s="410" t="s">
        <v>729</v>
      </c>
      <c r="C2" s="411" t="s">
        <v>730</v>
      </c>
      <c r="D2" s="410" t="s">
        <v>731</v>
      </c>
      <c r="E2" s="410" t="s">
        <v>732</v>
      </c>
      <c r="F2" s="412" t="s">
        <v>733</v>
      </c>
      <c r="G2" s="412" t="s">
        <v>734</v>
      </c>
      <c r="H2" s="412" t="s">
        <v>735</v>
      </c>
      <c r="I2" s="412" t="s">
        <v>736</v>
      </c>
      <c r="J2" s="411" t="s">
        <v>223</v>
      </c>
      <c r="K2" s="411" t="s">
        <v>737</v>
      </c>
      <c r="L2" s="411" t="s">
        <v>233</v>
      </c>
    </row>
    <row r="3" spans="1:12" x14ac:dyDescent="0.2">
      <c r="A3" s="384"/>
      <c r="B3" s="142"/>
      <c r="C3" s="142"/>
      <c r="D3" s="142"/>
      <c r="E3" s="142"/>
      <c r="F3" s="413"/>
      <c r="G3" s="413"/>
      <c r="H3" s="413"/>
      <c r="I3" s="413"/>
      <c r="J3" s="142"/>
      <c r="K3" s="142"/>
      <c r="L3" s="142"/>
    </row>
    <row r="4" spans="1:12" x14ac:dyDescent="0.2">
      <c r="B4" s="13"/>
    </row>
  </sheetData>
  <mergeCells count="1">
    <mergeCell ref="A1:I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8" tint="0.39979247413556324"/>
  </sheetPr>
  <dimension ref="A1:Q53"/>
  <sheetViews>
    <sheetView workbookViewId="0">
      <selection activeCell="A3" sqref="A3"/>
    </sheetView>
  </sheetViews>
  <sheetFormatPr defaultRowHeight="12.75" x14ac:dyDescent="0.2"/>
  <cols>
    <col min="1" max="1" width="14.5703125" customWidth="1"/>
    <col min="2" max="2" width="19.5703125" bestFit="1" customWidth="1"/>
    <col min="3" max="3" width="15.7109375" bestFit="1" customWidth="1"/>
    <col min="4" max="4" width="12.85546875" bestFit="1" customWidth="1"/>
    <col min="5" max="5" width="14.5703125" bestFit="1" customWidth="1"/>
    <col min="6" max="6" width="33.7109375" customWidth="1"/>
    <col min="7" max="7" width="20.7109375" bestFit="1" customWidth="1"/>
    <col min="8" max="8" width="18" bestFit="1" customWidth="1"/>
    <col min="17" max="17" width="34.7109375" bestFit="1" customWidth="1"/>
  </cols>
  <sheetData>
    <row r="1" spans="1:17" x14ac:dyDescent="0.2">
      <c r="A1" s="483" t="s">
        <v>738</v>
      </c>
      <c r="B1" s="483"/>
      <c r="C1" s="483"/>
      <c r="D1" s="483"/>
      <c r="E1" s="483"/>
      <c r="F1" s="483"/>
      <c r="G1" s="483"/>
      <c r="H1" s="483"/>
      <c r="I1" s="414"/>
      <c r="J1" s="414"/>
      <c r="K1" s="414"/>
      <c r="L1" s="414"/>
      <c r="O1" s="13"/>
      <c r="P1" s="13"/>
      <c r="Q1" s="13"/>
    </row>
    <row r="2" spans="1:17" x14ac:dyDescent="0.2">
      <c r="A2" s="410" t="s">
        <v>728</v>
      </c>
      <c r="B2" s="410" t="s">
        <v>739</v>
      </c>
      <c r="C2" s="410" t="s">
        <v>740</v>
      </c>
      <c r="D2" s="410" t="s">
        <v>741</v>
      </c>
      <c r="E2" s="410" t="s">
        <v>742</v>
      </c>
      <c r="F2" s="410" t="s">
        <v>743</v>
      </c>
      <c r="G2" s="412" t="s">
        <v>744</v>
      </c>
      <c r="H2" s="412" t="s">
        <v>745</v>
      </c>
      <c r="I2" s="412" t="s">
        <v>733</v>
      </c>
      <c r="J2" s="412" t="s">
        <v>734</v>
      </c>
      <c r="K2" s="412" t="s">
        <v>735</v>
      </c>
      <c r="L2" s="412" t="s">
        <v>736</v>
      </c>
      <c r="O2" s="13"/>
      <c r="P2" s="13"/>
      <c r="Q2" s="13"/>
    </row>
    <row r="3" spans="1:17" x14ac:dyDescent="0.2">
      <c r="A3" s="384"/>
      <c r="B3" s="384"/>
      <c r="C3" s="384"/>
      <c r="D3" s="384"/>
      <c r="E3" s="415"/>
      <c r="F3" s="28"/>
      <c r="G3" s="415"/>
      <c r="H3" s="415"/>
      <c r="I3" s="142"/>
      <c r="J3" s="142"/>
      <c r="K3" s="142"/>
      <c r="L3" s="28"/>
      <c r="O3" s="13"/>
      <c r="P3" s="13"/>
      <c r="Q3" s="13"/>
    </row>
    <row r="4" spans="1:17" x14ac:dyDescent="0.2">
      <c r="A4" s="384"/>
      <c r="B4" s="384"/>
      <c r="C4" s="384"/>
      <c r="D4" s="384"/>
      <c r="E4" s="415"/>
      <c r="F4" s="28"/>
      <c r="G4" s="415"/>
      <c r="H4" s="415"/>
      <c r="I4" s="142"/>
      <c r="J4" s="142"/>
      <c r="K4" s="142"/>
      <c r="L4" s="28"/>
      <c r="O4" s="13"/>
      <c r="P4" s="13"/>
      <c r="Q4" s="13"/>
    </row>
    <row r="5" spans="1:17" x14ac:dyDescent="0.2">
      <c r="A5" s="384"/>
      <c r="B5" s="384"/>
      <c r="C5" s="384"/>
      <c r="D5" s="384"/>
      <c r="E5" s="415"/>
      <c r="F5" s="28"/>
      <c r="G5" s="415"/>
      <c r="H5" s="415"/>
      <c r="I5" s="142"/>
      <c r="J5" s="142"/>
      <c r="K5" s="142"/>
      <c r="L5" s="28"/>
      <c r="O5" s="13"/>
      <c r="P5" s="13"/>
      <c r="Q5" s="13"/>
    </row>
    <row r="6" spans="1:17" x14ac:dyDescent="0.2">
      <c r="A6" s="384"/>
      <c r="B6" s="384"/>
      <c r="C6" s="384"/>
      <c r="D6" s="384"/>
      <c r="E6" s="415"/>
      <c r="F6" s="28"/>
      <c r="G6" s="415"/>
      <c r="H6" s="415"/>
      <c r="I6" s="142"/>
      <c r="J6" s="142"/>
      <c r="K6" s="142"/>
      <c r="L6" s="28"/>
      <c r="O6" s="13"/>
      <c r="P6" s="13"/>
      <c r="Q6" s="13"/>
    </row>
    <row r="7" spans="1:17" x14ac:dyDescent="0.2">
      <c r="A7" s="384"/>
      <c r="B7" s="384"/>
      <c r="C7" s="384"/>
      <c r="D7" s="384"/>
      <c r="E7" s="415"/>
      <c r="F7" s="28"/>
      <c r="G7" s="415"/>
      <c r="H7" s="415"/>
      <c r="I7" s="142"/>
      <c r="J7" s="142"/>
      <c r="K7" s="142"/>
      <c r="L7" s="28"/>
      <c r="O7" s="13"/>
      <c r="P7" s="13"/>
      <c r="Q7" s="13"/>
    </row>
    <row r="8" spans="1:17" x14ac:dyDescent="0.2">
      <c r="A8" s="384"/>
      <c r="B8" s="384"/>
      <c r="C8" s="384"/>
      <c r="D8" s="384"/>
      <c r="E8" s="415"/>
      <c r="F8" s="28"/>
      <c r="G8" s="415"/>
      <c r="H8" s="415"/>
      <c r="I8" s="142"/>
      <c r="J8" s="142"/>
      <c r="K8" s="142"/>
      <c r="L8" s="28"/>
      <c r="O8" s="13"/>
      <c r="P8" s="13"/>
      <c r="Q8" s="13"/>
    </row>
    <row r="9" spans="1:17" x14ac:dyDescent="0.2">
      <c r="A9" s="384"/>
      <c r="B9" s="384"/>
      <c r="C9" s="384"/>
      <c r="D9" s="384"/>
      <c r="E9" s="415"/>
      <c r="F9" s="142"/>
      <c r="G9" s="415"/>
      <c r="H9" s="415"/>
      <c r="I9" s="142"/>
      <c r="J9" s="142"/>
      <c r="K9" s="142"/>
      <c r="L9" s="28"/>
      <c r="O9" s="13"/>
      <c r="P9" s="13"/>
      <c r="Q9" s="13"/>
    </row>
    <row r="10" spans="1:17" x14ac:dyDescent="0.2">
      <c r="A10" s="384"/>
      <c r="B10" s="384"/>
      <c r="C10" s="384"/>
      <c r="D10" s="384"/>
      <c r="E10" s="415"/>
      <c r="F10" s="142"/>
      <c r="G10" s="415"/>
      <c r="H10" s="415"/>
      <c r="I10" s="142"/>
      <c r="J10" s="142"/>
      <c r="K10" s="142"/>
      <c r="L10" s="28"/>
      <c r="O10" s="13"/>
      <c r="P10" s="13"/>
      <c r="Q10" s="13"/>
    </row>
    <row r="11" spans="1:17" x14ac:dyDescent="0.2">
      <c r="A11" s="384"/>
      <c r="B11" s="384"/>
      <c r="C11" s="384"/>
      <c r="D11" s="384"/>
      <c r="E11" s="415"/>
      <c r="F11" s="142"/>
      <c r="G11" s="415"/>
      <c r="H11" s="415"/>
      <c r="I11" s="142"/>
      <c r="J11" s="142"/>
      <c r="K11" s="142"/>
      <c r="L11" s="28"/>
      <c r="O11" s="13"/>
      <c r="P11" s="13"/>
      <c r="Q11" s="13"/>
    </row>
    <row r="12" spans="1:17" x14ac:dyDescent="0.2">
      <c r="A12" s="384"/>
      <c r="B12" s="384"/>
      <c r="C12" s="384"/>
      <c r="D12" s="384"/>
      <c r="E12" s="415"/>
      <c r="F12" s="142"/>
      <c r="G12" s="415"/>
      <c r="H12" s="415"/>
      <c r="I12" s="142"/>
      <c r="J12" s="142"/>
      <c r="K12" s="142"/>
      <c r="L12" s="28"/>
      <c r="O12" s="13"/>
      <c r="P12" s="13"/>
      <c r="Q12" s="13"/>
    </row>
    <row r="13" spans="1:17" x14ac:dyDescent="0.2">
      <c r="A13" s="384"/>
      <c r="B13" s="384"/>
      <c r="C13" s="384"/>
      <c r="D13" s="384"/>
      <c r="E13" s="415"/>
      <c r="F13" s="142"/>
      <c r="G13" s="415"/>
      <c r="H13" s="415"/>
      <c r="I13" s="142"/>
      <c r="J13" s="142"/>
      <c r="K13" s="142"/>
      <c r="L13" s="28"/>
      <c r="O13" s="13"/>
      <c r="P13" s="13"/>
      <c r="Q13" s="13"/>
    </row>
    <row r="14" spans="1:17" x14ac:dyDescent="0.2">
      <c r="A14" s="384"/>
      <c r="B14" s="384"/>
      <c r="C14" s="384"/>
      <c r="D14" s="384"/>
      <c r="E14" s="415"/>
      <c r="F14" s="142"/>
      <c r="G14" s="415"/>
      <c r="H14" s="415"/>
      <c r="I14" s="142"/>
      <c r="J14" s="142"/>
      <c r="K14" s="142"/>
      <c r="L14" s="28"/>
      <c r="O14" s="13"/>
      <c r="P14" s="13"/>
      <c r="Q14" s="13"/>
    </row>
    <row r="15" spans="1:17" x14ac:dyDescent="0.2">
      <c r="A15" s="384"/>
      <c r="B15" s="384"/>
      <c r="C15" s="384"/>
      <c r="D15" s="384"/>
      <c r="E15" s="415"/>
      <c r="F15" s="142"/>
      <c r="G15" s="415"/>
      <c r="H15" s="415"/>
      <c r="I15" s="142"/>
      <c r="J15" s="142"/>
      <c r="K15" s="142"/>
      <c r="L15" s="28"/>
      <c r="O15" s="13"/>
      <c r="P15" s="13"/>
      <c r="Q15" s="13"/>
    </row>
    <row r="16" spans="1:17" x14ac:dyDescent="0.2">
      <c r="A16" s="384"/>
      <c r="B16" s="384"/>
      <c r="C16" s="384"/>
      <c r="D16" s="384"/>
      <c r="E16" s="415"/>
      <c r="F16" s="142"/>
      <c r="G16" s="415"/>
      <c r="H16" s="415"/>
      <c r="I16" s="142"/>
      <c r="J16" s="142"/>
      <c r="K16" s="142"/>
      <c r="L16" s="28"/>
      <c r="O16" s="13"/>
      <c r="P16" s="13"/>
      <c r="Q16" s="13"/>
    </row>
    <row r="17" spans="1:17" x14ac:dyDescent="0.2">
      <c r="A17" s="384"/>
      <c r="B17" s="384"/>
      <c r="C17" s="384"/>
      <c r="D17" s="384"/>
      <c r="E17" s="415"/>
      <c r="F17" s="142"/>
      <c r="G17" s="415"/>
      <c r="H17" s="415"/>
      <c r="I17" s="142"/>
      <c r="J17" s="142"/>
      <c r="K17" s="142"/>
      <c r="L17" s="28"/>
      <c r="O17" s="13"/>
      <c r="P17" s="13"/>
      <c r="Q17" s="13"/>
    </row>
    <row r="18" spans="1:17" x14ac:dyDescent="0.2">
      <c r="A18" s="384"/>
      <c r="B18" s="384"/>
      <c r="C18" s="384"/>
      <c r="D18" s="384"/>
      <c r="E18" s="415"/>
      <c r="F18" s="142"/>
      <c r="G18" s="415"/>
      <c r="H18" s="415"/>
      <c r="I18" s="142"/>
      <c r="J18" s="142"/>
      <c r="K18" s="142"/>
      <c r="L18" s="28"/>
      <c r="O18" s="13"/>
      <c r="P18" s="13"/>
      <c r="Q18" s="13"/>
    </row>
    <row r="19" spans="1:17" x14ac:dyDescent="0.2">
      <c r="A19" s="384"/>
      <c r="B19" s="384"/>
      <c r="C19" s="384"/>
      <c r="D19" s="384"/>
      <c r="E19" s="415"/>
      <c r="F19" s="142"/>
      <c r="G19" s="415"/>
      <c r="H19" s="415"/>
      <c r="I19" s="142"/>
      <c r="J19" s="142"/>
      <c r="K19" s="142"/>
      <c r="L19" s="28"/>
    </row>
    <row r="20" spans="1:17" x14ac:dyDescent="0.2">
      <c r="A20" s="384"/>
      <c r="B20" s="384"/>
      <c r="C20" s="384"/>
      <c r="D20" s="384"/>
      <c r="E20" s="415"/>
      <c r="F20" s="142"/>
      <c r="G20" s="415"/>
      <c r="H20" s="415"/>
      <c r="I20" s="142"/>
      <c r="J20" s="142"/>
      <c r="K20" s="142"/>
      <c r="L20" s="28"/>
    </row>
    <row r="21" spans="1:17" x14ac:dyDescent="0.2">
      <c r="A21" s="384"/>
      <c r="B21" s="384"/>
      <c r="C21" s="384"/>
      <c r="D21" s="384"/>
      <c r="E21" s="415"/>
      <c r="F21" s="142"/>
      <c r="G21" s="415"/>
      <c r="H21" s="415"/>
      <c r="I21" s="142"/>
      <c r="J21" s="142"/>
      <c r="K21" s="142"/>
      <c r="L21" s="28"/>
    </row>
    <row r="22" spans="1:17" x14ac:dyDescent="0.2">
      <c r="A22" s="384"/>
      <c r="B22" s="384"/>
      <c r="C22" s="384"/>
      <c r="D22" s="384"/>
      <c r="E22" s="415"/>
      <c r="F22" s="142"/>
      <c r="G22" s="415"/>
      <c r="H22" s="415"/>
      <c r="I22" s="142"/>
      <c r="J22" s="142"/>
      <c r="K22" s="142"/>
      <c r="L22" s="28"/>
    </row>
    <row r="23" spans="1:17" x14ac:dyDescent="0.2">
      <c r="A23" s="384"/>
      <c r="B23" s="384"/>
      <c r="C23" s="384"/>
      <c r="D23" s="384"/>
      <c r="E23" s="415"/>
      <c r="F23" s="142"/>
      <c r="G23" s="415"/>
      <c r="H23" s="415"/>
      <c r="I23" s="142"/>
      <c r="J23" s="142"/>
      <c r="K23" s="142"/>
      <c r="L23" s="28"/>
    </row>
    <row r="24" spans="1:17" x14ac:dyDescent="0.2">
      <c r="A24" s="384"/>
      <c r="B24" s="384"/>
      <c r="C24" s="384"/>
      <c r="D24" s="384"/>
      <c r="E24" s="415"/>
      <c r="F24" s="142"/>
      <c r="G24" s="415"/>
      <c r="H24" s="415"/>
      <c r="I24" s="142"/>
      <c r="J24" s="142"/>
      <c r="K24" s="142"/>
      <c r="L24" s="28"/>
    </row>
    <row r="25" spans="1:17" x14ac:dyDescent="0.2">
      <c r="A25" s="384"/>
      <c r="B25" s="384"/>
      <c r="C25" s="384"/>
      <c r="D25" s="384"/>
      <c r="E25" s="415"/>
      <c r="F25" s="142"/>
      <c r="G25" s="415"/>
      <c r="H25" s="415"/>
      <c r="I25" s="142"/>
      <c r="J25" s="142"/>
      <c r="K25" s="142"/>
      <c r="L25" s="28"/>
    </row>
    <row r="26" spans="1:17" x14ac:dyDescent="0.2">
      <c r="A26" s="384"/>
      <c r="B26" s="384"/>
      <c r="C26" s="384"/>
      <c r="D26" s="384"/>
      <c r="E26" s="415"/>
      <c r="F26" s="142"/>
      <c r="G26" s="415"/>
      <c r="H26" s="415"/>
      <c r="I26" s="142"/>
      <c r="J26" s="142"/>
      <c r="K26" s="142"/>
      <c r="L26" s="28"/>
    </row>
    <row r="27" spans="1:17" x14ac:dyDescent="0.2">
      <c r="A27" s="384"/>
      <c r="B27" s="384"/>
      <c r="C27" s="384"/>
      <c r="D27" s="384"/>
      <c r="E27" s="415"/>
      <c r="F27" s="142"/>
      <c r="G27" s="415"/>
      <c r="H27" s="415"/>
      <c r="I27" s="142"/>
      <c r="J27" s="142"/>
      <c r="K27" s="142"/>
      <c r="L27" s="28"/>
    </row>
    <row r="28" spans="1:17" x14ac:dyDescent="0.2">
      <c r="A28" s="384"/>
      <c r="B28" s="384"/>
      <c r="C28" s="384"/>
      <c r="D28" s="384"/>
      <c r="E28" s="415"/>
      <c r="F28" s="142"/>
      <c r="G28" s="415"/>
      <c r="H28" s="415"/>
      <c r="I28" s="142"/>
      <c r="J28" s="142"/>
      <c r="K28" s="142"/>
      <c r="L28" s="28"/>
    </row>
    <row r="29" spans="1:17" x14ac:dyDescent="0.2">
      <c r="A29" s="384"/>
      <c r="B29" s="384"/>
      <c r="C29" s="384"/>
      <c r="D29" s="384"/>
      <c r="E29" s="415"/>
      <c r="F29" s="142"/>
      <c r="G29" s="415"/>
      <c r="H29" s="415"/>
      <c r="I29" s="142"/>
      <c r="J29" s="142"/>
      <c r="K29" s="142"/>
      <c r="L29" s="28"/>
    </row>
    <row r="30" spans="1:17" x14ac:dyDescent="0.2">
      <c r="A30" s="384"/>
      <c r="B30" s="384"/>
      <c r="C30" s="384"/>
      <c r="D30" s="384"/>
      <c r="E30" s="415"/>
      <c r="F30" s="142"/>
      <c r="G30" s="415"/>
      <c r="H30" s="415"/>
      <c r="I30" s="142"/>
      <c r="J30" s="142"/>
      <c r="K30" s="142"/>
      <c r="L30" s="28"/>
    </row>
    <row r="31" spans="1:17" x14ac:dyDescent="0.2">
      <c r="A31" s="384"/>
      <c r="B31" s="384"/>
      <c r="C31" s="384"/>
      <c r="D31" s="384"/>
      <c r="E31" s="415"/>
      <c r="F31" s="142"/>
      <c r="G31" s="415"/>
      <c r="H31" s="415"/>
      <c r="I31" s="142"/>
      <c r="J31" s="142"/>
      <c r="K31" s="142"/>
      <c r="L31" s="28"/>
    </row>
    <row r="32" spans="1:17" x14ac:dyDescent="0.2">
      <c r="A32" s="384"/>
      <c r="B32" s="384"/>
      <c r="C32" s="384"/>
      <c r="D32" s="384"/>
      <c r="E32" s="415"/>
      <c r="F32" s="142"/>
      <c r="G32" s="415"/>
      <c r="H32" s="415"/>
      <c r="I32" s="142"/>
      <c r="J32" s="142"/>
      <c r="K32" s="142"/>
      <c r="L32" s="28"/>
    </row>
    <row r="33" spans="1:12" x14ac:dyDescent="0.2">
      <c r="A33" s="384"/>
      <c r="B33" s="384"/>
      <c r="C33" s="384"/>
      <c r="D33" s="384"/>
      <c r="E33" s="415"/>
      <c r="F33" s="142"/>
      <c r="G33" s="415"/>
      <c r="H33" s="415"/>
      <c r="I33" s="142"/>
      <c r="J33" s="142"/>
      <c r="K33" s="142"/>
      <c r="L33" s="28"/>
    </row>
    <row r="34" spans="1:12" x14ac:dyDescent="0.2">
      <c r="A34" s="384"/>
      <c r="B34" s="384"/>
      <c r="C34" s="384"/>
      <c r="D34" s="384"/>
      <c r="E34" s="415"/>
      <c r="F34" s="142"/>
      <c r="G34" s="415"/>
      <c r="H34" s="415"/>
      <c r="I34" s="142"/>
      <c r="J34" s="142"/>
      <c r="K34" s="142"/>
      <c r="L34" s="28"/>
    </row>
    <row r="35" spans="1:12" x14ac:dyDescent="0.2">
      <c r="A35" s="384"/>
      <c r="B35" s="384"/>
      <c r="C35" s="384"/>
      <c r="D35" s="384"/>
      <c r="E35" s="415"/>
      <c r="F35" s="142"/>
      <c r="G35" s="415"/>
      <c r="H35" s="415"/>
      <c r="I35" s="142"/>
      <c r="J35" s="142"/>
      <c r="K35" s="142"/>
      <c r="L35" s="28"/>
    </row>
    <row r="36" spans="1:12" x14ac:dyDescent="0.2">
      <c r="A36" s="384"/>
      <c r="B36" s="384"/>
      <c r="C36" s="384"/>
      <c r="D36" s="384"/>
      <c r="E36" s="415"/>
      <c r="F36" s="142"/>
      <c r="G36" s="415"/>
      <c r="H36" s="415"/>
      <c r="I36" s="142"/>
      <c r="J36" s="142"/>
      <c r="K36" s="142"/>
      <c r="L36" s="28"/>
    </row>
    <row r="37" spans="1:12" x14ac:dyDescent="0.2">
      <c r="A37" s="384"/>
      <c r="B37" s="384"/>
      <c r="C37" s="384"/>
      <c r="D37" s="384"/>
      <c r="E37" s="415"/>
      <c r="F37" s="142"/>
      <c r="G37" s="415"/>
      <c r="H37" s="415"/>
      <c r="I37" s="142"/>
      <c r="J37" s="142"/>
      <c r="K37" s="142"/>
      <c r="L37" s="28"/>
    </row>
    <row r="38" spans="1:12" x14ac:dyDescent="0.2">
      <c r="A38" s="384"/>
      <c r="B38" s="384"/>
      <c r="C38" s="384"/>
      <c r="D38" s="384"/>
      <c r="E38" s="415"/>
      <c r="F38" s="142"/>
      <c r="G38" s="415"/>
      <c r="H38" s="415"/>
      <c r="I38" s="142"/>
      <c r="J38" s="142"/>
      <c r="K38" s="142"/>
      <c r="L38" s="28"/>
    </row>
    <row r="39" spans="1:12" x14ac:dyDescent="0.2">
      <c r="A39" s="384"/>
      <c r="B39" s="384"/>
      <c r="C39" s="384"/>
      <c r="D39" s="384"/>
      <c r="E39" s="415"/>
      <c r="F39" s="142"/>
      <c r="G39" s="415"/>
      <c r="H39" s="415"/>
      <c r="I39" s="142"/>
      <c r="J39" s="142"/>
      <c r="K39" s="142"/>
      <c r="L39" s="28"/>
    </row>
    <row r="40" spans="1:12" x14ac:dyDescent="0.2">
      <c r="A40" s="384"/>
      <c r="B40" s="384"/>
      <c r="C40" s="384"/>
      <c r="D40" s="384"/>
      <c r="E40" s="415"/>
      <c r="F40" s="142"/>
      <c r="G40" s="415"/>
      <c r="H40" s="415"/>
      <c r="I40" s="142"/>
      <c r="J40" s="142"/>
      <c r="K40" s="142"/>
      <c r="L40" s="28"/>
    </row>
    <row r="41" spans="1:12" x14ac:dyDescent="0.2">
      <c r="A41" s="384"/>
      <c r="B41" s="384"/>
      <c r="C41" s="384"/>
      <c r="D41" s="384"/>
      <c r="E41" s="415"/>
      <c r="F41" s="142"/>
      <c r="G41" s="415"/>
      <c r="H41" s="415"/>
      <c r="I41" s="142"/>
      <c r="J41" s="142"/>
      <c r="K41" s="142"/>
      <c r="L41" s="28"/>
    </row>
    <row r="42" spans="1:12" x14ac:dyDescent="0.2">
      <c r="A42" s="384"/>
      <c r="B42" s="384"/>
      <c r="C42" s="384"/>
      <c r="D42" s="384"/>
      <c r="E42" s="415"/>
      <c r="F42" s="142"/>
      <c r="G42" s="415"/>
      <c r="H42" s="415"/>
      <c r="I42" s="142"/>
      <c r="J42" s="142"/>
      <c r="K42" s="142"/>
      <c r="L42" s="28"/>
    </row>
    <row r="43" spans="1:12" x14ac:dyDescent="0.2">
      <c r="A43" s="384"/>
      <c r="B43" s="384"/>
      <c r="C43" s="384"/>
      <c r="D43" s="384"/>
      <c r="E43" s="415"/>
      <c r="F43" s="142"/>
      <c r="G43" s="415"/>
      <c r="H43" s="415"/>
      <c r="I43" s="142"/>
      <c r="J43" s="142"/>
      <c r="K43" s="142"/>
      <c r="L43" s="28"/>
    </row>
    <row r="44" spans="1:12" x14ac:dyDescent="0.2">
      <c r="A44" s="384"/>
      <c r="B44" s="384"/>
      <c r="C44" s="384"/>
      <c r="D44" s="384"/>
      <c r="E44" s="415"/>
      <c r="F44" s="142"/>
      <c r="G44" s="415"/>
      <c r="H44" s="415"/>
      <c r="I44" s="142"/>
      <c r="J44" s="142"/>
      <c r="K44" s="142"/>
      <c r="L44" s="28"/>
    </row>
    <row r="45" spans="1:12" x14ac:dyDescent="0.2">
      <c r="A45" s="384"/>
      <c r="B45" s="384"/>
      <c r="C45" s="384"/>
      <c r="D45" s="384"/>
      <c r="E45" s="415"/>
      <c r="F45" s="142"/>
      <c r="G45" s="415"/>
      <c r="H45" s="415"/>
      <c r="I45" s="142"/>
      <c r="J45" s="142"/>
      <c r="K45" s="142"/>
      <c r="L45" s="28"/>
    </row>
    <row r="46" spans="1:12" x14ac:dyDescent="0.2">
      <c r="A46" s="384"/>
      <c r="B46" s="384"/>
      <c r="C46" s="384"/>
      <c r="D46" s="384"/>
      <c r="E46" s="415"/>
      <c r="F46" s="142"/>
      <c r="G46" s="415"/>
      <c r="H46" s="415"/>
      <c r="I46" s="142"/>
      <c r="J46" s="142"/>
      <c r="K46" s="142"/>
      <c r="L46" s="28"/>
    </row>
    <row r="47" spans="1:12" x14ac:dyDescent="0.2">
      <c r="A47" s="384"/>
      <c r="B47" s="384"/>
      <c r="C47" s="384"/>
      <c r="D47" s="384"/>
      <c r="E47" s="415"/>
      <c r="F47" s="142"/>
      <c r="G47" s="415"/>
      <c r="H47" s="415"/>
      <c r="I47" s="142"/>
      <c r="J47" s="142"/>
      <c r="K47" s="142"/>
      <c r="L47" s="28"/>
    </row>
    <row r="48" spans="1:12" x14ac:dyDescent="0.2">
      <c r="A48" s="384"/>
      <c r="B48" s="384"/>
      <c r="C48" s="384"/>
      <c r="D48" s="384"/>
      <c r="E48" s="415"/>
      <c r="F48" s="142"/>
      <c r="G48" s="415"/>
      <c r="H48" s="415"/>
      <c r="I48" s="142"/>
      <c r="J48" s="142"/>
      <c r="K48" s="142"/>
      <c r="L48" s="28"/>
    </row>
    <row r="49" spans="1:12" x14ac:dyDescent="0.2">
      <c r="A49" s="384"/>
      <c r="B49" s="384"/>
      <c r="C49" s="384"/>
      <c r="D49" s="384"/>
      <c r="E49" s="415"/>
      <c r="F49" s="142"/>
      <c r="G49" s="415"/>
      <c r="H49" s="415"/>
      <c r="I49" s="142"/>
      <c r="J49" s="142"/>
      <c r="K49" s="142"/>
      <c r="L49" s="28"/>
    </row>
    <row r="50" spans="1:12" x14ac:dyDescent="0.2">
      <c r="A50" s="384"/>
      <c r="B50" s="384"/>
      <c r="C50" s="384"/>
      <c r="D50" s="384"/>
      <c r="E50" s="415"/>
      <c r="F50" s="142"/>
      <c r="G50" s="415"/>
      <c r="H50" s="415"/>
      <c r="I50" s="142"/>
      <c r="J50" s="142"/>
      <c r="K50" s="142"/>
      <c r="L50" s="28"/>
    </row>
    <row r="51" spans="1:12" x14ac:dyDescent="0.2">
      <c r="A51" s="384"/>
      <c r="B51" s="384"/>
      <c r="C51" s="384"/>
      <c r="D51" s="384"/>
      <c r="E51" s="415"/>
      <c r="F51" s="142"/>
      <c r="G51" s="415"/>
      <c r="H51" s="415"/>
      <c r="I51" s="142"/>
      <c r="J51" s="142"/>
      <c r="K51" s="142"/>
      <c r="L51" s="28"/>
    </row>
    <row r="52" spans="1:12" x14ac:dyDescent="0.2">
      <c r="A52" s="384"/>
      <c r="B52" s="384"/>
      <c r="C52" s="384"/>
      <c r="D52" s="384"/>
      <c r="E52" s="415"/>
      <c r="F52" s="142"/>
      <c r="G52" s="415"/>
      <c r="H52" s="415"/>
      <c r="I52" s="142"/>
      <c r="J52" s="142"/>
      <c r="K52" s="142"/>
      <c r="L52" s="28"/>
    </row>
    <row r="53" spans="1:12" x14ac:dyDescent="0.2">
      <c r="E53" s="13"/>
    </row>
  </sheetData>
  <mergeCells count="1">
    <mergeCell ref="A1:H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8" tint="0.39979247413556324"/>
  </sheetPr>
  <dimension ref="A1:AD68"/>
  <sheetViews>
    <sheetView workbookViewId="0">
      <selection activeCell="B6" sqref="B6"/>
    </sheetView>
  </sheetViews>
  <sheetFormatPr defaultRowHeight="12.75" x14ac:dyDescent="0.2"/>
  <cols>
    <col min="1" max="1" width="14.5703125" customWidth="1"/>
    <col min="2" max="2" width="20.7109375" bestFit="1" customWidth="1"/>
    <col min="3" max="3" width="12.7109375" bestFit="1" customWidth="1"/>
    <col min="4" max="4" width="12.28515625" bestFit="1" customWidth="1"/>
    <col min="5" max="5" width="16.42578125" bestFit="1" customWidth="1"/>
    <col min="6" max="6" width="13.140625" bestFit="1" customWidth="1"/>
    <col min="7" max="7" width="16" customWidth="1"/>
    <col min="8" max="8" width="20.7109375" customWidth="1"/>
    <col min="9" max="9" width="23.85546875" customWidth="1"/>
    <col min="10" max="10" width="22" bestFit="1" customWidth="1"/>
    <col min="11" max="11" width="25" bestFit="1" customWidth="1"/>
    <col min="12" max="12" width="18" customWidth="1"/>
    <col min="13" max="13" width="20.7109375" customWidth="1"/>
    <col min="14" max="14" width="20" customWidth="1"/>
    <col min="15" max="15" width="24.7109375" customWidth="1"/>
    <col min="16" max="16" width="27.5703125" customWidth="1"/>
    <col min="17" max="17" width="19.5703125" bestFit="1" customWidth="1"/>
    <col min="18" max="18" width="18.28515625" bestFit="1" customWidth="1"/>
    <col min="19" max="19" width="28.42578125" customWidth="1"/>
    <col min="20" max="20" width="11" customWidth="1"/>
    <col min="21" max="21" width="25.140625" customWidth="1"/>
    <col min="22" max="22" width="28.140625" customWidth="1"/>
    <col min="23" max="23" width="12.140625" bestFit="1" customWidth="1"/>
    <col min="24" max="24" width="18.85546875" bestFit="1" customWidth="1"/>
    <col min="25" max="25" width="16.28515625" style="13" bestFit="1" customWidth="1"/>
    <col min="26" max="26" width="15.5703125" style="13" bestFit="1" customWidth="1"/>
  </cols>
  <sheetData>
    <row r="1" spans="1:30" x14ac:dyDescent="0.2">
      <c r="A1" s="484" t="s">
        <v>746</v>
      </c>
      <c r="B1" s="485"/>
      <c r="C1" s="485"/>
      <c r="D1" s="485"/>
      <c r="E1" s="485"/>
      <c r="F1" s="485"/>
      <c r="G1" s="485"/>
      <c r="H1" s="485"/>
      <c r="I1" s="485"/>
      <c r="J1" s="485"/>
      <c r="K1" s="485"/>
      <c r="L1" s="485"/>
      <c r="M1" s="485"/>
      <c r="N1" s="485"/>
      <c r="O1" s="485"/>
      <c r="P1" s="485"/>
      <c r="Q1" s="485"/>
      <c r="R1" s="485"/>
      <c r="S1" s="485"/>
      <c r="T1" s="485"/>
      <c r="U1" s="485"/>
      <c r="V1" s="485"/>
      <c r="W1" s="485"/>
      <c r="X1" s="485"/>
      <c r="Y1" s="485"/>
      <c r="Z1" s="486"/>
      <c r="AA1" s="414"/>
      <c r="AB1" s="414"/>
    </row>
    <row r="2" spans="1:30" x14ac:dyDescent="0.2">
      <c r="A2" s="410" t="s">
        <v>728</v>
      </c>
      <c r="B2" s="410" t="s">
        <v>744</v>
      </c>
      <c r="C2" s="410" t="s">
        <v>747</v>
      </c>
      <c r="D2" s="410" t="s">
        <v>748</v>
      </c>
      <c r="E2" s="410" t="s">
        <v>749</v>
      </c>
      <c r="F2" s="410" t="s">
        <v>750</v>
      </c>
      <c r="G2" s="410" t="s">
        <v>751</v>
      </c>
      <c r="H2" s="410" t="s">
        <v>752</v>
      </c>
      <c r="I2" s="410" t="s">
        <v>753</v>
      </c>
      <c r="J2" s="410" t="s">
        <v>754</v>
      </c>
      <c r="K2" s="410" t="s">
        <v>755</v>
      </c>
      <c r="L2" s="410" t="s">
        <v>756</v>
      </c>
      <c r="M2" s="410" t="s">
        <v>757</v>
      </c>
      <c r="N2" s="410" t="s">
        <v>758</v>
      </c>
      <c r="O2" s="410" t="s">
        <v>759</v>
      </c>
      <c r="P2" s="410" t="s">
        <v>760</v>
      </c>
      <c r="Q2" s="410" t="s">
        <v>761</v>
      </c>
      <c r="R2" s="410" t="s">
        <v>762</v>
      </c>
      <c r="S2" s="410" t="s">
        <v>763</v>
      </c>
      <c r="T2" s="410" t="s">
        <v>764</v>
      </c>
      <c r="U2" s="410" t="s">
        <v>765</v>
      </c>
      <c r="V2" s="410" t="s">
        <v>766</v>
      </c>
      <c r="W2" s="410" t="s">
        <v>767</v>
      </c>
      <c r="X2" s="410" t="s">
        <v>768</v>
      </c>
      <c r="Y2" s="411" t="s">
        <v>769</v>
      </c>
      <c r="Z2" s="411" t="s">
        <v>770</v>
      </c>
      <c r="AA2" s="412" t="s">
        <v>735</v>
      </c>
      <c r="AB2" s="412" t="s">
        <v>736</v>
      </c>
    </row>
    <row r="3" spans="1:30" x14ac:dyDescent="0.2">
      <c r="A3" s="384"/>
      <c r="B3" s="415"/>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28"/>
      <c r="AC3" s="13"/>
      <c r="AD3" s="13"/>
    </row>
    <row r="4" spans="1:30" x14ac:dyDescent="0.2">
      <c r="A4" s="384"/>
      <c r="B4" s="415"/>
      <c r="C4" s="142"/>
      <c r="D4" s="142"/>
      <c r="E4" s="142"/>
      <c r="F4" s="142"/>
      <c r="G4" s="142"/>
      <c r="H4" s="142"/>
      <c r="I4" s="142"/>
      <c r="J4" s="142"/>
      <c r="K4" s="142"/>
      <c r="L4" s="142"/>
      <c r="M4" s="142"/>
      <c r="N4" s="142"/>
      <c r="O4" s="142"/>
      <c r="P4" s="142"/>
      <c r="Q4" s="142"/>
      <c r="R4" s="142"/>
      <c r="S4" s="142"/>
      <c r="T4" s="142"/>
      <c r="U4" s="142"/>
      <c r="V4" s="142"/>
      <c r="W4" s="142"/>
      <c r="X4" s="142"/>
      <c r="Y4" s="142"/>
      <c r="Z4" s="142"/>
      <c r="AA4" s="142"/>
      <c r="AB4" s="28"/>
      <c r="AC4" s="13"/>
      <c r="AD4" s="13"/>
    </row>
    <row r="5" spans="1:30" x14ac:dyDescent="0.2">
      <c r="A5" s="384"/>
      <c r="B5" s="415"/>
      <c r="C5" s="142"/>
      <c r="D5" s="142"/>
      <c r="E5" s="142"/>
      <c r="F5" s="142"/>
      <c r="G5" s="142"/>
      <c r="H5" s="142"/>
      <c r="I5" s="142"/>
      <c r="J5" s="142"/>
      <c r="K5" s="142"/>
      <c r="L5" s="142"/>
      <c r="M5" s="142"/>
      <c r="N5" s="142"/>
      <c r="O5" s="142"/>
      <c r="P5" s="142"/>
      <c r="Q5" s="142"/>
      <c r="R5" s="142"/>
      <c r="S5" s="142"/>
      <c r="T5" s="142"/>
      <c r="U5" s="142"/>
      <c r="V5" s="142"/>
      <c r="W5" s="142"/>
      <c r="X5" s="142"/>
      <c r="Y5" s="142"/>
      <c r="Z5" s="142"/>
      <c r="AA5" s="142"/>
      <c r="AB5" s="28"/>
      <c r="AC5" s="13"/>
      <c r="AD5" s="13"/>
    </row>
    <row r="6" spans="1:30" x14ac:dyDescent="0.2">
      <c r="A6" s="384"/>
      <c r="B6" s="415"/>
      <c r="C6" s="142"/>
      <c r="D6" s="142"/>
      <c r="E6" s="142"/>
      <c r="F6" s="142"/>
      <c r="G6" s="142"/>
      <c r="H6" s="142"/>
      <c r="I6" s="142"/>
      <c r="J6" s="142"/>
      <c r="K6" s="142"/>
      <c r="L6" s="142"/>
      <c r="M6" s="142"/>
      <c r="N6" s="142"/>
      <c r="O6" s="142"/>
      <c r="P6" s="142"/>
      <c r="Q6" s="142"/>
      <c r="R6" s="142"/>
      <c r="S6" s="142"/>
      <c r="T6" s="142"/>
      <c r="U6" s="142"/>
      <c r="V6" s="142"/>
      <c r="W6" s="142"/>
      <c r="X6" s="142"/>
      <c r="Y6" s="142"/>
      <c r="Z6" s="142"/>
      <c r="AA6" s="142"/>
      <c r="AB6" s="28"/>
      <c r="AC6" s="13"/>
      <c r="AD6" s="13"/>
    </row>
    <row r="7" spans="1:30" x14ac:dyDescent="0.2">
      <c r="A7" s="384"/>
      <c r="B7" s="415"/>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28"/>
      <c r="AC7" s="13"/>
      <c r="AD7" s="13"/>
    </row>
    <row r="8" spans="1:30" x14ac:dyDescent="0.2">
      <c r="A8" s="384"/>
      <c r="B8" s="415"/>
      <c r="C8" s="142"/>
      <c r="D8" s="142"/>
      <c r="E8" s="142"/>
      <c r="F8" s="142"/>
      <c r="G8" s="142"/>
      <c r="H8" s="142"/>
      <c r="I8" s="142"/>
      <c r="J8" s="142"/>
      <c r="K8" s="142"/>
      <c r="L8" s="142"/>
      <c r="M8" s="142"/>
      <c r="N8" s="142"/>
      <c r="O8" s="142"/>
      <c r="P8" s="142"/>
      <c r="Q8" s="142"/>
      <c r="R8" s="142"/>
      <c r="S8" s="142"/>
      <c r="T8" s="142"/>
      <c r="U8" s="142"/>
      <c r="V8" s="142"/>
      <c r="W8" s="142"/>
      <c r="X8" s="142"/>
      <c r="Y8" s="142"/>
      <c r="Z8" s="142"/>
      <c r="AA8" s="142"/>
      <c r="AB8" s="28"/>
      <c r="AC8" s="13"/>
      <c r="AD8" s="13"/>
    </row>
    <row r="9" spans="1:30" x14ac:dyDescent="0.2">
      <c r="A9" s="384"/>
      <c r="B9" s="415"/>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28"/>
      <c r="AC9" s="13"/>
      <c r="AD9" s="13"/>
    </row>
    <row r="10" spans="1:30" x14ac:dyDescent="0.2">
      <c r="A10" s="384"/>
      <c r="B10" s="415"/>
      <c r="C10" s="142"/>
      <c r="D10" s="142"/>
      <c r="E10" s="142"/>
      <c r="F10" s="142"/>
      <c r="G10" s="142"/>
      <c r="H10" s="142"/>
      <c r="I10" s="142"/>
      <c r="J10" s="142"/>
      <c r="K10" s="142"/>
      <c r="L10" s="142"/>
      <c r="M10" s="142"/>
      <c r="N10" s="142"/>
      <c r="O10" s="142"/>
      <c r="P10" s="142"/>
      <c r="Q10" s="142"/>
      <c r="R10" s="142"/>
      <c r="S10" s="142"/>
      <c r="T10" s="142"/>
      <c r="U10" s="142"/>
      <c r="V10" s="142"/>
      <c r="W10" s="142"/>
      <c r="X10" s="142"/>
      <c r="Y10" s="142"/>
      <c r="Z10" s="142"/>
      <c r="AA10" s="142"/>
      <c r="AB10" s="28"/>
      <c r="AC10" s="13"/>
      <c r="AD10" s="13"/>
    </row>
    <row r="11" spans="1:30" x14ac:dyDescent="0.2">
      <c r="A11" s="384"/>
      <c r="B11" s="415"/>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c r="AA11" s="142"/>
      <c r="AB11" s="28"/>
      <c r="AC11" s="13"/>
      <c r="AD11" s="13"/>
    </row>
    <row r="12" spans="1:30" x14ac:dyDescent="0.2">
      <c r="A12" s="384"/>
      <c r="B12" s="415"/>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c r="AA12" s="142"/>
      <c r="AB12" s="28"/>
      <c r="AC12" s="13"/>
      <c r="AD12" s="13"/>
    </row>
    <row r="13" spans="1:30" x14ac:dyDescent="0.2">
      <c r="A13" s="384"/>
      <c r="B13" s="415"/>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8"/>
      <c r="AC13" s="13"/>
      <c r="AD13" s="13"/>
    </row>
    <row r="14" spans="1:30" x14ac:dyDescent="0.2">
      <c r="A14" s="384"/>
      <c r="B14" s="415"/>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c r="AA14" s="142"/>
      <c r="AB14" s="28"/>
      <c r="AC14" s="13"/>
      <c r="AD14" s="13"/>
    </row>
    <row r="15" spans="1:30" x14ac:dyDescent="0.2">
      <c r="A15" s="384"/>
      <c r="B15" s="415"/>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c r="AA15" s="142"/>
      <c r="AB15" s="28"/>
      <c r="AC15" s="13"/>
      <c r="AD15" s="13"/>
    </row>
    <row r="16" spans="1:30" x14ac:dyDescent="0.2">
      <c r="A16" s="384"/>
      <c r="B16" s="415"/>
      <c r="C16" s="142"/>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2"/>
      <c r="AB16" s="28"/>
      <c r="AC16" s="13"/>
      <c r="AD16" s="13"/>
    </row>
    <row r="17" spans="1:30" x14ac:dyDescent="0.2">
      <c r="A17" s="384"/>
      <c r="B17" s="415"/>
      <c r="C17" s="142"/>
      <c r="D17" s="142"/>
      <c r="E17" s="142"/>
      <c r="F17" s="142"/>
      <c r="G17" s="142"/>
      <c r="H17" s="142"/>
      <c r="I17" s="142"/>
      <c r="J17" s="142"/>
      <c r="K17" s="142"/>
      <c r="L17" s="142"/>
      <c r="M17" s="142"/>
      <c r="N17" s="142"/>
      <c r="O17" s="142"/>
      <c r="P17" s="142"/>
      <c r="Q17" s="142"/>
      <c r="R17" s="142"/>
      <c r="S17" s="142"/>
      <c r="T17" s="142"/>
      <c r="U17" s="142"/>
      <c r="V17" s="142"/>
      <c r="W17" s="142"/>
      <c r="X17" s="142"/>
      <c r="Y17" s="142"/>
      <c r="Z17" s="142"/>
      <c r="AA17" s="142"/>
      <c r="AB17" s="28"/>
      <c r="AC17" s="13"/>
      <c r="AD17" s="13"/>
    </row>
    <row r="18" spans="1:30" x14ac:dyDescent="0.2">
      <c r="A18" s="384"/>
      <c r="B18" s="415"/>
      <c r="C18" s="142"/>
      <c r="D18" s="142"/>
      <c r="E18" s="142"/>
      <c r="F18" s="142"/>
      <c r="G18" s="142"/>
      <c r="H18" s="142"/>
      <c r="I18" s="142"/>
      <c r="J18" s="142"/>
      <c r="K18" s="142"/>
      <c r="L18" s="142"/>
      <c r="M18" s="142"/>
      <c r="N18" s="142"/>
      <c r="O18" s="142"/>
      <c r="P18" s="142"/>
      <c r="Q18" s="142"/>
      <c r="R18" s="142"/>
      <c r="S18" s="142"/>
      <c r="T18" s="142"/>
      <c r="U18" s="142"/>
      <c r="V18" s="142"/>
      <c r="W18" s="142"/>
      <c r="X18" s="142"/>
      <c r="Y18" s="142"/>
      <c r="Z18" s="142"/>
      <c r="AA18" s="142"/>
      <c r="AB18" s="28"/>
      <c r="AC18" s="13"/>
      <c r="AD18" s="13"/>
    </row>
    <row r="19" spans="1:30" x14ac:dyDescent="0.2">
      <c r="A19" s="384"/>
      <c r="B19" s="415"/>
      <c r="C19" s="142"/>
      <c r="D19" s="142"/>
      <c r="E19" s="142"/>
      <c r="F19" s="142"/>
      <c r="G19" s="142"/>
      <c r="H19" s="142"/>
      <c r="I19" s="142"/>
      <c r="J19" s="142"/>
      <c r="K19" s="142"/>
      <c r="L19" s="142"/>
      <c r="M19" s="142"/>
      <c r="N19" s="142"/>
      <c r="O19" s="142"/>
      <c r="P19" s="142"/>
      <c r="Q19" s="142"/>
      <c r="R19" s="142"/>
      <c r="S19" s="142"/>
      <c r="T19" s="142"/>
      <c r="U19" s="142"/>
      <c r="V19" s="142"/>
      <c r="W19" s="142"/>
      <c r="X19" s="142"/>
      <c r="Y19" s="142"/>
      <c r="Z19" s="142"/>
      <c r="AA19" s="142"/>
      <c r="AB19" s="28"/>
      <c r="AC19" s="13"/>
      <c r="AD19" s="13"/>
    </row>
    <row r="20" spans="1:30" x14ac:dyDescent="0.2">
      <c r="A20" s="384"/>
      <c r="B20" s="415"/>
      <c r="C20" s="142"/>
      <c r="D20" s="142"/>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28"/>
      <c r="AC20" s="13"/>
      <c r="AD20" s="13"/>
    </row>
    <row r="21" spans="1:30" x14ac:dyDescent="0.2">
      <c r="A21" s="384"/>
      <c r="B21" s="415"/>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42"/>
      <c r="AB21" s="28"/>
      <c r="AC21" s="13"/>
      <c r="AD21" s="13"/>
    </row>
    <row r="22" spans="1:30" x14ac:dyDescent="0.2">
      <c r="A22" s="384"/>
      <c r="B22" s="415"/>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42"/>
      <c r="AB22" s="28"/>
      <c r="AC22" s="13"/>
      <c r="AD22" s="13"/>
    </row>
    <row r="23" spans="1:30" x14ac:dyDescent="0.2">
      <c r="A23" s="384"/>
      <c r="B23" s="415"/>
      <c r="C23" s="14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142"/>
      <c r="AB23" s="28"/>
      <c r="AC23" s="13"/>
      <c r="AD23" s="13"/>
    </row>
    <row r="24" spans="1:30" x14ac:dyDescent="0.2">
      <c r="A24" s="384"/>
      <c r="B24" s="415"/>
      <c r="C24" s="14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142"/>
      <c r="AB24" s="28"/>
      <c r="AC24" s="13"/>
      <c r="AD24" s="13"/>
    </row>
    <row r="25" spans="1:30" x14ac:dyDescent="0.2">
      <c r="A25" s="384"/>
      <c r="B25" s="415"/>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28"/>
      <c r="AC25" s="13"/>
      <c r="AD25" s="13"/>
    </row>
    <row r="26" spans="1:30" x14ac:dyDescent="0.2">
      <c r="A26" s="384"/>
      <c r="B26" s="415"/>
      <c r="C26" s="142"/>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2"/>
      <c r="AB26" s="28"/>
      <c r="AC26" s="13"/>
      <c r="AD26" s="13"/>
    </row>
    <row r="27" spans="1:30" x14ac:dyDescent="0.2">
      <c r="A27" s="384"/>
      <c r="B27" s="415"/>
      <c r="C27" s="142"/>
      <c r="D27" s="142"/>
      <c r="E27" s="142"/>
      <c r="F27" s="142"/>
      <c r="G27" s="142"/>
      <c r="H27" s="142"/>
      <c r="I27" s="142"/>
      <c r="J27" s="142"/>
      <c r="K27" s="142"/>
      <c r="L27" s="142"/>
      <c r="M27" s="142"/>
      <c r="N27" s="142"/>
      <c r="O27" s="142"/>
      <c r="P27" s="142"/>
      <c r="Q27" s="142"/>
      <c r="R27" s="142"/>
      <c r="S27" s="142"/>
      <c r="T27" s="142"/>
      <c r="U27" s="142"/>
      <c r="V27" s="142"/>
      <c r="W27" s="142"/>
      <c r="X27" s="142"/>
      <c r="Y27" s="142"/>
      <c r="Z27" s="142"/>
      <c r="AA27" s="142"/>
      <c r="AB27" s="28"/>
      <c r="AC27" s="13"/>
      <c r="AD27" s="13"/>
    </row>
    <row r="28" spans="1:30" x14ac:dyDescent="0.2">
      <c r="A28" s="384"/>
      <c r="B28" s="415"/>
      <c r="C28" s="142"/>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142"/>
      <c r="AB28" s="28"/>
      <c r="AC28" s="13"/>
      <c r="AD28" s="13"/>
    </row>
    <row r="29" spans="1:30" x14ac:dyDescent="0.2">
      <c r="A29" s="384"/>
      <c r="B29" s="415"/>
      <c r="C29" s="142"/>
      <c r="D29" s="142"/>
      <c r="E29" s="142"/>
      <c r="F29" s="142"/>
      <c r="G29" s="142"/>
      <c r="H29" s="142"/>
      <c r="I29" s="142"/>
      <c r="J29" s="142"/>
      <c r="K29" s="142"/>
      <c r="L29" s="142"/>
      <c r="M29" s="142"/>
      <c r="N29" s="142"/>
      <c r="O29" s="142"/>
      <c r="P29" s="142"/>
      <c r="Q29" s="142"/>
      <c r="R29" s="142"/>
      <c r="S29" s="142"/>
      <c r="T29" s="142"/>
      <c r="U29" s="142"/>
      <c r="V29" s="142"/>
      <c r="W29" s="142"/>
      <c r="X29" s="142"/>
      <c r="Y29" s="142"/>
      <c r="Z29" s="142"/>
      <c r="AA29" s="142"/>
      <c r="AB29" s="28"/>
      <c r="AC29" s="13"/>
      <c r="AD29" s="13"/>
    </row>
    <row r="30" spans="1:30" x14ac:dyDescent="0.2">
      <c r="A30" s="384"/>
      <c r="B30" s="415"/>
      <c r="C30" s="142"/>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142"/>
      <c r="AB30" s="28"/>
      <c r="AC30" s="13"/>
      <c r="AD30" s="13"/>
    </row>
    <row r="31" spans="1:30" x14ac:dyDescent="0.2">
      <c r="A31" s="384"/>
      <c r="B31" s="415"/>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c r="AB31" s="28"/>
      <c r="AC31" s="13"/>
      <c r="AD31" s="13"/>
    </row>
    <row r="32" spans="1:30" x14ac:dyDescent="0.2">
      <c r="A32" s="384"/>
      <c r="B32" s="415"/>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c r="AB32" s="28"/>
      <c r="AC32" s="13"/>
      <c r="AD32" s="13"/>
    </row>
    <row r="33" spans="1:30" x14ac:dyDescent="0.2">
      <c r="A33" s="384"/>
      <c r="B33" s="415"/>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28"/>
      <c r="AC33" s="13"/>
      <c r="AD33" s="13"/>
    </row>
    <row r="34" spans="1:30" x14ac:dyDescent="0.2">
      <c r="A34" s="384"/>
      <c r="B34" s="415"/>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28"/>
      <c r="AC34" s="13"/>
      <c r="AD34" s="13"/>
    </row>
    <row r="35" spans="1:30" x14ac:dyDescent="0.2">
      <c r="A35" s="384"/>
      <c r="B35" s="415"/>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28"/>
      <c r="AC35" s="13"/>
      <c r="AD35" s="13"/>
    </row>
    <row r="36" spans="1:30" x14ac:dyDescent="0.2">
      <c r="A36" s="384"/>
      <c r="B36" s="415"/>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c r="AB36" s="28"/>
      <c r="AC36" s="13"/>
      <c r="AD36" s="13"/>
    </row>
    <row r="37" spans="1:30" x14ac:dyDescent="0.2">
      <c r="A37" s="384"/>
      <c r="B37" s="415"/>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28"/>
      <c r="AC37" s="13"/>
      <c r="AD37" s="13"/>
    </row>
    <row r="38" spans="1:30" x14ac:dyDescent="0.2">
      <c r="A38" s="384"/>
      <c r="B38" s="415"/>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c r="AB38" s="28"/>
      <c r="AC38" s="13"/>
      <c r="AD38" s="13"/>
    </row>
    <row r="39" spans="1:30" x14ac:dyDescent="0.2">
      <c r="A39" s="384"/>
      <c r="B39" s="415"/>
      <c r="C39" s="142"/>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2"/>
      <c r="AB39" s="28"/>
      <c r="AC39" s="13"/>
      <c r="AD39" s="13"/>
    </row>
    <row r="40" spans="1:30" x14ac:dyDescent="0.2">
      <c r="A40" s="384"/>
      <c r="B40" s="415"/>
      <c r="C40" s="142"/>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142"/>
      <c r="AB40" s="28"/>
      <c r="AC40" s="13"/>
      <c r="AD40" s="13"/>
    </row>
    <row r="41" spans="1:30" x14ac:dyDescent="0.2">
      <c r="A41" s="384"/>
      <c r="B41" s="415"/>
      <c r="C41" s="142"/>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142"/>
      <c r="AB41" s="28"/>
      <c r="AC41" s="13"/>
      <c r="AD41" s="13"/>
    </row>
    <row r="42" spans="1:30" x14ac:dyDescent="0.2">
      <c r="A42" s="384"/>
      <c r="B42" s="415"/>
      <c r="C42" s="142"/>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142"/>
      <c r="AB42" s="28"/>
      <c r="AC42" s="13"/>
      <c r="AD42" s="13"/>
    </row>
    <row r="43" spans="1:30" x14ac:dyDescent="0.2">
      <c r="A43" s="384"/>
      <c r="B43" s="415"/>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2"/>
      <c r="AB43" s="28"/>
      <c r="AC43" s="13"/>
      <c r="AD43" s="13"/>
    </row>
    <row r="44" spans="1:30" x14ac:dyDescent="0.2">
      <c r="A44" s="384"/>
      <c r="B44" s="415"/>
      <c r="C44" s="142"/>
      <c r="D44" s="142"/>
      <c r="E44" s="142"/>
      <c r="F44" s="142"/>
      <c r="G44" s="142"/>
      <c r="H44" s="142"/>
      <c r="I44" s="142"/>
      <c r="J44" s="142"/>
      <c r="K44" s="142"/>
      <c r="L44" s="142"/>
      <c r="M44" s="142"/>
      <c r="N44" s="142"/>
      <c r="O44" s="142"/>
      <c r="P44" s="142"/>
      <c r="Q44" s="142"/>
      <c r="R44" s="142"/>
      <c r="S44" s="142"/>
      <c r="T44" s="142"/>
      <c r="U44" s="142"/>
      <c r="V44" s="142"/>
      <c r="W44" s="142"/>
      <c r="X44" s="142"/>
      <c r="Y44" s="142"/>
      <c r="Z44" s="142"/>
      <c r="AA44" s="142"/>
      <c r="AB44" s="28"/>
      <c r="AC44" s="13"/>
      <c r="AD44" s="13"/>
    </row>
    <row r="45" spans="1:30" x14ac:dyDescent="0.2">
      <c r="A45" s="384"/>
      <c r="B45" s="415"/>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142"/>
      <c r="AA45" s="142"/>
      <c r="AB45" s="28"/>
      <c r="AC45" s="13"/>
      <c r="AD45" s="13"/>
    </row>
    <row r="46" spans="1:30" x14ac:dyDescent="0.2">
      <c r="A46" s="384"/>
      <c r="B46" s="415"/>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2"/>
      <c r="AA46" s="142"/>
      <c r="AB46" s="28"/>
      <c r="AC46" s="13"/>
      <c r="AD46" s="13"/>
    </row>
    <row r="47" spans="1:30" x14ac:dyDescent="0.2">
      <c r="A47" s="384"/>
      <c r="B47" s="415"/>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142"/>
      <c r="AA47" s="142"/>
      <c r="AB47" s="28"/>
      <c r="AC47" s="13"/>
      <c r="AD47" s="13"/>
    </row>
    <row r="48" spans="1:30" x14ac:dyDescent="0.2">
      <c r="A48" s="384"/>
      <c r="B48" s="415"/>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142"/>
      <c r="AB48" s="28"/>
      <c r="AC48" s="13"/>
      <c r="AD48" s="13"/>
    </row>
    <row r="49" spans="1:30" x14ac:dyDescent="0.2">
      <c r="A49" s="384"/>
      <c r="B49" s="415"/>
      <c r="C49" s="142"/>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142"/>
      <c r="AB49" s="28"/>
      <c r="AC49" s="13"/>
      <c r="AD49" s="13"/>
    </row>
    <row r="50" spans="1:30" x14ac:dyDescent="0.2">
      <c r="A50" s="384"/>
      <c r="B50" s="415"/>
      <c r="C50" s="142"/>
      <c r="D50" s="142"/>
      <c r="E50" s="142"/>
      <c r="F50" s="142"/>
      <c r="G50" s="142"/>
      <c r="H50" s="142"/>
      <c r="I50" s="142"/>
      <c r="J50" s="142"/>
      <c r="K50" s="142"/>
      <c r="L50" s="142"/>
      <c r="M50" s="142"/>
      <c r="N50" s="142"/>
      <c r="O50" s="142"/>
      <c r="P50" s="142"/>
      <c r="Q50" s="142"/>
      <c r="R50" s="142"/>
      <c r="S50" s="142"/>
      <c r="T50" s="142"/>
      <c r="U50" s="142"/>
      <c r="V50" s="142"/>
      <c r="W50" s="142"/>
      <c r="X50" s="142"/>
      <c r="Y50" s="142"/>
      <c r="Z50" s="142"/>
      <c r="AA50" s="142"/>
      <c r="AB50" s="28"/>
      <c r="AC50" s="13"/>
      <c r="AD50" s="13"/>
    </row>
    <row r="51" spans="1:30" x14ac:dyDescent="0.2">
      <c r="A51" s="384"/>
      <c r="B51" s="415"/>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28"/>
      <c r="AC51" s="13"/>
      <c r="AD51" s="13"/>
    </row>
    <row r="52" spans="1:30" x14ac:dyDescent="0.2">
      <c r="A52" s="384"/>
      <c r="B52" s="415"/>
      <c r="C52" s="142"/>
      <c r="D52" s="142"/>
      <c r="E52" s="142"/>
      <c r="F52" s="142"/>
      <c r="G52" s="142"/>
      <c r="H52" s="142"/>
      <c r="I52" s="142"/>
      <c r="J52" s="142"/>
      <c r="K52" s="142"/>
      <c r="L52" s="142"/>
      <c r="M52" s="142"/>
      <c r="N52" s="142"/>
      <c r="O52" s="142"/>
      <c r="P52" s="142"/>
      <c r="Q52" s="142"/>
      <c r="R52" s="142"/>
      <c r="S52" s="142"/>
      <c r="T52" s="142"/>
      <c r="U52" s="142"/>
      <c r="V52" s="142"/>
      <c r="W52" s="142"/>
      <c r="X52" s="142"/>
      <c r="Y52" s="142"/>
      <c r="Z52" s="142"/>
      <c r="AA52" s="142"/>
      <c r="AB52" s="28"/>
      <c r="AC52" s="13"/>
      <c r="AD52" s="13"/>
    </row>
    <row r="53" spans="1:30" x14ac:dyDescent="0.2">
      <c r="AC53" s="13"/>
      <c r="AD53" s="13"/>
    </row>
    <row r="54" spans="1:30" x14ac:dyDescent="0.2">
      <c r="AC54" s="13"/>
      <c r="AD54" s="13"/>
    </row>
    <row r="55" spans="1:30" x14ac:dyDescent="0.2">
      <c r="AC55" s="13"/>
      <c r="AD55" s="13"/>
    </row>
    <row r="56" spans="1:30" x14ac:dyDescent="0.2">
      <c r="AC56" s="13"/>
      <c r="AD56" s="13"/>
    </row>
    <row r="57" spans="1:30" x14ac:dyDescent="0.2">
      <c r="AC57" s="13"/>
      <c r="AD57" s="13"/>
    </row>
    <row r="58" spans="1:30" x14ac:dyDescent="0.2">
      <c r="AC58" s="13"/>
      <c r="AD58" s="13"/>
    </row>
    <row r="59" spans="1:30" x14ac:dyDescent="0.2">
      <c r="AC59" s="13"/>
      <c r="AD59" s="13"/>
    </row>
    <row r="60" spans="1:30" x14ac:dyDescent="0.2">
      <c r="AC60" s="13"/>
      <c r="AD60" s="13"/>
    </row>
    <row r="61" spans="1:30" x14ac:dyDescent="0.2">
      <c r="AC61" s="13"/>
      <c r="AD61" s="13"/>
    </row>
    <row r="62" spans="1:30" x14ac:dyDescent="0.2">
      <c r="AC62" s="13"/>
      <c r="AD62" s="13"/>
    </row>
    <row r="63" spans="1:30" x14ac:dyDescent="0.2">
      <c r="AC63" s="13"/>
      <c r="AD63" s="13"/>
    </row>
    <row r="64" spans="1:30" x14ac:dyDescent="0.2">
      <c r="AC64" s="13"/>
      <c r="AD64" s="13"/>
    </row>
    <row r="65" spans="29:30" x14ac:dyDescent="0.2">
      <c r="AC65" s="13"/>
      <c r="AD65" s="13"/>
    </row>
    <row r="66" spans="29:30" x14ac:dyDescent="0.2">
      <c r="AC66" s="13"/>
      <c r="AD66" s="13"/>
    </row>
    <row r="67" spans="29:30" x14ac:dyDescent="0.2">
      <c r="AC67" s="13"/>
      <c r="AD67" s="13"/>
    </row>
    <row r="68" spans="29:30" x14ac:dyDescent="0.2">
      <c r="AC68" s="13"/>
      <c r="AD68" s="13"/>
    </row>
  </sheetData>
  <mergeCells count="1">
    <mergeCell ref="A1:Z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theme="8" tint="0.39979247413556324"/>
  </sheetPr>
  <dimension ref="A1:F52"/>
  <sheetViews>
    <sheetView workbookViewId="0">
      <selection activeCell="B4" sqref="B4"/>
    </sheetView>
  </sheetViews>
  <sheetFormatPr defaultRowHeight="12.75" x14ac:dyDescent="0.2"/>
  <cols>
    <col min="1" max="1" width="14.5703125" customWidth="1"/>
    <col min="2" max="2" width="18" bestFit="1" customWidth="1"/>
    <col min="3" max="3" width="17.140625" bestFit="1" customWidth="1"/>
    <col min="4" max="4" width="13.140625" bestFit="1" customWidth="1"/>
  </cols>
  <sheetData>
    <row r="1" spans="1:6" x14ac:dyDescent="0.2">
      <c r="A1" s="487" t="s">
        <v>771</v>
      </c>
      <c r="B1" s="488"/>
      <c r="C1" s="488"/>
      <c r="D1" s="489"/>
      <c r="E1" s="414"/>
      <c r="F1" s="414"/>
    </row>
    <row r="2" spans="1:6" x14ac:dyDescent="0.2">
      <c r="A2" s="410" t="s">
        <v>728</v>
      </c>
      <c r="B2" s="412" t="s">
        <v>745</v>
      </c>
      <c r="C2" s="412" t="s">
        <v>772</v>
      </c>
      <c r="D2" s="412" t="s">
        <v>773</v>
      </c>
      <c r="E2" s="412" t="s">
        <v>735</v>
      </c>
      <c r="F2" s="412" t="s">
        <v>736</v>
      </c>
    </row>
    <row r="3" spans="1:6" x14ac:dyDescent="0.2">
      <c r="A3" s="416"/>
      <c r="B3" s="415"/>
      <c r="C3" s="142"/>
      <c r="D3" s="142"/>
      <c r="E3" s="142"/>
      <c r="F3" s="28"/>
    </row>
    <row r="4" spans="1:6" x14ac:dyDescent="0.2">
      <c r="A4" s="416"/>
      <c r="B4" s="415"/>
      <c r="C4" s="142"/>
      <c r="D4" s="142"/>
      <c r="E4" s="142"/>
      <c r="F4" s="28"/>
    </row>
    <row r="5" spans="1:6" x14ac:dyDescent="0.2">
      <c r="A5" s="416"/>
      <c r="B5" s="415"/>
      <c r="C5" s="142"/>
      <c r="D5" s="142"/>
      <c r="E5" s="142"/>
      <c r="F5" s="28"/>
    </row>
    <row r="6" spans="1:6" x14ac:dyDescent="0.2">
      <c r="A6" s="416"/>
      <c r="B6" s="415"/>
      <c r="C6" s="142"/>
      <c r="D6" s="142"/>
      <c r="E6" s="142"/>
      <c r="F6" s="28"/>
    </row>
    <row r="7" spans="1:6" x14ac:dyDescent="0.2">
      <c r="A7" s="416"/>
      <c r="B7" s="415"/>
      <c r="C7" s="142"/>
      <c r="D7" s="142"/>
      <c r="E7" s="142"/>
      <c r="F7" s="28"/>
    </row>
    <row r="8" spans="1:6" x14ac:dyDescent="0.2">
      <c r="A8" s="416"/>
      <c r="B8" s="415"/>
      <c r="C8" s="142"/>
      <c r="D8" s="142"/>
      <c r="E8" s="142"/>
      <c r="F8" s="28"/>
    </row>
    <row r="9" spans="1:6" x14ac:dyDescent="0.2">
      <c r="A9" s="416"/>
      <c r="B9" s="415"/>
      <c r="C9" s="142"/>
      <c r="D9" s="142"/>
      <c r="E9" s="142"/>
      <c r="F9" s="28"/>
    </row>
    <row r="10" spans="1:6" x14ac:dyDescent="0.2">
      <c r="A10" s="416"/>
      <c r="B10" s="415"/>
      <c r="C10" s="142"/>
      <c r="D10" s="142"/>
      <c r="E10" s="142"/>
      <c r="F10" s="28"/>
    </row>
    <row r="11" spans="1:6" x14ac:dyDescent="0.2">
      <c r="A11" s="416"/>
      <c r="B11" s="415"/>
      <c r="C11" s="142"/>
      <c r="D11" s="142"/>
      <c r="E11" s="142"/>
      <c r="F11" s="28"/>
    </row>
    <row r="12" spans="1:6" x14ac:dyDescent="0.2">
      <c r="A12" s="416"/>
      <c r="B12" s="415"/>
      <c r="C12" s="142"/>
      <c r="D12" s="142"/>
      <c r="E12" s="142"/>
      <c r="F12" s="28"/>
    </row>
    <row r="13" spans="1:6" x14ac:dyDescent="0.2">
      <c r="A13" s="416"/>
      <c r="B13" s="415"/>
      <c r="C13" s="142"/>
      <c r="D13" s="142"/>
      <c r="E13" s="142"/>
      <c r="F13" s="28"/>
    </row>
    <row r="14" spans="1:6" x14ac:dyDescent="0.2">
      <c r="A14" s="416"/>
      <c r="B14" s="415"/>
      <c r="C14" s="142"/>
      <c r="D14" s="142"/>
      <c r="E14" s="142"/>
      <c r="F14" s="28"/>
    </row>
    <row r="15" spans="1:6" x14ac:dyDescent="0.2">
      <c r="A15" s="416"/>
      <c r="B15" s="415"/>
      <c r="C15" s="142"/>
      <c r="D15" s="142"/>
      <c r="E15" s="142"/>
      <c r="F15" s="28"/>
    </row>
    <row r="16" spans="1:6" x14ac:dyDescent="0.2">
      <c r="A16" s="416"/>
      <c r="B16" s="415"/>
      <c r="C16" s="142"/>
      <c r="D16" s="142"/>
      <c r="E16" s="142"/>
      <c r="F16" s="28"/>
    </row>
    <row r="17" spans="1:6" x14ac:dyDescent="0.2">
      <c r="A17" s="416"/>
      <c r="B17" s="415"/>
      <c r="C17" s="142"/>
      <c r="D17" s="142"/>
      <c r="E17" s="142"/>
      <c r="F17" s="28"/>
    </row>
    <row r="18" spans="1:6" x14ac:dyDescent="0.2">
      <c r="A18" s="416"/>
      <c r="B18" s="415"/>
      <c r="C18" s="142"/>
      <c r="D18" s="142"/>
      <c r="E18" s="142"/>
      <c r="F18" s="28"/>
    </row>
    <row r="19" spans="1:6" x14ac:dyDescent="0.2">
      <c r="A19" s="416"/>
      <c r="B19" s="415"/>
      <c r="C19" s="142"/>
      <c r="D19" s="142"/>
      <c r="E19" s="142"/>
      <c r="F19" s="28"/>
    </row>
    <row r="20" spans="1:6" x14ac:dyDescent="0.2">
      <c r="A20" s="416"/>
      <c r="B20" s="415"/>
      <c r="C20" s="142"/>
      <c r="D20" s="142"/>
      <c r="E20" s="142"/>
      <c r="F20" s="28"/>
    </row>
    <row r="21" spans="1:6" x14ac:dyDescent="0.2">
      <c r="A21" s="416"/>
      <c r="B21" s="415"/>
      <c r="C21" s="142"/>
      <c r="D21" s="142"/>
      <c r="E21" s="142"/>
      <c r="F21" s="28"/>
    </row>
    <row r="22" spans="1:6" x14ac:dyDescent="0.2">
      <c r="A22" s="416"/>
      <c r="B22" s="415"/>
      <c r="C22" s="142"/>
      <c r="D22" s="142"/>
      <c r="E22" s="142"/>
      <c r="F22" s="28"/>
    </row>
    <row r="23" spans="1:6" x14ac:dyDescent="0.2">
      <c r="A23" s="416"/>
      <c r="B23" s="415"/>
      <c r="C23" s="142"/>
      <c r="D23" s="142"/>
      <c r="E23" s="142"/>
      <c r="F23" s="28"/>
    </row>
    <row r="24" spans="1:6" x14ac:dyDescent="0.2">
      <c r="A24" s="416"/>
      <c r="B24" s="415"/>
      <c r="C24" s="142"/>
      <c r="D24" s="142"/>
      <c r="E24" s="142"/>
      <c r="F24" s="28"/>
    </row>
    <row r="25" spans="1:6" x14ac:dyDescent="0.2">
      <c r="A25" s="416"/>
      <c r="B25" s="415"/>
      <c r="C25" s="142"/>
      <c r="D25" s="142"/>
      <c r="E25" s="142"/>
      <c r="F25" s="28"/>
    </row>
    <row r="26" spans="1:6" x14ac:dyDescent="0.2">
      <c r="A26" s="416"/>
      <c r="B26" s="415"/>
      <c r="C26" s="142"/>
      <c r="D26" s="142"/>
      <c r="E26" s="142"/>
      <c r="F26" s="28"/>
    </row>
    <row r="27" spans="1:6" x14ac:dyDescent="0.2">
      <c r="A27" s="416"/>
      <c r="B27" s="415"/>
      <c r="C27" s="142"/>
      <c r="D27" s="142"/>
      <c r="E27" s="142"/>
      <c r="F27" s="28"/>
    </row>
    <row r="28" spans="1:6" x14ac:dyDescent="0.2">
      <c r="A28" s="416"/>
      <c r="B28" s="415"/>
      <c r="C28" s="142"/>
      <c r="D28" s="142"/>
      <c r="E28" s="142"/>
      <c r="F28" s="28"/>
    </row>
    <row r="29" spans="1:6" x14ac:dyDescent="0.2">
      <c r="A29" s="416"/>
      <c r="B29" s="415"/>
      <c r="C29" s="142"/>
      <c r="D29" s="142"/>
      <c r="E29" s="142"/>
      <c r="F29" s="28"/>
    </row>
    <row r="30" spans="1:6" x14ac:dyDescent="0.2">
      <c r="A30" s="416"/>
      <c r="B30" s="415"/>
      <c r="C30" s="142"/>
      <c r="D30" s="142"/>
      <c r="E30" s="142"/>
      <c r="F30" s="28"/>
    </row>
    <row r="31" spans="1:6" x14ac:dyDescent="0.2">
      <c r="A31" s="416"/>
      <c r="B31" s="415"/>
      <c r="C31" s="142"/>
      <c r="D31" s="142"/>
      <c r="E31" s="142"/>
      <c r="F31" s="28"/>
    </row>
    <row r="32" spans="1:6" x14ac:dyDescent="0.2">
      <c r="A32" s="416"/>
      <c r="B32" s="415"/>
      <c r="C32" s="142"/>
      <c r="D32" s="142"/>
      <c r="E32" s="142"/>
      <c r="F32" s="28"/>
    </row>
    <row r="33" spans="1:6" x14ac:dyDescent="0.2">
      <c r="A33" s="416"/>
      <c r="B33" s="415"/>
      <c r="C33" s="142"/>
      <c r="D33" s="142"/>
      <c r="E33" s="142"/>
      <c r="F33" s="28"/>
    </row>
    <row r="34" spans="1:6" x14ac:dyDescent="0.2">
      <c r="A34" s="416"/>
      <c r="B34" s="415"/>
      <c r="C34" s="142"/>
      <c r="D34" s="142"/>
      <c r="E34" s="142"/>
      <c r="F34" s="28"/>
    </row>
    <row r="35" spans="1:6" x14ac:dyDescent="0.2">
      <c r="A35" s="416"/>
      <c r="B35" s="415"/>
      <c r="C35" s="142"/>
      <c r="D35" s="142"/>
      <c r="E35" s="142"/>
      <c r="F35" s="28"/>
    </row>
    <row r="36" spans="1:6" x14ac:dyDescent="0.2">
      <c r="A36" s="416"/>
      <c r="B36" s="415"/>
      <c r="C36" s="142"/>
      <c r="D36" s="142"/>
      <c r="E36" s="142"/>
      <c r="F36" s="28"/>
    </row>
    <row r="37" spans="1:6" x14ac:dyDescent="0.2">
      <c r="A37" s="416"/>
      <c r="B37" s="415"/>
      <c r="C37" s="142"/>
      <c r="D37" s="142"/>
      <c r="E37" s="142"/>
      <c r="F37" s="28"/>
    </row>
    <row r="38" spans="1:6" x14ac:dyDescent="0.2">
      <c r="A38" s="416"/>
      <c r="B38" s="415"/>
      <c r="C38" s="142"/>
      <c r="D38" s="142"/>
      <c r="E38" s="142"/>
      <c r="F38" s="28"/>
    </row>
    <row r="39" spans="1:6" x14ac:dyDescent="0.2">
      <c r="A39" s="416"/>
      <c r="B39" s="415"/>
      <c r="C39" s="142"/>
      <c r="D39" s="142"/>
      <c r="E39" s="142"/>
      <c r="F39" s="28"/>
    </row>
    <row r="40" spans="1:6" x14ac:dyDescent="0.2">
      <c r="A40" s="416"/>
      <c r="B40" s="415"/>
      <c r="C40" s="142"/>
      <c r="D40" s="142"/>
      <c r="E40" s="142"/>
      <c r="F40" s="28"/>
    </row>
    <row r="41" spans="1:6" x14ac:dyDescent="0.2">
      <c r="A41" s="416"/>
      <c r="B41" s="415"/>
      <c r="C41" s="142"/>
      <c r="D41" s="142"/>
      <c r="E41" s="142"/>
      <c r="F41" s="28"/>
    </row>
    <row r="42" spans="1:6" x14ac:dyDescent="0.2">
      <c r="A42" s="416"/>
      <c r="B42" s="415"/>
      <c r="C42" s="142"/>
      <c r="D42" s="142"/>
      <c r="E42" s="142"/>
      <c r="F42" s="28"/>
    </row>
    <row r="43" spans="1:6" x14ac:dyDescent="0.2">
      <c r="A43" s="416"/>
      <c r="B43" s="415"/>
      <c r="C43" s="142"/>
      <c r="D43" s="142"/>
      <c r="E43" s="142"/>
      <c r="F43" s="28"/>
    </row>
    <row r="44" spans="1:6" x14ac:dyDescent="0.2">
      <c r="A44" s="416"/>
      <c r="B44" s="415"/>
      <c r="C44" s="142"/>
      <c r="D44" s="142"/>
      <c r="E44" s="142"/>
      <c r="F44" s="28"/>
    </row>
    <row r="45" spans="1:6" x14ac:dyDescent="0.2">
      <c r="A45" s="416"/>
      <c r="B45" s="415"/>
      <c r="C45" s="142"/>
      <c r="D45" s="142"/>
      <c r="E45" s="142"/>
      <c r="F45" s="28"/>
    </row>
    <row r="46" spans="1:6" x14ac:dyDescent="0.2">
      <c r="A46" s="416"/>
      <c r="B46" s="415"/>
      <c r="C46" s="142"/>
      <c r="D46" s="142"/>
      <c r="E46" s="142"/>
      <c r="F46" s="28"/>
    </row>
    <row r="47" spans="1:6" x14ac:dyDescent="0.2">
      <c r="A47" s="416"/>
      <c r="B47" s="415"/>
      <c r="C47" s="142"/>
      <c r="D47" s="142"/>
      <c r="E47" s="142"/>
      <c r="F47" s="28"/>
    </row>
    <row r="48" spans="1:6" x14ac:dyDescent="0.2">
      <c r="A48" s="416"/>
      <c r="B48" s="415"/>
      <c r="C48" s="142"/>
      <c r="D48" s="142"/>
      <c r="E48" s="142"/>
      <c r="F48" s="28"/>
    </row>
    <row r="49" spans="1:6" x14ac:dyDescent="0.2">
      <c r="A49" s="416"/>
      <c r="B49" s="415"/>
      <c r="C49" s="142"/>
      <c r="D49" s="142"/>
      <c r="E49" s="142"/>
      <c r="F49" s="28"/>
    </row>
    <row r="50" spans="1:6" x14ac:dyDescent="0.2">
      <c r="A50" s="416"/>
      <c r="B50" s="415"/>
      <c r="C50" s="142"/>
      <c r="D50" s="142"/>
      <c r="E50" s="142"/>
      <c r="F50" s="28"/>
    </row>
    <row r="51" spans="1:6" x14ac:dyDescent="0.2">
      <c r="A51" s="416"/>
      <c r="B51" s="415"/>
      <c r="C51" s="142"/>
      <c r="D51" s="142"/>
      <c r="E51" s="142"/>
      <c r="F51" s="28"/>
    </row>
    <row r="52" spans="1:6" x14ac:dyDescent="0.2">
      <c r="A52" s="416"/>
      <c r="B52" s="415"/>
      <c r="C52" s="142"/>
      <c r="D52" s="142"/>
      <c r="E52" s="142"/>
      <c r="F52" s="28"/>
    </row>
  </sheetData>
  <mergeCells count="1">
    <mergeCell ref="A1:D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8" tint="0.39979247413556324"/>
  </sheetPr>
  <dimension ref="A1:Q454"/>
  <sheetViews>
    <sheetView workbookViewId="0">
      <selection activeCell="U12" sqref="U12"/>
    </sheetView>
  </sheetViews>
  <sheetFormatPr defaultRowHeight="12.75" x14ac:dyDescent="0.2"/>
  <cols>
    <col min="1" max="1" width="14.5703125" customWidth="1"/>
    <col min="2" max="2" width="12.85546875" bestFit="1" customWidth="1"/>
    <col min="3" max="3" width="18" bestFit="1" customWidth="1"/>
    <col min="4" max="4" width="16.7109375" customWidth="1"/>
    <col min="5" max="5" width="12.7109375" bestFit="1" customWidth="1"/>
    <col min="6" max="6" width="19.5703125" bestFit="1" customWidth="1"/>
    <col min="7" max="7" width="9" bestFit="1" customWidth="1"/>
    <col min="8" max="8" width="13.140625" bestFit="1" customWidth="1"/>
    <col min="9" max="10" width="24.5703125" bestFit="1" customWidth="1"/>
    <col min="11" max="11" width="23.42578125" bestFit="1" customWidth="1"/>
    <col min="12" max="12" width="20.7109375" customWidth="1"/>
    <col min="13" max="14" width="9.140625" customWidth="1"/>
  </cols>
  <sheetData>
    <row r="1" spans="1:17" x14ac:dyDescent="0.2">
      <c r="A1" s="490" t="s">
        <v>774</v>
      </c>
      <c r="B1" s="490"/>
      <c r="C1" s="490"/>
      <c r="D1" s="490"/>
      <c r="E1" s="490"/>
      <c r="F1" s="490"/>
      <c r="G1" s="490"/>
      <c r="H1" s="490"/>
      <c r="I1" s="490"/>
      <c r="J1" s="490"/>
      <c r="K1" s="490"/>
      <c r="L1" s="491"/>
      <c r="M1" s="414"/>
      <c r="N1" s="414"/>
      <c r="O1" s="13"/>
      <c r="P1" s="13"/>
      <c r="Q1" s="13"/>
    </row>
    <row r="2" spans="1:17" x14ac:dyDescent="0.2">
      <c r="A2" s="410" t="s">
        <v>728</v>
      </c>
      <c r="B2" s="410" t="s">
        <v>741</v>
      </c>
      <c r="C2" s="410" t="s">
        <v>745</v>
      </c>
      <c r="D2" s="410" t="s">
        <v>775</v>
      </c>
      <c r="E2" s="410" t="s">
        <v>776</v>
      </c>
      <c r="F2" s="410" t="s">
        <v>777</v>
      </c>
      <c r="G2" s="410" t="s">
        <v>778</v>
      </c>
      <c r="H2" s="410" t="s">
        <v>779</v>
      </c>
      <c r="I2" s="411" t="s">
        <v>780</v>
      </c>
      <c r="J2" s="410" t="s">
        <v>781</v>
      </c>
      <c r="K2" s="411" t="s">
        <v>782</v>
      </c>
      <c r="L2" s="410" t="s">
        <v>783</v>
      </c>
      <c r="M2" s="412" t="s">
        <v>735</v>
      </c>
      <c r="N2" s="412" t="s">
        <v>736</v>
      </c>
      <c r="O2" s="13"/>
      <c r="P2" s="13"/>
      <c r="Q2" s="13"/>
    </row>
    <row r="3" spans="1:17" x14ac:dyDescent="0.2">
      <c r="A3" s="384"/>
      <c r="B3" s="384"/>
      <c r="C3" s="415"/>
      <c r="D3" s="415"/>
      <c r="E3" s="142"/>
      <c r="F3" s="142"/>
      <c r="G3" s="142"/>
      <c r="H3" s="142"/>
      <c r="I3" s="142"/>
      <c r="J3" s="142"/>
      <c r="K3" s="142"/>
      <c r="L3" s="142"/>
      <c r="M3" s="142"/>
      <c r="N3" s="28"/>
      <c r="O3" s="13"/>
      <c r="P3" s="13"/>
      <c r="Q3" s="13"/>
    </row>
    <row r="4" spans="1:17" x14ac:dyDescent="0.2">
      <c r="A4" s="384"/>
      <c r="B4" s="384"/>
      <c r="C4" s="415"/>
      <c r="D4" s="415"/>
      <c r="E4" s="142"/>
      <c r="F4" s="142"/>
      <c r="G4" s="142"/>
      <c r="H4" s="142"/>
      <c r="I4" s="142"/>
      <c r="J4" s="142"/>
      <c r="K4" s="142"/>
      <c r="L4" s="142"/>
      <c r="M4" s="142"/>
      <c r="N4" s="28"/>
      <c r="O4" s="13"/>
      <c r="P4" s="13"/>
      <c r="Q4" s="13"/>
    </row>
    <row r="5" spans="1:17" x14ac:dyDescent="0.2">
      <c r="A5" s="384"/>
      <c r="B5" s="384"/>
      <c r="C5" s="415"/>
      <c r="D5" s="415"/>
      <c r="E5" s="142"/>
      <c r="F5" s="142"/>
      <c r="G5" s="142"/>
      <c r="H5" s="142"/>
      <c r="I5" s="142"/>
      <c r="J5" s="142"/>
      <c r="K5" s="142"/>
      <c r="L5" s="142"/>
      <c r="M5" s="142"/>
      <c r="N5" s="28"/>
      <c r="O5" s="13"/>
      <c r="P5" s="13"/>
      <c r="Q5" s="13"/>
    </row>
    <row r="6" spans="1:17" x14ac:dyDescent="0.2">
      <c r="A6" s="384"/>
      <c r="B6" s="384"/>
      <c r="C6" s="415"/>
      <c r="D6" s="415"/>
      <c r="E6" s="28"/>
      <c r="F6" s="28"/>
      <c r="G6" s="28"/>
      <c r="H6" s="28"/>
      <c r="I6" s="28"/>
      <c r="J6" s="28"/>
      <c r="K6" s="28"/>
      <c r="L6" s="28"/>
      <c r="M6" s="142"/>
      <c r="N6" s="28"/>
      <c r="O6" s="13"/>
      <c r="P6" s="13"/>
      <c r="Q6" s="13"/>
    </row>
    <row r="7" spans="1:17" x14ac:dyDescent="0.2">
      <c r="A7" s="384"/>
      <c r="B7" s="384"/>
      <c r="C7" s="415"/>
      <c r="D7" s="415"/>
      <c r="E7" s="28"/>
      <c r="F7" s="28"/>
      <c r="G7" s="28"/>
      <c r="H7" s="28"/>
      <c r="I7" s="28"/>
      <c r="J7" s="28"/>
      <c r="K7" s="28"/>
      <c r="L7" s="28"/>
      <c r="M7" s="142"/>
      <c r="N7" s="28"/>
      <c r="O7" s="13"/>
      <c r="P7" s="13"/>
      <c r="Q7" s="13"/>
    </row>
    <row r="8" spans="1:17" x14ac:dyDescent="0.2">
      <c r="A8" s="384"/>
      <c r="B8" s="384"/>
      <c r="C8" s="415"/>
      <c r="D8" s="415"/>
      <c r="E8" s="28"/>
      <c r="F8" s="28"/>
      <c r="G8" s="28"/>
      <c r="H8" s="28"/>
      <c r="I8" s="28"/>
      <c r="J8" s="28"/>
      <c r="K8" s="28"/>
      <c r="L8" s="28"/>
      <c r="M8" s="142"/>
      <c r="N8" s="28"/>
      <c r="O8" s="13"/>
      <c r="P8" s="13"/>
      <c r="Q8" s="13"/>
    </row>
    <row r="9" spans="1:17" x14ac:dyDescent="0.2">
      <c r="A9" s="384"/>
      <c r="B9" s="384"/>
      <c r="C9" s="415"/>
      <c r="D9" s="415"/>
      <c r="E9" s="28"/>
      <c r="F9" s="28"/>
      <c r="G9" s="28"/>
      <c r="H9" s="28"/>
      <c r="I9" s="28"/>
      <c r="J9" s="28"/>
      <c r="K9" s="28"/>
      <c r="L9" s="28"/>
      <c r="M9" s="142"/>
      <c r="N9" s="28"/>
      <c r="O9" s="13"/>
      <c r="P9" s="13"/>
      <c r="Q9" s="13"/>
    </row>
    <row r="10" spans="1:17" x14ac:dyDescent="0.2">
      <c r="A10" s="384"/>
      <c r="B10" s="384"/>
      <c r="C10" s="415"/>
      <c r="D10" s="415"/>
      <c r="E10" s="142"/>
      <c r="F10" s="142"/>
      <c r="G10" s="142"/>
      <c r="H10" s="142"/>
      <c r="I10" s="142"/>
      <c r="J10" s="142"/>
      <c r="K10" s="142"/>
      <c r="L10" s="142"/>
      <c r="M10" s="142"/>
      <c r="N10" s="28"/>
      <c r="O10" s="13"/>
      <c r="P10" s="13"/>
      <c r="Q10" s="13"/>
    </row>
    <row r="11" spans="1:17" x14ac:dyDescent="0.2">
      <c r="A11" s="384"/>
      <c r="B11" s="384"/>
      <c r="C11" s="415"/>
      <c r="D11" s="415"/>
      <c r="E11" s="142"/>
      <c r="F11" s="142"/>
      <c r="G11" s="142"/>
      <c r="H11" s="142"/>
      <c r="I11" s="142"/>
      <c r="J11" s="142"/>
      <c r="K11" s="142"/>
      <c r="L11" s="142"/>
      <c r="M11" s="142"/>
      <c r="N11" s="28"/>
      <c r="O11" s="13"/>
      <c r="P11" s="13"/>
      <c r="Q11" s="13"/>
    </row>
    <row r="12" spans="1:17" x14ac:dyDescent="0.2">
      <c r="A12" s="384"/>
      <c r="B12" s="384"/>
      <c r="C12" s="415"/>
      <c r="D12" s="415"/>
      <c r="E12" s="142"/>
      <c r="F12" s="142"/>
      <c r="G12" s="142"/>
      <c r="H12" s="142"/>
      <c r="I12" s="142"/>
      <c r="J12" s="142"/>
      <c r="K12" s="142"/>
      <c r="L12" s="142"/>
      <c r="M12" s="142"/>
      <c r="N12" s="28"/>
      <c r="O12" s="13"/>
      <c r="P12" s="13"/>
      <c r="Q12" s="13"/>
    </row>
    <row r="13" spans="1:17" x14ac:dyDescent="0.2">
      <c r="A13" s="384"/>
      <c r="B13" s="384"/>
      <c r="C13" s="415"/>
      <c r="D13" s="415"/>
      <c r="E13" s="142"/>
      <c r="F13" s="142"/>
      <c r="G13" s="142"/>
      <c r="H13" s="142"/>
      <c r="I13" s="142"/>
      <c r="J13" s="142"/>
      <c r="K13" s="142"/>
      <c r="L13" s="142"/>
      <c r="M13" s="142"/>
      <c r="N13" s="28"/>
      <c r="O13" s="13"/>
      <c r="P13" s="13"/>
      <c r="Q13" s="13"/>
    </row>
    <row r="14" spans="1:17" x14ac:dyDescent="0.2">
      <c r="A14" s="384"/>
      <c r="B14" s="384"/>
      <c r="C14" s="415"/>
      <c r="D14" s="415"/>
      <c r="E14" s="142"/>
      <c r="F14" s="142"/>
      <c r="G14" s="142"/>
      <c r="H14" s="142"/>
      <c r="I14" s="142"/>
      <c r="J14" s="142"/>
      <c r="K14" s="142"/>
      <c r="L14" s="142"/>
      <c r="M14" s="142"/>
      <c r="N14" s="28"/>
      <c r="O14" s="13"/>
      <c r="P14" s="13"/>
      <c r="Q14" s="13"/>
    </row>
    <row r="15" spans="1:17" x14ac:dyDescent="0.2">
      <c r="A15" s="384"/>
      <c r="B15" s="384"/>
      <c r="C15" s="415"/>
      <c r="D15" s="415"/>
      <c r="E15" s="142"/>
      <c r="F15" s="142"/>
      <c r="G15" s="142"/>
      <c r="H15" s="142"/>
      <c r="I15" s="142"/>
      <c r="J15" s="142"/>
      <c r="K15" s="142"/>
      <c r="L15" s="142"/>
      <c r="M15" s="142"/>
      <c r="N15" s="28"/>
      <c r="O15" s="13"/>
      <c r="P15" s="13"/>
      <c r="Q15" s="13"/>
    </row>
    <row r="16" spans="1:17" x14ac:dyDescent="0.2">
      <c r="A16" s="384"/>
      <c r="B16" s="384"/>
      <c r="C16" s="415"/>
      <c r="D16" s="415"/>
      <c r="E16" s="142"/>
      <c r="F16" s="142"/>
      <c r="G16" s="142"/>
      <c r="H16" s="142"/>
      <c r="I16" s="142"/>
      <c r="J16" s="142"/>
      <c r="K16" s="142"/>
      <c r="L16" s="142"/>
      <c r="M16" s="142"/>
      <c r="N16" s="28"/>
      <c r="O16" s="13"/>
      <c r="P16" s="13"/>
      <c r="Q16" s="13"/>
    </row>
    <row r="17" spans="1:17" x14ac:dyDescent="0.2">
      <c r="A17" s="384"/>
      <c r="B17" s="384"/>
      <c r="C17" s="415"/>
      <c r="D17" s="415"/>
      <c r="E17" s="142"/>
      <c r="F17" s="142"/>
      <c r="G17" s="142"/>
      <c r="H17" s="142"/>
      <c r="I17" s="142"/>
      <c r="J17" s="142"/>
      <c r="K17" s="142"/>
      <c r="L17" s="142"/>
      <c r="M17" s="142"/>
      <c r="N17" s="28"/>
      <c r="O17" s="13"/>
      <c r="P17" s="13"/>
      <c r="Q17" s="13"/>
    </row>
    <row r="18" spans="1:17" x14ac:dyDescent="0.2">
      <c r="A18" s="384"/>
      <c r="B18" s="384"/>
      <c r="C18" s="415"/>
      <c r="D18" s="415"/>
      <c r="E18" s="142"/>
      <c r="F18" s="142"/>
      <c r="G18" s="142"/>
      <c r="H18" s="142"/>
      <c r="I18" s="142"/>
      <c r="J18" s="142"/>
      <c r="K18" s="142"/>
      <c r="L18" s="142"/>
      <c r="M18" s="142"/>
      <c r="N18" s="28"/>
      <c r="O18" s="13"/>
      <c r="P18" s="13"/>
      <c r="Q18" s="13"/>
    </row>
    <row r="19" spans="1:17" x14ac:dyDescent="0.2">
      <c r="A19" s="384"/>
      <c r="B19" s="384"/>
      <c r="C19" s="415"/>
      <c r="D19" s="415"/>
      <c r="E19" s="142"/>
      <c r="F19" s="142"/>
      <c r="G19" s="142"/>
      <c r="H19" s="142"/>
      <c r="I19" s="142"/>
      <c r="J19" s="142"/>
      <c r="K19" s="142"/>
      <c r="L19" s="142"/>
      <c r="M19" s="142"/>
      <c r="N19" s="28"/>
      <c r="O19" s="13"/>
      <c r="P19" s="13"/>
      <c r="Q19" s="13"/>
    </row>
    <row r="20" spans="1:17" x14ac:dyDescent="0.2">
      <c r="A20" s="384"/>
      <c r="B20" s="384"/>
      <c r="C20" s="415"/>
      <c r="D20" s="415"/>
      <c r="E20" s="142"/>
      <c r="F20" s="142"/>
      <c r="G20" s="142"/>
      <c r="H20" s="142"/>
      <c r="I20" s="142"/>
      <c r="J20" s="142"/>
      <c r="K20" s="142"/>
      <c r="L20" s="142"/>
      <c r="M20" s="142"/>
      <c r="N20" s="28"/>
      <c r="O20" s="13"/>
      <c r="P20" s="13"/>
      <c r="Q20" s="13"/>
    </row>
    <row r="21" spans="1:17" x14ac:dyDescent="0.2">
      <c r="A21" s="384"/>
      <c r="B21" s="384"/>
      <c r="C21" s="415"/>
      <c r="D21" s="415"/>
      <c r="E21" s="142"/>
      <c r="F21" s="142"/>
      <c r="G21" s="142"/>
      <c r="H21" s="142"/>
      <c r="I21" s="142"/>
      <c r="J21" s="142"/>
      <c r="K21" s="142"/>
      <c r="L21" s="142"/>
      <c r="M21" s="142"/>
      <c r="N21" s="28"/>
      <c r="O21" s="13"/>
      <c r="P21" s="13"/>
      <c r="Q21" s="13"/>
    </row>
    <row r="22" spans="1:17" x14ac:dyDescent="0.2">
      <c r="A22" s="384"/>
      <c r="B22" s="384"/>
      <c r="C22" s="415"/>
      <c r="D22" s="415"/>
      <c r="E22" s="142"/>
      <c r="F22" s="142"/>
      <c r="G22" s="142"/>
      <c r="H22" s="142"/>
      <c r="I22" s="142"/>
      <c r="J22" s="142"/>
      <c r="K22" s="142"/>
      <c r="L22" s="142"/>
      <c r="M22" s="142"/>
      <c r="N22" s="28"/>
      <c r="O22" s="13"/>
      <c r="P22" s="13"/>
      <c r="Q22" s="13"/>
    </row>
    <row r="23" spans="1:17" x14ac:dyDescent="0.2">
      <c r="A23" s="384"/>
      <c r="B23" s="384"/>
      <c r="C23" s="415"/>
      <c r="D23" s="415"/>
      <c r="E23" s="142"/>
      <c r="F23" s="142"/>
      <c r="G23" s="142"/>
      <c r="H23" s="142"/>
      <c r="I23" s="142"/>
      <c r="J23" s="142"/>
      <c r="K23" s="142"/>
      <c r="L23" s="142"/>
      <c r="M23" s="142"/>
      <c r="N23" s="28"/>
      <c r="O23" s="13"/>
      <c r="P23" s="13"/>
      <c r="Q23" s="13"/>
    </row>
    <row r="24" spans="1:17" x14ac:dyDescent="0.2">
      <c r="A24" s="384"/>
      <c r="B24" s="384"/>
      <c r="C24" s="415"/>
      <c r="D24" s="415"/>
      <c r="E24" s="142"/>
      <c r="F24" s="142"/>
      <c r="G24" s="142"/>
      <c r="H24" s="142"/>
      <c r="I24" s="142"/>
      <c r="J24" s="142"/>
      <c r="K24" s="142"/>
      <c r="L24" s="142"/>
      <c r="M24" s="142"/>
      <c r="N24" s="28"/>
      <c r="O24" s="13"/>
      <c r="P24" s="13"/>
      <c r="Q24" s="13"/>
    </row>
    <row r="25" spans="1:17" x14ac:dyDescent="0.2">
      <c r="A25" s="384"/>
      <c r="B25" s="384"/>
      <c r="C25" s="415"/>
      <c r="D25" s="415"/>
      <c r="E25" s="142"/>
      <c r="F25" s="142"/>
      <c r="G25" s="142"/>
      <c r="H25" s="142"/>
      <c r="I25" s="142"/>
      <c r="J25" s="142"/>
      <c r="K25" s="142"/>
      <c r="L25" s="142"/>
      <c r="M25" s="142"/>
      <c r="N25" s="28"/>
    </row>
    <row r="26" spans="1:17" x14ac:dyDescent="0.2">
      <c r="A26" s="384"/>
      <c r="B26" s="384"/>
      <c r="C26" s="415"/>
      <c r="D26" s="415"/>
      <c r="E26" s="142"/>
      <c r="F26" s="142"/>
      <c r="G26" s="142"/>
      <c r="H26" s="142"/>
      <c r="I26" s="142"/>
      <c r="J26" s="142"/>
      <c r="K26" s="142"/>
      <c r="L26" s="142"/>
      <c r="M26" s="142"/>
      <c r="N26" s="28"/>
    </row>
    <row r="27" spans="1:17" x14ac:dyDescent="0.2">
      <c r="A27" s="384"/>
      <c r="B27" s="384"/>
      <c r="C27" s="415"/>
      <c r="D27" s="415"/>
      <c r="E27" s="142"/>
      <c r="F27" s="142"/>
      <c r="G27" s="142"/>
      <c r="H27" s="142"/>
      <c r="I27" s="142"/>
      <c r="J27" s="142"/>
      <c r="K27" s="142"/>
      <c r="L27" s="142"/>
      <c r="M27" s="142"/>
      <c r="N27" s="28"/>
    </row>
    <row r="28" spans="1:17" x14ac:dyDescent="0.2">
      <c r="A28" s="384"/>
      <c r="B28" s="384"/>
      <c r="C28" s="415"/>
      <c r="D28" s="415"/>
      <c r="E28" s="142"/>
      <c r="F28" s="142"/>
      <c r="G28" s="142"/>
      <c r="H28" s="142"/>
      <c r="I28" s="142"/>
      <c r="J28" s="142"/>
      <c r="K28" s="142"/>
      <c r="L28" s="142"/>
      <c r="M28" s="142"/>
      <c r="N28" s="28"/>
    </row>
    <row r="29" spans="1:17" x14ac:dyDescent="0.2">
      <c r="A29" s="384"/>
      <c r="B29" s="384"/>
      <c r="C29" s="415"/>
      <c r="D29" s="415"/>
      <c r="E29" s="142"/>
      <c r="F29" s="142"/>
      <c r="G29" s="142"/>
      <c r="H29" s="142"/>
      <c r="I29" s="142"/>
      <c r="J29" s="142"/>
      <c r="K29" s="142"/>
      <c r="L29" s="142"/>
      <c r="M29" s="142"/>
      <c r="N29" s="28"/>
    </row>
    <row r="30" spans="1:17" x14ac:dyDescent="0.2">
      <c r="A30" s="384"/>
      <c r="B30" s="384"/>
      <c r="C30" s="415"/>
      <c r="D30" s="415"/>
      <c r="E30" s="142"/>
      <c r="F30" s="142"/>
      <c r="G30" s="142"/>
      <c r="H30" s="142"/>
      <c r="I30" s="142"/>
      <c r="J30" s="142"/>
      <c r="K30" s="142"/>
      <c r="L30" s="142"/>
      <c r="M30" s="142"/>
      <c r="N30" s="28"/>
    </row>
    <row r="31" spans="1:17" x14ac:dyDescent="0.2">
      <c r="A31" s="384"/>
      <c r="B31" s="384"/>
      <c r="C31" s="415"/>
      <c r="D31" s="415"/>
      <c r="E31" s="142"/>
      <c r="F31" s="142"/>
      <c r="G31" s="142"/>
      <c r="H31" s="142"/>
      <c r="I31" s="142"/>
      <c r="J31" s="142"/>
      <c r="K31" s="142"/>
      <c r="L31" s="142"/>
      <c r="M31" s="142"/>
      <c r="N31" s="28"/>
    </row>
    <row r="32" spans="1:17" x14ac:dyDescent="0.2">
      <c r="A32" s="384"/>
      <c r="B32" s="384"/>
      <c r="C32" s="415"/>
      <c r="D32" s="415"/>
      <c r="E32" s="142"/>
      <c r="F32" s="142"/>
      <c r="G32" s="142"/>
      <c r="H32" s="142"/>
      <c r="I32" s="142"/>
      <c r="J32" s="142"/>
      <c r="K32" s="142"/>
      <c r="L32" s="142"/>
      <c r="M32" s="142"/>
      <c r="N32" s="28"/>
    </row>
    <row r="33" spans="1:14" x14ac:dyDescent="0.2">
      <c r="A33" s="384"/>
      <c r="B33" s="384"/>
      <c r="C33" s="415"/>
      <c r="D33" s="415"/>
      <c r="E33" s="142"/>
      <c r="F33" s="142"/>
      <c r="G33" s="142"/>
      <c r="H33" s="142"/>
      <c r="I33" s="142"/>
      <c r="J33" s="142"/>
      <c r="K33" s="142"/>
      <c r="L33" s="142"/>
      <c r="M33" s="142"/>
      <c r="N33" s="28"/>
    </row>
    <row r="34" spans="1:14" x14ac:dyDescent="0.2">
      <c r="A34" s="384"/>
      <c r="B34" s="384"/>
      <c r="C34" s="415"/>
      <c r="D34" s="415"/>
      <c r="E34" s="142"/>
      <c r="F34" s="142"/>
      <c r="G34" s="142"/>
      <c r="H34" s="142"/>
      <c r="I34" s="142"/>
      <c r="J34" s="142"/>
      <c r="K34" s="142"/>
      <c r="L34" s="142"/>
      <c r="M34" s="142"/>
      <c r="N34" s="28"/>
    </row>
    <row r="35" spans="1:14" x14ac:dyDescent="0.2">
      <c r="A35" s="384"/>
      <c r="B35" s="384"/>
      <c r="C35" s="415"/>
      <c r="D35" s="415"/>
      <c r="E35" s="142"/>
      <c r="F35" s="142"/>
      <c r="G35" s="142"/>
      <c r="H35" s="142"/>
      <c r="I35" s="142"/>
      <c r="J35" s="142"/>
      <c r="K35" s="142"/>
      <c r="L35" s="142"/>
      <c r="M35" s="142"/>
      <c r="N35" s="28"/>
    </row>
    <row r="36" spans="1:14" x14ac:dyDescent="0.2">
      <c r="A36" s="384"/>
      <c r="B36" s="384"/>
      <c r="C36" s="415"/>
      <c r="D36" s="415"/>
      <c r="E36" s="142"/>
      <c r="F36" s="142"/>
      <c r="G36" s="142"/>
      <c r="H36" s="142"/>
      <c r="I36" s="142"/>
      <c r="J36" s="142"/>
      <c r="K36" s="142"/>
      <c r="L36" s="142"/>
      <c r="M36" s="142"/>
      <c r="N36" s="28"/>
    </row>
    <row r="37" spans="1:14" x14ac:dyDescent="0.2">
      <c r="A37" s="384"/>
      <c r="B37" s="384"/>
      <c r="C37" s="415"/>
      <c r="D37" s="415"/>
      <c r="E37" s="142"/>
      <c r="F37" s="142"/>
      <c r="G37" s="142"/>
      <c r="H37" s="142"/>
      <c r="I37" s="142"/>
      <c r="J37" s="142"/>
      <c r="K37" s="142"/>
      <c r="L37" s="142"/>
      <c r="M37" s="142"/>
      <c r="N37" s="28"/>
    </row>
    <row r="38" spans="1:14" x14ac:dyDescent="0.2">
      <c r="A38" s="384"/>
      <c r="B38" s="384"/>
      <c r="C38" s="415"/>
      <c r="D38" s="415"/>
      <c r="E38" s="142"/>
      <c r="F38" s="142"/>
      <c r="G38" s="142"/>
      <c r="H38" s="142"/>
      <c r="I38" s="142"/>
      <c r="J38" s="142"/>
      <c r="K38" s="142"/>
      <c r="L38" s="142"/>
      <c r="M38" s="142"/>
      <c r="N38" s="28"/>
    </row>
    <row r="39" spans="1:14" x14ac:dyDescent="0.2">
      <c r="A39" s="384"/>
      <c r="B39" s="384"/>
      <c r="C39" s="415"/>
      <c r="D39" s="415"/>
      <c r="E39" s="142"/>
      <c r="F39" s="142"/>
      <c r="G39" s="142"/>
      <c r="H39" s="142"/>
      <c r="I39" s="142"/>
      <c r="J39" s="142"/>
      <c r="K39" s="142"/>
      <c r="L39" s="142"/>
      <c r="M39" s="142"/>
      <c r="N39" s="28"/>
    </row>
    <row r="40" spans="1:14" x14ac:dyDescent="0.2">
      <c r="A40" s="384"/>
      <c r="B40" s="384"/>
      <c r="C40" s="415"/>
      <c r="D40" s="415"/>
      <c r="E40" s="142"/>
      <c r="F40" s="142"/>
      <c r="G40" s="142"/>
      <c r="H40" s="142"/>
      <c r="I40" s="142"/>
      <c r="J40" s="142"/>
      <c r="K40" s="142"/>
      <c r="L40" s="142"/>
      <c r="M40" s="142"/>
      <c r="N40" s="28"/>
    </row>
    <row r="41" spans="1:14" x14ac:dyDescent="0.2">
      <c r="A41" s="384"/>
      <c r="B41" s="384"/>
      <c r="C41" s="415"/>
      <c r="D41" s="415"/>
      <c r="E41" s="142"/>
      <c r="F41" s="142"/>
      <c r="G41" s="142"/>
      <c r="H41" s="142"/>
      <c r="I41" s="142"/>
      <c r="J41" s="142"/>
      <c r="K41" s="142"/>
      <c r="L41" s="142"/>
      <c r="M41" s="142"/>
      <c r="N41" s="28"/>
    </row>
    <row r="42" spans="1:14" x14ac:dyDescent="0.2">
      <c r="A42" s="384"/>
      <c r="B42" s="384"/>
      <c r="C42" s="415"/>
      <c r="D42" s="415"/>
      <c r="E42" s="142"/>
      <c r="F42" s="142"/>
      <c r="G42" s="142"/>
      <c r="H42" s="142"/>
      <c r="I42" s="142"/>
      <c r="J42" s="142"/>
      <c r="K42" s="142"/>
      <c r="L42" s="142"/>
      <c r="M42" s="142"/>
      <c r="N42" s="28"/>
    </row>
    <row r="43" spans="1:14" x14ac:dyDescent="0.2">
      <c r="A43" s="384"/>
      <c r="B43" s="384"/>
      <c r="C43" s="415"/>
      <c r="D43" s="415"/>
      <c r="E43" s="142"/>
      <c r="F43" s="142"/>
      <c r="G43" s="142"/>
      <c r="H43" s="142"/>
      <c r="I43" s="142"/>
      <c r="J43" s="142"/>
      <c r="K43" s="142"/>
      <c r="L43" s="142"/>
      <c r="M43" s="142"/>
      <c r="N43" s="28"/>
    </row>
    <row r="44" spans="1:14" x14ac:dyDescent="0.2">
      <c r="A44" s="384"/>
      <c r="B44" s="384"/>
      <c r="C44" s="415"/>
      <c r="D44" s="415"/>
      <c r="E44" s="142"/>
      <c r="F44" s="142"/>
      <c r="G44" s="142"/>
      <c r="H44" s="142"/>
      <c r="I44" s="142"/>
      <c r="J44" s="142"/>
      <c r="K44" s="142"/>
      <c r="L44" s="142"/>
      <c r="M44" s="142"/>
      <c r="N44" s="28"/>
    </row>
    <row r="45" spans="1:14" x14ac:dyDescent="0.2">
      <c r="A45" s="384"/>
      <c r="B45" s="384"/>
      <c r="C45" s="415"/>
      <c r="D45" s="415"/>
      <c r="E45" s="142"/>
      <c r="F45" s="142"/>
      <c r="G45" s="142"/>
      <c r="H45" s="142"/>
      <c r="I45" s="142"/>
      <c r="J45" s="142"/>
      <c r="K45" s="142"/>
      <c r="L45" s="142"/>
      <c r="M45" s="142"/>
      <c r="N45" s="28"/>
    </row>
    <row r="46" spans="1:14" x14ac:dyDescent="0.2">
      <c r="A46" s="384"/>
      <c r="B46" s="384"/>
      <c r="C46" s="415"/>
      <c r="D46" s="415"/>
      <c r="E46" s="142"/>
      <c r="F46" s="142"/>
      <c r="G46" s="142"/>
      <c r="H46" s="142"/>
      <c r="I46" s="142"/>
      <c r="J46" s="142"/>
      <c r="K46" s="142"/>
      <c r="L46" s="142"/>
      <c r="M46" s="142"/>
      <c r="N46" s="28"/>
    </row>
    <row r="47" spans="1:14" x14ac:dyDescent="0.2">
      <c r="A47" s="384"/>
      <c r="B47" s="384"/>
      <c r="C47" s="415"/>
      <c r="D47" s="415"/>
      <c r="E47" s="142"/>
      <c r="F47" s="142"/>
      <c r="G47" s="142"/>
      <c r="H47" s="142"/>
      <c r="I47" s="142"/>
      <c r="J47" s="142"/>
      <c r="K47" s="142"/>
      <c r="L47" s="142"/>
      <c r="M47" s="142"/>
      <c r="N47" s="28"/>
    </row>
    <row r="48" spans="1:14" x14ac:dyDescent="0.2">
      <c r="A48" s="384"/>
      <c r="B48" s="384"/>
      <c r="C48" s="415"/>
      <c r="D48" s="415"/>
      <c r="E48" s="142"/>
      <c r="F48" s="142"/>
      <c r="G48" s="142"/>
      <c r="H48" s="142"/>
      <c r="I48" s="142"/>
      <c r="J48" s="142"/>
      <c r="K48" s="142"/>
      <c r="L48" s="142"/>
      <c r="M48" s="142"/>
      <c r="N48" s="28"/>
    </row>
    <row r="49" spans="1:14" x14ac:dyDescent="0.2">
      <c r="A49" s="384"/>
      <c r="B49" s="384"/>
      <c r="C49" s="415"/>
      <c r="D49" s="415"/>
      <c r="E49" s="142"/>
      <c r="F49" s="142"/>
      <c r="G49" s="142"/>
      <c r="H49" s="142"/>
      <c r="I49" s="142"/>
      <c r="J49" s="142"/>
      <c r="K49" s="142"/>
      <c r="L49" s="142"/>
      <c r="M49" s="142"/>
      <c r="N49" s="28"/>
    </row>
    <row r="50" spans="1:14" x14ac:dyDescent="0.2">
      <c r="A50" s="384"/>
      <c r="B50" s="384"/>
      <c r="C50" s="415"/>
      <c r="D50" s="415"/>
      <c r="E50" s="142"/>
      <c r="F50" s="142"/>
      <c r="G50" s="142"/>
      <c r="H50" s="142"/>
      <c r="I50" s="142"/>
      <c r="J50" s="142"/>
      <c r="K50" s="142"/>
      <c r="L50" s="142"/>
      <c r="M50" s="142"/>
      <c r="N50" s="28"/>
    </row>
    <row r="51" spans="1:14" x14ac:dyDescent="0.2">
      <c r="A51" s="384"/>
      <c r="B51" s="384"/>
      <c r="C51" s="415"/>
      <c r="D51" s="415"/>
      <c r="E51" s="142"/>
      <c r="F51" s="142"/>
      <c r="G51" s="142"/>
      <c r="H51" s="142"/>
      <c r="I51" s="142"/>
      <c r="J51" s="142"/>
      <c r="K51" s="142"/>
      <c r="L51" s="142"/>
      <c r="M51" s="142"/>
      <c r="N51" s="28"/>
    </row>
    <row r="52" spans="1:14" x14ac:dyDescent="0.2">
      <c r="A52" s="384"/>
      <c r="B52" s="384"/>
      <c r="C52" s="415"/>
      <c r="D52" s="415"/>
      <c r="E52" s="142"/>
      <c r="F52" s="142"/>
      <c r="G52" s="142"/>
      <c r="H52" s="142"/>
      <c r="I52" s="142"/>
      <c r="J52" s="142"/>
      <c r="K52" s="142"/>
      <c r="L52" s="142"/>
      <c r="M52" s="142"/>
      <c r="N52" s="28"/>
    </row>
    <row r="53" spans="1:14" x14ac:dyDescent="0.2">
      <c r="A53" s="384"/>
      <c r="B53" s="384"/>
      <c r="C53" s="415"/>
      <c r="D53" s="415"/>
      <c r="E53" s="142"/>
      <c r="F53" s="142"/>
      <c r="G53" s="142"/>
      <c r="H53" s="142"/>
      <c r="I53" s="142"/>
      <c r="J53" s="142"/>
      <c r="K53" s="142"/>
      <c r="L53" s="142"/>
      <c r="M53" s="142"/>
      <c r="N53" s="28"/>
    </row>
    <row r="54" spans="1:14" x14ac:dyDescent="0.2">
      <c r="A54" s="384"/>
      <c r="B54" s="384"/>
      <c r="C54" s="415"/>
      <c r="D54" s="415"/>
      <c r="E54" s="142"/>
      <c r="F54" s="142"/>
      <c r="G54" s="142"/>
      <c r="H54" s="142"/>
      <c r="I54" s="142"/>
      <c r="J54" s="142"/>
      <c r="K54" s="142"/>
      <c r="L54" s="142"/>
      <c r="M54" s="142"/>
      <c r="N54" s="28"/>
    </row>
    <row r="55" spans="1:14" x14ac:dyDescent="0.2">
      <c r="A55" s="384"/>
      <c r="B55" s="384"/>
      <c r="C55" s="415"/>
      <c r="D55" s="415"/>
      <c r="E55" s="142"/>
      <c r="F55" s="142"/>
      <c r="G55" s="142"/>
      <c r="H55" s="142"/>
      <c r="I55" s="142"/>
      <c r="J55" s="142"/>
      <c r="K55" s="142"/>
      <c r="L55" s="142"/>
      <c r="M55" s="142"/>
      <c r="N55" s="28"/>
    </row>
    <row r="56" spans="1:14" x14ac:dyDescent="0.2">
      <c r="A56" s="384"/>
      <c r="B56" s="384"/>
      <c r="C56" s="415"/>
      <c r="D56" s="415"/>
      <c r="E56" s="142"/>
      <c r="F56" s="142"/>
      <c r="G56" s="142"/>
      <c r="H56" s="142"/>
      <c r="I56" s="142"/>
      <c r="J56" s="142"/>
      <c r="K56" s="142"/>
      <c r="L56" s="142"/>
      <c r="M56" s="142"/>
      <c r="N56" s="28"/>
    </row>
    <row r="57" spans="1:14" x14ac:dyDescent="0.2">
      <c r="A57" s="384"/>
      <c r="B57" s="384"/>
      <c r="C57" s="415"/>
      <c r="D57" s="415"/>
      <c r="E57" s="142"/>
      <c r="F57" s="142"/>
      <c r="G57" s="142"/>
      <c r="H57" s="142"/>
      <c r="I57" s="142"/>
      <c r="J57" s="142"/>
      <c r="K57" s="142"/>
      <c r="L57" s="142"/>
      <c r="M57" s="142"/>
      <c r="N57" s="28"/>
    </row>
    <row r="58" spans="1:14" x14ac:dyDescent="0.2">
      <c r="A58" s="384"/>
      <c r="B58" s="384"/>
      <c r="C58" s="415"/>
      <c r="D58" s="415"/>
      <c r="E58" s="142"/>
      <c r="F58" s="142"/>
      <c r="G58" s="142"/>
      <c r="H58" s="142"/>
      <c r="I58" s="142"/>
      <c r="J58" s="142"/>
      <c r="K58" s="142"/>
      <c r="L58" s="142"/>
      <c r="M58" s="142"/>
      <c r="N58" s="28"/>
    </row>
    <row r="59" spans="1:14" x14ac:dyDescent="0.2">
      <c r="A59" s="384"/>
      <c r="B59" s="384"/>
      <c r="C59" s="415"/>
      <c r="D59" s="415"/>
      <c r="E59" s="142"/>
      <c r="F59" s="142"/>
      <c r="G59" s="142"/>
      <c r="H59" s="142"/>
      <c r="I59" s="142"/>
      <c r="J59" s="142"/>
      <c r="K59" s="142"/>
      <c r="L59" s="142"/>
      <c r="M59" s="142"/>
      <c r="N59" s="28"/>
    </row>
    <row r="60" spans="1:14" x14ac:dyDescent="0.2">
      <c r="A60" s="384"/>
      <c r="B60" s="384"/>
      <c r="C60" s="415"/>
      <c r="D60" s="415"/>
      <c r="E60" s="142"/>
      <c r="F60" s="142"/>
      <c r="G60" s="142"/>
      <c r="H60" s="142"/>
      <c r="I60" s="142"/>
      <c r="J60" s="142"/>
      <c r="K60" s="142"/>
      <c r="L60" s="142"/>
      <c r="M60" s="142"/>
      <c r="N60" s="28"/>
    </row>
    <row r="61" spans="1:14" x14ac:dyDescent="0.2">
      <c r="A61" s="384"/>
      <c r="B61" s="384"/>
      <c r="C61" s="415"/>
      <c r="D61" s="415"/>
      <c r="E61" s="142"/>
      <c r="F61" s="142"/>
      <c r="G61" s="142"/>
      <c r="H61" s="142"/>
      <c r="I61" s="142"/>
      <c r="J61" s="142"/>
      <c r="K61" s="142"/>
      <c r="L61" s="142"/>
      <c r="M61" s="142"/>
      <c r="N61" s="28"/>
    </row>
    <row r="62" spans="1:14" x14ac:dyDescent="0.2">
      <c r="A62" s="384"/>
      <c r="B62" s="384"/>
      <c r="C62" s="415"/>
      <c r="D62" s="415"/>
      <c r="E62" s="142"/>
      <c r="F62" s="142"/>
      <c r="G62" s="142"/>
      <c r="H62" s="142"/>
      <c r="I62" s="142"/>
      <c r="J62" s="142"/>
      <c r="K62" s="142"/>
      <c r="L62" s="142"/>
      <c r="M62" s="142"/>
      <c r="N62" s="28"/>
    </row>
    <row r="63" spans="1:14" x14ac:dyDescent="0.2">
      <c r="A63" s="384"/>
      <c r="B63" s="384"/>
      <c r="C63" s="415"/>
      <c r="D63" s="415"/>
      <c r="E63" s="142"/>
      <c r="F63" s="142"/>
      <c r="G63" s="142"/>
      <c r="H63" s="142"/>
      <c r="I63" s="142"/>
      <c r="J63" s="142"/>
      <c r="K63" s="142"/>
      <c r="L63" s="142"/>
      <c r="M63" s="142"/>
      <c r="N63" s="28"/>
    </row>
    <row r="64" spans="1:14" x14ac:dyDescent="0.2">
      <c r="A64" s="384"/>
      <c r="B64" s="384"/>
      <c r="C64" s="415"/>
      <c r="D64" s="415"/>
      <c r="E64" s="142"/>
      <c r="F64" s="142"/>
      <c r="G64" s="142"/>
      <c r="H64" s="142"/>
      <c r="I64" s="142"/>
      <c r="J64" s="142"/>
      <c r="K64" s="142"/>
      <c r="L64" s="142"/>
      <c r="M64" s="142"/>
      <c r="N64" s="28"/>
    </row>
    <row r="65" spans="1:14" x14ac:dyDescent="0.2">
      <c r="A65" s="384"/>
      <c r="B65" s="384"/>
      <c r="C65" s="415"/>
      <c r="D65" s="415"/>
      <c r="E65" s="142"/>
      <c r="F65" s="142"/>
      <c r="G65" s="142"/>
      <c r="H65" s="142"/>
      <c r="I65" s="142"/>
      <c r="J65" s="142"/>
      <c r="K65" s="142"/>
      <c r="L65" s="142"/>
      <c r="M65" s="142"/>
      <c r="N65" s="28"/>
    </row>
    <row r="66" spans="1:14" x14ac:dyDescent="0.2">
      <c r="A66" s="384"/>
      <c r="B66" s="384"/>
      <c r="C66" s="415"/>
      <c r="D66" s="415"/>
      <c r="E66" s="142"/>
      <c r="F66" s="142"/>
      <c r="G66" s="142"/>
      <c r="H66" s="142"/>
      <c r="I66" s="142"/>
      <c r="J66" s="142"/>
      <c r="K66" s="142"/>
      <c r="L66" s="142"/>
      <c r="M66" s="142"/>
      <c r="N66" s="28"/>
    </row>
    <row r="67" spans="1:14" x14ac:dyDescent="0.2">
      <c r="A67" s="384"/>
      <c r="B67" s="384"/>
      <c r="C67" s="415"/>
      <c r="D67" s="415"/>
      <c r="E67" s="142"/>
      <c r="F67" s="142"/>
      <c r="G67" s="142"/>
      <c r="H67" s="142"/>
      <c r="I67" s="142"/>
      <c r="J67" s="142"/>
      <c r="K67" s="142"/>
      <c r="L67" s="142"/>
      <c r="M67" s="142"/>
      <c r="N67" s="28"/>
    </row>
    <row r="68" spans="1:14" x14ac:dyDescent="0.2">
      <c r="A68" s="384"/>
      <c r="B68" s="384"/>
      <c r="C68" s="415"/>
      <c r="D68" s="415"/>
      <c r="E68" s="142"/>
      <c r="F68" s="142"/>
      <c r="G68" s="142"/>
      <c r="H68" s="142"/>
      <c r="I68" s="142"/>
      <c r="J68" s="142"/>
      <c r="K68" s="142"/>
      <c r="L68" s="142"/>
      <c r="M68" s="142"/>
      <c r="N68" s="28"/>
    </row>
    <row r="69" spans="1:14" x14ac:dyDescent="0.2">
      <c r="A69" s="384"/>
      <c r="B69" s="384"/>
      <c r="C69" s="415"/>
      <c r="D69" s="415"/>
      <c r="E69" s="142"/>
      <c r="F69" s="142"/>
      <c r="G69" s="142"/>
      <c r="H69" s="142"/>
      <c r="I69" s="142"/>
      <c r="J69" s="142"/>
      <c r="K69" s="142"/>
      <c r="L69" s="142"/>
      <c r="M69" s="142"/>
      <c r="N69" s="28"/>
    </row>
    <row r="70" spans="1:14" x14ac:dyDescent="0.2">
      <c r="A70" s="384"/>
      <c r="B70" s="384"/>
      <c r="C70" s="415"/>
      <c r="D70" s="415"/>
      <c r="E70" s="142"/>
      <c r="F70" s="142"/>
      <c r="G70" s="142"/>
      <c r="H70" s="142"/>
      <c r="I70" s="142"/>
      <c r="J70" s="142"/>
      <c r="K70" s="142"/>
      <c r="L70" s="142"/>
      <c r="M70" s="142"/>
      <c r="N70" s="28"/>
    </row>
    <row r="71" spans="1:14" x14ac:dyDescent="0.2">
      <c r="A71" s="384"/>
      <c r="B71" s="384"/>
      <c r="C71" s="415"/>
      <c r="D71" s="415"/>
      <c r="E71" s="142"/>
      <c r="F71" s="142"/>
      <c r="G71" s="142"/>
      <c r="H71" s="142"/>
      <c r="I71" s="142"/>
      <c r="J71" s="142"/>
      <c r="K71" s="142"/>
      <c r="L71" s="142"/>
      <c r="M71" s="142"/>
      <c r="N71" s="28"/>
    </row>
    <row r="72" spans="1:14" x14ac:dyDescent="0.2">
      <c r="A72" s="384"/>
      <c r="B72" s="384"/>
      <c r="C72" s="415"/>
      <c r="D72" s="415"/>
      <c r="E72" s="142"/>
      <c r="F72" s="142"/>
      <c r="G72" s="142"/>
      <c r="H72" s="142"/>
      <c r="I72" s="142"/>
      <c r="J72" s="142"/>
      <c r="K72" s="142"/>
      <c r="L72" s="142"/>
      <c r="M72" s="142"/>
      <c r="N72" s="28"/>
    </row>
    <row r="73" spans="1:14" x14ac:dyDescent="0.2">
      <c r="A73" s="384"/>
      <c r="B73" s="384"/>
      <c r="C73" s="415"/>
      <c r="D73" s="415"/>
      <c r="E73" s="142"/>
      <c r="F73" s="142"/>
      <c r="G73" s="142"/>
      <c r="H73" s="142"/>
      <c r="I73" s="142"/>
      <c r="J73" s="142"/>
      <c r="K73" s="142"/>
      <c r="L73" s="142"/>
      <c r="M73" s="142"/>
      <c r="N73" s="28"/>
    </row>
    <row r="74" spans="1:14" x14ac:dyDescent="0.2">
      <c r="A74" s="384"/>
      <c r="B74" s="384"/>
      <c r="C74" s="415"/>
      <c r="D74" s="415"/>
      <c r="E74" s="142"/>
      <c r="F74" s="142"/>
      <c r="G74" s="142"/>
      <c r="H74" s="142"/>
      <c r="I74" s="142"/>
      <c r="J74" s="142"/>
      <c r="K74" s="142"/>
      <c r="L74" s="142"/>
      <c r="M74" s="142"/>
      <c r="N74" s="28"/>
    </row>
    <row r="75" spans="1:14" x14ac:dyDescent="0.2">
      <c r="A75" s="384"/>
      <c r="B75" s="384"/>
      <c r="C75" s="415"/>
      <c r="D75" s="415"/>
      <c r="E75" s="142"/>
      <c r="F75" s="142"/>
      <c r="G75" s="142"/>
      <c r="H75" s="142"/>
      <c r="I75" s="142"/>
      <c r="J75" s="142"/>
      <c r="K75" s="142"/>
      <c r="L75" s="142"/>
      <c r="M75" s="142"/>
      <c r="N75" s="28"/>
    </row>
    <row r="76" spans="1:14" x14ac:dyDescent="0.2">
      <c r="A76" s="384"/>
      <c r="B76" s="384"/>
      <c r="C76" s="415"/>
      <c r="D76" s="415"/>
      <c r="E76" s="142"/>
      <c r="F76" s="142"/>
      <c r="G76" s="142"/>
      <c r="H76" s="142"/>
      <c r="I76" s="142"/>
      <c r="J76" s="142"/>
      <c r="K76" s="142"/>
      <c r="L76" s="142"/>
      <c r="M76" s="142"/>
      <c r="N76" s="28"/>
    </row>
    <row r="77" spans="1:14" x14ac:dyDescent="0.2">
      <c r="A77" s="384"/>
      <c r="B77" s="384"/>
      <c r="C77" s="415"/>
      <c r="D77" s="415"/>
      <c r="E77" s="142"/>
      <c r="F77" s="142"/>
      <c r="G77" s="142"/>
      <c r="H77" s="142"/>
      <c r="I77" s="142"/>
      <c r="J77" s="142"/>
      <c r="K77" s="142"/>
      <c r="L77" s="142"/>
      <c r="M77" s="142"/>
      <c r="N77" s="28"/>
    </row>
    <row r="78" spans="1:14" x14ac:dyDescent="0.2">
      <c r="A78" s="384"/>
      <c r="B78" s="384"/>
      <c r="C78" s="415"/>
      <c r="D78" s="415"/>
      <c r="E78" s="142"/>
      <c r="F78" s="142"/>
      <c r="G78" s="142"/>
      <c r="H78" s="142"/>
      <c r="I78" s="142"/>
      <c r="J78" s="142"/>
      <c r="K78" s="142"/>
      <c r="L78" s="142"/>
      <c r="M78" s="142"/>
      <c r="N78" s="28"/>
    </row>
    <row r="79" spans="1:14" x14ac:dyDescent="0.2">
      <c r="A79" s="384"/>
      <c r="B79" s="384"/>
      <c r="C79" s="415"/>
      <c r="D79" s="415"/>
      <c r="E79" s="142"/>
      <c r="F79" s="142"/>
      <c r="G79" s="142"/>
      <c r="H79" s="142"/>
      <c r="I79" s="142"/>
      <c r="J79" s="142"/>
      <c r="K79" s="142"/>
      <c r="L79" s="142"/>
      <c r="M79" s="142"/>
      <c r="N79" s="28"/>
    </row>
    <row r="80" spans="1:14" x14ac:dyDescent="0.2">
      <c r="A80" s="384"/>
      <c r="B80" s="384"/>
      <c r="C80" s="415"/>
      <c r="D80" s="415"/>
      <c r="E80" s="142"/>
      <c r="F80" s="142"/>
      <c r="G80" s="142"/>
      <c r="H80" s="142"/>
      <c r="I80" s="142"/>
      <c r="J80" s="142"/>
      <c r="K80" s="142"/>
      <c r="L80" s="142"/>
      <c r="M80" s="142"/>
      <c r="N80" s="28"/>
    </row>
    <row r="81" spans="1:14" x14ac:dyDescent="0.2">
      <c r="A81" s="384"/>
      <c r="B81" s="384"/>
      <c r="C81" s="415"/>
      <c r="D81" s="415"/>
      <c r="E81" s="142"/>
      <c r="F81" s="142"/>
      <c r="G81" s="142"/>
      <c r="H81" s="142"/>
      <c r="I81" s="142"/>
      <c r="J81" s="142"/>
      <c r="K81" s="142"/>
      <c r="L81" s="142"/>
      <c r="M81" s="142"/>
      <c r="N81" s="28"/>
    </row>
    <row r="82" spans="1:14" x14ac:dyDescent="0.2">
      <c r="A82" s="384"/>
      <c r="B82" s="384"/>
      <c r="C82" s="415"/>
      <c r="D82" s="415"/>
      <c r="E82" s="142"/>
      <c r="F82" s="142"/>
      <c r="G82" s="142"/>
      <c r="H82" s="142"/>
      <c r="I82" s="142"/>
      <c r="J82" s="142"/>
      <c r="K82" s="142"/>
      <c r="L82" s="142"/>
      <c r="M82" s="142"/>
      <c r="N82" s="28"/>
    </row>
    <row r="83" spans="1:14" x14ac:dyDescent="0.2">
      <c r="A83" s="384"/>
      <c r="B83" s="384"/>
      <c r="C83" s="415"/>
      <c r="D83" s="415"/>
      <c r="E83" s="142"/>
      <c r="F83" s="142"/>
      <c r="G83" s="142"/>
      <c r="H83" s="142"/>
      <c r="I83" s="142"/>
      <c r="J83" s="142"/>
      <c r="K83" s="142"/>
      <c r="L83" s="142"/>
      <c r="M83" s="142"/>
      <c r="N83" s="28"/>
    </row>
    <row r="84" spans="1:14" x14ac:dyDescent="0.2">
      <c r="A84" s="384"/>
      <c r="B84" s="384"/>
      <c r="C84" s="415"/>
      <c r="D84" s="415"/>
      <c r="E84" s="142"/>
      <c r="F84" s="142"/>
      <c r="G84" s="142"/>
      <c r="H84" s="142"/>
      <c r="I84" s="142"/>
      <c r="J84" s="142"/>
      <c r="K84" s="142"/>
      <c r="L84" s="142"/>
      <c r="M84" s="142"/>
      <c r="N84" s="28"/>
    </row>
    <row r="85" spans="1:14" x14ac:dyDescent="0.2">
      <c r="A85" s="384"/>
      <c r="B85" s="384"/>
      <c r="C85" s="415"/>
      <c r="D85" s="415"/>
      <c r="E85" s="142"/>
      <c r="F85" s="142"/>
      <c r="G85" s="142"/>
      <c r="H85" s="142"/>
      <c r="I85" s="142"/>
      <c r="J85" s="142"/>
      <c r="K85" s="142"/>
      <c r="L85" s="142"/>
      <c r="M85" s="142"/>
      <c r="N85" s="28"/>
    </row>
    <row r="86" spans="1:14" x14ac:dyDescent="0.2">
      <c r="A86" s="384"/>
      <c r="B86" s="384"/>
      <c r="C86" s="415"/>
      <c r="D86" s="415"/>
      <c r="E86" s="142"/>
      <c r="F86" s="142"/>
      <c r="G86" s="142"/>
      <c r="H86" s="142"/>
      <c r="I86" s="142"/>
      <c r="J86" s="142"/>
      <c r="K86" s="142"/>
      <c r="L86" s="142"/>
      <c r="M86" s="142"/>
      <c r="N86" s="28"/>
    </row>
    <row r="87" spans="1:14" x14ac:dyDescent="0.2">
      <c r="A87" s="384"/>
      <c r="B87" s="384"/>
      <c r="C87" s="415"/>
      <c r="D87" s="415"/>
      <c r="E87" s="142"/>
      <c r="F87" s="142"/>
      <c r="G87" s="142"/>
      <c r="H87" s="142"/>
      <c r="I87" s="142"/>
      <c r="J87" s="142"/>
      <c r="K87" s="142"/>
      <c r="L87" s="142"/>
      <c r="M87" s="142"/>
      <c r="N87" s="28"/>
    </row>
    <row r="88" spans="1:14" x14ac:dyDescent="0.2">
      <c r="A88" s="384"/>
      <c r="B88" s="384"/>
      <c r="C88" s="415"/>
      <c r="D88" s="415"/>
      <c r="E88" s="142"/>
      <c r="F88" s="142"/>
      <c r="G88" s="142"/>
      <c r="H88" s="142"/>
      <c r="I88" s="142"/>
      <c r="J88" s="142"/>
      <c r="K88" s="142"/>
      <c r="L88" s="142"/>
      <c r="M88" s="142"/>
      <c r="N88" s="28"/>
    </row>
    <row r="89" spans="1:14" x14ac:dyDescent="0.2">
      <c r="A89" s="384"/>
      <c r="B89" s="384"/>
      <c r="C89" s="415"/>
      <c r="D89" s="415"/>
      <c r="E89" s="142"/>
      <c r="F89" s="142"/>
      <c r="G89" s="142"/>
      <c r="H89" s="142"/>
      <c r="I89" s="142"/>
      <c r="J89" s="142"/>
      <c r="K89" s="142"/>
      <c r="L89" s="142"/>
      <c r="M89" s="142"/>
      <c r="N89" s="28"/>
    </row>
    <row r="90" spans="1:14" x14ac:dyDescent="0.2">
      <c r="A90" s="384"/>
      <c r="B90" s="384"/>
      <c r="C90" s="415"/>
      <c r="D90" s="415"/>
      <c r="E90" s="142"/>
      <c r="F90" s="142"/>
      <c r="G90" s="142"/>
      <c r="H90" s="142"/>
      <c r="I90" s="142"/>
      <c r="J90" s="142"/>
      <c r="K90" s="142"/>
      <c r="L90" s="142"/>
      <c r="M90" s="142"/>
      <c r="N90" s="28"/>
    </row>
    <row r="91" spans="1:14" x14ac:dyDescent="0.2">
      <c r="A91" s="384"/>
      <c r="B91" s="384"/>
      <c r="C91" s="415"/>
      <c r="D91" s="415"/>
      <c r="E91" s="142"/>
      <c r="F91" s="142"/>
      <c r="G91" s="142"/>
      <c r="H91" s="142"/>
      <c r="I91" s="142"/>
      <c r="J91" s="142"/>
      <c r="K91" s="142"/>
      <c r="L91" s="142"/>
      <c r="M91" s="142"/>
      <c r="N91" s="28"/>
    </row>
    <row r="92" spans="1:14" x14ac:dyDescent="0.2">
      <c r="A92" s="384"/>
      <c r="B92" s="384"/>
      <c r="C92" s="415"/>
      <c r="D92" s="415"/>
      <c r="E92" s="142"/>
      <c r="F92" s="142"/>
      <c r="G92" s="142"/>
      <c r="H92" s="142"/>
      <c r="I92" s="142"/>
      <c r="J92" s="142"/>
      <c r="K92" s="142"/>
      <c r="L92" s="142"/>
      <c r="M92" s="142"/>
      <c r="N92" s="28"/>
    </row>
    <row r="93" spans="1:14" x14ac:dyDescent="0.2">
      <c r="A93" s="384"/>
      <c r="B93" s="384"/>
      <c r="C93" s="415"/>
      <c r="D93" s="415"/>
      <c r="E93" s="142"/>
      <c r="F93" s="142"/>
      <c r="G93" s="142"/>
      <c r="H93" s="142"/>
      <c r="I93" s="142"/>
      <c r="J93" s="142"/>
      <c r="K93" s="142"/>
      <c r="L93" s="142"/>
      <c r="M93" s="142"/>
      <c r="N93" s="28"/>
    </row>
    <row r="94" spans="1:14" x14ac:dyDescent="0.2">
      <c r="A94" s="384"/>
      <c r="B94" s="384"/>
      <c r="C94" s="415"/>
      <c r="D94" s="415"/>
      <c r="E94" s="142"/>
      <c r="F94" s="142"/>
      <c r="G94" s="142"/>
      <c r="H94" s="142"/>
      <c r="I94" s="142"/>
      <c r="J94" s="142"/>
      <c r="K94" s="142"/>
      <c r="L94" s="142"/>
      <c r="M94" s="142"/>
      <c r="N94" s="28"/>
    </row>
    <row r="95" spans="1:14" x14ac:dyDescent="0.2">
      <c r="A95" s="384"/>
      <c r="B95" s="384"/>
      <c r="C95" s="415"/>
      <c r="D95" s="415"/>
      <c r="E95" s="142"/>
      <c r="F95" s="142"/>
      <c r="G95" s="142"/>
      <c r="H95" s="142"/>
      <c r="I95" s="142"/>
      <c r="J95" s="142"/>
      <c r="K95" s="142"/>
      <c r="L95" s="142"/>
      <c r="M95" s="142"/>
      <c r="N95" s="28"/>
    </row>
    <row r="96" spans="1:14" x14ac:dyDescent="0.2">
      <c r="A96" s="384"/>
      <c r="B96" s="384"/>
      <c r="C96" s="415"/>
      <c r="D96" s="415"/>
      <c r="E96" s="142"/>
      <c r="F96" s="142"/>
      <c r="G96" s="142"/>
      <c r="H96" s="142"/>
      <c r="I96" s="142"/>
      <c r="J96" s="142"/>
      <c r="K96" s="142"/>
      <c r="L96" s="142"/>
      <c r="M96" s="142"/>
      <c r="N96" s="28"/>
    </row>
    <row r="97" spans="1:14" x14ac:dyDescent="0.2">
      <c r="A97" s="384"/>
      <c r="B97" s="384"/>
      <c r="C97" s="415"/>
      <c r="D97" s="415"/>
      <c r="E97" s="142"/>
      <c r="F97" s="142"/>
      <c r="G97" s="142"/>
      <c r="H97" s="142"/>
      <c r="I97" s="142"/>
      <c r="J97" s="142"/>
      <c r="K97" s="142"/>
      <c r="L97" s="142"/>
      <c r="M97" s="142"/>
      <c r="N97" s="28"/>
    </row>
    <row r="98" spans="1:14" x14ac:dyDescent="0.2">
      <c r="A98" s="384"/>
      <c r="B98" s="384"/>
      <c r="C98" s="415"/>
      <c r="D98" s="415"/>
      <c r="E98" s="142"/>
      <c r="F98" s="142"/>
      <c r="G98" s="142"/>
      <c r="H98" s="142"/>
      <c r="I98" s="142"/>
      <c r="J98" s="142"/>
      <c r="K98" s="142"/>
      <c r="L98" s="142"/>
      <c r="M98" s="142"/>
      <c r="N98" s="28"/>
    </row>
    <row r="99" spans="1:14" x14ac:dyDescent="0.2">
      <c r="A99" s="384"/>
      <c r="B99" s="384"/>
      <c r="C99" s="415"/>
      <c r="D99" s="415"/>
      <c r="E99" s="142"/>
      <c r="F99" s="142"/>
      <c r="G99" s="142"/>
      <c r="H99" s="142"/>
      <c r="I99" s="142"/>
      <c r="J99" s="142"/>
      <c r="K99" s="142"/>
      <c r="L99" s="142"/>
      <c r="M99" s="142"/>
      <c r="N99" s="28"/>
    </row>
    <row r="100" spans="1:14" x14ac:dyDescent="0.2">
      <c r="A100" s="384"/>
      <c r="B100" s="384"/>
      <c r="C100" s="415"/>
      <c r="D100" s="415"/>
      <c r="E100" s="142"/>
      <c r="F100" s="142"/>
      <c r="G100" s="142"/>
      <c r="H100" s="142"/>
      <c r="I100" s="142"/>
      <c r="J100" s="142"/>
      <c r="K100" s="142"/>
      <c r="L100" s="142"/>
      <c r="M100" s="142"/>
      <c r="N100" s="28"/>
    </row>
    <row r="101" spans="1:14" x14ac:dyDescent="0.2">
      <c r="A101" s="384"/>
      <c r="B101" s="384"/>
      <c r="C101" s="415"/>
      <c r="D101" s="415"/>
      <c r="E101" s="142"/>
      <c r="F101" s="142"/>
      <c r="G101" s="142"/>
      <c r="H101" s="142"/>
      <c r="I101" s="142"/>
      <c r="J101" s="142"/>
      <c r="K101" s="142"/>
      <c r="L101" s="142"/>
      <c r="M101" s="142"/>
      <c r="N101" s="28"/>
    </row>
    <row r="102" spans="1:14" x14ac:dyDescent="0.2">
      <c r="A102" s="384"/>
      <c r="B102" s="384"/>
      <c r="C102" s="415"/>
      <c r="D102" s="415"/>
      <c r="E102" s="142"/>
      <c r="F102" s="142"/>
      <c r="G102" s="142"/>
      <c r="H102" s="142"/>
      <c r="I102" s="142"/>
      <c r="J102" s="142"/>
      <c r="K102" s="142"/>
      <c r="L102" s="142"/>
      <c r="M102" s="142"/>
      <c r="N102" s="28"/>
    </row>
    <row r="103" spans="1:14" x14ac:dyDescent="0.2">
      <c r="A103" s="384"/>
      <c r="B103" s="384"/>
      <c r="C103" s="415"/>
      <c r="D103" s="415"/>
      <c r="E103" s="142"/>
      <c r="F103" s="142"/>
      <c r="G103" s="142"/>
      <c r="H103" s="142"/>
      <c r="I103" s="142"/>
      <c r="J103" s="142"/>
      <c r="K103" s="142"/>
      <c r="L103" s="142"/>
      <c r="M103" s="142"/>
      <c r="N103" s="28"/>
    </row>
    <row r="104" spans="1:14" x14ac:dyDescent="0.2">
      <c r="A104" s="384"/>
      <c r="B104" s="384"/>
      <c r="C104" s="415"/>
      <c r="D104" s="415"/>
      <c r="E104" s="142"/>
      <c r="F104" s="142"/>
      <c r="G104" s="142"/>
      <c r="H104" s="142"/>
      <c r="I104" s="142"/>
      <c r="J104" s="142"/>
      <c r="K104" s="142"/>
      <c r="L104" s="142"/>
      <c r="M104" s="142"/>
      <c r="N104" s="28"/>
    </row>
    <row r="105" spans="1:14" x14ac:dyDescent="0.2">
      <c r="A105" s="384"/>
      <c r="B105" s="384"/>
      <c r="C105" s="415"/>
      <c r="D105" s="415"/>
      <c r="E105" s="142"/>
      <c r="F105" s="142"/>
      <c r="G105" s="142"/>
      <c r="H105" s="142"/>
      <c r="I105" s="142"/>
      <c r="J105" s="142"/>
      <c r="K105" s="142"/>
      <c r="L105" s="142"/>
      <c r="M105" s="142"/>
      <c r="N105" s="28"/>
    </row>
    <row r="106" spans="1:14" x14ac:dyDescent="0.2">
      <c r="A106" s="384"/>
      <c r="B106" s="384"/>
      <c r="C106" s="415"/>
      <c r="D106" s="415"/>
      <c r="E106" s="142"/>
      <c r="F106" s="142"/>
      <c r="G106" s="142"/>
      <c r="H106" s="142"/>
      <c r="I106" s="142"/>
      <c r="J106" s="142"/>
      <c r="K106" s="142"/>
      <c r="L106" s="142"/>
      <c r="M106" s="142"/>
      <c r="N106" s="28"/>
    </row>
    <row r="107" spans="1:14" x14ac:dyDescent="0.2">
      <c r="A107" s="384"/>
      <c r="B107" s="384"/>
      <c r="C107" s="415"/>
      <c r="D107" s="415"/>
      <c r="E107" s="142"/>
      <c r="F107" s="142"/>
      <c r="G107" s="142"/>
      <c r="H107" s="142"/>
      <c r="I107" s="142"/>
      <c r="J107" s="142"/>
      <c r="K107" s="142"/>
      <c r="L107" s="142"/>
      <c r="M107" s="142"/>
      <c r="N107" s="28"/>
    </row>
    <row r="108" spans="1:14" x14ac:dyDescent="0.2">
      <c r="A108" s="384"/>
      <c r="B108" s="384"/>
      <c r="C108" s="415"/>
      <c r="D108" s="415"/>
      <c r="E108" s="142"/>
      <c r="F108" s="142"/>
      <c r="G108" s="142"/>
      <c r="H108" s="142"/>
      <c r="I108" s="142"/>
      <c r="J108" s="142"/>
      <c r="K108" s="142"/>
      <c r="L108" s="142"/>
      <c r="M108" s="142"/>
      <c r="N108" s="28"/>
    </row>
    <row r="109" spans="1:14" x14ac:dyDescent="0.2">
      <c r="A109" s="384"/>
      <c r="B109" s="384"/>
      <c r="C109" s="415"/>
      <c r="D109" s="415"/>
      <c r="E109" s="142"/>
      <c r="F109" s="142"/>
      <c r="G109" s="142"/>
      <c r="H109" s="142"/>
      <c r="I109" s="142"/>
      <c r="J109" s="142"/>
      <c r="K109" s="142"/>
      <c r="L109" s="142"/>
      <c r="M109" s="142"/>
      <c r="N109" s="28"/>
    </row>
    <row r="110" spans="1:14" x14ac:dyDescent="0.2">
      <c r="A110" s="384"/>
      <c r="B110" s="384"/>
      <c r="C110" s="415"/>
      <c r="D110" s="415"/>
      <c r="E110" s="142"/>
      <c r="F110" s="142"/>
      <c r="G110" s="142"/>
      <c r="H110" s="142"/>
      <c r="I110" s="142"/>
      <c r="J110" s="142"/>
      <c r="K110" s="142"/>
      <c r="L110" s="142"/>
      <c r="M110" s="142"/>
      <c r="N110" s="28"/>
    </row>
    <row r="111" spans="1:14" x14ac:dyDescent="0.2">
      <c r="A111" s="384"/>
      <c r="B111" s="384"/>
      <c r="C111" s="415"/>
      <c r="D111" s="415"/>
      <c r="E111" s="142"/>
      <c r="F111" s="142"/>
      <c r="G111" s="142"/>
      <c r="H111" s="142"/>
      <c r="I111" s="142"/>
      <c r="J111" s="142"/>
      <c r="K111" s="142"/>
      <c r="L111" s="142"/>
      <c r="M111" s="142"/>
      <c r="N111" s="28"/>
    </row>
    <row r="112" spans="1:14" x14ac:dyDescent="0.2">
      <c r="A112" s="384"/>
      <c r="B112" s="384"/>
      <c r="C112" s="415"/>
      <c r="D112" s="415"/>
      <c r="E112" s="142"/>
      <c r="F112" s="142"/>
      <c r="G112" s="142"/>
      <c r="H112" s="142"/>
      <c r="I112" s="142"/>
      <c r="J112" s="142"/>
      <c r="K112" s="142"/>
      <c r="L112" s="142"/>
      <c r="M112" s="142"/>
      <c r="N112" s="28"/>
    </row>
    <row r="113" spans="1:14" x14ac:dyDescent="0.2">
      <c r="A113" s="384"/>
      <c r="B113" s="384"/>
      <c r="C113" s="415"/>
      <c r="D113" s="415"/>
      <c r="E113" s="142"/>
      <c r="F113" s="142"/>
      <c r="G113" s="142"/>
      <c r="H113" s="142"/>
      <c r="I113" s="142"/>
      <c r="J113" s="142"/>
      <c r="K113" s="142"/>
      <c r="L113" s="142"/>
      <c r="M113" s="142"/>
      <c r="N113" s="28"/>
    </row>
    <row r="114" spans="1:14" x14ac:dyDescent="0.2">
      <c r="A114" s="384"/>
      <c r="B114" s="384"/>
      <c r="C114" s="415"/>
      <c r="D114" s="415"/>
      <c r="E114" s="142"/>
      <c r="F114" s="142"/>
      <c r="G114" s="142"/>
      <c r="H114" s="142"/>
      <c r="I114" s="142"/>
      <c r="J114" s="142"/>
      <c r="K114" s="142"/>
      <c r="L114" s="142"/>
      <c r="M114" s="142"/>
      <c r="N114" s="28"/>
    </row>
    <row r="115" spans="1:14" x14ac:dyDescent="0.2">
      <c r="A115" s="384"/>
      <c r="B115" s="384"/>
      <c r="C115" s="415"/>
      <c r="D115" s="415"/>
      <c r="E115" s="142"/>
      <c r="F115" s="142"/>
      <c r="G115" s="142"/>
      <c r="H115" s="142"/>
      <c r="I115" s="142"/>
      <c r="J115" s="142"/>
      <c r="K115" s="142"/>
      <c r="L115" s="142"/>
      <c r="M115" s="142"/>
      <c r="N115" s="28"/>
    </row>
    <row r="116" spans="1:14" x14ac:dyDescent="0.2">
      <c r="A116" s="384"/>
      <c r="B116" s="384"/>
      <c r="C116" s="415"/>
      <c r="D116" s="415"/>
      <c r="E116" s="142"/>
      <c r="F116" s="142"/>
      <c r="G116" s="142"/>
      <c r="H116" s="142"/>
      <c r="I116" s="142"/>
      <c r="J116" s="142"/>
      <c r="K116" s="142"/>
      <c r="L116" s="142"/>
      <c r="M116" s="142"/>
      <c r="N116" s="28"/>
    </row>
    <row r="117" spans="1:14" x14ac:dyDescent="0.2">
      <c r="A117" s="384"/>
      <c r="B117" s="384"/>
      <c r="C117" s="415"/>
      <c r="D117" s="415"/>
      <c r="E117" s="142"/>
      <c r="F117" s="142"/>
      <c r="G117" s="142"/>
      <c r="H117" s="142"/>
      <c r="I117" s="142"/>
      <c r="J117" s="142"/>
      <c r="K117" s="142"/>
      <c r="L117" s="142"/>
      <c r="M117" s="142"/>
      <c r="N117" s="28"/>
    </row>
    <row r="118" spans="1:14" x14ac:dyDescent="0.2">
      <c r="A118" s="384"/>
      <c r="B118" s="384"/>
      <c r="C118" s="415"/>
      <c r="D118" s="415"/>
      <c r="E118" s="142"/>
      <c r="F118" s="142"/>
      <c r="G118" s="142"/>
      <c r="H118" s="142"/>
      <c r="I118" s="142"/>
      <c r="J118" s="142"/>
      <c r="K118" s="142"/>
      <c r="L118" s="142"/>
      <c r="M118" s="142"/>
      <c r="N118" s="28"/>
    </row>
    <row r="119" spans="1:14" x14ac:dyDescent="0.2">
      <c r="A119" s="384"/>
      <c r="B119" s="384"/>
      <c r="C119" s="415"/>
      <c r="D119" s="415"/>
      <c r="E119" s="142"/>
      <c r="F119" s="142"/>
      <c r="G119" s="142"/>
      <c r="H119" s="142"/>
      <c r="I119" s="142"/>
      <c r="J119" s="142"/>
      <c r="K119" s="142"/>
      <c r="L119" s="142"/>
      <c r="M119" s="142"/>
      <c r="N119" s="28"/>
    </row>
    <row r="120" spans="1:14" x14ac:dyDescent="0.2">
      <c r="A120" s="384"/>
      <c r="B120" s="384"/>
      <c r="C120" s="415"/>
      <c r="D120" s="415"/>
      <c r="E120" s="142"/>
      <c r="F120" s="142"/>
      <c r="G120" s="142"/>
      <c r="H120" s="142"/>
      <c r="I120" s="142"/>
      <c r="J120" s="142"/>
      <c r="K120" s="142"/>
      <c r="L120" s="142"/>
      <c r="M120" s="142"/>
      <c r="N120" s="28"/>
    </row>
    <row r="121" spans="1:14" x14ac:dyDescent="0.2">
      <c r="A121" s="384"/>
      <c r="B121" s="384"/>
      <c r="C121" s="415"/>
      <c r="D121" s="415"/>
      <c r="E121" s="142"/>
      <c r="F121" s="142"/>
      <c r="G121" s="142"/>
      <c r="H121" s="142"/>
      <c r="I121" s="142"/>
      <c r="J121" s="142"/>
      <c r="K121" s="142"/>
      <c r="L121" s="142"/>
      <c r="M121" s="142"/>
      <c r="N121" s="28"/>
    </row>
    <row r="122" spans="1:14" x14ac:dyDescent="0.2">
      <c r="A122" s="384"/>
      <c r="B122" s="384"/>
      <c r="C122" s="415"/>
      <c r="D122" s="415"/>
      <c r="E122" s="142"/>
      <c r="F122" s="142"/>
      <c r="G122" s="142"/>
      <c r="H122" s="142"/>
      <c r="I122" s="142"/>
      <c r="J122" s="142"/>
      <c r="K122" s="142"/>
      <c r="L122" s="142"/>
      <c r="M122" s="142"/>
      <c r="N122" s="28"/>
    </row>
    <row r="123" spans="1:14" x14ac:dyDescent="0.2">
      <c r="A123" s="384"/>
      <c r="B123" s="384"/>
      <c r="C123" s="415"/>
      <c r="D123" s="415"/>
      <c r="E123" s="142"/>
      <c r="F123" s="142"/>
      <c r="G123" s="142"/>
      <c r="H123" s="142"/>
      <c r="I123" s="142"/>
      <c r="J123" s="142"/>
      <c r="K123" s="142"/>
      <c r="L123" s="142"/>
      <c r="M123" s="142"/>
      <c r="N123" s="28"/>
    </row>
    <row r="124" spans="1:14" x14ac:dyDescent="0.2">
      <c r="A124" s="384"/>
      <c r="B124" s="384"/>
      <c r="C124" s="415"/>
      <c r="D124" s="415"/>
      <c r="E124" s="142"/>
      <c r="F124" s="142"/>
      <c r="G124" s="142"/>
      <c r="H124" s="142"/>
      <c r="I124" s="142"/>
      <c r="J124" s="142"/>
      <c r="K124" s="142"/>
      <c r="L124" s="142"/>
      <c r="M124" s="142"/>
      <c r="N124" s="28"/>
    </row>
    <row r="125" spans="1:14" x14ac:dyDescent="0.2">
      <c r="A125" s="384"/>
      <c r="B125" s="384"/>
      <c r="C125" s="415"/>
      <c r="D125" s="415"/>
      <c r="E125" s="142"/>
      <c r="F125" s="142"/>
      <c r="G125" s="142"/>
      <c r="H125" s="142"/>
      <c r="I125" s="142"/>
      <c r="J125" s="142"/>
      <c r="K125" s="142"/>
      <c r="L125" s="142"/>
      <c r="M125" s="142"/>
      <c r="N125" s="28"/>
    </row>
    <row r="126" spans="1:14" x14ac:dyDescent="0.2">
      <c r="A126" s="384"/>
      <c r="B126" s="384"/>
      <c r="C126" s="415"/>
      <c r="D126" s="415"/>
      <c r="E126" s="142"/>
      <c r="F126" s="142"/>
      <c r="G126" s="142"/>
      <c r="H126" s="142"/>
      <c r="I126" s="142"/>
      <c r="J126" s="142"/>
      <c r="K126" s="142"/>
      <c r="L126" s="142"/>
      <c r="M126" s="142"/>
      <c r="N126" s="28"/>
    </row>
    <row r="127" spans="1:14" x14ac:dyDescent="0.2">
      <c r="A127" s="384"/>
      <c r="B127" s="384"/>
      <c r="C127" s="415"/>
      <c r="D127" s="415"/>
      <c r="E127" s="142"/>
      <c r="F127" s="142"/>
      <c r="G127" s="142"/>
      <c r="H127" s="142"/>
      <c r="I127" s="142"/>
      <c r="J127" s="142"/>
      <c r="K127" s="142"/>
      <c r="L127" s="142"/>
      <c r="M127" s="142"/>
      <c r="N127" s="28"/>
    </row>
    <row r="128" spans="1:14" x14ac:dyDescent="0.2">
      <c r="A128" s="384"/>
      <c r="B128" s="384"/>
      <c r="C128" s="415"/>
      <c r="D128" s="415"/>
      <c r="E128" s="142"/>
      <c r="F128" s="142"/>
      <c r="G128" s="142"/>
      <c r="H128" s="142"/>
      <c r="I128" s="142"/>
      <c r="J128" s="142"/>
      <c r="K128" s="142"/>
      <c r="L128" s="142"/>
      <c r="M128" s="142"/>
      <c r="N128" s="28"/>
    </row>
    <row r="129" spans="1:14" x14ac:dyDescent="0.2">
      <c r="A129" s="384"/>
      <c r="B129" s="384"/>
      <c r="C129" s="415"/>
      <c r="D129" s="415"/>
      <c r="E129" s="142"/>
      <c r="F129" s="142"/>
      <c r="G129" s="142"/>
      <c r="H129" s="142"/>
      <c r="I129" s="142"/>
      <c r="J129" s="142"/>
      <c r="K129" s="142"/>
      <c r="L129" s="142"/>
      <c r="M129" s="142"/>
      <c r="N129" s="28"/>
    </row>
    <row r="130" spans="1:14" x14ac:dyDescent="0.2">
      <c r="A130" s="384"/>
      <c r="B130" s="384"/>
      <c r="C130" s="415"/>
      <c r="D130" s="415"/>
      <c r="E130" s="142"/>
      <c r="F130" s="142"/>
      <c r="G130" s="142"/>
      <c r="H130" s="142"/>
      <c r="I130" s="142"/>
      <c r="J130" s="142"/>
      <c r="K130" s="142"/>
      <c r="L130" s="142"/>
      <c r="M130" s="142"/>
      <c r="N130" s="28"/>
    </row>
    <row r="131" spans="1:14" x14ac:dyDescent="0.2">
      <c r="A131" s="384"/>
      <c r="B131" s="384"/>
      <c r="C131" s="415"/>
      <c r="D131" s="415"/>
      <c r="E131" s="142"/>
      <c r="F131" s="142"/>
      <c r="G131" s="142"/>
      <c r="H131" s="142"/>
      <c r="I131" s="142"/>
      <c r="J131" s="142"/>
      <c r="K131" s="142"/>
      <c r="L131" s="142"/>
      <c r="M131" s="142"/>
      <c r="N131" s="28"/>
    </row>
    <row r="132" spans="1:14" x14ac:dyDescent="0.2">
      <c r="A132" s="384"/>
      <c r="B132" s="384"/>
      <c r="C132" s="415"/>
      <c r="D132" s="415"/>
      <c r="E132" s="142"/>
      <c r="F132" s="142"/>
      <c r="G132" s="142"/>
      <c r="H132" s="142"/>
      <c r="I132" s="142"/>
      <c r="J132" s="142"/>
      <c r="K132" s="142"/>
      <c r="L132" s="142"/>
      <c r="M132" s="142"/>
      <c r="N132" s="28"/>
    </row>
    <row r="133" spans="1:14" x14ac:dyDescent="0.2">
      <c r="A133" s="384"/>
      <c r="B133" s="384"/>
      <c r="C133" s="415"/>
      <c r="D133" s="415"/>
      <c r="E133" s="142"/>
      <c r="F133" s="142"/>
      <c r="G133" s="142"/>
      <c r="H133" s="142"/>
      <c r="I133" s="142"/>
      <c r="J133" s="142"/>
      <c r="K133" s="142"/>
      <c r="L133" s="142"/>
      <c r="M133" s="142"/>
      <c r="N133" s="28"/>
    </row>
    <row r="134" spans="1:14" x14ac:dyDescent="0.2">
      <c r="A134" s="384"/>
      <c r="B134" s="384"/>
      <c r="C134" s="415"/>
      <c r="D134" s="415"/>
      <c r="E134" s="142"/>
      <c r="F134" s="142"/>
      <c r="G134" s="142"/>
      <c r="H134" s="142"/>
      <c r="I134" s="142"/>
      <c r="J134" s="142"/>
      <c r="K134" s="142"/>
      <c r="L134" s="142"/>
      <c r="M134" s="142"/>
      <c r="N134" s="28"/>
    </row>
    <row r="135" spans="1:14" x14ac:dyDescent="0.2">
      <c r="A135" s="384"/>
      <c r="B135" s="384"/>
      <c r="C135" s="415"/>
      <c r="D135" s="415"/>
      <c r="E135" s="142"/>
      <c r="F135" s="142"/>
      <c r="G135" s="142"/>
      <c r="H135" s="142"/>
      <c r="I135" s="142"/>
      <c r="J135" s="142"/>
      <c r="K135" s="142"/>
      <c r="L135" s="142"/>
      <c r="M135" s="142"/>
      <c r="N135" s="28"/>
    </row>
    <row r="136" spans="1:14" x14ac:dyDescent="0.2">
      <c r="A136" s="384"/>
      <c r="B136" s="384"/>
      <c r="C136" s="415"/>
      <c r="D136" s="415"/>
      <c r="E136" s="142"/>
      <c r="F136" s="142"/>
      <c r="G136" s="142"/>
      <c r="H136" s="142"/>
      <c r="I136" s="142"/>
      <c r="J136" s="142"/>
      <c r="K136" s="142"/>
      <c r="L136" s="142"/>
      <c r="M136" s="142"/>
      <c r="N136" s="28"/>
    </row>
    <row r="137" spans="1:14" x14ac:dyDescent="0.2">
      <c r="A137" s="384"/>
      <c r="B137" s="384"/>
      <c r="C137" s="415"/>
      <c r="D137" s="415"/>
      <c r="E137" s="142"/>
      <c r="F137" s="142"/>
      <c r="G137" s="142"/>
      <c r="H137" s="142"/>
      <c r="I137" s="142"/>
      <c r="J137" s="142"/>
      <c r="K137" s="142"/>
      <c r="L137" s="142"/>
      <c r="M137" s="142"/>
      <c r="N137" s="28"/>
    </row>
    <row r="138" spans="1:14" x14ac:dyDescent="0.2">
      <c r="A138" s="384"/>
      <c r="B138" s="384"/>
      <c r="C138" s="415"/>
      <c r="D138" s="415"/>
      <c r="E138" s="142"/>
      <c r="F138" s="142"/>
      <c r="G138" s="142"/>
      <c r="H138" s="142"/>
      <c r="I138" s="142"/>
      <c r="J138" s="142"/>
      <c r="K138" s="142"/>
      <c r="L138" s="142"/>
      <c r="M138" s="142"/>
      <c r="N138" s="28"/>
    </row>
    <row r="139" spans="1:14" x14ac:dyDescent="0.2">
      <c r="A139" s="384"/>
      <c r="B139" s="384"/>
      <c r="C139" s="415"/>
      <c r="D139" s="415"/>
      <c r="E139" s="142"/>
      <c r="F139" s="142"/>
      <c r="G139" s="142"/>
      <c r="H139" s="142"/>
      <c r="I139" s="142"/>
      <c r="J139" s="142"/>
      <c r="K139" s="142"/>
      <c r="L139" s="142"/>
      <c r="M139" s="142"/>
      <c r="N139" s="28"/>
    </row>
    <row r="140" spans="1:14" x14ac:dyDescent="0.2">
      <c r="A140" s="384"/>
      <c r="B140" s="384"/>
      <c r="C140" s="415"/>
      <c r="D140" s="415"/>
      <c r="E140" s="142"/>
      <c r="F140" s="142"/>
      <c r="G140" s="142"/>
      <c r="H140" s="142"/>
      <c r="I140" s="142"/>
      <c r="J140" s="142"/>
      <c r="K140" s="142"/>
      <c r="L140" s="142"/>
      <c r="M140" s="142"/>
      <c r="N140" s="28"/>
    </row>
    <row r="141" spans="1:14" x14ac:dyDescent="0.2">
      <c r="A141" s="384"/>
      <c r="B141" s="384"/>
      <c r="C141" s="415"/>
      <c r="D141" s="415"/>
      <c r="E141" s="142"/>
      <c r="F141" s="142"/>
      <c r="G141" s="142"/>
      <c r="H141" s="142"/>
      <c r="I141" s="142"/>
      <c r="J141" s="142"/>
      <c r="K141" s="142"/>
      <c r="L141" s="142"/>
      <c r="M141" s="142"/>
      <c r="N141" s="28"/>
    </row>
    <row r="142" spans="1:14" x14ac:dyDescent="0.2">
      <c r="A142" s="384"/>
      <c r="B142" s="384"/>
      <c r="C142" s="415"/>
      <c r="D142" s="415"/>
      <c r="E142" s="142"/>
      <c r="F142" s="142"/>
      <c r="G142" s="142"/>
      <c r="H142" s="142"/>
      <c r="I142" s="142"/>
      <c r="J142" s="142"/>
      <c r="K142" s="142"/>
      <c r="L142" s="142"/>
      <c r="M142" s="142"/>
      <c r="N142" s="28"/>
    </row>
    <row r="143" spans="1:14" x14ac:dyDescent="0.2">
      <c r="A143" s="384"/>
      <c r="B143" s="384"/>
      <c r="C143" s="415"/>
      <c r="D143" s="415"/>
      <c r="E143" s="142"/>
      <c r="F143" s="142"/>
      <c r="G143" s="142"/>
      <c r="H143" s="142"/>
      <c r="I143" s="142"/>
      <c r="J143" s="142"/>
      <c r="K143" s="142"/>
      <c r="L143" s="142"/>
      <c r="M143" s="142"/>
      <c r="N143" s="28"/>
    </row>
    <row r="144" spans="1:14" x14ac:dyDescent="0.2">
      <c r="A144" s="384"/>
      <c r="B144" s="384"/>
      <c r="C144" s="415"/>
      <c r="D144" s="415"/>
      <c r="E144" s="142"/>
      <c r="F144" s="142"/>
      <c r="G144" s="142"/>
      <c r="H144" s="142"/>
      <c r="I144" s="142"/>
      <c r="J144" s="142"/>
      <c r="K144" s="142"/>
      <c r="L144" s="142"/>
      <c r="M144" s="142"/>
      <c r="N144" s="28"/>
    </row>
    <row r="145" spans="1:14" x14ac:dyDescent="0.2">
      <c r="A145" s="384"/>
      <c r="B145" s="384"/>
      <c r="C145" s="415"/>
      <c r="D145" s="415"/>
      <c r="E145" s="142"/>
      <c r="F145" s="142"/>
      <c r="G145" s="142"/>
      <c r="H145" s="142"/>
      <c r="I145" s="142"/>
      <c r="J145" s="142"/>
      <c r="K145" s="142"/>
      <c r="L145" s="142"/>
      <c r="M145" s="142"/>
      <c r="N145" s="28"/>
    </row>
    <row r="146" spans="1:14" x14ac:dyDescent="0.2">
      <c r="A146" s="384"/>
      <c r="B146" s="384"/>
      <c r="C146" s="415"/>
      <c r="D146" s="415"/>
      <c r="E146" s="142"/>
      <c r="F146" s="142"/>
      <c r="G146" s="142"/>
      <c r="H146" s="142"/>
      <c r="I146" s="142"/>
      <c r="J146" s="142"/>
      <c r="K146" s="142"/>
      <c r="L146" s="142"/>
      <c r="M146" s="142"/>
      <c r="N146" s="28"/>
    </row>
    <row r="147" spans="1:14" x14ac:dyDescent="0.2">
      <c r="A147" s="384"/>
      <c r="B147" s="384"/>
      <c r="C147" s="415"/>
      <c r="D147" s="415"/>
      <c r="E147" s="142"/>
      <c r="F147" s="142"/>
      <c r="G147" s="142"/>
      <c r="H147" s="142"/>
      <c r="I147" s="142"/>
      <c r="J147" s="142"/>
      <c r="K147" s="142"/>
      <c r="L147" s="142"/>
      <c r="M147" s="142"/>
      <c r="N147" s="28"/>
    </row>
    <row r="148" spans="1:14" x14ac:dyDescent="0.2">
      <c r="A148" s="384"/>
      <c r="B148" s="384"/>
      <c r="C148" s="415"/>
      <c r="D148" s="415"/>
      <c r="E148" s="142"/>
      <c r="F148" s="142"/>
      <c r="G148" s="142"/>
      <c r="H148" s="142"/>
      <c r="I148" s="142"/>
      <c r="J148" s="142"/>
      <c r="K148" s="142"/>
      <c r="L148" s="142"/>
      <c r="M148" s="142"/>
      <c r="N148" s="28"/>
    </row>
    <row r="149" spans="1:14" x14ac:dyDescent="0.2">
      <c r="A149" s="384"/>
      <c r="B149" s="384"/>
      <c r="C149" s="415"/>
      <c r="D149" s="415"/>
      <c r="E149" s="142"/>
      <c r="F149" s="142"/>
      <c r="G149" s="142"/>
      <c r="H149" s="142"/>
      <c r="I149" s="142"/>
      <c r="J149" s="142"/>
      <c r="K149" s="142"/>
      <c r="L149" s="142"/>
      <c r="M149" s="142"/>
      <c r="N149" s="28"/>
    </row>
    <row r="150" spans="1:14" x14ac:dyDescent="0.2">
      <c r="A150" s="384"/>
      <c r="B150" s="384"/>
      <c r="C150" s="415"/>
      <c r="D150" s="415"/>
      <c r="E150" s="142"/>
      <c r="F150" s="142"/>
      <c r="G150" s="142"/>
      <c r="H150" s="142"/>
      <c r="I150" s="142"/>
      <c r="J150" s="142"/>
      <c r="K150" s="142"/>
      <c r="L150" s="142"/>
      <c r="M150" s="142"/>
      <c r="N150" s="28"/>
    </row>
    <row r="151" spans="1:14" x14ac:dyDescent="0.2">
      <c r="A151" s="384"/>
      <c r="B151" s="384"/>
      <c r="C151" s="415"/>
      <c r="D151" s="415"/>
      <c r="E151" s="142"/>
      <c r="F151" s="142"/>
      <c r="G151" s="142"/>
      <c r="H151" s="142"/>
      <c r="I151" s="142"/>
      <c r="J151" s="142"/>
      <c r="K151" s="142"/>
      <c r="L151" s="142"/>
      <c r="M151" s="142"/>
      <c r="N151" s="28"/>
    </row>
    <row r="152" spans="1:14" x14ac:dyDescent="0.2">
      <c r="A152" s="384"/>
      <c r="B152" s="384"/>
      <c r="C152" s="415"/>
      <c r="D152" s="415"/>
      <c r="E152" s="142"/>
      <c r="F152" s="142"/>
      <c r="G152" s="142"/>
      <c r="H152" s="142"/>
      <c r="I152" s="142"/>
      <c r="J152" s="142"/>
      <c r="K152" s="142"/>
      <c r="L152" s="142"/>
      <c r="M152" s="142"/>
      <c r="N152" s="28"/>
    </row>
    <row r="153" spans="1:14" x14ac:dyDescent="0.2">
      <c r="A153" s="384"/>
      <c r="B153" s="384"/>
      <c r="C153" s="415"/>
      <c r="D153" s="415"/>
      <c r="E153" s="142"/>
      <c r="F153" s="142"/>
      <c r="G153" s="142"/>
      <c r="H153" s="142"/>
      <c r="I153" s="142"/>
      <c r="J153" s="142"/>
      <c r="K153" s="142"/>
      <c r="L153" s="142"/>
      <c r="M153" s="142"/>
      <c r="N153" s="28"/>
    </row>
    <row r="154" spans="1:14" x14ac:dyDescent="0.2">
      <c r="A154" s="384"/>
      <c r="B154" s="384"/>
      <c r="C154" s="415"/>
      <c r="D154" s="415"/>
      <c r="E154" s="142"/>
      <c r="F154" s="142"/>
      <c r="G154" s="142"/>
      <c r="H154" s="142"/>
      <c r="I154" s="142"/>
      <c r="J154" s="142"/>
      <c r="K154" s="142"/>
      <c r="L154" s="142"/>
      <c r="M154" s="142"/>
      <c r="N154" s="28"/>
    </row>
    <row r="155" spans="1:14" x14ac:dyDescent="0.2">
      <c r="A155" s="384"/>
      <c r="B155" s="384"/>
      <c r="C155" s="415"/>
      <c r="D155" s="415"/>
      <c r="E155" s="142"/>
      <c r="F155" s="142"/>
      <c r="G155" s="142"/>
      <c r="H155" s="142"/>
      <c r="I155" s="142"/>
      <c r="J155" s="142"/>
      <c r="K155" s="142"/>
      <c r="L155" s="142"/>
      <c r="M155" s="142"/>
      <c r="N155" s="28"/>
    </row>
    <row r="156" spans="1:14" x14ac:dyDescent="0.2">
      <c r="A156" s="384"/>
      <c r="B156" s="384"/>
      <c r="C156" s="415"/>
      <c r="D156" s="415"/>
      <c r="E156" s="142"/>
      <c r="F156" s="142"/>
      <c r="G156" s="142"/>
      <c r="H156" s="142"/>
      <c r="I156" s="142"/>
      <c r="J156" s="142"/>
      <c r="K156" s="142"/>
      <c r="L156" s="142"/>
      <c r="M156" s="142"/>
      <c r="N156" s="28"/>
    </row>
    <row r="157" spans="1:14" x14ac:dyDescent="0.2">
      <c r="A157" s="384"/>
      <c r="B157" s="384"/>
      <c r="C157" s="415"/>
      <c r="D157" s="415"/>
      <c r="E157" s="142"/>
      <c r="F157" s="142"/>
      <c r="G157" s="142"/>
      <c r="H157" s="142"/>
      <c r="I157" s="142"/>
      <c r="J157" s="142"/>
      <c r="K157" s="142"/>
      <c r="L157" s="142"/>
      <c r="M157" s="142"/>
      <c r="N157" s="28"/>
    </row>
    <row r="158" spans="1:14" x14ac:dyDescent="0.2">
      <c r="A158" s="384"/>
      <c r="B158" s="384"/>
      <c r="C158" s="415"/>
      <c r="D158" s="415"/>
      <c r="E158" s="142"/>
      <c r="F158" s="142"/>
      <c r="G158" s="142"/>
      <c r="H158" s="142"/>
      <c r="I158" s="142"/>
      <c r="J158" s="142"/>
      <c r="K158" s="142"/>
      <c r="L158" s="142"/>
      <c r="M158" s="142"/>
      <c r="N158" s="28"/>
    </row>
    <row r="159" spans="1:14" x14ac:dyDescent="0.2">
      <c r="A159" s="384"/>
      <c r="B159" s="384"/>
      <c r="C159" s="415"/>
      <c r="D159" s="415"/>
      <c r="E159" s="142"/>
      <c r="F159" s="142"/>
      <c r="G159" s="142"/>
      <c r="H159" s="142"/>
      <c r="I159" s="142"/>
      <c r="J159" s="142"/>
      <c r="K159" s="142"/>
      <c r="L159" s="142"/>
      <c r="M159" s="142"/>
      <c r="N159" s="28"/>
    </row>
    <row r="160" spans="1:14" x14ac:dyDescent="0.2">
      <c r="A160" s="384"/>
      <c r="B160" s="384"/>
      <c r="C160" s="415"/>
      <c r="D160" s="415"/>
      <c r="E160" s="142"/>
      <c r="F160" s="142"/>
      <c r="G160" s="142"/>
      <c r="H160" s="142"/>
      <c r="I160" s="142"/>
      <c r="J160" s="142"/>
      <c r="K160" s="142"/>
      <c r="L160" s="142"/>
      <c r="M160" s="142"/>
      <c r="N160" s="28"/>
    </row>
    <row r="161" spans="1:14" x14ac:dyDescent="0.2">
      <c r="A161" s="384"/>
      <c r="B161" s="384"/>
      <c r="C161" s="415"/>
      <c r="D161" s="415"/>
      <c r="E161" s="142"/>
      <c r="F161" s="142"/>
      <c r="G161" s="142"/>
      <c r="H161" s="142"/>
      <c r="I161" s="142"/>
      <c r="J161" s="142"/>
      <c r="K161" s="142"/>
      <c r="L161" s="142"/>
      <c r="M161" s="142"/>
      <c r="N161" s="28"/>
    </row>
    <row r="162" spans="1:14" x14ac:dyDescent="0.2">
      <c r="A162" s="384"/>
      <c r="B162" s="384"/>
      <c r="C162" s="415"/>
      <c r="D162" s="415"/>
      <c r="E162" s="142"/>
      <c r="F162" s="142"/>
      <c r="G162" s="142"/>
      <c r="H162" s="142"/>
      <c r="I162" s="142"/>
      <c r="J162" s="142"/>
      <c r="K162" s="142"/>
      <c r="L162" s="142"/>
      <c r="M162" s="142"/>
      <c r="N162" s="28"/>
    </row>
    <row r="163" spans="1:14" x14ac:dyDescent="0.2">
      <c r="A163" s="384"/>
      <c r="B163" s="384"/>
      <c r="C163" s="415"/>
      <c r="D163" s="415"/>
      <c r="E163" s="142"/>
      <c r="F163" s="142"/>
      <c r="G163" s="142"/>
      <c r="H163" s="142"/>
      <c r="I163" s="142"/>
      <c r="J163" s="142"/>
      <c r="K163" s="142"/>
      <c r="L163" s="142"/>
      <c r="M163" s="142"/>
      <c r="N163" s="28"/>
    </row>
    <row r="164" spans="1:14" x14ac:dyDescent="0.2">
      <c r="A164" s="384"/>
      <c r="B164" s="384"/>
      <c r="C164" s="415"/>
      <c r="D164" s="415"/>
      <c r="E164" s="142"/>
      <c r="F164" s="142"/>
      <c r="G164" s="142"/>
      <c r="H164" s="142"/>
      <c r="I164" s="142"/>
      <c r="J164" s="142"/>
      <c r="K164" s="142"/>
      <c r="L164" s="142"/>
      <c r="M164" s="142"/>
      <c r="N164" s="28"/>
    </row>
    <row r="165" spans="1:14" x14ac:dyDescent="0.2">
      <c r="A165" s="384"/>
      <c r="B165" s="384"/>
      <c r="C165" s="415"/>
      <c r="D165" s="415"/>
      <c r="E165" s="142"/>
      <c r="F165" s="142"/>
      <c r="G165" s="142"/>
      <c r="H165" s="142"/>
      <c r="I165" s="142"/>
      <c r="J165" s="142"/>
      <c r="K165" s="142"/>
      <c r="L165" s="142"/>
      <c r="M165" s="142"/>
      <c r="N165" s="28"/>
    </row>
    <row r="166" spans="1:14" x14ac:dyDescent="0.2">
      <c r="A166" s="384"/>
      <c r="B166" s="384"/>
      <c r="C166" s="415"/>
      <c r="D166" s="415"/>
      <c r="E166" s="142"/>
      <c r="F166" s="142"/>
      <c r="G166" s="142"/>
      <c r="H166" s="142"/>
      <c r="I166" s="142"/>
      <c r="J166" s="142"/>
      <c r="K166" s="142"/>
      <c r="L166" s="142"/>
      <c r="M166" s="142"/>
      <c r="N166" s="28"/>
    </row>
    <row r="167" spans="1:14" x14ac:dyDescent="0.2">
      <c r="A167" s="384"/>
      <c r="B167" s="384"/>
      <c r="C167" s="415"/>
      <c r="D167" s="415"/>
      <c r="E167" s="142"/>
      <c r="F167" s="142"/>
      <c r="G167" s="142"/>
      <c r="H167" s="142"/>
      <c r="I167" s="142"/>
      <c r="J167" s="142"/>
      <c r="K167" s="142"/>
      <c r="L167" s="142"/>
      <c r="M167" s="142"/>
      <c r="N167" s="28"/>
    </row>
    <row r="168" spans="1:14" x14ac:dyDescent="0.2">
      <c r="A168" s="384"/>
      <c r="B168" s="384"/>
      <c r="C168" s="415"/>
      <c r="D168" s="415"/>
      <c r="E168" s="142"/>
      <c r="F168" s="142"/>
      <c r="G168" s="142"/>
      <c r="H168" s="142"/>
      <c r="I168" s="142"/>
      <c r="J168" s="142"/>
      <c r="K168" s="142"/>
      <c r="L168" s="142"/>
      <c r="M168" s="142"/>
      <c r="N168" s="28"/>
    </row>
    <row r="169" spans="1:14" x14ac:dyDescent="0.2">
      <c r="A169" s="384"/>
      <c r="B169" s="384"/>
      <c r="C169" s="415"/>
      <c r="D169" s="415"/>
      <c r="E169" s="142"/>
      <c r="F169" s="142"/>
      <c r="G169" s="142"/>
      <c r="H169" s="142"/>
      <c r="I169" s="142"/>
      <c r="J169" s="142"/>
      <c r="K169" s="142"/>
      <c r="L169" s="142"/>
      <c r="M169" s="142"/>
      <c r="N169" s="28"/>
    </row>
    <row r="170" spans="1:14" x14ac:dyDescent="0.2">
      <c r="A170" s="384"/>
      <c r="B170" s="384"/>
      <c r="C170" s="415"/>
      <c r="D170" s="415"/>
      <c r="E170" s="142"/>
      <c r="F170" s="142"/>
      <c r="G170" s="142"/>
      <c r="H170" s="142"/>
      <c r="I170" s="142"/>
      <c r="J170" s="142"/>
      <c r="K170" s="142"/>
      <c r="L170" s="142"/>
      <c r="M170" s="142"/>
      <c r="N170" s="28"/>
    </row>
    <row r="171" spans="1:14" x14ac:dyDescent="0.2">
      <c r="A171" s="384"/>
      <c r="B171" s="384"/>
      <c r="C171" s="415"/>
      <c r="D171" s="415"/>
      <c r="E171" s="142"/>
      <c r="F171" s="142"/>
      <c r="G171" s="142"/>
      <c r="H171" s="142"/>
      <c r="I171" s="142"/>
      <c r="J171" s="142"/>
      <c r="K171" s="142"/>
      <c r="L171" s="142"/>
      <c r="M171" s="142"/>
      <c r="N171" s="28"/>
    </row>
    <row r="172" spans="1:14" x14ac:dyDescent="0.2">
      <c r="A172" s="384"/>
      <c r="B172" s="384"/>
      <c r="C172" s="415"/>
      <c r="D172" s="415"/>
      <c r="E172" s="142"/>
      <c r="F172" s="142"/>
      <c r="G172" s="142"/>
      <c r="H172" s="142"/>
      <c r="I172" s="142"/>
      <c r="J172" s="142"/>
      <c r="K172" s="142"/>
      <c r="L172" s="142"/>
      <c r="M172" s="142"/>
      <c r="N172" s="28"/>
    </row>
    <row r="173" spans="1:14" x14ac:dyDescent="0.2">
      <c r="A173" s="384"/>
      <c r="B173" s="384"/>
      <c r="C173" s="415"/>
      <c r="D173" s="415"/>
      <c r="E173" s="142"/>
      <c r="F173" s="142"/>
      <c r="G173" s="142"/>
      <c r="H173" s="142"/>
      <c r="I173" s="142"/>
      <c r="J173" s="142"/>
      <c r="K173" s="142"/>
      <c r="L173" s="142"/>
      <c r="M173" s="142"/>
      <c r="N173" s="28"/>
    </row>
    <row r="174" spans="1:14" x14ac:dyDescent="0.2">
      <c r="A174" s="384"/>
      <c r="B174" s="384"/>
      <c r="C174" s="415"/>
      <c r="D174" s="415"/>
      <c r="E174" s="142"/>
      <c r="F174" s="142"/>
      <c r="G174" s="142"/>
      <c r="H174" s="142"/>
      <c r="I174" s="142"/>
      <c r="J174" s="142"/>
      <c r="K174" s="142"/>
      <c r="L174" s="142"/>
      <c r="M174" s="142"/>
      <c r="N174" s="28"/>
    </row>
    <row r="175" spans="1:14" x14ac:dyDescent="0.2">
      <c r="A175" s="384"/>
      <c r="B175" s="384"/>
      <c r="C175" s="415"/>
      <c r="D175" s="415"/>
      <c r="E175" s="142"/>
      <c r="F175" s="142"/>
      <c r="G175" s="142"/>
      <c r="H175" s="142"/>
      <c r="I175" s="142"/>
      <c r="J175" s="142"/>
      <c r="K175" s="142"/>
      <c r="L175" s="142"/>
      <c r="M175" s="142"/>
      <c r="N175" s="28"/>
    </row>
    <row r="176" spans="1:14" x14ac:dyDescent="0.2">
      <c r="A176" s="384"/>
      <c r="B176" s="384"/>
      <c r="C176" s="415"/>
      <c r="D176" s="415"/>
      <c r="E176" s="142"/>
      <c r="F176" s="142"/>
      <c r="G176" s="142"/>
      <c r="H176" s="142"/>
      <c r="I176" s="142"/>
      <c r="J176" s="142"/>
      <c r="K176" s="142"/>
      <c r="L176" s="142"/>
      <c r="M176" s="142"/>
      <c r="N176" s="28"/>
    </row>
    <row r="177" spans="1:14" x14ac:dyDescent="0.2">
      <c r="A177" s="384"/>
      <c r="B177" s="384"/>
      <c r="C177" s="415"/>
      <c r="D177" s="415"/>
      <c r="E177" s="142"/>
      <c r="F177" s="142"/>
      <c r="G177" s="142"/>
      <c r="H177" s="142"/>
      <c r="I177" s="142"/>
      <c r="J177" s="142"/>
      <c r="K177" s="142"/>
      <c r="L177" s="142"/>
      <c r="M177" s="142"/>
      <c r="N177" s="28"/>
    </row>
    <row r="178" spans="1:14" x14ac:dyDescent="0.2">
      <c r="A178" s="384"/>
      <c r="B178" s="384"/>
      <c r="C178" s="415"/>
      <c r="D178" s="415"/>
      <c r="E178" s="142"/>
      <c r="F178" s="142"/>
      <c r="G178" s="142"/>
      <c r="H178" s="142"/>
      <c r="I178" s="142"/>
      <c r="J178" s="142"/>
      <c r="K178" s="142"/>
      <c r="L178" s="142"/>
      <c r="M178" s="142"/>
      <c r="N178" s="28"/>
    </row>
    <row r="179" spans="1:14" x14ac:dyDescent="0.2">
      <c r="A179" s="384"/>
      <c r="B179" s="384"/>
      <c r="C179" s="415"/>
      <c r="D179" s="415"/>
      <c r="E179" s="142"/>
      <c r="F179" s="142"/>
      <c r="G179" s="142"/>
      <c r="H179" s="142"/>
      <c r="I179" s="142"/>
      <c r="J179" s="142"/>
      <c r="K179" s="142"/>
      <c r="L179" s="142"/>
      <c r="M179" s="142"/>
      <c r="N179" s="28"/>
    </row>
    <row r="180" spans="1:14" x14ac:dyDescent="0.2">
      <c r="A180" s="384"/>
      <c r="B180" s="384"/>
      <c r="C180" s="415"/>
      <c r="D180" s="415"/>
      <c r="E180" s="142"/>
      <c r="F180" s="142"/>
      <c r="G180" s="142"/>
      <c r="H180" s="142"/>
      <c r="I180" s="142"/>
      <c r="J180" s="142"/>
      <c r="K180" s="142"/>
      <c r="L180" s="142"/>
      <c r="M180" s="142"/>
      <c r="N180" s="28"/>
    </row>
    <row r="181" spans="1:14" x14ac:dyDescent="0.2">
      <c r="A181" s="384"/>
      <c r="B181" s="384"/>
      <c r="C181" s="415"/>
      <c r="D181" s="415"/>
      <c r="E181" s="142"/>
      <c r="F181" s="142"/>
      <c r="G181" s="142"/>
      <c r="H181" s="142"/>
      <c r="I181" s="142"/>
      <c r="J181" s="142"/>
      <c r="K181" s="142"/>
      <c r="L181" s="142"/>
      <c r="M181" s="142"/>
      <c r="N181" s="28"/>
    </row>
    <row r="182" spans="1:14" x14ac:dyDescent="0.2">
      <c r="A182" s="384"/>
      <c r="B182" s="384"/>
      <c r="C182" s="415"/>
      <c r="D182" s="415"/>
      <c r="E182" s="142"/>
      <c r="F182" s="142"/>
      <c r="G182" s="142"/>
      <c r="H182" s="142"/>
      <c r="I182" s="142"/>
      <c r="J182" s="142"/>
      <c r="K182" s="142"/>
      <c r="L182" s="142"/>
      <c r="M182" s="142"/>
      <c r="N182" s="28"/>
    </row>
    <row r="183" spans="1:14" x14ac:dyDescent="0.2">
      <c r="A183" s="384"/>
      <c r="B183" s="384"/>
      <c r="C183" s="415"/>
      <c r="D183" s="415"/>
      <c r="E183" s="142"/>
      <c r="F183" s="142"/>
      <c r="G183" s="142"/>
      <c r="H183" s="142"/>
      <c r="I183" s="142"/>
      <c r="J183" s="142"/>
      <c r="K183" s="142"/>
      <c r="L183" s="142"/>
      <c r="M183" s="142"/>
      <c r="N183" s="28"/>
    </row>
    <row r="184" spans="1:14" x14ac:dyDescent="0.2">
      <c r="A184" s="384"/>
      <c r="B184" s="384"/>
      <c r="C184" s="415"/>
      <c r="D184" s="415"/>
      <c r="E184" s="142"/>
      <c r="F184" s="142"/>
      <c r="G184" s="142"/>
      <c r="H184" s="142"/>
      <c r="I184" s="142"/>
      <c r="J184" s="142"/>
      <c r="K184" s="142"/>
      <c r="L184" s="142"/>
      <c r="M184" s="142"/>
      <c r="N184" s="28"/>
    </row>
    <row r="185" spans="1:14" x14ac:dyDescent="0.2">
      <c r="A185" s="384"/>
      <c r="B185" s="384"/>
      <c r="C185" s="415"/>
      <c r="D185" s="415"/>
      <c r="E185" s="142"/>
      <c r="F185" s="142"/>
      <c r="G185" s="142"/>
      <c r="H185" s="142"/>
      <c r="I185" s="142"/>
      <c r="J185" s="142"/>
      <c r="K185" s="142"/>
      <c r="L185" s="142"/>
      <c r="M185" s="142"/>
      <c r="N185" s="28"/>
    </row>
    <row r="186" spans="1:14" x14ac:dyDescent="0.2">
      <c r="A186" s="384"/>
      <c r="B186" s="384"/>
      <c r="C186" s="415"/>
      <c r="D186" s="415"/>
      <c r="E186" s="142"/>
      <c r="F186" s="142"/>
      <c r="G186" s="142"/>
      <c r="H186" s="142"/>
      <c r="I186" s="142"/>
      <c r="J186" s="142"/>
      <c r="K186" s="142"/>
      <c r="L186" s="142"/>
      <c r="M186" s="142"/>
      <c r="N186" s="28"/>
    </row>
    <row r="187" spans="1:14" x14ac:dyDescent="0.2">
      <c r="A187" s="384"/>
      <c r="B187" s="384"/>
      <c r="C187" s="415"/>
      <c r="D187" s="415"/>
      <c r="E187" s="142"/>
      <c r="F187" s="142"/>
      <c r="G187" s="142"/>
      <c r="H187" s="142"/>
      <c r="I187" s="142"/>
      <c r="J187" s="142"/>
      <c r="K187" s="142"/>
      <c r="L187" s="142"/>
      <c r="M187" s="142"/>
      <c r="N187" s="28"/>
    </row>
    <row r="188" spans="1:14" x14ac:dyDescent="0.2">
      <c r="A188" s="384"/>
      <c r="B188" s="384"/>
      <c r="C188" s="415"/>
      <c r="D188" s="415"/>
      <c r="E188" s="142"/>
      <c r="F188" s="142"/>
      <c r="G188" s="142"/>
      <c r="H188" s="142"/>
      <c r="I188" s="142"/>
      <c r="J188" s="142"/>
      <c r="K188" s="142"/>
      <c r="L188" s="142"/>
      <c r="M188" s="142"/>
      <c r="N188" s="28"/>
    </row>
    <row r="189" spans="1:14" x14ac:dyDescent="0.2">
      <c r="A189" s="384"/>
      <c r="B189" s="384"/>
      <c r="C189" s="415"/>
      <c r="D189" s="415"/>
      <c r="E189" s="142"/>
      <c r="F189" s="142"/>
      <c r="G189" s="142"/>
      <c r="H189" s="142"/>
      <c r="I189" s="142"/>
      <c r="J189" s="142"/>
      <c r="K189" s="142"/>
      <c r="L189" s="142"/>
      <c r="M189" s="142"/>
      <c r="N189" s="28"/>
    </row>
    <row r="190" spans="1:14" x14ac:dyDescent="0.2">
      <c r="A190" s="384"/>
      <c r="B190" s="384"/>
      <c r="C190" s="415"/>
      <c r="D190" s="415"/>
      <c r="E190" s="142"/>
      <c r="F190" s="142"/>
      <c r="G190" s="142"/>
      <c r="H190" s="142"/>
      <c r="I190" s="142"/>
      <c r="J190" s="142"/>
      <c r="K190" s="142"/>
      <c r="L190" s="142"/>
      <c r="M190" s="142"/>
      <c r="N190" s="28"/>
    </row>
    <row r="191" spans="1:14" x14ac:dyDescent="0.2">
      <c r="A191" s="384"/>
      <c r="B191" s="384"/>
      <c r="C191" s="415"/>
      <c r="D191" s="415"/>
      <c r="E191" s="142"/>
      <c r="F191" s="142"/>
      <c r="G191" s="142"/>
      <c r="H191" s="142"/>
      <c r="I191" s="142"/>
      <c r="J191" s="142"/>
      <c r="K191" s="142"/>
      <c r="L191" s="142"/>
      <c r="M191" s="142"/>
      <c r="N191" s="28"/>
    </row>
    <row r="192" spans="1:14" x14ac:dyDescent="0.2">
      <c r="A192" s="384"/>
      <c r="B192" s="384"/>
      <c r="C192" s="415"/>
      <c r="D192" s="415"/>
      <c r="E192" s="142"/>
      <c r="F192" s="142"/>
      <c r="G192" s="142"/>
      <c r="H192" s="142"/>
      <c r="I192" s="142"/>
      <c r="J192" s="142"/>
      <c r="K192" s="142"/>
      <c r="L192" s="142"/>
      <c r="M192" s="142"/>
      <c r="N192" s="28"/>
    </row>
    <row r="193" spans="1:14" x14ac:dyDescent="0.2">
      <c r="A193" s="384"/>
      <c r="B193" s="384"/>
      <c r="C193" s="415"/>
      <c r="D193" s="415"/>
      <c r="E193" s="142"/>
      <c r="F193" s="142"/>
      <c r="G193" s="142"/>
      <c r="H193" s="142"/>
      <c r="I193" s="142"/>
      <c r="J193" s="142"/>
      <c r="K193" s="142"/>
      <c r="L193" s="142"/>
      <c r="M193" s="142"/>
      <c r="N193" s="28"/>
    </row>
    <row r="194" spans="1:14" x14ac:dyDescent="0.2">
      <c r="A194" s="384"/>
      <c r="B194" s="384"/>
      <c r="C194" s="415"/>
      <c r="D194" s="415"/>
      <c r="E194" s="142"/>
      <c r="F194" s="142"/>
      <c r="G194" s="142"/>
      <c r="H194" s="142"/>
      <c r="I194" s="142"/>
      <c r="J194" s="142"/>
      <c r="K194" s="142"/>
      <c r="L194" s="142"/>
      <c r="M194" s="142"/>
      <c r="N194" s="28"/>
    </row>
    <row r="195" spans="1:14" x14ac:dyDescent="0.2">
      <c r="A195" s="384"/>
      <c r="B195" s="384"/>
      <c r="C195" s="415"/>
      <c r="D195" s="415"/>
      <c r="E195" s="142"/>
      <c r="F195" s="142"/>
      <c r="G195" s="142"/>
      <c r="H195" s="142"/>
      <c r="I195" s="142"/>
      <c r="J195" s="142"/>
      <c r="K195" s="142"/>
      <c r="L195" s="142"/>
      <c r="M195" s="142"/>
      <c r="N195" s="28"/>
    </row>
    <row r="196" spans="1:14" x14ac:dyDescent="0.2">
      <c r="A196" s="384"/>
      <c r="B196" s="384"/>
      <c r="C196" s="415"/>
      <c r="D196" s="415"/>
      <c r="E196" s="142"/>
      <c r="F196" s="142"/>
      <c r="G196" s="142"/>
      <c r="H196" s="142"/>
      <c r="I196" s="142"/>
      <c r="J196" s="142"/>
      <c r="K196" s="142"/>
      <c r="L196" s="142"/>
      <c r="M196" s="142"/>
      <c r="N196" s="28"/>
    </row>
    <row r="197" spans="1:14" x14ac:dyDescent="0.2">
      <c r="A197" s="384"/>
      <c r="B197" s="384"/>
      <c r="C197" s="415"/>
      <c r="D197" s="415"/>
      <c r="E197" s="142"/>
      <c r="F197" s="142"/>
      <c r="G197" s="142"/>
      <c r="H197" s="142"/>
      <c r="I197" s="142"/>
      <c r="J197" s="142"/>
      <c r="K197" s="142"/>
      <c r="L197" s="142"/>
      <c r="M197" s="142"/>
      <c r="N197" s="28"/>
    </row>
    <row r="198" spans="1:14" x14ac:dyDescent="0.2">
      <c r="A198" s="384"/>
      <c r="B198" s="384"/>
      <c r="C198" s="415"/>
      <c r="D198" s="415"/>
      <c r="E198" s="142"/>
      <c r="F198" s="142"/>
      <c r="G198" s="142"/>
      <c r="H198" s="142"/>
      <c r="I198" s="142"/>
      <c r="J198" s="142"/>
      <c r="K198" s="142"/>
      <c r="L198" s="142"/>
      <c r="M198" s="142"/>
      <c r="N198" s="28"/>
    </row>
    <row r="199" spans="1:14" x14ac:dyDescent="0.2">
      <c r="A199" s="384"/>
      <c r="B199" s="384"/>
      <c r="C199" s="415"/>
      <c r="D199" s="415"/>
      <c r="E199" s="142"/>
      <c r="F199" s="142"/>
      <c r="G199" s="142"/>
      <c r="H199" s="142"/>
      <c r="I199" s="142"/>
      <c r="J199" s="142"/>
      <c r="K199" s="142"/>
      <c r="L199" s="142"/>
      <c r="M199" s="142"/>
      <c r="N199" s="28"/>
    </row>
    <row r="200" spans="1:14" x14ac:dyDescent="0.2">
      <c r="A200" s="384"/>
      <c r="B200" s="384"/>
      <c r="C200" s="415"/>
      <c r="D200" s="415"/>
      <c r="E200" s="142"/>
      <c r="F200" s="142"/>
      <c r="G200" s="142"/>
      <c r="H200" s="142"/>
      <c r="I200" s="142"/>
      <c r="J200" s="142"/>
      <c r="K200" s="142"/>
      <c r="L200" s="142"/>
      <c r="M200" s="142"/>
      <c r="N200" s="28"/>
    </row>
    <row r="201" spans="1:14" x14ac:dyDescent="0.2">
      <c r="A201" s="384"/>
      <c r="B201" s="384"/>
      <c r="C201" s="415"/>
      <c r="D201" s="415"/>
      <c r="E201" s="142"/>
      <c r="F201" s="142"/>
      <c r="G201" s="142"/>
      <c r="H201" s="142"/>
      <c r="I201" s="142"/>
      <c r="J201" s="142"/>
      <c r="K201" s="142"/>
      <c r="L201" s="142"/>
      <c r="M201" s="142"/>
      <c r="N201" s="28"/>
    </row>
    <row r="202" spans="1:14" x14ac:dyDescent="0.2">
      <c r="A202" s="384"/>
      <c r="B202" s="384"/>
      <c r="C202" s="415"/>
      <c r="D202" s="415"/>
      <c r="E202" s="142"/>
      <c r="F202" s="142"/>
      <c r="G202" s="142"/>
      <c r="H202" s="142"/>
      <c r="I202" s="142"/>
      <c r="J202" s="142"/>
      <c r="K202" s="142"/>
      <c r="L202" s="142"/>
      <c r="M202" s="142"/>
      <c r="N202" s="28"/>
    </row>
    <row r="203" spans="1:14" x14ac:dyDescent="0.2">
      <c r="A203" s="384"/>
      <c r="B203" s="384"/>
      <c r="C203" s="415"/>
      <c r="D203" s="415"/>
      <c r="E203" s="142"/>
      <c r="F203" s="142"/>
      <c r="G203" s="142"/>
      <c r="H203" s="142"/>
      <c r="I203" s="142"/>
      <c r="J203" s="142"/>
      <c r="K203" s="142"/>
      <c r="L203" s="142"/>
      <c r="M203" s="142"/>
      <c r="N203" s="28"/>
    </row>
    <row r="204" spans="1:14" x14ac:dyDescent="0.2">
      <c r="A204" s="384"/>
      <c r="B204" s="384"/>
      <c r="C204" s="415"/>
      <c r="D204" s="415"/>
      <c r="E204" s="142"/>
      <c r="F204" s="142"/>
      <c r="G204" s="142"/>
      <c r="H204" s="142"/>
      <c r="I204" s="142"/>
      <c r="J204" s="142"/>
      <c r="K204" s="142"/>
      <c r="L204" s="142"/>
      <c r="M204" s="142"/>
      <c r="N204" s="28"/>
    </row>
    <row r="205" spans="1:14" x14ac:dyDescent="0.2">
      <c r="A205" s="384"/>
      <c r="B205" s="384"/>
      <c r="C205" s="415"/>
      <c r="D205" s="415"/>
      <c r="E205" s="142"/>
      <c r="F205" s="142"/>
      <c r="G205" s="142"/>
      <c r="H205" s="142"/>
      <c r="I205" s="142"/>
      <c r="J205" s="142"/>
      <c r="K205" s="142"/>
      <c r="L205" s="142"/>
      <c r="M205" s="142"/>
      <c r="N205" s="28"/>
    </row>
    <row r="206" spans="1:14" x14ac:dyDescent="0.2">
      <c r="A206" s="384"/>
      <c r="B206" s="384"/>
      <c r="C206" s="415"/>
      <c r="D206" s="415"/>
      <c r="E206" s="142"/>
      <c r="F206" s="142"/>
      <c r="G206" s="142"/>
      <c r="H206" s="142"/>
      <c r="I206" s="142"/>
      <c r="J206" s="142"/>
      <c r="K206" s="142"/>
      <c r="L206" s="142"/>
      <c r="M206" s="142"/>
      <c r="N206" s="28"/>
    </row>
    <row r="207" spans="1:14" x14ac:dyDescent="0.2">
      <c r="A207" s="384"/>
      <c r="B207" s="384"/>
      <c r="C207" s="415"/>
      <c r="D207" s="415"/>
      <c r="E207" s="142"/>
      <c r="F207" s="142"/>
      <c r="G207" s="142"/>
      <c r="H207" s="142"/>
      <c r="I207" s="142"/>
      <c r="J207" s="142"/>
      <c r="K207" s="142"/>
      <c r="L207" s="142"/>
      <c r="M207" s="142"/>
      <c r="N207" s="28"/>
    </row>
    <row r="208" spans="1:14" x14ac:dyDescent="0.2">
      <c r="A208" s="384"/>
      <c r="B208" s="384"/>
      <c r="C208" s="415"/>
      <c r="D208" s="415"/>
      <c r="E208" s="142"/>
      <c r="F208" s="142"/>
      <c r="G208" s="142"/>
      <c r="H208" s="142"/>
      <c r="I208" s="142"/>
      <c r="J208" s="142"/>
      <c r="K208" s="142"/>
      <c r="L208" s="142"/>
      <c r="M208" s="142"/>
      <c r="N208" s="28"/>
    </row>
    <row r="209" spans="1:14" x14ac:dyDescent="0.2">
      <c r="A209" s="384"/>
      <c r="B209" s="384"/>
      <c r="C209" s="415"/>
      <c r="D209" s="415"/>
      <c r="E209" s="142"/>
      <c r="F209" s="142"/>
      <c r="G209" s="142"/>
      <c r="H209" s="142"/>
      <c r="I209" s="142"/>
      <c r="J209" s="142"/>
      <c r="K209" s="142"/>
      <c r="L209" s="142"/>
      <c r="M209" s="142"/>
      <c r="N209" s="28"/>
    </row>
    <row r="210" spans="1:14" x14ac:dyDescent="0.2">
      <c r="A210" s="384"/>
      <c r="B210" s="384"/>
      <c r="C210" s="415"/>
      <c r="D210" s="415"/>
      <c r="E210" s="142"/>
      <c r="F210" s="142"/>
      <c r="G210" s="142"/>
      <c r="H210" s="142"/>
      <c r="I210" s="142"/>
      <c r="J210" s="142"/>
      <c r="K210" s="142"/>
      <c r="L210" s="142"/>
      <c r="M210" s="142"/>
      <c r="N210" s="28"/>
    </row>
    <row r="211" spans="1:14" x14ac:dyDescent="0.2">
      <c r="A211" s="384"/>
      <c r="B211" s="384"/>
      <c r="C211" s="415"/>
      <c r="D211" s="415"/>
      <c r="E211" s="142"/>
      <c r="F211" s="142"/>
      <c r="G211" s="142"/>
      <c r="H211" s="142"/>
      <c r="I211" s="142"/>
      <c r="J211" s="142"/>
      <c r="K211" s="142"/>
      <c r="L211" s="142"/>
      <c r="M211" s="142"/>
      <c r="N211" s="28"/>
    </row>
    <row r="212" spans="1:14" x14ac:dyDescent="0.2">
      <c r="A212" s="384"/>
      <c r="B212" s="384"/>
      <c r="C212" s="415"/>
      <c r="D212" s="415"/>
      <c r="E212" s="142"/>
      <c r="F212" s="142"/>
      <c r="G212" s="142"/>
      <c r="H212" s="142"/>
      <c r="I212" s="142"/>
      <c r="J212" s="142"/>
      <c r="K212" s="142"/>
      <c r="L212" s="142"/>
      <c r="M212" s="142"/>
      <c r="N212" s="28"/>
    </row>
    <row r="213" spans="1:14" x14ac:dyDescent="0.2">
      <c r="A213" s="384"/>
      <c r="B213" s="384"/>
      <c r="C213" s="415"/>
      <c r="D213" s="415"/>
      <c r="E213" s="142"/>
      <c r="F213" s="142"/>
      <c r="G213" s="142"/>
      <c r="H213" s="142"/>
      <c r="I213" s="142"/>
      <c r="J213" s="142"/>
      <c r="K213" s="142"/>
      <c r="L213" s="142"/>
      <c r="M213" s="142"/>
      <c r="N213" s="28"/>
    </row>
    <row r="214" spans="1:14" x14ac:dyDescent="0.2">
      <c r="A214" s="384"/>
      <c r="B214" s="384"/>
      <c r="C214" s="415"/>
      <c r="D214" s="415"/>
      <c r="E214" s="142"/>
      <c r="F214" s="142"/>
      <c r="G214" s="142"/>
      <c r="H214" s="142"/>
      <c r="I214" s="142"/>
      <c r="J214" s="142"/>
      <c r="K214" s="142"/>
      <c r="L214" s="142"/>
      <c r="M214" s="142"/>
      <c r="N214" s="28"/>
    </row>
    <row r="215" spans="1:14" x14ac:dyDescent="0.2">
      <c r="A215" s="384"/>
      <c r="B215" s="384"/>
      <c r="C215" s="415"/>
      <c r="D215" s="415"/>
      <c r="E215" s="142"/>
      <c r="F215" s="142"/>
      <c r="G215" s="142"/>
      <c r="H215" s="142"/>
      <c r="I215" s="142"/>
      <c r="J215" s="142"/>
      <c r="K215" s="142"/>
      <c r="L215" s="142"/>
      <c r="M215" s="142"/>
      <c r="N215" s="28"/>
    </row>
    <row r="216" spans="1:14" x14ac:dyDescent="0.2">
      <c r="A216" s="384"/>
      <c r="B216" s="384"/>
      <c r="C216" s="415"/>
      <c r="D216" s="415"/>
      <c r="E216" s="142"/>
      <c r="F216" s="142"/>
      <c r="G216" s="142"/>
      <c r="H216" s="142"/>
      <c r="I216" s="142"/>
      <c r="J216" s="142"/>
      <c r="K216" s="142"/>
      <c r="L216" s="142"/>
      <c r="M216" s="142"/>
      <c r="N216" s="28"/>
    </row>
    <row r="217" spans="1:14" x14ac:dyDescent="0.2">
      <c r="A217" s="384"/>
      <c r="B217" s="384"/>
      <c r="C217" s="415"/>
      <c r="D217" s="415"/>
      <c r="E217" s="142"/>
      <c r="F217" s="142"/>
      <c r="G217" s="142"/>
      <c r="H217" s="142"/>
      <c r="I217" s="142"/>
      <c r="J217" s="142"/>
      <c r="K217" s="142"/>
      <c r="L217" s="142"/>
      <c r="M217" s="142"/>
      <c r="N217" s="28"/>
    </row>
    <row r="218" spans="1:14" x14ac:dyDescent="0.2">
      <c r="A218" s="384"/>
      <c r="B218" s="384"/>
      <c r="C218" s="415"/>
      <c r="D218" s="415"/>
      <c r="E218" s="142"/>
      <c r="F218" s="142"/>
      <c r="G218" s="142"/>
      <c r="H218" s="142"/>
      <c r="I218" s="142"/>
      <c r="J218" s="142"/>
      <c r="K218" s="142"/>
      <c r="L218" s="142"/>
      <c r="M218" s="142"/>
      <c r="N218" s="28"/>
    </row>
    <row r="219" spans="1:14" x14ac:dyDescent="0.2">
      <c r="A219" s="384"/>
      <c r="B219" s="384"/>
      <c r="C219" s="415"/>
      <c r="D219" s="415"/>
      <c r="E219" s="142"/>
      <c r="F219" s="142"/>
      <c r="G219" s="142"/>
      <c r="H219" s="142"/>
      <c r="I219" s="142"/>
      <c r="J219" s="142"/>
      <c r="K219" s="142"/>
      <c r="L219" s="142"/>
      <c r="M219" s="142"/>
      <c r="N219" s="28"/>
    </row>
    <row r="220" spans="1:14" x14ac:dyDescent="0.2">
      <c r="A220" s="384"/>
      <c r="B220" s="384"/>
      <c r="C220" s="415"/>
      <c r="D220" s="415"/>
      <c r="E220" s="142"/>
      <c r="F220" s="142"/>
      <c r="G220" s="142"/>
      <c r="H220" s="142"/>
      <c r="I220" s="142"/>
      <c r="J220" s="142"/>
      <c r="K220" s="142"/>
      <c r="L220" s="142"/>
      <c r="M220" s="142"/>
      <c r="N220" s="28"/>
    </row>
    <row r="221" spans="1:14" x14ac:dyDescent="0.2">
      <c r="A221" s="384"/>
      <c r="B221" s="384"/>
      <c r="C221" s="415"/>
      <c r="D221" s="415"/>
      <c r="E221" s="142"/>
      <c r="F221" s="142"/>
      <c r="G221" s="142"/>
      <c r="H221" s="142"/>
      <c r="I221" s="142"/>
      <c r="J221" s="142"/>
      <c r="K221" s="142"/>
      <c r="L221" s="142"/>
      <c r="M221" s="142"/>
      <c r="N221" s="28"/>
    </row>
    <row r="222" spans="1:14" x14ac:dyDescent="0.2">
      <c r="A222" s="384"/>
      <c r="B222" s="384"/>
      <c r="C222" s="415"/>
      <c r="D222" s="415"/>
      <c r="E222" s="142"/>
      <c r="F222" s="142"/>
      <c r="G222" s="142"/>
      <c r="H222" s="142"/>
      <c r="I222" s="142"/>
      <c r="J222" s="142"/>
      <c r="K222" s="142"/>
      <c r="L222" s="142"/>
      <c r="M222" s="142"/>
      <c r="N222" s="28"/>
    </row>
    <row r="223" spans="1:14" x14ac:dyDescent="0.2">
      <c r="A223" s="384"/>
      <c r="B223" s="384"/>
      <c r="C223" s="415"/>
      <c r="D223" s="415"/>
      <c r="E223" s="142"/>
      <c r="F223" s="142"/>
      <c r="G223" s="142"/>
      <c r="H223" s="142"/>
      <c r="I223" s="142"/>
      <c r="J223" s="142"/>
      <c r="K223" s="142"/>
      <c r="L223" s="142"/>
      <c r="M223" s="142"/>
      <c r="N223" s="28"/>
    </row>
    <row r="224" spans="1:14" x14ac:dyDescent="0.2">
      <c r="A224" s="384"/>
      <c r="B224" s="384"/>
      <c r="C224" s="415"/>
      <c r="D224" s="415"/>
      <c r="E224" s="142"/>
      <c r="F224" s="142"/>
      <c r="G224" s="142"/>
      <c r="H224" s="142"/>
      <c r="I224" s="142"/>
      <c r="J224" s="142"/>
      <c r="K224" s="142"/>
      <c r="L224" s="142"/>
      <c r="M224" s="142"/>
      <c r="N224" s="28"/>
    </row>
    <row r="225" spans="1:14" x14ac:dyDescent="0.2">
      <c r="A225" s="384"/>
      <c r="B225" s="384"/>
      <c r="C225" s="415"/>
      <c r="D225" s="415"/>
      <c r="E225" s="142"/>
      <c r="F225" s="142"/>
      <c r="G225" s="142"/>
      <c r="H225" s="142"/>
      <c r="I225" s="142"/>
      <c r="J225" s="142"/>
      <c r="K225" s="142"/>
      <c r="L225" s="142"/>
      <c r="M225" s="142"/>
      <c r="N225" s="28"/>
    </row>
    <row r="226" spans="1:14" x14ac:dyDescent="0.2">
      <c r="A226" s="384"/>
      <c r="B226" s="384"/>
      <c r="C226" s="415"/>
      <c r="D226" s="415"/>
      <c r="E226" s="142"/>
      <c r="F226" s="142"/>
      <c r="G226" s="142"/>
      <c r="H226" s="142"/>
      <c r="I226" s="142"/>
      <c r="J226" s="142"/>
      <c r="K226" s="142"/>
      <c r="L226" s="142"/>
      <c r="M226" s="142"/>
      <c r="N226" s="28"/>
    </row>
    <row r="227" spans="1:14" x14ac:dyDescent="0.2">
      <c r="A227" s="384"/>
      <c r="B227" s="384"/>
      <c r="C227" s="415"/>
      <c r="D227" s="415"/>
      <c r="E227" s="142"/>
      <c r="F227" s="142"/>
      <c r="G227" s="142"/>
      <c r="H227" s="142"/>
      <c r="I227" s="142"/>
      <c r="J227" s="142"/>
      <c r="K227" s="142"/>
      <c r="L227" s="142"/>
      <c r="M227" s="142"/>
      <c r="N227" s="28"/>
    </row>
    <row r="228" spans="1:14" x14ac:dyDescent="0.2">
      <c r="A228" s="384"/>
      <c r="B228" s="384"/>
      <c r="C228" s="415"/>
      <c r="D228" s="415"/>
      <c r="E228" s="142"/>
      <c r="F228" s="142"/>
      <c r="G228" s="142"/>
      <c r="H228" s="142"/>
      <c r="I228" s="142"/>
      <c r="J228" s="142"/>
      <c r="K228" s="142"/>
      <c r="L228" s="142"/>
      <c r="M228" s="142"/>
      <c r="N228" s="28"/>
    </row>
    <row r="229" spans="1:14" x14ac:dyDescent="0.2">
      <c r="A229" s="384"/>
      <c r="B229" s="384"/>
      <c r="C229" s="415"/>
      <c r="D229" s="415"/>
      <c r="E229" s="142"/>
      <c r="F229" s="142"/>
      <c r="G229" s="142"/>
      <c r="H229" s="142"/>
      <c r="I229" s="142"/>
      <c r="J229" s="142"/>
      <c r="K229" s="142"/>
      <c r="L229" s="142"/>
      <c r="M229" s="142"/>
      <c r="N229" s="28"/>
    </row>
    <row r="230" spans="1:14" x14ac:dyDescent="0.2">
      <c r="A230" s="384"/>
      <c r="B230" s="384"/>
      <c r="C230" s="415"/>
      <c r="D230" s="415"/>
      <c r="E230" s="142"/>
      <c r="F230" s="142"/>
      <c r="G230" s="142"/>
      <c r="H230" s="142"/>
      <c r="I230" s="142"/>
      <c r="J230" s="142"/>
      <c r="K230" s="142"/>
      <c r="L230" s="142"/>
      <c r="M230" s="142"/>
      <c r="N230" s="28"/>
    </row>
    <row r="231" spans="1:14" x14ac:dyDescent="0.2">
      <c r="A231" s="384"/>
      <c r="B231" s="384"/>
      <c r="C231" s="415"/>
      <c r="D231" s="415"/>
      <c r="E231" s="142"/>
      <c r="F231" s="142"/>
      <c r="G231" s="142"/>
      <c r="H231" s="142"/>
      <c r="I231" s="142"/>
      <c r="J231" s="142"/>
      <c r="K231" s="142"/>
      <c r="L231" s="142"/>
      <c r="M231" s="142"/>
      <c r="N231" s="28"/>
    </row>
    <row r="232" spans="1:14" x14ac:dyDescent="0.2">
      <c r="A232" s="384"/>
      <c r="B232" s="384"/>
      <c r="C232" s="415"/>
      <c r="D232" s="415"/>
      <c r="E232" s="142"/>
      <c r="F232" s="142"/>
      <c r="G232" s="142"/>
      <c r="H232" s="142"/>
      <c r="I232" s="142"/>
      <c r="J232" s="142"/>
      <c r="K232" s="142"/>
      <c r="L232" s="142"/>
      <c r="M232" s="142"/>
      <c r="N232" s="28"/>
    </row>
    <row r="233" spans="1:14" x14ac:dyDescent="0.2">
      <c r="A233" s="384"/>
      <c r="B233" s="384"/>
      <c r="C233" s="415"/>
      <c r="D233" s="415"/>
      <c r="E233" s="142"/>
      <c r="F233" s="142"/>
      <c r="G233" s="142"/>
      <c r="H233" s="142"/>
      <c r="I233" s="142"/>
      <c r="J233" s="142"/>
      <c r="K233" s="142"/>
      <c r="L233" s="142"/>
      <c r="M233" s="142"/>
      <c r="N233" s="28"/>
    </row>
    <row r="234" spans="1:14" x14ac:dyDescent="0.2">
      <c r="A234" s="384"/>
      <c r="B234" s="384"/>
      <c r="C234" s="415"/>
      <c r="D234" s="415"/>
      <c r="E234" s="142"/>
      <c r="F234" s="142"/>
      <c r="G234" s="142"/>
      <c r="H234" s="142"/>
      <c r="I234" s="142"/>
      <c r="J234" s="142"/>
      <c r="K234" s="142"/>
      <c r="L234" s="142"/>
      <c r="M234" s="142"/>
      <c r="N234" s="28"/>
    </row>
    <row r="235" spans="1:14" x14ac:dyDescent="0.2">
      <c r="A235" s="384"/>
      <c r="B235" s="384"/>
      <c r="C235" s="415"/>
      <c r="D235" s="415"/>
      <c r="E235" s="142"/>
      <c r="F235" s="142"/>
      <c r="G235" s="142"/>
      <c r="H235" s="142"/>
      <c r="I235" s="142"/>
      <c r="J235" s="142"/>
      <c r="K235" s="142"/>
      <c r="L235" s="142"/>
      <c r="M235" s="142"/>
      <c r="N235" s="28"/>
    </row>
    <row r="236" spans="1:14" x14ac:dyDescent="0.2">
      <c r="A236" s="384"/>
      <c r="B236" s="384"/>
      <c r="C236" s="415"/>
      <c r="D236" s="415"/>
      <c r="E236" s="142"/>
      <c r="F236" s="142"/>
      <c r="G236" s="142"/>
      <c r="H236" s="142"/>
      <c r="I236" s="142"/>
      <c r="J236" s="142"/>
      <c r="K236" s="142"/>
      <c r="L236" s="142"/>
      <c r="M236" s="142"/>
      <c r="N236" s="28"/>
    </row>
    <row r="237" spans="1:14" x14ac:dyDescent="0.2">
      <c r="A237" s="384"/>
      <c r="B237" s="384"/>
      <c r="C237" s="415"/>
      <c r="D237" s="415"/>
      <c r="E237" s="142"/>
      <c r="F237" s="142"/>
      <c r="G237" s="142"/>
      <c r="H237" s="142"/>
      <c r="I237" s="142"/>
      <c r="J237" s="142"/>
      <c r="K237" s="142"/>
      <c r="L237" s="142"/>
      <c r="M237" s="142"/>
      <c r="N237" s="28"/>
    </row>
    <row r="238" spans="1:14" x14ac:dyDescent="0.2">
      <c r="A238" s="384"/>
      <c r="B238" s="384"/>
      <c r="C238" s="415"/>
      <c r="D238" s="415"/>
      <c r="E238" s="142"/>
      <c r="F238" s="142"/>
      <c r="G238" s="142"/>
      <c r="H238" s="142"/>
      <c r="I238" s="142"/>
      <c r="J238" s="142"/>
      <c r="K238" s="142"/>
      <c r="L238" s="142"/>
      <c r="M238" s="142"/>
      <c r="N238" s="28"/>
    </row>
    <row r="239" spans="1:14" x14ac:dyDescent="0.2">
      <c r="A239" s="384"/>
      <c r="B239" s="384"/>
      <c r="C239" s="415"/>
      <c r="D239" s="415"/>
      <c r="E239" s="142"/>
      <c r="F239" s="142"/>
      <c r="G239" s="142"/>
      <c r="H239" s="142"/>
      <c r="I239" s="142"/>
      <c r="J239" s="142"/>
      <c r="K239" s="142"/>
      <c r="L239" s="142"/>
      <c r="M239" s="142"/>
      <c r="N239" s="28"/>
    </row>
    <row r="240" spans="1:14" x14ac:dyDescent="0.2">
      <c r="A240" s="384"/>
      <c r="B240" s="384"/>
      <c r="C240" s="415"/>
      <c r="D240" s="415"/>
      <c r="E240" s="142"/>
      <c r="F240" s="142"/>
      <c r="G240" s="142"/>
      <c r="H240" s="142"/>
      <c r="I240" s="142"/>
      <c r="J240" s="142"/>
      <c r="K240" s="142"/>
      <c r="L240" s="142"/>
      <c r="M240" s="142"/>
      <c r="N240" s="28"/>
    </row>
    <row r="241" spans="1:14" x14ac:dyDescent="0.2">
      <c r="A241" s="384"/>
      <c r="B241" s="384"/>
      <c r="C241" s="415"/>
      <c r="D241" s="415"/>
      <c r="E241" s="142"/>
      <c r="F241" s="142"/>
      <c r="G241" s="142"/>
      <c r="H241" s="142"/>
      <c r="I241" s="142"/>
      <c r="J241" s="142"/>
      <c r="K241" s="142"/>
      <c r="L241" s="142"/>
      <c r="M241" s="142"/>
      <c r="N241" s="28"/>
    </row>
    <row r="242" spans="1:14" x14ac:dyDescent="0.2">
      <c r="A242" s="384"/>
      <c r="B242" s="384"/>
      <c r="C242" s="415"/>
      <c r="D242" s="415"/>
      <c r="E242" s="142"/>
      <c r="F242" s="142"/>
      <c r="G242" s="142"/>
      <c r="H242" s="142"/>
      <c r="I242" s="142"/>
      <c r="J242" s="142"/>
      <c r="K242" s="142"/>
      <c r="L242" s="142"/>
      <c r="M242" s="142"/>
      <c r="N242" s="28"/>
    </row>
    <row r="243" spans="1:14" x14ac:dyDescent="0.2">
      <c r="A243" s="384"/>
      <c r="B243" s="384"/>
      <c r="C243" s="415"/>
      <c r="D243" s="415"/>
      <c r="E243" s="142"/>
      <c r="F243" s="142"/>
      <c r="G243" s="142"/>
      <c r="H243" s="142"/>
      <c r="I243" s="142"/>
      <c r="J243" s="142"/>
      <c r="K243" s="142"/>
      <c r="L243" s="142"/>
      <c r="M243" s="142"/>
      <c r="N243" s="28"/>
    </row>
    <row r="244" spans="1:14" x14ac:dyDescent="0.2">
      <c r="A244" s="384"/>
      <c r="B244" s="384"/>
      <c r="C244" s="415"/>
      <c r="D244" s="415"/>
      <c r="E244" s="142"/>
      <c r="F244" s="142"/>
      <c r="G244" s="142"/>
      <c r="H244" s="142"/>
      <c r="I244" s="142"/>
      <c r="J244" s="142"/>
      <c r="K244" s="142"/>
      <c r="L244" s="142"/>
      <c r="M244" s="142"/>
      <c r="N244" s="28"/>
    </row>
    <row r="245" spans="1:14" x14ac:dyDescent="0.2">
      <c r="A245" s="384"/>
      <c r="B245" s="384"/>
      <c r="C245" s="415"/>
      <c r="D245" s="415"/>
      <c r="E245" s="142"/>
      <c r="F245" s="142"/>
      <c r="G245" s="142"/>
      <c r="H245" s="142"/>
      <c r="I245" s="142"/>
      <c r="J245" s="142"/>
      <c r="K245" s="142"/>
      <c r="L245" s="142"/>
      <c r="M245" s="142"/>
      <c r="N245" s="28"/>
    </row>
    <row r="246" spans="1:14" x14ac:dyDescent="0.2">
      <c r="A246" s="384"/>
      <c r="B246" s="384"/>
      <c r="C246" s="415"/>
      <c r="D246" s="415"/>
      <c r="E246" s="142"/>
      <c r="F246" s="142"/>
      <c r="G246" s="142"/>
      <c r="H246" s="142"/>
      <c r="I246" s="142"/>
      <c r="J246" s="142"/>
      <c r="K246" s="142"/>
      <c r="L246" s="142"/>
      <c r="M246" s="142"/>
      <c r="N246" s="28"/>
    </row>
    <row r="247" spans="1:14" x14ac:dyDescent="0.2">
      <c r="A247" s="384"/>
      <c r="B247" s="384"/>
      <c r="C247" s="415"/>
      <c r="D247" s="415"/>
      <c r="E247" s="142"/>
      <c r="F247" s="142"/>
      <c r="G247" s="142"/>
      <c r="H247" s="142"/>
      <c r="I247" s="142"/>
      <c r="J247" s="142"/>
      <c r="K247" s="142"/>
      <c r="L247" s="142"/>
      <c r="M247" s="142"/>
      <c r="N247" s="28"/>
    </row>
    <row r="248" spans="1:14" x14ac:dyDescent="0.2">
      <c r="A248" s="384"/>
      <c r="B248" s="384"/>
      <c r="C248" s="415"/>
      <c r="D248" s="415"/>
      <c r="E248" s="142"/>
      <c r="F248" s="142"/>
      <c r="G248" s="142"/>
      <c r="H248" s="142"/>
      <c r="I248" s="142"/>
      <c r="J248" s="142"/>
      <c r="K248" s="142"/>
      <c r="L248" s="142"/>
      <c r="M248" s="142"/>
      <c r="N248" s="28"/>
    </row>
    <row r="249" spans="1:14" x14ac:dyDescent="0.2">
      <c r="A249" s="384"/>
      <c r="B249" s="384"/>
      <c r="C249" s="415"/>
      <c r="D249" s="415"/>
      <c r="E249" s="142"/>
      <c r="F249" s="142"/>
      <c r="G249" s="142"/>
      <c r="H249" s="142"/>
      <c r="I249" s="142"/>
      <c r="J249" s="142"/>
      <c r="K249" s="142"/>
      <c r="L249" s="142"/>
      <c r="M249" s="142"/>
      <c r="N249" s="28"/>
    </row>
    <row r="250" spans="1:14" x14ac:dyDescent="0.2">
      <c r="A250" s="384"/>
      <c r="B250" s="384"/>
      <c r="C250" s="415"/>
      <c r="D250" s="415"/>
      <c r="E250" s="142"/>
      <c r="F250" s="142"/>
      <c r="G250" s="142"/>
      <c r="H250" s="142"/>
      <c r="I250" s="142"/>
      <c r="J250" s="142"/>
      <c r="K250" s="142"/>
      <c r="L250" s="142"/>
      <c r="M250" s="142"/>
      <c r="N250" s="28"/>
    </row>
    <row r="251" spans="1:14" x14ac:dyDescent="0.2">
      <c r="A251" s="384"/>
      <c r="B251" s="384"/>
      <c r="C251" s="415"/>
      <c r="D251" s="415"/>
      <c r="E251" s="142"/>
      <c r="F251" s="142"/>
      <c r="G251" s="142"/>
      <c r="H251" s="142"/>
      <c r="I251" s="142"/>
      <c r="J251" s="142"/>
      <c r="K251" s="142"/>
      <c r="L251" s="142"/>
      <c r="M251" s="142"/>
      <c r="N251" s="28"/>
    </row>
    <row r="252" spans="1:14" x14ac:dyDescent="0.2">
      <c r="A252" s="384"/>
      <c r="B252" s="384"/>
      <c r="C252" s="415"/>
      <c r="D252" s="415"/>
      <c r="E252" s="142"/>
      <c r="F252" s="142"/>
      <c r="G252" s="142"/>
      <c r="H252" s="142"/>
      <c r="I252" s="142"/>
      <c r="J252" s="142"/>
      <c r="K252" s="142"/>
      <c r="L252" s="142"/>
      <c r="M252" s="142"/>
      <c r="N252" s="28"/>
    </row>
    <row r="253" spans="1:14" x14ac:dyDescent="0.2">
      <c r="A253" s="384"/>
      <c r="B253" s="384"/>
      <c r="C253" s="415"/>
      <c r="D253" s="415"/>
      <c r="E253" s="142"/>
      <c r="F253" s="142"/>
      <c r="G253" s="142"/>
      <c r="H253" s="142"/>
      <c r="I253" s="142"/>
      <c r="J253" s="142"/>
      <c r="K253" s="142"/>
      <c r="L253" s="142"/>
      <c r="M253" s="142"/>
      <c r="N253" s="28"/>
    </row>
    <row r="254" spans="1:14" x14ac:dyDescent="0.2">
      <c r="A254" s="384"/>
      <c r="B254" s="384"/>
      <c r="C254" s="415"/>
      <c r="D254" s="415"/>
      <c r="E254" s="142"/>
      <c r="F254" s="142"/>
      <c r="G254" s="142"/>
      <c r="H254" s="142"/>
      <c r="I254" s="142"/>
      <c r="J254" s="142"/>
      <c r="K254" s="142"/>
      <c r="L254" s="142"/>
      <c r="M254" s="142"/>
      <c r="N254" s="28"/>
    </row>
    <row r="255" spans="1:14" x14ac:dyDescent="0.2">
      <c r="A255" s="384"/>
      <c r="B255" s="384"/>
      <c r="C255" s="415"/>
      <c r="D255" s="415"/>
      <c r="E255" s="142"/>
      <c r="F255" s="142"/>
      <c r="G255" s="142"/>
      <c r="H255" s="142"/>
      <c r="I255" s="142"/>
      <c r="J255" s="142"/>
      <c r="K255" s="142"/>
      <c r="L255" s="142"/>
      <c r="M255" s="142"/>
      <c r="N255" s="28"/>
    </row>
    <row r="256" spans="1:14" x14ac:dyDescent="0.2">
      <c r="A256" s="384"/>
      <c r="B256" s="384"/>
      <c r="C256" s="415"/>
      <c r="D256" s="415"/>
      <c r="E256" s="142"/>
      <c r="F256" s="142"/>
      <c r="G256" s="142"/>
      <c r="H256" s="142"/>
      <c r="I256" s="142"/>
      <c r="J256" s="142"/>
      <c r="K256" s="142"/>
      <c r="L256" s="142"/>
      <c r="M256" s="142"/>
      <c r="N256" s="28"/>
    </row>
    <row r="257" spans="1:14" x14ac:dyDescent="0.2">
      <c r="A257" s="384"/>
      <c r="B257" s="384"/>
      <c r="C257" s="415"/>
      <c r="D257" s="415"/>
      <c r="E257" s="142"/>
      <c r="F257" s="142"/>
      <c r="G257" s="142"/>
      <c r="H257" s="142"/>
      <c r="I257" s="142"/>
      <c r="J257" s="142"/>
      <c r="K257" s="142"/>
      <c r="L257" s="142"/>
      <c r="M257" s="142"/>
      <c r="N257" s="28"/>
    </row>
    <row r="258" spans="1:14" x14ac:dyDescent="0.2">
      <c r="A258" s="384"/>
      <c r="B258" s="384"/>
      <c r="C258" s="415"/>
      <c r="D258" s="415"/>
      <c r="E258" s="142"/>
      <c r="F258" s="142"/>
      <c r="G258" s="142"/>
      <c r="H258" s="142"/>
      <c r="I258" s="142"/>
      <c r="J258" s="142"/>
      <c r="K258" s="142"/>
      <c r="L258" s="142"/>
      <c r="M258" s="142"/>
      <c r="N258" s="28"/>
    </row>
    <row r="259" spans="1:14" x14ac:dyDescent="0.2">
      <c r="A259" s="384"/>
      <c r="B259" s="384"/>
      <c r="C259" s="415"/>
      <c r="D259" s="415"/>
      <c r="E259" s="142"/>
      <c r="F259" s="142"/>
      <c r="G259" s="142"/>
      <c r="H259" s="142"/>
      <c r="I259" s="142"/>
      <c r="J259" s="142"/>
      <c r="K259" s="142"/>
      <c r="L259" s="142"/>
      <c r="M259" s="142"/>
      <c r="N259" s="28"/>
    </row>
    <row r="260" spans="1:14" x14ac:dyDescent="0.2">
      <c r="A260" s="384"/>
      <c r="B260" s="384"/>
      <c r="C260" s="415"/>
      <c r="D260" s="415"/>
      <c r="E260" s="142"/>
      <c r="F260" s="142"/>
      <c r="G260" s="142"/>
      <c r="H260" s="142"/>
      <c r="I260" s="142"/>
      <c r="J260" s="142"/>
      <c r="K260" s="142"/>
      <c r="L260" s="142"/>
      <c r="M260" s="142"/>
      <c r="N260" s="28"/>
    </row>
    <row r="261" spans="1:14" x14ac:dyDescent="0.2">
      <c r="A261" s="384"/>
      <c r="B261" s="384"/>
      <c r="C261" s="415"/>
      <c r="D261" s="415"/>
      <c r="E261" s="142"/>
      <c r="F261" s="142"/>
      <c r="G261" s="142"/>
      <c r="H261" s="142"/>
      <c r="I261" s="142"/>
      <c r="J261" s="142"/>
      <c r="K261" s="142"/>
      <c r="L261" s="142"/>
      <c r="M261" s="142"/>
      <c r="N261" s="28"/>
    </row>
    <row r="262" spans="1:14" x14ac:dyDescent="0.2">
      <c r="A262" s="384"/>
      <c r="B262" s="384"/>
      <c r="C262" s="415"/>
      <c r="D262" s="415"/>
      <c r="E262" s="142"/>
      <c r="F262" s="142"/>
      <c r="G262" s="142"/>
      <c r="H262" s="142"/>
      <c r="I262" s="142"/>
      <c r="J262" s="142"/>
      <c r="K262" s="142"/>
      <c r="L262" s="142"/>
      <c r="M262" s="142"/>
      <c r="N262" s="28"/>
    </row>
    <row r="263" spans="1:14" x14ac:dyDescent="0.2">
      <c r="A263" s="384"/>
      <c r="B263" s="384"/>
      <c r="C263" s="415"/>
      <c r="D263" s="415"/>
      <c r="E263" s="142"/>
      <c r="F263" s="142"/>
      <c r="G263" s="142"/>
      <c r="H263" s="142"/>
      <c r="I263" s="142"/>
      <c r="J263" s="142"/>
      <c r="K263" s="142"/>
      <c r="L263" s="142"/>
      <c r="M263" s="142"/>
      <c r="N263" s="28"/>
    </row>
    <row r="264" spans="1:14" x14ac:dyDescent="0.2">
      <c r="A264" s="384"/>
      <c r="B264" s="384"/>
      <c r="C264" s="415"/>
      <c r="D264" s="415"/>
      <c r="E264" s="142"/>
      <c r="F264" s="142"/>
      <c r="G264" s="142"/>
      <c r="H264" s="142"/>
      <c r="I264" s="142"/>
      <c r="J264" s="142"/>
      <c r="K264" s="142"/>
      <c r="L264" s="142"/>
      <c r="M264" s="142"/>
      <c r="N264" s="28"/>
    </row>
    <row r="265" spans="1:14" x14ac:dyDescent="0.2">
      <c r="A265" s="384"/>
      <c r="B265" s="384"/>
      <c r="C265" s="415"/>
      <c r="D265" s="415"/>
      <c r="E265" s="142"/>
      <c r="F265" s="142"/>
      <c r="G265" s="142"/>
      <c r="H265" s="142"/>
      <c r="I265" s="142"/>
      <c r="J265" s="142"/>
      <c r="K265" s="142"/>
      <c r="L265" s="142"/>
      <c r="M265" s="142"/>
      <c r="N265" s="28"/>
    </row>
    <row r="266" spans="1:14" x14ac:dyDescent="0.2">
      <c r="A266" s="384"/>
      <c r="B266" s="384"/>
      <c r="C266" s="415"/>
      <c r="D266" s="415"/>
      <c r="E266" s="142"/>
      <c r="F266" s="142"/>
      <c r="G266" s="142"/>
      <c r="H266" s="142"/>
      <c r="I266" s="142"/>
      <c r="J266" s="142"/>
      <c r="K266" s="142"/>
      <c r="L266" s="142"/>
      <c r="M266" s="142"/>
      <c r="N266" s="28"/>
    </row>
    <row r="267" spans="1:14" x14ac:dyDescent="0.2">
      <c r="A267" s="384"/>
      <c r="B267" s="384"/>
      <c r="C267" s="415"/>
      <c r="D267" s="415"/>
      <c r="E267" s="142"/>
      <c r="F267" s="142"/>
      <c r="G267" s="142"/>
      <c r="H267" s="142"/>
      <c r="I267" s="142"/>
      <c r="J267" s="142"/>
      <c r="K267" s="142"/>
      <c r="L267" s="142"/>
      <c r="M267" s="142"/>
      <c r="N267" s="28"/>
    </row>
    <row r="268" spans="1:14" x14ac:dyDescent="0.2">
      <c r="A268" s="384"/>
      <c r="B268" s="384"/>
      <c r="C268" s="415"/>
      <c r="D268" s="415"/>
      <c r="E268" s="142"/>
      <c r="F268" s="142"/>
      <c r="G268" s="142"/>
      <c r="H268" s="142"/>
      <c r="I268" s="142"/>
      <c r="J268" s="142"/>
      <c r="K268" s="142"/>
      <c r="L268" s="142"/>
      <c r="M268" s="142"/>
      <c r="N268" s="28"/>
    </row>
    <row r="269" spans="1:14" x14ac:dyDescent="0.2">
      <c r="A269" s="384"/>
      <c r="B269" s="384"/>
      <c r="C269" s="415"/>
      <c r="D269" s="415"/>
      <c r="E269" s="142"/>
      <c r="F269" s="142"/>
      <c r="G269" s="142"/>
      <c r="H269" s="142"/>
      <c r="I269" s="142"/>
      <c r="J269" s="142"/>
      <c r="K269" s="142"/>
      <c r="L269" s="142"/>
      <c r="M269" s="142"/>
      <c r="N269" s="28"/>
    </row>
    <row r="270" spans="1:14" x14ac:dyDescent="0.2">
      <c r="A270" s="384"/>
      <c r="B270" s="384"/>
      <c r="C270" s="415"/>
      <c r="D270" s="415"/>
      <c r="E270" s="142"/>
      <c r="F270" s="142"/>
      <c r="G270" s="142"/>
      <c r="H270" s="142"/>
      <c r="I270" s="142"/>
      <c r="J270" s="142"/>
      <c r="K270" s="142"/>
      <c r="L270" s="142"/>
      <c r="M270" s="142"/>
      <c r="N270" s="28"/>
    </row>
    <row r="271" spans="1:14" x14ac:dyDescent="0.2">
      <c r="A271" s="384"/>
      <c r="B271" s="384"/>
      <c r="C271" s="415"/>
      <c r="D271" s="415"/>
      <c r="E271" s="142"/>
      <c r="F271" s="142"/>
      <c r="G271" s="142"/>
      <c r="H271" s="142"/>
      <c r="I271" s="142"/>
      <c r="J271" s="142"/>
      <c r="K271" s="142"/>
      <c r="L271" s="142"/>
      <c r="M271" s="142"/>
      <c r="N271" s="28"/>
    </row>
    <row r="272" spans="1:14" x14ac:dyDescent="0.2">
      <c r="A272" s="384"/>
      <c r="B272" s="384"/>
      <c r="C272" s="415"/>
      <c r="D272" s="415"/>
      <c r="E272" s="142"/>
      <c r="F272" s="142"/>
      <c r="G272" s="142"/>
      <c r="H272" s="142"/>
      <c r="I272" s="142"/>
      <c r="J272" s="142"/>
      <c r="K272" s="142"/>
      <c r="L272" s="142"/>
      <c r="M272" s="142"/>
      <c r="N272" s="28"/>
    </row>
    <row r="273" spans="1:14" x14ac:dyDescent="0.2">
      <c r="A273" s="384"/>
      <c r="B273" s="384"/>
      <c r="C273" s="415"/>
      <c r="D273" s="415"/>
      <c r="E273" s="142"/>
      <c r="F273" s="142"/>
      <c r="G273" s="142"/>
      <c r="H273" s="142"/>
      <c r="I273" s="142"/>
      <c r="J273" s="142"/>
      <c r="K273" s="142"/>
      <c r="L273" s="142"/>
      <c r="M273" s="142"/>
      <c r="N273" s="28"/>
    </row>
    <row r="274" spans="1:14" x14ac:dyDescent="0.2">
      <c r="A274" s="384"/>
      <c r="B274" s="384"/>
      <c r="C274" s="415"/>
      <c r="D274" s="415"/>
      <c r="E274" s="142"/>
      <c r="F274" s="142"/>
      <c r="G274" s="142"/>
      <c r="H274" s="142"/>
      <c r="I274" s="142"/>
      <c r="J274" s="142"/>
      <c r="K274" s="142"/>
      <c r="L274" s="142"/>
      <c r="M274" s="142"/>
      <c r="N274" s="28"/>
    </row>
    <row r="275" spans="1:14" x14ac:dyDescent="0.2">
      <c r="A275" s="384"/>
      <c r="B275" s="384"/>
      <c r="C275" s="415"/>
      <c r="D275" s="415"/>
      <c r="E275" s="142"/>
      <c r="F275" s="142"/>
      <c r="G275" s="142"/>
      <c r="H275" s="142"/>
      <c r="I275" s="142"/>
      <c r="J275" s="142"/>
      <c r="K275" s="142"/>
      <c r="L275" s="142"/>
      <c r="M275" s="142"/>
      <c r="N275" s="28"/>
    </row>
    <row r="276" spans="1:14" x14ac:dyDescent="0.2">
      <c r="A276" s="384"/>
      <c r="B276" s="384"/>
      <c r="C276" s="415"/>
      <c r="D276" s="415"/>
      <c r="E276" s="142"/>
      <c r="F276" s="142"/>
      <c r="G276" s="142"/>
      <c r="H276" s="142"/>
      <c r="I276" s="142"/>
      <c r="J276" s="142"/>
      <c r="K276" s="142"/>
      <c r="L276" s="142"/>
      <c r="M276" s="142"/>
      <c r="N276" s="28"/>
    </row>
    <row r="277" spans="1:14" x14ac:dyDescent="0.2">
      <c r="A277" s="384"/>
      <c r="B277" s="384"/>
      <c r="C277" s="415"/>
      <c r="D277" s="415"/>
      <c r="E277" s="142"/>
      <c r="F277" s="142"/>
      <c r="G277" s="142"/>
      <c r="H277" s="142"/>
      <c r="I277" s="142"/>
      <c r="J277" s="142"/>
      <c r="K277" s="142"/>
      <c r="L277" s="142"/>
      <c r="M277" s="142"/>
      <c r="N277" s="28"/>
    </row>
    <row r="278" spans="1:14" x14ac:dyDescent="0.2">
      <c r="A278" s="384"/>
      <c r="B278" s="384"/>
      <c r="C278" s="415"/>
      <c r="D278" s="415"/>
      <c r="E278" s="142"/>
      <c r="F278" s="142"/>
      <c r="G278" s="142"/>
      <c r="H278" s="142"/>
      <c r="I278" s="142"/>
      <c r="J278" s="142"/>
      <c r="K278" s="142"/>
      <c r="L278" s="142"/>
      <c r="M278" s="142"/>
      <c r="N278" s="28"/>
    </row>
    <row r="279" spans="1:14" x14ac:dyDescent="0.2">
      <c r="A279" s="384"/>
      <c r="B279" s="384"/>
      <c r="C279" s="415"/>
      <c r="D279" s="415"/>
      <c r="E279" s="142"/>
      <c r="F279" s="142"/>
      <c r="G279" s="142"/>
      <c r="H279" s="142"/>
      <c r="I279" s="142"/>
      <c r="J279" s="142"/>
      <c r="K279" s="142"/>
      <c r="L279" s="142"/>
      <c r="M279" s="142"/>
      <c r="N279" s="28"/>
    </row>
    <row r="280" spans="1:14" x14ac:dyDescent="0.2">
      <c r="A280" s="384"/>
      <c r="B280" s="384"/>
      <c r="C280" s="415"/>
      <c r="D280" s="415"/>
      <c r="E280" s="142"/>
      <c r="F280" s="142"/>
      <c r="G280" s="142"/>
      <c r="H280" s="142"/>
      <c r="I280" s="142"/>
      <c r="J280" s="142"/>
      <c r="K280" s="142"/>
      <c r="L280" s="142"/>
      <c r="M280" s="142"/>
      <c r="N280" s="28"/>
    </row>
    <row r="281" spans="1:14" x14ac:dyDescent="0.2">
      <c r="A281" s="384"/>
      <c r="B281" s="384"/>
      <c r="C281" s="415"/>
      <c r="D281" s="415"/>
      <c r="E281" s="142"/>
      <c r="F281" s="142"/>
      <c r="G281" s="142"/>
      <c r="H281" s="142"/>
      <c r="I281" s="142"/>
      <c r="J281" s="142"/>
      <c r="K281" s="142"/>
      <c r="L281" s="142"/>
      <c r="M281" s="142"/>
      <c r="N281" s="28"/>
    </row>
    <row r="282" spans="1:14" x14ac:dyDescent="0.2">
      <c r="A282" s="384"/>
      <c r="B282" s="384"/>
      <c r="C282" s="415"/>
      <c r="D282" s="415"/>
      <c r="E282" s="142"/>
      <c r="F282" s="142"/>
      <c r="G282" s="142"/>
      <c r="H282" s="142"/>
      <c r="I282" s="142"/>
      <c r="J282" s="142"/>
      <c r="K282" s="142"/>
      <c r="L282" s="142"/>
      <c r="M282" s="142"/>
      <c r="N282" s="28"/>
    </row>
    <row r="283" spans="1:14" x14ac:dyDescent="0.2">
      <c r="A283" s="384"/>
      <c r="B283" s="384"/>
      <c r="C283" s="415"/>
      <c r="D283" s="415"/>
      <c r="E283" s="142"/>
      <c r="F283" s="142"/>
      <c r="G283" s="142"/>
      <c r="H283" s="142"/>
      <c r="I283" s="142"/>
      <c r="J283" s="142"/>
      <c r="K283" s="142"/>
      <c r="L283" s="142"/>
      <c r="M283" s="142"/>
      <c r="N283" s="28"/>
    </row>
    <row r="284" spans="1:14" x14ac:dyDescent="0.2">
      <c r="A284" s="384"/>
      <c r="B284" s="384"/>
      <c r="C284" s="415"/>
      <c r="D284" s="415"/>
      <c r="E284" s="142"/>
      <c r="F284" s="142"/>
      <c r="G284" s="142"/>
      <c r="H284" s="142"/>
      <c r="I284" s="142"/>
      <c r="J284" s="142"/>
      <c r="K284" s="142"/>
      <c r="L284" s="142"/>
      <c r="M284" s="142"/>
      <c r="N284" s="28"/>
    </row>
    <row r="285" spans="1:14" x14ac:dyDescent="0.2">
      <c r="A285" s="384"/>
      <c r="B285" s="384"/>
      <c r="C285" s="415"/>
      <c r="D285" s="415"/>
      <c r="E285" s="142"/>
      <c r="F285" s="142"/>
      <c r="G285" s="142"/>
      <c r="H285" s="142"/>
      <c r="I285" s="142"/>
      <c r="J285" s="142"/>
      <c r="K285" s="142"/>
      <c r="L285" s="142"/>
      <c r="M285" s="142"/>
      <c r="N285" s="28"/>
    </row>
    <row r="286" spans="1:14" x14ac:dyDescent="0.2">
      <c r="A286" s="384"/>
      <c r="B286" s="384"/>
      <c r="C286" s="415"/>
      <c r="D286" s="415"/>
      <c r="E286" s="142"/>
      <c r="F286" s="142"/>
      <c r="G286" s="142"/>
      <c r="H286" s="142"/>
      <c r="I286" s="142"/>
      <c r="J286" s="142"/>
      <c r="K286" s="142"/>
      <c r="L286" s="142"/>
      <c r="M286" s="142"/>
      <c r="N286" s="28"/>
    </row>
    <row r="287" spans="1:14" x14ac:dyDescent="0.2">
      <c r="A287" s="384"/>
      <c r="B287" s="384"/>
      <c r="C287" s="415"/>
      <c r="D287" s="415"/>
      <c r="E287" s="142"/>
      <c r="F287" s="142"/>
      <c r="G287" s="142"/>
      <c r="H287" s="142"/>
      <c r="I287" s="142"/>
      <c r="J287" s="142"/>
      <c r="K287" s="142"/>
      <c r="L287" s="142"/>
      <c r="M287" s="142"/>
      <c r="N287" s="28"/>
    </row>
    <row r="288" spans="1:14" x14ac:dyDescent="0.2">
      <c r="A288" s="384"/>
      <c r="B288" s="384"/>
      <c r="C288" s="415"/>
      <c r="D288" s="415"/>
      <c r="E288" s="142"/>
      <c r="F288" s="142"/>
      <c r="G288" s="142"/>
      <c r="H288" s="142"/>
      <c r="I288" s="142"/>
      <c r="J288" s="142"/>
      <c r="K288" s="142"/>
      <c r="L288" s="142"/>
      <c r="M288" s="142"/>
      <c r="N288" s="28"/>
    </row>
    <row r="289" spans="1:14" x14ac:dyDescent="0.2">
      <c r="A289" s="384"/>
      <c r="B289" s="384"/>
      <c r="C289" s="415"/>
      <c r="D289" s="415"/>
      <c r="E289" s="142"/>
      <c r="F289" s="142"/>
      <c r="G289" s="142"/>
      <c r="H289" s="142"/>
      <c r="I289" s="142"/>
      <c r="J289" s="142"/>
      <c r="K289" s="142"/>
      <c r="L289" s="142"/>
      <c r="M289" s="142"/>
      <c r="N289" s="28"/>
    </row>
    <row r="290" spans="1:14" x14ac:dyDescent="0.2">
      <c r="A290" s="384"/>
      <c r="B290" s="384"/>
      <c r="C290" s="415"/>
      <c r="D290" s="415"/>
      <c r="E290" s="142"/>
      <c r="F290" s="142"/>
      <c r="G290" s="142"/>
      <c r="H290" s="142"/>
      <c r="I290" s="142"/>
      <c r="J290" s="142"/>
      <c r="K290" s="142"/>
      <c r="L290" s="142"/>
      <c r="M290" s="142"/>
      <c r="N290" s="28"/>
    </row>
    <row r="291" spans="1:14" x14ac:dyDescent="0.2">
      <c r="A291" s="384"/>
      <c r="B291" s="384"/>
      <c r="C291" s="415"/>
      <c r="D291" s="415"/>
      <c r="E291" s="142"/>
      <c r="F291" s="142"/>
      <c r="G291" s="142"/>
      <c r="H291" s="142"/>
      <c r="I291" s="142"/>
      <c r="J291" s="142"/>
      <c r="K291" s="142"/>
      <c r="L291" s="142"/>
      <c r="M291" s="142"/>
      <c r="N291" s="28"/>
    </row>
    <row r="292" spans="1:14" x14ac:dyDescent="0.2">
      <c r="A292" s="384"/>
      <c r="B292" s="384"/>
      <c r="C292" s="415"/>
      <c r="D292" s="415"/>
      <c r="E292" s="142"/>
      <c r="F292" s="142"/>
      <c r="G292" s="142"/>
      <c r="H292" s="142"/>
      <c r="I292" s="142"/>
      <c r="J292" s="142"/>
      <c r="K292" s="142"/>
      <c r="L292" s="142"/>
      <c r="M292" s="142"/>
      <c r="N292" s="28"/>
    </row>
    <row r="293" spans="1:14" x14ac:dyDescent="0.2">
      <c r="A293" s="384"/>
      <c r="B293" s="384"/>
      <c r="C293" s="415"/>
      <c r="D293" s="415"/>
      <c r="E293" s="142"/>
      <c r="F293" s="142"/>
      <c r="G293" s="142"/>
      <c r="H293" s="142"/>
      <c r="I293" s="142"/>
      <c r="J293" s="142"/>
      <c r="K293" s="142"/>
      <c r="L293" s="142"/>
      <c r="M293" s="142"/>
      <c r="N293" s="28"/>
    </row>
    <row r="294" spans="1:14" x14ac:dyDescent="0.2">
      <c r="A294" s="384"/>
      <c r="B294" s="384"/>
      <c r="C294" s="415"/>
      <c r="D294" s="415"/>
      <c r="E294" s="142"/>
      <c r="F294" s="142"/>
      <c r="G294" s="142"/>
      <c r="H294" s="142"/>
      <c r="I294" s="142"/>
      <c r="J294" s="142"/>
      <c r="K294" s="142"/>
      <c r="L294" s="142"/>
      <c r="M294" s="142"/>
      <c r="N294" s="28"/>
    </row>
    <row r="295" spans="1:14" x14ac:dyDescent="0.2">
      <c r="A295" s="384"/>
      <c r="B295" s="384"/>
      <c r="C295" s="415"/>
      <c r="D295" s="415"/>
      <c r="E295" s="142"/>
      <c r="F295" s="142"/>
      <c r="G295" s="142"/>
      <c r="H295" s="142"/>
      <c r="I295" s="142"/>
      <c r="J295" s="142"/>
      <c r="K295" s="142"/>
      <c r="L295" s="142"/>
      <c r="M295" s="142"/>
      <c r="N295" s="28"/>
    </row>
    <row r="296" spans="1:14" x14ac:dyDescent="0.2">
      <c r="A296" s="384"/>
      <c r="B296" s="384"/>
      <c r="C296" s="415"/>
      <c r="D296" s="415"/>
      <c r="E296" s="142"/>
      <c r="F296" s="142"/>
      <c r="G296" s="142"/>
      <c r="H296" s="142"/>
      <c r="I296" s="142"/>
      <c r="J296" s="142"/>
      <c r="K296" s="142"/>
      <c r="L296" s="142"/>
      <c r="M296" s="142"/>
      <c r="N296" s="28"/>
    </row>
    <row r="297" spans="1:14" x14ac:dyDescent="0.2">
      <c r="A297" s="384"/>
      <c r="B297" s="384"/>
      <c r="C297" s="415"/>
      <c r="D297" s="415"/>
      <c r="E297" s="142"/>
      <c r="F297" s="142"/>
      <c r="G297" s="142"/>
      <c r="H297" s="142"/>
      <c r="I297" s="142"/>
      <c r="J297" s="142"/>
      <c r="K297" s="142"/>
      <c r="L297" s="142"/>
      <c r="M297" s="142"/>
      <c r="N297" s="28"/>
    </row>
    <row r="298" spans="1:14" x14ac:dyDescent="0.2">
      <c r="A298" s="384"/>
      <c r="B298" s="384"/>
      <c r="C298" s="415"/>
      <c r="D298" s="415"/>
      <c r="E298" s="142"/>
      <c r="F298" s="142"/>
      <c r="G298" s="142"/>
      <c r="H298" s="142"/>
      <c r="I298" s="142"/>
      <c r="J298" s="142"/>
      <c r="K298" s="142"/>
      <c r="L298" s="142"/>
      <c r="M298" s="142"/>
      <c r="N298" s="28"/>
    </row>
    <row r="299" spans="1:14" x14ac:dyDescent="0.2">
      <c r="A299" s="384"/>
      <c r="B299" s="384"/>
      <c r="C299" s="415"/>
      <c r="D299" s="415"/>
      <c r="E299" s="142"/>
      <c r="F299" s="142"/>
      <c r="G299" s="142"/>
      <c r="H299" s="142"/>
      <c r="I299" s="142"/>
      <c r="J299" s="142"/>
      <c r="K299" s="142"/>
      <c r="L299" s="142"/>
      <c r="M299" s="142"/>
      <c r="N299" s="28"/>
    </row>
    <row r="300" spans="1:14" x14ac:dyDescent="0.2">
      <c r="A300" s="384"/>
      <c r="B300" s="384"/>
      <c r="C300" s="415"/>
      <c r="D300" s="415"/>
      <c r="E300" s="142"/>
      <c r="F300" s="142"/>
      <c r="G300" s="142"/>
      <c r="H300" s="142"/>
      <c r="I300" s="142"/>
      <c r="J300" s="142"/>
      <c r="K300" s="142"/>
      <c r="L300" s="142"/>
      <c r="M300" s="142"/>
      <c r="N300" s="28"/>
    </row>
    <row r="301" spans="1:14" x14ac:dyDescent="0.2">
      <c r="A301" s="384"/>
      <c r="B301" s="384"/>
      <c r="C301" s="415"/>
      <c r="D301" s="415"/>
      <c r="E301" s="142"/>
      <c r="F301" s="142"/>
      <c r="G301" s="142"/>
      <c r="H301" s="142"/>
      <c r="I301" s="142"/>
      <c r="J301" s="142"/>
      <c r="K301" s="142"/>
      <c r="L301" s="142"/>
      <c r="M301" s="142"/>
      <c r="N301" s="28"/>
    </row>
    <row r="302" spans="1:14" x14ac:dyDescent="0.2">
      <c r="A302" s="384"/>
      <c r="B302" s="384"/>
      <c r="C302" s="415"/>
      <c r="D302" s="415"/>
      <c r="E302" s="142"/>
      <c r="F302" s="142"/>
      <c r="G302" s="142"/>
      <c r="H302" s="142"/>
      <c r="I302" s="142"/>
      <c r="J302" s="142"/>
      <c r="K302" s="142"/>
      <c r="L302" s="142"/>
      <c r="M302" s="142"/>
      <c r="N302" s="28"/>
    </row>
    <row r="303" spans="1:14" x14ac:dyDescent="0.2">
      <c r="A303" s="384"/>
      <c r="B303" s="384"/>
      <c r="C303" s="415"/>
      <c r="D303" s="415"/>
      <c r="E303" s="142"/>
      <c r="F303" s="142"/>
      <c r="G303" s="142"/>
      <c r="H303" s="142"/>
      <c r="I303" s="142"/>
      <c r="J303" s="142"/>
      <c r="K303" s="142"/>
      <c r="L303" s="142"/>
      <c r="M303" s="142"/>
      <c r="N303" s="28"/>
    </row>
    <row r="304" spans="1:14" x14ac:dyDescent="0.2">
      <c r="A304" s="384"/>
      <c r="B304" s="384"/>
      <c r="C304" s="415"/>
      <c r="D304" s="415"/>
      <c r="E304" s="142"/>
      <c r="F304" s="142"/>
      <c r="G304" s="142"/>
      <c r="H304" s="142"/>
      <c r="I304" s="142"/>
      <c r="J304" s="142"/>
      <c r="K304" s="142"/>
      <c r="L304" s="142"/>
      <c r="M304" s="142"/>
      <c r="N304" s="28"/>
    </row>
    <row r="305" spans="1:14" x14ac:dyDescent="0.2">
      <c r="A305" s="384"/>
      <c r="B305" s="384"/>
      <c r="C305" s="415"/>
      <c r="D305" s="415"/>
      <c r="E305" s="142"/>
      <c r="F305" s="142"/>
      <c r="G305" s="142"/>
      <c r="H305" s="142"/>
      <c r="I305" s="142"/>
      <c r="J305" s="142"/>
      <c r="K305" s="142"/>
      <c r="L305" s="142"/>
      <c r="M305" s="142"/>
      <c r="N305" s="28"/>
    </row>
    <row r="306" spans="1:14" x14ac:dyDescent="0.2">
      <c r="A306" s="384"/>
      <c r="B306" s="384"/>
      <c r="C306" s="415"/>
      <c r="D306" s="415"/>
      <c r="E306" s="142"/>
      <c r="F306" s="142"/>
      <c r="G306" s="142"/>
      <c r="H306" s="142"/>
      <c r="I306" s="142"/>
      <c r="J306" s="142"/>
      <c r="K306" s="142"/>
      <c r="L306" s="142"/>
      <c r="M306" s="142"/>
      <c r="N306" s="28"/>
    </row>
    <row r="307" spans="1:14" x14ac:dyDescent="0.2">
      <c r="A307" s="384"/>
      <c r="B307" s="384"/>
      <c r="C307" s="415"/>
      <c r="D307" s="415"/>
      <c r="E307" s="142"/>
      <c r="F307" s="142"/>
      <c r="G307" s="142"/>
      <c r="H307" s="142"/>
      <c r="I307" s="142"/>
      <c r="J307" s="142"/>
      <c r="K307" s="142"/>
      <c r="L307" s="142"/>
      <c r="M307" s="142"/>
      <c r="N307" s="28"/>
    </row>
    <row r="308" spans="1:14" x14ac:dyDescent="0.2">
      <c r="A308" s="384"/>
      <c r="B308" s="384"/>
      <c r="C308" s="415"/>
      <c r="D308" s="415"/>
      <c r="E308" s="142"/>
      <c r="F308" s="142"/>
      <c r="G308" s="142"/>
      <c r="H308" s="142"/>
      <c r="I308" s="142"/>
      <c r="J308" s="142"/>
      <c r="K308" s="142"/>
      <c r="L308" s="142"/>
      <c r="M308" s="142"/>
      <c r="N308" s="28"/>
    </row>
    <row r="309" spans="1:14" x14ac:dyDescent="0.2">
      <c r="A309" s="384"/>
      <c r="B309" s="384"/>
      <c r="C309" s="415"/>
      <c r="D309" s="415"/>
      <c r="E309" s="142"/>
      <c r="F309" s="142"/>
      <c r="G309" s="142"/>
      <c r="H309" s="142"/>
      <c r="I309" s="142"/>
      <c r="J309" s="142"/>
      <c r="K309" s="142"/>
      <c r="L309" s="142"/>
      <c r="M309" s="142"/>
      <c r="N309" s="28"/>
    </row>
    <row r="310" spans="1:14" x14ac:dyDescent="0.2">
      <c r="A310" s="384"/>
      <c r="B310" s="384"/>
      <c r="C310" s="415"/>
      <c r="D310" s="415"/>
      <c r="E310" s="142"/>
      <c r="F310" s="142"/>
      <c r="G310" s="142"/>
      <c r="H310" s="142"/>
      <c r="I310" s="142"/>
      <c r="J310" s="142"/>
      <c r="K310" s="142"/>
      <c r="L310" s="142"/>
      <c r="M310" s="142"/>
      <c r="N310" s="28"/>
    </row>
    <row r="311" spans="1:14" x14ac:dyDescent="0.2">
      <c r="A311" s="384"/>
      <c r="B311" s="384"/>
      <c r="C311" s="415"/>
      <c r="D311" s="415"/>
      <c r="E311" s="142"/>
      <c r="F311" s="142"/>
      <c r="G311" s="142"/>
      <c r="H311" s="142"/>
      <c r="I311" s="142"/>
      <c r="J311" s="142"/>
      <c r="K311" s="142"/>
      <c r="L311" s="142"/>
      <c r="M311" s="142"/>
      <c r="N311" s="28"/>
    </row>
    <row r="312" spans="1:14" x14ac:dyDescent="0.2">
      <c r="A312" s="384"/>
      <c r="B312" s="384"/>
      <c r="C312" s="415"/>
      <c r="D312" s="415"/>
      <c r="E312" s="142"/>
      <c r="F312" s="142"/>
      <c r="G312" s="142"/>
      <c r="H312" s="142"/>
      <c r="I312" s="142"/>
      <c r="J312" s="142"/>
      <c r="K312" s="142"/>
      <c r="L312" s="142"/>
      <c r="M312" s="142"/>
      <c r="N312" s="28"/>
    </row>
    <row r="313" spans="1:14" x14ac:dyDescent="0.2">
      <c r="A313" s="384"/>
      <c r="B313" s="384"/>
      <c r="C313" s="415"/>
      <c r="D313" s="415"/>
      <c r="E313" s="142"/>
      <c r="F313" s="142"/>
      <c r="G313" s="142"/>
      <c r="H313" s="142"/>
      <c r="I313" s="142"/>
      <c r="J313" s="142"/>
      <c r="K313" s="142"/>
      <c r="L313" s="142"/>
      <c r="M313" s="142"/>
      <c r="N313" s="28"/>
    </row>
    <row r="314" spans="1:14" x14ac:dyDescent="0.2">
      <c r="A314" s="384"/>
      <c r="B314" s="384"/>
      <c r="C314" s="415"/>
      <c r="D314" s="415"/>
      <c r="E314" s="142"/>
      <c r="F314" s="142"/>
      <c r="G314" s="142"/>
      <c r="H314" s="142"/>
      <c r="I314" s="142"/>
      <c r="J314" s="142"/>
      <c r="K314" s="142"/>
      <c r="L314" s="142"/>
      <c r="M314" s="142"/>
      <c r="N314" s="28"/>
    </row>
    <row r="315" spans="1:14" x14ac:dyDescent="0.2">
      <c r="A315" s="384"/>
      <c r="B315" s="384"/>
      <c r="C315" s="415"/>
      <c r="D315" s="415"/>
      <c r="E315" s="142"/>
      <c r="F315" s="142"/>
      <c r="G315" s="142"/>
      <c r="H315" s="142"/>
      <c r="I315" s="142"/>
      <c r="J315" s="142"/>
      <c r="K315" s="142"/>
      <c r="L315" s="142"/>
      <c r="M315" s="142"/>
      <c r="N315" s="28"/>
    </row>
    <row r="316" spans="1:14" x14ac:dyDescent="0.2">
      <c r="A316" s="384"/>
      <c r="B316" s="384"/>
      <c r="C316" s="415"/>
      <c r="D316" s="415"/>
      <c r="E316" s="142"/>
      <c r="F316" s="142"/>
      <c r="G316" s="142"/>
      <c r="H316" s="142"/>
      <c r="I316" s="142"/>
      <c r="J316" s="142"/>
      <c r="K316" s="142"/>
      <c r="L316" s="142"/>
      <c r="M316" s="142"/>
      <c r="N316" s="28"/>
    </row>
    <row r="317" spans="1:14" x14ac:dyDescent="0.2">
      <c r="A317" s="384"/>
      <c r="B317" s="384"/>
      <c r="C317" s="415"/>
      <c r="D317" s="415"/>
      <c r="E317" s="142"/>
      <c r="F317" s="142"/>
      <c r="G317" s="142"/>
      <c r="H317" s="142"/>
      <c r="I317" s="142"/>
      <c r="J317" s="142"/>
      <c r="K317" s="142"/>
      <c r="L317" s="142"/>
      <c r="M317" s="142"/>
      <c r="N317" s="28"/>
    </row>
    <row r="318" spans="1:14" x14ac:dyDescent="0.2">
      <c r="A318" s="384"/>
      <c r="B318" s="384"/>
      <c r="C318" s="415"/>
      <c r="D318" s="415"/>
      <c r="E318" s="142"/>
      <c r="F318" s="142"/>
      <c r="G318" s="142"/>
      <c r="H318" s="142"/>
      <c r="I318" s="142"/>
      <c r="J318" s="142"/>
      <c r="K318" s="142"/>
      <c r="L318" s="142"/>
      <c r="M318" s="142"/>
      <c r="N318" s="28"/>
    </row>
    <row r="319" spans="1:14" x14ac:dyDescent="0.2">
      <c r="A319" s="384"/>
      <c r="B319" s="384"/>
      <c r="C319" s="415"/>
      <c r="D319" s="415"/>
      <c r="E319" s="142"/>
      <c r="F319" s="142"/>
      <c r="G319" s="142"/>
      <c r="H319" s="142"/>
      <c r="I319" s="142"/>
      <c r="J319" s="142"/>
      <c r="K319" s="142"/>
      <c r="L319" s="142"/>
      <c r="M319" s="142"/>
      <c r="N319" s="28"/>
    </row>
    <row r="320" spans="1:14" x14ac:dyDescent="0.2">
      <c r="A320" s="384"/>
      <c r="B320" s="384"/>
      <c r="C320" s="415"/>
      <c r="D320" s="415"/>
      <c r="E320" s="142"/>
      <c r="F320" s="142"/>
      <c r="G320" s="142"/>
      <c r="H320" s="142"/>
      <c r="I320" s="142"/>
      <c r="J320" s="142"/>
      <c r="K320" s="142"/>
      <c r="L320" s="142"/>
      <c r="M320" s="142"/>
      <c r="N320" s="28"/>
    </row>
    <row r="321" spans="1:14" x14ac:dyDescent="0.2">
      <c r="A321" s="384"/>
      <c r="B321" s="384"/>
      <c r="C321" s="415"/>
      <c r="D321" s="415"/>
      <c r="E321" s="142"/>
      <c r="F321" s="142"/>
      <c r="G321" s="142"/>
      <c r="H321" s="142"/>
      <c r="I321" s="142"/>
      <c r="J321" s="142"/>
      <c r="K321" s="142"/>
      <c r="L321" s="142"/>
      <c r="M321" s="142"/>
      <c r="N321" s="28"/>
    </row>
    <row r="322" spans="1:14" x14ac:dyDescent="0.2">
      <c r="A322" s="384"/>
      <c r="B322" s="384"/>
      <c r="C322" s="415"/>
      <c r="D322" s="415"/>
      <c r="E322" s="142"/>
      <c r="F322" s="142"/>
      <c r="G322" s="142"/>
      <c r="H322" s="142"/>
      <c r="I322" s="142"/>
      <c r="J322" s="142"/>
      <c r="K322" s="142"/>
      <c r="L322" s="142"/>
      <c r="M322" s="142"/>
      <c r="N322" s="28"/>
    </row>
    <row r="323" spans="1:14" x14ac:dyDescent="0.2">
      <c r="A323" s="384"/>
      <c r="B323" s="384"/>
      <c r="C323" s="415"/>
      <c r="D323" s="415"/>
      <c r="E323" s="142"/>
      <c r="F323" s="142"/>
      <c r="G323" s="142"/>
      <c r="H323" s="142"/>
      <c r="I323" s="142"/>
      <c r="J323" s="142"/>
      <c r="K323" s="142"/>
      <c r="L323" s="142"/>
      <c r="M323" s="142"/>
      <c r="N323" s="28"/>
    </row>
    <row r="324" spans="1:14" x14ac:dyDescent="0.2">
      <c r="A324" s="384"/>
      <c r="B324" s="384"/>
      <c r="C324" s="415"/>
      <c r="D324" s="415"/>
      <c r="E324" s="142"/>
      <c r="F324" s="142"/>
      <c r="G324" s="142"/>
      <c r="H324" s="142"/>
      <c r="I324" s="142"/>
      <c r="J324" s="142"/>
      <c r="K324" s="142"/>
      <c r="L324" s="142"/>
      <c r="M324" s="142"/>
      <c r="N324" s="28"/>
    </row>
    <row r="325" spans="1:14" x14ac:dyDescent="0.2">
      <c r="A325" s="384"/>
      <c r="B325" s="384"/>
      <c r="C325" s="415"/>
      <c r="D325" s="415"/>
      <c r="E325" s="142"/>
      <c r="F325" s="142"/>
      <c r="G325" s="142"/>
      <c r="H325" s="142"/>
      <c r="I325" s="142"/>
      <c r="J325" s="142"/>
      <c r="K325" s="142"/>
      <c r="L325" s="142"/>
      <c r="M325" s="142"/>
      <c r="N325" s="28"/>
    </row>
    <row r="326" spans="1:14" x14ac:dyDescent="0.2">
      <c r="A326" s="384"/>
      <c r="B326" s="384"/>
      <c r="C326" s="415"/>
      <c r="D326" s="415"/>
      <c r="E326" s="142"/>
      <c r="F326" s="142"/>
      <c r="G326" s="142"/>
      <c r="H326" s="142"/>
      <c r="I326" s="142"/>
      <c r="J326" s="142"/>
      <c r="K326" s="142"/>
      <c r="L326" s="142"/>
      <c r="M326" s="142"/>
      <c r="N326" s="28"/>
    </row>
    <row r="327" spans="1:14" x14ac:dyDescent="0.2">
      <c r="A327" s="384"/>
      <c r="B327" s="384"/>
      <c r="C327" s="415"/>
      <c r="D327" s="415"/>
      <c r="E327" s="142"/>
      <c r="F327" s="142"/>
      <c r="G327" s="142"/>
      <c r="H327" s="142"/>
      <c r="I327" s="142"/>
      <c r="J327" s="142"/>
      <c r="K327" s="142"/>
      <c r="L327" s="142"/>
      <c r="M327" s="142"/>
      <c r="N327" s="28"/>
    </row>
    <row r="328" spans="1:14" x14ac:dyDescent="0.2">
      <c r="A328" s="384"/>
      <c r="B328" s="384"/>
      <c r="C328" s="415"/>
      <c r="D328" s="415"/>
      <c r="E328" s="142"/>
      <c r="F328" s="142"/>
      <c r="G328" s="142"/>
      <c r="H328" s="142"/>
      <c r="I328" s="142"/>
      <c r="J328" s="142"/>
      <c r="K328" s="142"/>
      <c r="L328" s="142"/>
      <c r="M328" s="142"/>
      <c r="N328" s="28"/>
    </row>
    <row r="329" spans="1:14" x14ac:dyDescent="0.2">
      <c r="A329" s="384"/>
      <c r="B329" s="384"/>
      <c r="C329" s="415"/>
      <c r="D329" s="415"/>
      <c r="E329" s="142"/>
      <c r="F329" s="142"/>
      <c r="G329" s="142"/>
      <c r="H329" s="142"/>
      <c r="I329" s="142"/>
      <c r="J329" s="142"/>
      <c r="K329" s="142"/>
      <c r="L329" s="142"/>
      <c r="M329" s="142"/>
      <c r="N329" s="28"/>
    </row>
    <row r="330" spans="1:14" x14ac:dyDescent="0.2">
      <c r="A330" s="384"/>
      <c r="B330" s="384"/>
      <c r="C330" s="415"/>
      <c r="D330" s="415"/>
      <c r="E330" s="142"/>
      <c r="F330" s="142"/>
      <c r="G330" s="142"/>
      <c r="H330" s="142"/>
      <c r="I330" s="142"/>
      <c r="J330" s="142"/>
      <c r="K330" s="142"/>
      <c r="L330" s="142"/>
      <c r="M330" s="142"/>
      <c r="N330" s="28"/>
    </row>
    <row r="331" spans="1:14" x14ac:dyDescent="0.2">
      <c r="A331" s="384"/>
      <c r="B331" s="384"/>
      <c r="C331" s="415"/>
      <c r="D331" s="415"/>
      <c r="E331" s="142"/>
      <c r="F331" s="142"/>
      <c r="G331" s="142"/>
      <c r="H331" s="142"/>
      <c r="I331" s="142"/>
      <c r="J331" s="142"/>
      <c r="K331" s="142"/>
      <c r="L331" s="142"/>
      <c r="M331" s="142"/>
      <c r="N331" s="28"/>
    </row>
    <row r="332" spans="1:14" x14ac:dyDescent="0.2">
      <c r="A332" s="384"/>
      <c r="B332" s="384"/>
      <c r="C332" s="415"/>
      <c r="D332" s="415"/>
      <c r="E332" s="142"/>
      <c r="F332" s="142"/>
      <c r="G332" s="142"/>
      <c r="H332" s="142"/>
      <c r="I332" s="142"/>
      <c r="J332" s="142"/>
      <c r="K332" s="142"/>
      <c r="L332" s="142"/>
      <c r="M332" s="142"/>
      <c r="N332" s="28"/>
    </row>
    <row r="333" spans="1:14" x14ac:dyDescent="0.2">
      <c r="A333" s="384"/>
      <c r="B333" s="384"/>
      <c r="C333" s="415"/>
      <c r="D333" s="415"/>
      <c r="E333" s="142"/>
      <c r="F333" s="142"/>
      <c r="G333" s="142"/>
      <c r="H333" s="142"/>
      <c r="I333" s="142"/>
      <c r="J333" s="142"/>
      <c r="K333" s="142"/>
      <c r="L333" s="142"/>
      <c r="M333" s="142"/>
      <c r="N333" s="28"/>
    </row>
    <row r="334" spans="1:14" x14ac:dyDescent="0.2">
      <c r="A334" s="384"/>
      <c r="B334" s="384"/>
      <c r="C334" s="415"/>
      <c r="D334" s="415"/>
      <c r="E334" s="142"/>
      <c r="F334" s="142"/>
      <c r="G334" s="142"/>
      <c r="H334" s="142"/>
      <c r="I334" s="142"/>
      <c r="J334" s="142"/>
      <c r="K334" s="142"/>
      <c r="L334" s="142"/>
      <c r="M334" s="142"/>
      <c r="N334" s="28"/>
    </row>
    <row r="335" spans="1:14" x14ac:dyDescent="0.2">
      <c r="A335" s="384"/>
      <c r="B335" s="384"/>
      <c r="C335" s="415"/>
      <c r="D335" s="415"/>
      <c r="E335" s="142"/>
      <c r="F335" s="142"/>
      <c r="G335" s="142"/>
      <c r="H335" s="142"/>
      <c r="I335" s="142"/>
      <c r="J335" s="142"/>
      <c r="K335" s="142"/>
      <c r="L335" s="142"/>
      <c r="M335" s="142"/>
      <c r="N335" s="28"/>
    </row>
    <row r="336" spans="1:14" x14ac:dyDescent="0.2">
      <c r="A336" s="384"/>
      <c r="B336" s="384"/>
      <c r="C336" s="415"/>
      <c r="D336" s="415"/>
      <c r="E336" s="142"/>
      <c r="F336" s="142"/>
      <c r="G336" s="142"/>
      <c r="H336" s="142"/>
      <c r="I336" s="142"/>
      <c r="J336" s="142"/>
      <c r="K336" s="142"/>
      <c r="L336" s="142"/>
      <c r="M336" s="142"/>
      <c r="N336" s="28"/>
    </row>
    <row r="337" spans="1:14" x14ac:dyDescent="0.2">
      <c r="A337" s="384"/>
      <c r="B337" s="384"/>
      <c r="C337" s="415"/>
      <c r="D337" s="415"/>
      <c r="E337" s="142"/>
      <c r="F337" s="142"/>
      <c r="G337" s="142"/>
      <c r="H337" s="142"/>
      <c r="I337" s="142"/>
      <c r="J337" s="142"/>
      <c r="K337" s="142"/>
      <c r="L337" s="142"/>
      <c r="M337" s="142"/>
      <c r="N337" s="28"/>
    </row>
    <row r="338" spans="1:14" x14ac:dyDescent="0.2">
      <c r="A338" s="384"/>
      <c r="B338" s="384"/>
      <c r="C338" s="415"/>
      <c r="D338" s="415"/>
      <c r="E338" s="142"/>
      <c r="F338" s="142"/>
      <c r="G338" s="142"/>
      <c r="H338" s="142"/>
      <c r="I338" s="142"/>
      <c r="J338" s="142"/>
      <c r="K338" s="142"/>
      <c r="L338" s="142"/>
      <c r="M338" s="142"/>
      <c r="N338" s="28"/>
    </row>
    <row r="339" spans="1:14" x14ac:dyDescent="0.2">
      <c r="A339" s="384"/>
      <c r="B339" s="384"/>
      <c r="C339" s="415"/>
      <c r="D339" s="415"/>
      <c r="E339" s="142"/>
      <c r="F339" s="142"/>
      <c r="G339" s="142"/>
      <c r="H339" s="142"/>
      <c r="I339" s="142"/>
      <c r="J339" s="142"/>
      <c r="K339" s="142"/>
      <c r="L339" s="142"/>
      <c r="M339" s="142"/>
      <c r="N339" s="28"/>
    </row>
    <row r="340" spans="1:14" x14ac:dyDescent="0.2">
      <c r="A340" s="384"/>
      <c r="B340" s="384"/>
      <c r="C340" s="415"/>
      <c r="D340" s="415"/>
      <c r="E340" s="142"/>
      <c r="F340" s="142"/>
      <c r="G340" s="142"/>
      <c r="H340" s="142"/>
      <c r="I340" s="142"/>
      <c r="J340" s="142"/>
      <c r="K340" s="142"/>
      <c r="L340" s="142"/>
      <c r="M340" s="142"/>
      <c r="N340" s="28"/>
    </row>
    <row r="341" spans="1:14" x14ac:dyDescent="0.2">
      <c r="A341" s="384"/>
      <c r="B341" s="384"/>
      <c r="C341" s="415"/>
      <c r="D341" s="415"/>
      <c r="E341" s="142"/>
      <c r="F341" s="142"/>
      <c r="G341" s="142"/>
      <c r="H341" s="142"/>
      <c r="I341" s="142"/>
      <c r="J341" s="142"/>
      <c r="K341" s="142"/>
      <c r="L341" s="142"/>
      <c r="M341" s="142"/>
      <c r="N341" s="28"/>
    </row>
    <row r="342" spans="1:14" x14ac:dyDescent="0.2">
      <c r="A342" s="384"/>
      <c r="B342" s="384"/>
      <c r="C342" s="415"/>
      <c r="D342" s="415"/>
      <c r="E342" s="142"/>
      <c r="F342" s="142"/>
      <c r="G342" s="142"/>
      <c r="H342" s="142"/>
      <c r="I342" s="142"/>
      <c r="J342" s="142"/>
      <c r="K342" s="142"/>
      <c r="L342" s="142"/>
      <c r="M342" s="142"/>
      <c r="N342" s="28"/>
    </row>
    <row r="343" spans="1:14" x14ac:dyDescent="0.2">
      <c r="A343" s="384"/>
      <c r="B343" s="384"/>
      <c r="C343" s="415"/>
      <c r="D343" s="415"/>
      <c r="E343" s="142"/>
      <c r="F343" s="142"/>
      <c r="G343" s="142"/>
      <c r="H343" s="142"/>
      <c r="I343" s="142"/>
      <c r="J343" s="142"/>
      <c r="K343" s="142"/>
      <c r="L343" s="142"/>
      <c r="M343" s="142"/>
      <c r="N343" s="28"/>
    </row>
    <row r="344" spans="1:14" x14ac:dyDescent="0.2">
      <c r="A344" s="384"/>
      <c r="B344" s="384"/>
      <c r="C344" s="415"/>
      <c r="D344" s="415"/>
      <c r="E344" s="142"/>
      <c r="F344" s="142"/>
      <c r="G344" s="142"/>
      <c r="H344" s="142"/>
      <c r="I344" s="142"/>
      <c r="J344" s="142"/>
      <c r="K344" s="142"/>
      <c r="L344" s="142"/>
      <c r="M344" s="142"/>
      <c r="N344" s="28"/>
    </row>
    <row r="345" spans="1:14" x14ac:dyDescent="0.2">
      <c r="A345" s="384"/>
      <c r="B345" s="384"/>
      <c r="C345" s="415"/>
      <c r="D345" s="415"/>
      <c r="E345" s="142"/>
      <c r="F345" s="142"/>
      <c r="G345" s="142"/>
      <c r="H345" s="142"/>
      <c r="I345" s="142"/>
      <c r="J345" s="142"/>
      <c r="K345" s="142"/>
      <c r="L345" s="142"/>
      <c r="M345" s="142"/>
      <c r="N345" s="28"/>
    </row>
    <row r="346" spans="1:14" x14ac:dyDescent="0.2">
      <c r="A346" s="384"/>
      <c r="B346" s="384"/>
      <c r="C346" s="415"/>
      <c r="D346" s="415"/>
      <c r="E346" s="142"/>
      <c r="F346" s="142"/>
      <c r="G346" s="142"/>
      <c r="H346" s="142"/>
      <c r="I346" s="142"/>
      <c r="J346" s="142"/>
      <c r="K346" s="142"/>
      <c r="L346" s="142"/>
      <c r="M346" s="142"/>
      <c r="N346" s="28"/>
    </row>
    <row r="347" spans="1:14" x14ac:dyDescent="0.2">
      <c r="A347" s="384"/>
      <c r="B347" s="384"/>
      <c r="C347" s="415"/>
      <c r="D347" s="415"/>
      <c r="E347" s="142"/>
      <c r="F347" s="142"/>
      <c r="G347" s="142"/>
      <c r="H347" s="142"/>
      <c r="I347" s="142"/>
      <c r="J347" s="142"/>
      <c r="K347" s="142"/>
      <c r="L347" s="142"/>
      <c r="M347" s="142"/>
      <c r="N347" s="28"/>
    </row>
    <row r="348" spans="1:14" x14ac:dyDescent="0.2">
      <c r="A348" s="384"/>
      <c r="B348" s="384"/>
      <c r="C348" s="415"/>
      <c r="D348" s="415"/>
      <c r="E348" s="142"/>
      <c r="F348" s="142"/>
      <c r="G348" s="142"/>
      <c r="H348" s="142"/>
      <c r="I348" s="142"/>
      <c r="J348" s="142"/>
      <c r="K348" s="142"/>
      <c r="L348" s="142"/>
      <c r="M348" s="142"/>
      <c r="N348" s="28"/>
    </row>
    <row r="349" spans="1:14" x14ac:dyDescent="0.2">
      <c r="A349" s="384"/>
      <c r="B349" s="384"/>
      <c r="C349" s="415"/>
      <c r="D349" s="415"/>
      <c r="E349" s="142"/>
      <c r="F349" s="142"/>
      <c r="G349" s="142"/>
      <c r="H349" s="142"/>
      <c r="I349" s="142"/>
      <c r="J349" s="142"/>
      <c r="K349" s="142"/>
      <c r="L349" s="142"/>
      <c r="M349" s="142"/>
      <c r="N349" s="28"/>
    </row>
    <row r="350" spans="1:14" x14ac:dyDescent="0.2">
      <c r="A350" s="384"/>
      <c r="B350" s="384"/>
      <c r="C350" s="415"/>
      <c r="D350" s="415"/>
      <c r="E350" s="142"/>
      <c r="F350" s="142"/>
      <c r="G350" s="142"/>
      <c r="H350" s="142"/>
      <c r="I350" s="142"/>
      <c r="J350" s="142"/>
      <c r="K350" s="142"/>
      <c r="L350" s="142"/>
      <c r="M350" s="142"/>
      <c r="N350" s="28"/>
    </row>
    <row r="351" spans="1:14" x14ac:dyDescent="0.2">
      <c r="A351" s="384"/>
      <c r="B351" s="384"/>
      <c r="C351" s="415"/>
      <c r="D351" s="415"/>
      <c r="E351" s="142"/>
      <c r="F351" s="142"/>
      <c r="G351" s="142"/>
      <c r="H351" s="142"/>
      <c r="I351" s="142"/>
      <c r="J351" s="142"/>
      <c r="K351" s="142"/>
      <c r="L351" s="142"/>
      <c r="M351" s="142"/>
      <c r="N351" s="28"/>
    </row>
    <row r="352" spans="1:14" x14ac:dyDescent="0.2">
      <c r="A352" s="384"/>
      <c r="B352" s="384"/>
      <c r="C352" s="415"/>
      <c r="D352" s="415"/>
      <c r="E352" s="142"/>
      <c r="F352" s="142"/>
      <c r="G352" s="142"/>
      <c r="H352" s="142"/>
      <c r="I352" s="142"/>
      <c r="J352" s="142"/>
      <c r="K352" s="142"/>
      <c r="L352" s="142"/>
      <c r="M352" s="142"/>
      <c r="N352" s="28"/>
    </row>
    <row r="353" spans="1:14" x14ac:dyDescent="0.2">
      <c r="A353" s="384"/>
      <c r="B353" s="384"/>
      <c r="C353" s="415"/>
      <c r="D353" s="415"/>
      <c r="E353" s="142"/>
      <c r="F353" s="142"/>
      <c r="G353" s="142"/>
      <c r="H353" s="142"/>
      <c r="I353" s="142"/>
      <c r="J353" s="142"/>
      <c r="K353" s="142"/>
      <c r="L353" s="142"/>
      <c r="M353" s="142"/>
      <c r="N353" s="28"/>
    </row>
    <row r="354" spans="1:14" x14ac:dyDescent="0.2">
      <c r="A354" s="384"/>
      <c r="B354" s="384"/>
      <c r="C354" s="415"/>
      <c r="D354" s="415"/>
      <c r="E354" s="142"/>
      <c r="F354" s="142"/>
      <c r="G354" s="142"/>
      <c r="H354" s="142"/>
      <c r="I354" s="142"/>
      <c r="J354" s="142"/>
      <c r="K354" s="142"/>
      <c r="L354" s="142"/>
      <c r="M354" s="142"/>
      <c r="N354" s="28"/>
    </row>
    <row r="355" spans="1:14" x14ac:dyDescent="0.2">
      <c r="A355" s="384"/>
      <c r="B355" s="384"/>
      <c r="C355" s="415"/>
      <c r="D355" s="415"/>
      <c r="E355" s="142"/>
      <c r="F355" s="142"/>
      <c r="G355" s="142"/>
      <c r="H355" s="142"/>
      <c r="I355" s="142"/>
      <c r="J355" s="142"/>
      <c r="K355" s="142"/>
      <c r="L355" s="142"/>
      <c r="M355" s="142"/>
      <c r="N355" s="28"/>
    </row>
    <row r="356" spans="1:14" x14ac:dyDescent="0.2">
      <c r="A356" s="384"/>
      <c r="B356" s="384"/>
      <c r="C356" s="415"/>
      <c r="D356" s="415"/>
      <c r="E356" s="142"/>
      <c r="F356" s="142"/>
      <c r="G356" s="142"/>
      <c r="H356" s="142"/>
      <c r="I356" s="142"/>
      <c r="J356" s="142"/>
      <c r="K356" s="142"/>
      <c r="L356" s="142"/>
      <c r="M356" s="142"/>
      <c r="N356" s="28"/>
    </row>
    <row r="357" spans="1:14" x14ac:dyDescent="0.2">
      <c r="A357" s="384"/>
      <c r="B357" s="384"/>
      <c r="C357" s="415"/>
      <c r="D357" s="415"/>
      <c r="E357" s="142"/>
      <c r="F357" s="142"/>
      <c r="G357" s="142"/>
      <c r="H357" s="142"/>
      <c r="I357" s="142"/>
      <c r="J357" s="142"/>
      <c r="K357" s="142"/>
      <c r="L357" s="142"/>
      <c r="M357" s="142"/>
      <c r="N357" s="28"/>
    </row>
    <row r="358" spans="1:14" x14ac:dyDescent="0.2">
      <c r="A358" s="384"/>
      <c r="B358" s="384"/>
      <c r="C358" s="415"/>
      <c r="D358" s="415"/>
      <c r="E358" s="142"/>
      <c r="F358" s="142"/>
      <c r="G358" s="142"/>
      <c r="H358" s="142"/>
      <c r="I358" s="142"/>
      <c r="J358" s="142"/>
      <c r="K358" s="142"/>
      <c r="L358" s="142"/>
      <c r="M358" s="142"/>
      <c r="N358" s="28"/>
    </row>
    <row r="359" spans="1:14" x14ac:dyDescent="0.2">
      <c r="A359" s="384"/>
      <c r="B359" s="384"/>
      <c r="C359" s="415"/>
      <c r="D359" s="415"/>
      <c r="E359" s="142"/>
      <c r="F359" s="142"/>
      <c r="G359" s="142"/>
      <c r="H359" s="142"/>
      <c r="I359" s="142"/>
      <c r="J359" s="142"/>
      <c r="K359" s="142"/>
      <c r="L359" s="142"/>
      <c r="M359" s="142"/>
      <c r="N359" s="28"/>
    </row>
    <row r="360" spans="1:14" x14ac:dyDescent="0.2">
      <c r="A360" s="384"/>
      <c r="B360" s="384"/>
      <c r="C360" s="415"/>
      <c r="D360" s="415"/>
      <c r="E360" s="142"/>
      <c r="F360" s="142"/>
      <c r="G360" s="142"/>
      <c r="H360" s="142"/>
      <c r="I360" s="142"/>
      <c r="J360" s="142"/>
      <c r="K360" s="142"/>
      <c r="L360" s="142"/>
      <c r="M360" s="142"/>
      <c r="N360" s="28"/>
    </row>
    <row r="361" spans="1:14" x14ac:dyDescent="0.2">
      <c r="A361" s="384"/>
      <c r="B361" s="384"/>
      <c r="C361" s="415"/>
      <c r="D361" s="415"/>
      <c r="E361" s="142"/>
      <c r="F361" s="142"/>
      <c r="G361" s="142"/>
      <c r="H361" s="142"/>
      <c r="I361" s="142"/>
      <c r="J361" s="142"/>
      <c r="K361" s="142"/>
      <c r="L361" s="142"/>
      <c r="M361" s="142"/>
      <c r="N361" s="28"/>
    </row>
    <row r="362" spans="1:14" x14ac:dyDescent="0.2">
      <c r="A362" s="384"/>
      <c r="B362" s="384"/>
      <c r="C362" s="415"/>
      <c r="D362" s="415"/>
      <c r="E362" s="142"/>
      <c r="F362" s="142"/>
      <c r="G362" s="142"/>
      <c r="H362" s="142"/>
      <c r="I362" s="142"/>
      <c r="J362" s="142"/>
      <c r="K362" s="142"/>
      <c r="L362" s="142"/>
      <c r="M362" s="142"/>
      <c r="N362" s="28"/>
    </row>
    <row r="363" spans="1:14" x14ac:dyDescent="0.2">
      <c r="A363" s="384"/>
      <c r="B363" s="384"/>
      <c r="C363" s="415"/>
      <c r="D363" s="415"/>
      <c r="E363" s="142"/>
      <c r="F363" s="142"/>
      <c r="G363" s="142"/>
      <c r="H363" s="142"/>
      <c r="I363" s="142"/>
      <c r="J363" s="142"/>
      <c r="K363" s="142"/>
      <c r="L363" s="142"/>
      <c r="M363" s="142"/>
      <c r="N363" s="28"/>
    </row>
    <row r="364" spans="1:14" x14ac:dyDescent="0.2">
      <c r="A364" s="384"/>
      <c r="B364" s="384"/>
      <c r="C364" s="415"/>
      <c r="D364" s="415"/>
      <c r="E364" s="142"/>
      <c r="F364" s="142"/>
      <c r="G364" s="142"/>
      <c r="H364" s="142"/>
      <c r="I364" s="142"/>
      <c r="J364" s="142"/>
      <c r="K364" s="142"/>
      <c r="L364" s="142"/>
      <c r="M364" s="142"/>
      <c r="N364" s="28"/>
    </row>
    <row r="365" spans="1:14" x14ac:dyDescent="0.2">
      <c r="A365" s="384"/>
      <c r="B365" s="384"/>
      <c r="C365" s="415"/>
      <c r="D365" s="415"/>
      <c r="E365" s="142"/>
      <c r="F365" s="142"/>
      <c r="G365" s="142"/>
      <c r="H365" s="142"/>
      <c r="I365" s="142"/>
      <c r="J365" s="142"/>
      <c r="K365" s="142"/>
      <c r="L365" s="142"/>
      <c r="M365" s="142"/>
      <c r="N365" s="28"/>
    </row>
    <row r="366" spans="1:14" x14ac:dyDescent="0.2">
      <c r="A366" s="384"/>
      <c r="B366" s="384"/>
      <c r="C366" s="415"/>
      <c r="D366" s="415"/>
      <c r="E366" s="142"/>
      <c r="F366" s="142"/>
      <c r="G366" s="142"/>
      <c r="H366" s="142"/>
      <c r="I366" s="142"/>
      <c r="J366" s="142"/>
      <c r="K366" s="142"/>
      <c r="L366" s="142"/>
      <c r="M366" s="142"/>
      <c r="N366" s="28"/>
    </row>
    <row r="367" spans="1:14" x14ac:dyDescent="0.2">
      <c r="A367" s="384"/>
      <c r="B367" s="384"/>
      <c r="C367" s="415"/>
      <c r="D367" s="415"/>
      <c r="E367" s="142"/>
      <c r="F367" s="142"/>
      <c r="G367" s="142"/>
      <c r="H367" s="142"/>
      <c r="I367" s="142"/>
      <c r="J367" s="142"/>
      <c r="K367" s="142"/>
      <c r="L367" s="142"/>
      <c r="M367" s="142"/>
      <c r="N367" s="28"/>
    </row>
    <row r="368" spans="1:14" x14ac:dyDescent="0.2">
      <c r="A368" s="384"/>
      <c r="B368" s="384"/>
      <c r="C368" s="415"/>
      <c r="D368" s="415"/>
      <c r="E368" s="142"/>
      <c r="F368" s="142"/>
      <c r="G368" s="142"/>
      <c r="H368" s="142"/>
      <c r="I368" s="142"/>
      <c r="J368" s="142"/>
      <c r="K368" s="142"/>
      <c r="L368" s="142"/>
      <c r="M368" s="142"/>
      <c r="N368" s="28"/>
    </row>
    <row r="369" spans="1:14" x14ac:dyDescent="0.2">
      <c r="A369" s="384"/>
      <c r="B369" s="384"/>
      <c r="C369" s="415"/>
      <c r="D369" s="415"/>
      <c r="E369" s="142"/>
      <c r="F369" s="142"/>
      <c r="G369" s="142"/>
      <c r="H369" s="142"/>
      <c r="I369" s="142"/>
      <c r="J369" s="142"/>
      <c r="K369" s="142"/>
      <c r="L369" s="142"/>
      <c r="M369" s="142"/>
      <c r="N369" s="28"/>
    </row>
    <row r="370" spans="1:14" x14ac:dyDescent="0.2">
      <c r="A370" s="384"/>
      <c r="B370" s="384"/>
      <c r="C370" s="415"/>
      <c r="D370" s="415"/>
      <c r="E370" s="142"/>
      <c r="F370" s="142"/>
      <c r="G370" s="142"/>
      <c r="H370" s="142"/>
      <c r="I370" s="142"/>
      <c r="J370" s="142"/>
      <c r="K370" s="142"/>
      <c r="L370" s="142"/>
      <c r="M370" s="142"/>
      <c r="N370" s="28"/>
    </row>
    <row r="371" spans="1:14" x14ac:dyDescent="0.2">
      <c r="A371" s="384"/>
      <c r="B371" s="384"/>
      <c r="C371" s="415"/>
      <c r="D371" s="415"/>
      <c r="E371" s="142"/>
      <c r="F371" s="142"/>
      <c r="G371" s="142"/>
      <c r="H371" s="142"/>
      <c r="I371" s="142"/>
      <c r="J371" s="142"/>
      <c r="K371" s="142"/>
      <c r="L371" s="142"/>
      <c r="M371" s="142"/>
      <c r="N371" s="28"/>
    </row>
    <row r="372" spans="1:14" x14ac:dyDescent="0.2">
      <c r="A372" s="384"/>
      <c r="B372" s="384"/>
      <c r="C372" s="415"/>
      <c r="D372" s="415"/>
      <c r="E372" s="142"/>
      <c r="F372" s="142"/>
      <c r="G372" s="142"/>
      <c r="H372" s="142"/>
      <c r="I372" s="142"/>
      <c r="J372" s="142"/>
      <c r="K372" s="142"/>
      <c r="L372" s="142"/>
      <c r="M372" s="142"/>
      <c r="N372" s="28"/>
    </row>
    <row r="373" spans="1:14" x14ac:dyDescent="0.2">
      <c r="A373" s="384"/>
      <c r="B373" s="384"/>
      <c r="C373" s="415"/>
      <c r="D373" s="415"/>
      <c r="E373" s="142"/>
      <c r="F373" s="142"/>
      <c r="G373" s="142"/>
      <c r="H373" s="142"/>
      <c r="I373" s="142"/>
      <c r="J373" s="142"/>
      <c r="K373" s="142"/>
      <c r="L373" s="142"/>
      <c r="M373" s="142"/>
      <c r="N373" s="28"/>
    </row>
    <row r="374" spans="1:14" x14ac:dyDescent="0.2">
      <c r="A374" s="384"/>
      <c r="B374" s="384"/>
      <c r="C374" s="415"/>
      <c r="D374" s="415"/>
      <c r="E374" s="142"/>
      <c r="F374" s="142"/>
      <c r="G374" s="142"/>
      <c r="H374" s="142"/>
      <c r="I374" s="142"/>
      <c r="J374" s="142"/>
      <c r="K374" s="142"/>
      <c r="L374" s="142"/>
      <c r="M374" s="142"/>
      <c r="N374" s="28"/>
    </row>
    <row r="375" spans="1:14" x14ac:dyDescent="0.2">
      <c r="A375" s="384"/>
      <c r="B375" s="384"/>
      <c r="C375" s="415"/>
      <c r="D375" s="415"/>
      <c r="E375" s="142"/>
      <c r="F375" s="142"/>
      <c r="G375" s="142"/>
      <c r="H375" s="142"/>
      <c r="I375" s="142"/>
      <c r="J375" s="142"/>
      <c r="K375" s="142"/>
      <c r="L375" s="142"/>
      <c r="M375" s="142"/>
      <c r="N375" s="28"/>
    </row>
    <row r="376" spans="1:14" x14ac:dyDescent="0.2">
      <c r="A376" s="384"/>
      <c r="B376" s="384"/>
      <c r="C376" s="415"/>
      <c r="D376" s="415"/>
      <c r="E376" s="142"/>
      <c r="F376" s="142"/>
      <c r="G376" s="142"/>
      <c r="H376" s="142"/>
      <c r="I376" s="142"/>
      <c r="J376" s="142"/>
      <c r="K376" s="142"/>
      <c r="L376" s="142"/>
      <c r="M376" s="142"/>
      <c r="N376" s="28"/>
    </row>
    <row r="377" spans="1:14" x14ac:dyDescent="0.2">
      <c r="A377" s="384"/>
      <c r="B377" s="384"/>
      <c r="C377" s="415"/>
      <c r="D377" s="415"/>
      <c r="E377" s="142"/>
      <c r="F377" s="142"/>
      <c r="G377" s="142"/>
      <c r="H377" s="142"/>
      <c r="I377" s="142"/>
      <c r="J377" s="142"/>
      <c r="K377" s="142"/>
      <c r="L377" s="142"/>
      <c r="M377" s="142"/>
      <c r="N377" s="28"/>
    </row>
    <row r="378" spans="1:14" x14ac:dyDescent="0.2">
      <c r="A378" s="384"/>
      <c r="B378" s="384"/>
      <c r="C378" s="415"/>
      <c r="D378" s="415"/>
      <c r="E378" s="142"/>
      <c r="F378" s="142"/>
      <c r="G378" s="142"/>
      <c r="H378" s="142"/>
      <c r="I378" s="142"/>
      <c r="J378" s="142"/>
      <c r="K378" s="142"/>
      <c r="L378" s="142"/>
      <c r="M378" s="142"/>
      <c r="N378" s="28"/>
    </row>
    <row r="379" spans="1:14" x14ac:dyDescent="0.2">
      <c r="A379" s="384"/>
      <c r="B379" s="384"/>
      <c r="C379" s="415"/>
      <c r="D379" s="415"/>
      <c r="E379" s="142"/>
      <c r="F379" s="142"/>
      <c r="G379" s="142"/>
      <c r="H379" s="142"/>
      <c r="I379" s="142"/>
      <c r="J379" s="142"/>
      <c r="K379" s="142"/>
      <c r="L379" s="142"/>
      <c r="M379" s="142"/>
      <c r="N379" s="28"/>
    </row>
    <row r="380" spans="1:14" x14ac:dyDescent="0.2">
      <c r="A380" s="384"/>
      <c r="B380" s="384"/>
      <c r="C380" s="415"/>
      <c r="D380" s="415"/>
      <c r="E380" s="142"/>
      <c r="F380" s="142"/>
      <c r="G380" s="142"/>
      <c r="H380" s="142"/>
      <c r="I380" s="142"/>
      <c r="J380" s="142"/>
      <c r="K380" s="142"/>
      <c r="L380" s="142"/>
      <c r="M380" s="142"/>
      <c r="N380" s="28"/>
    </row>
    <row r="381" spans="1:14" x14ac:dyDescent="0.2">
      <c r="A381" s="384"/>
      <c r="B381" s="384"/>
      <c r="C381" s="415"/>
      <c r="D381" s="415"/>
      <c r="E381" s="142"/>
      <c r="F381" s="142"/>
      <c r="G381" s="142"/>
      <c r="H381" s="142"/>
      <c r="I381" s="142"/>
      <c r="J381" s="142"/>
      <c r="K381" s="142"/>
      <c r="L381" s="142"/>
      <c r="M381" s="142"/>
      <c r="N381" s="28"/>
    </row>
    <row r="382" spans="1:14" x14ac:dyDescent="0.2">
      <c r="A382" s="384"/>
      <c r="B382" s="384"/>
      <c r="C382" s="415"/>
      <c r="D382" s="415"/>
      <c r="E382" s="142"/>
      <c r="F382" s="142"/>
      <c r="G382" s="142"/>
      <c r="H382" s="142"/>
      <c r="I382" s="142"/>
      <c r="J382" s="142"/>
      <c r="K382" s="142"/>
      <c r="L382" s="142"/>
      <c r="M382" s="142"/>
      <c r="N382" s="28"/>
    </row>
    <row r="383" spans="1:14" x14ac:dyDescent="0.2">
      <c r="A383" s="384"/>
      <c r="B383" s="384"/>
      <c r="C383" s="415"/>
      <c r="D383" s="415"/>
      <c r="E383" s="142"/>
      <c r="F383" s="142"/>
      <c r="G383" s="142"/>
      <c r="H383" s="142"/>
      <c r="I383" s="142"/>
      <c r="J383" s="142"/>
      <c r="K383" s="142"/>
      <c r="L383" s="142"/>
      <c r="M383" s="142"/>
      <c r="N383" s="28"/>
    </row>
    <row r="384" spans="1:14" x14ac:dyDescent="0.2">
      <c r="A384" s="384"/>
      <c r="B384" s="384"/>
      <c r="C384" s="415"/>
      <c r="D384" s="415"/>
      <c r="E384" s="142"/>
      <c r="F384" s="142"/>
      <c r="G384" s="142"/>
      <c r="H384" s="142"/>
      <c r="I384" s="142"/>
      <c r="J384" s="142"/>
      <c r="K384" s="142"/>
      <c r="L384" s="142"/>
      <c r="M384" s="142"/>
      <c r="N384" s="28"/>
    </row>
    <row r="385" spans="1:14" x14ac:dyDescent="0.2">
      <c r="A385" s="384"/>
      <c r="B385" s="384"/>
      <c r="C385" s="415"/>
      <c r="D385" s="415"/>
      <c r="E385" s="142"/>
      <c r="F385" s="142"/>
      <c r="G385" s="142"/>
      <c r="H385" s="142"/>
      <c r="I385" s="142"/>
      <c r="J385" s="142"/>
      <c r="K385" s="142"/>
      <c r="L385" s="142"/>
      <c r="M385" s="142"/>
      <c r="N385" s="28"/>
    </row>
    <row r="386" spans="1:14" x14ac:dyDescent="0.2">
      <c r="A386" s="384"/>
      <c r="B386" s="384"/>
      <c r="C386" s="415"/>
      <c r="D386" s="415"/>
      <c r="E386" s="142"/>
      <c r="F386" s="142"/>
      <c r="G386" s="142"/>
      <c r="H386" s="142"/>
      <c r="I386" s="142"/>
      <c r="J386" s="142"/>
      <c r="K386" s="142"/>
      <c r="L386" s="142"/>
      <c r="M386" s="142"/>
      <c r="N386" s="28"/>
    </row>
    <row r="387" spans="1:14" x14ac:dyDescent="0.2">
      <c r="A387" s="384"/>
      <c r="B387" s="384"/>
      <c r="C387" s="415"/>
      <c r="D387" s="415"/>
      <c r="E387" s="142"/>
      <c r="F387" s="142"/>
      <c r="G387" s="142"/>
      <c r="H387" s="142"/>
      <c r="I387" s="142"/>
      <c r="J387" s="142"/>
      <c r="K387" s="142"/>
      <c r="L387" s="142"/>
      <c r="M387" s="142"/>
      <c r="N387" s="28"/>
    </row>
    <row r="388" spans="1:14" x14ac:dyDescent="0.2">
      <c r="A388" s="384"/>
      <c r="B388" s="384"/>
      <c r="C388" s="415"/>
      <c r="D388" s="415"/>
      <c r="E388" s="142"/>
      <c r="F388" s="142"/>
      <c r="G388" s="142"/>
      <c r="H388" s="142"/>
      <c r="I388" s="142"/>
      <c r="J388" s="142"/>
      <c r="K388" s="142"/>
      <c r="L388" s="142"/>
      <c r="M388" s="142"/>
      <c r="N388" s="28"/>
    </row>
    <row r="389" spans="1:14" x14ac:dyDescent="0.2">
      <c r="A389" s="384"/>
      <c r="B389" s="384"/>
      <c r="C389" s="415"/>
      <c r="D389" s="415"/>
      <c r="E389" s="142"/>
      <c r="F389" s="142"/>
      <c r="G389" s="142"/>
      <c r="H389" s="142"/>
      <c r="I389" s="142"/>
      <c r="J389" s="142"/>
      <c r="K389" s="142"/>
      <c r="L389" s="142"/>
      <c r="M389" s="142"/>
      <c r="N389" s="28"/>
    </row>
    <row r="390" spans="1:14" x14ac:dyDescent="0.2">
      <c r="A390" s="384"/>
      <c r="B390" s="384"/>
      <c r="C390" s="415"/>
      <c r="D390" s="415"/>
      <c r="E390" s="142"/>
      <c r="F390" s="142"/>
      <c r="G390" s="142"/>
      <c r="H390" s="142"/>
      <c r="I390" s="142"/>
      <c r="J390" s="142"/>
      <c r="K390" s="142"/>
      <c r="L390" s="142"/>
      <c r="M390" s="142"/>
      <c r="N390" s="28"/>
    </row>
    <row r="391" spans="1:14" x14ac:dyDescent="0.2">
      <c r="A391" s="384"/>
      <c r="B391" s="384"/>
      <c r="C391" s="415"/>
      <c r="D391" s="415"/>
      <c r="E391" s="142"/>
      <c r="F391" s="142"/>
      <c r="G391" s="142"/>
      <c r="H391" s="142"/>
      <c r="I391" s="142"/>
      <c r="J391" s="142"/>
      <c r="K391" s="142"/>
      <c r="L391" s="142"/>
      <c r="M391" s="142"/>
      <c r="N391" s="28"/>
    </row>
    <row r="392" spans="1:14" x14ac:dyDescent="0.2">
      <c r="A392" s="384"/>
      <c r="B392" s="384"/>
      <c r="C392" s="415"/>
      <c r="D392" s="415"/>
      <c r="E392" s="142"/>
      <c r="F392" s="142"/>
      <c r="G392" s="142"/>
      <c r="H392" s="142"/>
      <c r="I392" s="142"/>
      <c r="J392" s="142"/>
      <c r="K392" s="142"/>
      <c r="L392" s="142"/>
      <c r="M392" s="142"/>
      <c r="N392" s="28"/>
    </row>
    <row r="393" spans="1:14" x14ac:dyDescent="0.2">
      <c r="A393" s="384"/>
      <c r="B393" s="384"/>
      <c r="C393" s="415"/>
      <c r="D393" s="415"/>
      <c r="E393" s="142"/>
      <c r="F393" s="142"/>
      <c r="G393" s="142"/>
      <c r="H393" s="142"/>
      <c r="I393" s="142"/>
      <c r="J393" s="142"/>
      <c r="K393" s="142"/>
      <c r="L393" s="142"/>
      <c r="M393" s="142"/>
      <c r="N393" s="28"/>
    </row>
    <row r="394" spans="1:14" x14ac:dyDescent="0.2">
      <c r="A394" s="384"/>
      <c r="B394" s="384"/>
      <c r="C394" s="415"/>
      <c r="D394" s="415"/>
      <c r="E394" s="142"/>
      <c r="F394" s="142"/>
      <c r="G394" s="142"/>
      <c r="H394" s="142"/>
      <c r="I394" s="142"/>
      <c r="J394" s="142"/>
      <c r="K394" s="142"/>
      <c r="L394" s="142"/>
      <c r="M394" s="142"/>
      <c r="N394" s="28"/>
    </row>
    <row r="395" spans="1:14" x14ac:dyDescent="0.2">
      <c r="A395" s="384"/>
      <c r="B395" s="384"/>
      <c r="C395" s="415"/>
      <c r="D395" s="415"/>
      <c r="E395" s="142"/>
      <c r="F395" s="142"/>
      <c r="G395" s="142"/>
      <c r="H395" s="142"/>
      <c r="I395" s="142"/>
      <c r="J395" s="142"/>
      <c r="K395" s="142"/>
      <c r="L395" s="142"/>
      <c r="M395" s="142"/>
      <c r="N395" s="28"/>
    </row>
    <row r="396" spans="1:14" x14ac:dyDescent="0.2">
      <c r="A396" s="384"/>
      <c r="B396" s="384"/>
      <c r="C396" s="415"/>
      <c r="D396" s="415"/>
      <c r="E396" s="142"/>
      <c r="F396" s="142"/>
      <c r="G396" s="142"/>
      <c r="H396" s="142"/>
      <c r="I396" s="142"/>
      <c r="J396" s="142"/>
      <c r="K396" s="142"/>
      <c r="L396" s="142"/>
      <c r="M396" s="142"/>
      <c r="N396" s="28"/>
    </row>
    <row r="397" spans="1:14" x14ac:dyDescent="0.2">
      <c r="A397" s="384"/>
      <c r="B397" s="384"/>
      <c r="C397" s="415"/>
      <c r="D397" s="415"/>
      <c r="E397" s="142"/>
      <c r="F397" s="142"/>
      <c r="G397" s="142"/>
      <c r="H397" s="142"/>
      <c r="I397" s="142"/>
      <c r="J397" s="142"/>
      <c r="K397" s="142"/>
      <c r="L397" s="142"/>
      <c r="M397" s="142"/>
      <c r="N397" s="28"/>
    </row>
    <row r="398" spans="1:14" x14ac:dyDescent="0.2">
      <c r="A398" s="384"/>
      <c r="B398" s="384"/>
      <c r="C398" s="415"/>
      <c r="D398" s="415"/>
      <c r="E398" s="142"/>
      <c r="F398" s="142"/>
      <c r="G398" s="142"/>
      <c r="H398" s="142"/>
      <c r="I398" s="142"/>
      <c r="J398" s="142"/>
      <c r="K398" s="142"/>
      <c r="L398" s="142"/>
      <c r="M398" s="142"/>
      <c r="N398" s="28"/>
    </row>
    <row r="399" spans="1:14" x14ac:dyDescent="0.2">
      <c r="A399" s="384"/>
      <c r="B399" s="384"/>
      <c r="C399" s="415"/>
      <c r="D399" s="415"/>
      <c r="E399" s="142"/>
      <c r="F399" s="142"/>
      <c r="G399" s="142"/>
      <c r="H399" s="142"/>
      <c r="I399" s="142"/>
      <c r="J399" s="142"/>
      <c r="K399" s="142"/>
      <c r="L399" s="142"/>
      <c r="M399" s="142"/>
      <c r="N399" s="28"/>
    </row>
    <row r="400" spans="1:14" x14ac:dyDescent="0.2">
      <c r="A400" s="384"/>
      <c r="B400" s="384"/>
      <c r="C400" s="415"/>
      <c r="D400" s="415"/>
      <c r="E400" s="142"/>
      <c r="F400" s="142"/>
      <c r="G400" s="142"/>
      <c r="H400" s="142"/>
      <c r="I400" s="142"/>
      <c r="J400" s="142"/>
      <c r="K400" s="142"/>
      <c r="L400" s="142"/>
      <c r="M400" s="142"/>
      <c r="N400" s="28"/>
    </row>
    <row r="401" spans="1:14" x14ac:dyDescent="0.2">
      <c r="A401" s="384"/>
      <c r="B401" s="384"/>
      <c r="C401" s="415"/>
      <c r="D401" s="415"/>
      <c r="E401" s="142"/>
      <c r="F401" s="142"/>
      <c r="G401" s="142"/>
      <c r="H401" s="142"/>
      <c r="I401" s="142"/>
      <c r="J401" s="142"/>
      <c r="K401" s="142"/>
      <c r="L401" s="142"/>
      <c r="M401" s="142"/>
      <c r="N401" s="28"/>
    </row>
    <row r="402" spans="1:14" x14ac:dyDescent="0.2">
      <c r="A402" s="384"/>
      <c r="B402" s="384"/>
      <c r="C402" s="415"/>
      <c r="D402" s="415"/>
      <c r="E402" s="142"/>
      <c r="F402" s="142"/>
      <c r="G402" s="142"/>
      <c r="H402" s="142"/>
      <c r="I402" s="142"/>
      <c r="J402" s="142"/>
      <c r="K402" s="142"/>
      <c r="L402" s="142"/>
      <c r="M402" s="142"/>
      <c r="N402" s="28"/>
    </row>
    <row r="403" spans="1:14" x14ac:dyDescent="0.2">
      <c r="A403" s="384"/>
      <c r="B403" s="384"/>
      <c r="C403" s="415"/>
      <c r="D403" s="415"/>
      <c r="E403" s="142"/>
      <c r="F403" s="142"/>
      <c r="G403" s="142"/>
      <c r="H403" s="142"/>
      <c r="I403" s="142"/>
      <c r="J403" s="142"/>
      <c r="K403" s="142"/>
      <c r="L403" s="142"/>
      <c r="M403" s="142"/>
      <c r="N403" s="28"/>
    </row>
    <row r="404" spans="1:14" x14ac:dyDescent="0.2">
      <c r="A404" s="384"/>
      <c r="B404" s="384"/>
      <c r="C404" s="415"/>
      <c r="D404" s="415"/>
      <c r="E404" s="142"/>
      <c r="F404" s="142"/>
      <c r="G404" s="142"/>
      <c r="H404" s="142"/>
      <c r="I404" s="142"/>
      <c r="J404" s="142"/>
      <c r="K404" s="142"/>
      <c r="L404" s="142"/>
      <c r="M404" s="142"/>
      <c r="N404" s="28"/>
    </row>
    <row r="405" spans="1:14" x14ac:dyDescent="0.2">
      <c r="A405" s="384"/>
      <c r="B405" s="384"/>
      <c r="C405" s="415"/>
      <c r="D405" s="415"/>
      <c r="E405" s="142"/>
      <c r="F405" s="142"/>
      <c r="G405" s="142"/>
      <c r="H405" s="142"/>
      <c r="I405" s="142"/>
      <c r="J405" s="142"/>
      <c r="K405" s="142"/>
      <c r="L405" s="142"/>
      <c r="M405" s="142"/>
      <c r="N405" s="28"/>
    </row>
    <row r="406" spans="1:14" x14ac:dyDescent="0.2">
      <c r="A406" s="384"/>
      <c r="B406" s="384"/>
      <c r="C406" s="415"/>
      <c r="D406" s="415"/>
      <c r="E406" s="142"/>
      <c r="F406" s="142"/>
      <c r="G406" s="142"/>
      <c r="H406" s="142"/>
      <c r="I406" s="142"/>
      <c r="J406" s="142"/>
      <c r="K406" s="142"/>
      <c r="L406" s="142"/>
      <c r="M406" s="142"/>
      <c r="N406" s="28"/>
    </row>
    <row r="407" spans="1:14" x14ac:dyDescent="0.2">
      <c r="A407" s="384"/>
      <c r="B407" s="384"/>
      <c r="C407" s="415"/>
      <c r="D407" s="415"/>
      <c r="E407" s="142"/>
      <c r="F407" s="142"/>
      <c r="G407" s="142"/>
      <c r="H407" s="142"/>
      <c r="I407" s="142"/>
      <c r="J407" s="142"/>
      <c r="K407" s="142"/>
      <c r="L407" s="142"/>
      <c r="M407" s="142"/>
      <c r="N407" s="28"/>
    </row>
    <row r="408" spans="1:14" x14ac:dyDescent="0.2">
      <c r="A408" s="384"/>
      <c r="B408" s="384"/>
      <c r="C408" s="415"/>
      <c r="D408" s="415"/>
      <c r="E408" s="142"/>
      <c r="F408" s="142"/>
      <c r="G408" s="142"/>
      <c r="H408" s="142"/>
      <c r="I408" s="142"/>
      <c r="J408" s="142"/>
      <c r="K408" s="142"/>
      <c r="L408" s="142"/>
      <c r="M408" s="142"/>
      <c r="N408" s="28"/>
    </row>
    <row r="409" spans="1:14" x14ac:dyDescent="0.2">
      <c r="A409" s="384"/>
      <c r="B409" s="384"/>
      <c r="C409" s="415"/>
      <c r="D409" s="415"/>
      <c r="E409" s="142"/>
      <c r="F409" s="142"/>
      <c r="G409" s="142"/>
      <c r="H409" s="142"/>
      <c r="I409" s="142"/>
      <c r="J409" s="142"/>
      <c r="K409" s="142"/>
      <c r="L409" s="142"/>
      <c r="M409" s="142"/>
      <c r="N409" s="28"/>
    </row>
    <row r="410" spans="1:14" x14ac:dyDescent="0.2">
      <c r="A410" s="384"/>
      <c r="B410" s="384"/>
      <c r="C410" s="415"/>
      <c r="D410" s="415"/>
      <c r="E410" s="142"/>
      <c r="F410" s="142"/>
      <c r="G410" s="142"/>
      <c r="H410" s="142"/>
      <c r="I410" s="142"/>
      <c r="J410" s="142"/>
      <c r="K410" s="142"/>
      <c r="L410" s="142"/>
      <c r="M410" s="142"/>
      <c r="N410" s="28"/>
    </row>
    <row r="411" spans="1:14" x14ac:dyDescent="0.2">
      <c r="A411" s="384"/>
      <c r="B411" s="384"/>
      <c r="C411" s="415"/>
      <c r="D411" s="415"/>
      <c r="E411" s="142"/>
      <c r="F411" s="142"/>
      <c r="G411" s="142"/>
      <c r="H411" s="142"/>
      <c r="I411" s="142"/>
      <c r="J411" s="142"/>
      <c r="K411" s="142"/>
      <c r="L411" s="142"/>
      <c r="M411" s="142"/>
      <c r="N411" s="28"/>
    </row>
    <row r="412" spans="1:14" x14ac:dyDescent="0.2">
      <c r="A412" s="384"/>
      <c r="B412" s="384"/>
      <c r="C412" s="415"/>
      <c r="D412" s="415"/>
      <c r="E412" s="142"/>
      <c r="F412" s="142"/>
      <c r="G412" s="142"/>
      <c r="H412" s="142"/>
      <c r="I412" s="142"/>
      <c r="J412" s="142"/>
      <c r="K412" s="142"/>
      <c r="L412" s="142"/>
      <c r="M412" s="142"/>
      <c r="N412" s="28"/>
    </row>
    <row r="413" spans="1:14" x14ac:dyDescent="0.2">
      <c r="A413" s="384"/>
      <c r="B413" s="384"/>
      <c r="C413" s="415"/>
      <c r="D413" s="415"/>
      <c r="E413" s="142"/>
      <c r="F413" s="142"/>
      <c r="G413" s="142"/>
      <c r="H413" s="142"/>
      <c r="I413" s="142"/>
      <c r="J413" s="142"/>
      <c r="K413" s="142"/>
      <c r="L413" s="142"/>
      <c r="M413" s="142"/>
      <c r="N413" s="28"/>
    </row>
    <row r="414" spans="1:14" x14ac:dyDescent="0.2">
      <c r="A414" s="384"/>
      <c r="B414" s="384"/>
      <c r="C414" s="415"/>
      <c r="D414" s="415"/>
      <c r="E414" s="142"/>
      <c r="F414" s="142"/>
      <c r="G414" s="142"/>
      <c r="H414" s="142"/>
      <c r="I414" s="142"/>
      <c r="J414" s="142"/>
      <c r="K414" s="142"/>
      <c r="L414" s="142"/>
      <c r="M414" s="142"/>
      <c r="N414" s="28"/>
    </row>
    <row r="415" spans="1:14" x14ac:dyDescent="0.2">
      <c r="A415" s="384"/>
      <c r="B415" s="384"/>
      <c r="C415" s="415"/>
      <c r="D415" s="415"/>
      <c r="E415" s="142"/>
      <c r="F415" s="142"/>
      <c r="G415" s="142"/>
      <c r="H415" s="142"/>
      <c r="I415" s="142"/>
      <c r="J415" s="142"/>
      <c r="K415" s="142"/>
      <c r="L415" s="142"/>
      <c r="M415" s="142"/>
      <c r="N415" s="28"/>
    </row>
    <row r="416" spans="1:14" x14ac:dyDescent="0.2">
      <c r="A416" s="384"/>
      <c r="B416" s="384"/>
      <c r="C416" s="415"/>
      <c r="D416" s="415"/>
      <c r="E416" s="142"/>
      <c r="F416" s="142"/>
      <c r="G416" s="142"/>
      <c r="H416" s="142"/>
      <c r="I416" s="142"/>
      <c r="J416" s="142"/>
      <c r="K416" s="142"/>
      <c r="L416" s="142"/>
      <c r="M416" s="142"/>
      <c r="N416" s="28"/>
    </row>
    <row r="417" spans="1:14" x14ac:dyDescent="0.2">
      <c r="A417" s="384"/>
      <c r="B417" s="384"/>
      <c r="C417" s="415"/>
      <c r="D417" s="415"/>
      <c r="E417" s="142"/>
      <c r="F417" s="142"/>
      <c r="G417" s="142"/>
      <c r="H417" s="142"/>
      <c r="I417" s="142"/>
      <c r="J417" s="142"/>
      <c r="K417" s="142"/>
      <c r="L417" s="142"/>
      <c r="M417" s="142"/>
      <c r="N417" s="28"/>
    </row>
    <row r="418" spans="1:14" x14ac:dyDescent="0.2">
      <c r="A418" s="384"/>
      <c r="B418" s="384"/>
      <c r="C418" s="415"/>
      <c r="D418" s="415"/>
      <c r="E418" s="142"/>
      <c r="F418" s="142"/>
      <c r="G418" s="142"/>
      <c r="H418" s="142"/>
      <c r="I418" s="142"/>
      <c r="J418" s="142"/>
      <c r="K418" s="142"/>
      <c r="L418" s="142"/>
      <c r="M418" s="142"/>
      <c r="N418" s="28"/>
    </row>
    <row r="419" spans="1:14" x14ac:dyDescent="0.2">
      <c r="A419" s="384"/>
      <c r="B419" s="384"/>
      <c r="C419" s="415"/>
      <c r="D419" s="415"/>
      <c r="E419" s="142"/>
      <c r="F419" s="142"/>
      <c r="G419" s="142"/>
      <c r="H419" s="142"/>
      <c r="I419" s="142"/>
      <c r="J419" s="142"/>
      <c r="K419" s="142"/>
      <c r="L419" s="142"/>
      <c r="M419" s="142"/>
      <c r="N419" s="28"/>
    </row>
    <row r="420" spans="1:14" x14ac:dyDescent="0.2">
      <c r="A420" s="384"/>
      <c r="B420" s="384"/>
      <c r="C420" s="415"/>
      <c r="D420" s="415"/>
      <c r="E420" s="142"/>
      <c r="F420" s="142"/>
      <c r="G420" s="142"/>
      <c r="H420" s="142"/>
      <c r="I420" s="142"/>
      <c r="J420" s="142"/>
      <c r="K420" s="142"/>
      <c r="L420" s="142"/>
      <c r="M420" s="142"/>
      <c r="N420" s="28"/>
    </row>
    <row r="421" spans="1:14" x14ac:dyDescent="0.2">
      <c r="A421" s="384"/>
      <c r="B421" s="384"/>
      <c r="C421" s="415"/>
      <c r="D421" s="415"/>
      <c r="E421" s="142"/>
      <c r="F421" s="142"/>
      <c r="G421" s="142"/>
      <c r="H421" s="142"/>
      <c r="I421" s="142"/>
      <c r="J421" s="142"/>
      <c r="K421" s="142"/>
      <c r="L421" s="142"/>
      <c r="M421" s="142"/>
      <c r="N421" s="28"/>
    </row>
    <row r="422" spans="1:14" x14ac:dyDescent="0.2">
      <c r="A422" s="384"/>
      <c r="B422" s="384"/>
      <c r="C422" s="415"/>
      <c r="D422" s="415"/>
      <c r="E422" s="142"/>
      <c r="F422" s="142"/>
      <c r="G422" s="142"/>
      <c r="H422" s="142"/>
      <c r="I422" s="142"/>
      <c r="J422" s="142"/>
      <c r="K422" s="142"/>
      <c r="L422" s="142"/>
      <c r="M422" s="142"/>
      <c r="N422" s="28"/>
    </row>
    <row r="423" spans="1:14" x14ac:dyDescent="0.2">
      <c r="A423" s="384"/>
      <c r="B423" s="384"/>
      <c r="C423" s="415"/>
      <c r="D423" s="415"/>
      <c r="E423" s="142"/>
      <c r="F423" s="142"/>
      <c r="G423" s="142"/>
      <c r="H423" s="142"/>
      <c r="I423" s="142"/>
      <c r="J423" s="142"/>
      <c r="K423" s="142"/>
      <c r="L423" s="142"/>
      <c r="M423" s="142"/>
      <c r="N423" s="28"/>
    </row>
    <row r="424" spans="1:14" x14ac:dyDescent="0.2">
      <c r="A424" s="384"/>
      <c r="B424" s="384"/>
      <c r="C424" s="415"/>
      <c r="D424" s="415"/>
      <c r="E424" s="142"/>
      <c r="F424" s="142"/>
      <c r="G424" s="142"/>
      <c r="H424" s="142"/>
      <c r="I424" s="142"/>
      <c r="J424" s="142"/>
      <c r="K424" s="142"/>
      <c r="L424" s="142"/>
      <c r="M424" s="142"/>
      <c r="N424" s="28"/>
    </row>
    <row r="425" spans="1:14" x14ac:dyDescent="0.2">
      <c r="A425" s="384"/>
      <c r="B425" s="384"/>
      <c r="C425" s="415"/>
      <c r="D425" s="415"/>
      <c r="E425" s="142"/>
      <c r="F425" s="142"/>
      <c r="G425" s="142"/>
      <c r="H425" s="142"/>
      <c r="I425" s="142"/>
      <c r="J425" s="142"/>
      <c r="K425" s="142"/>
      <c r="L425" s="142"/>
      <c r="M425" s="142"/>
      <c r="N425" s="28"/>
    </row>
    <row r="426" spans="1:14" x14ac:dyDescent="0.2">
      <c r="A426" s="384"/>
      <c r="B426" s="384"/>
      <c r="C426" s="415"/>
      <c r="D426" s="415"/>
      <c r="E426" s="142"/>
      <c r="F426" s="142"/>
      <c r="G426" s="142"/>
      <c r="H426" s="142"/>
      <c r="I426" s="142"/>
      <c r="J426" s="142"/>
      <c r="K426" s="142"/>
      <c r="L426" s="142"/>
      <c r="M426" s="142"/>
      <c r="N426" s="28"/>
    </row>
    <row r="427" spans="1:14" x14ac:dyDescent="0.2">
      <c r="A427" s="384"/>
      <c r="B427" s="384"/>
      <c r="C427" s="415"/>
      <c r="D427" s="415"/>
      <c r="E427" s="142"/>
      <c r="F427" s="142"/>
      <c r="G427" s="142"/>
      <c r="H427" s="142"/>
      <c r="I427" s="142"/>
      <c r="J427" s="142"/>
      <c r="K427" s="142"/>
      <c r="L427" s="142"/>
      <c r="M427" s="142"/>
      <c r="N427" s="28"/>
    </row>
    <row r="428" spans="1:14" x14ac:dyDescent="0.2">
      <c r="A428" s="384"/>
      <c r="B428" s="384"/>
      <c r="C428" s="415"/>
      <c r="D428" s="415"/>
      <c r="E428" s="142"/>
      <c r="F428" s="142"/>
      <c r="G428" s="142"/>
      <c r="H428" s="142"/>
      <c r="I428" s="142"/>
      <c r="J428" s="142"/>
      <c r="K428" s="142"/>
      <c r="L428" s="142"/>
      <c r="M428" s="142"/>
      <c r="N428" s="28"/>
    </row>
    <row r="429" spans="1:14" x14ac:dyDescent="0.2">
      <c r="A429" s="384"/>
      <c r="B429" s="384"/>
      <c r="C429" s="415"/>
      <c r="D429" s="415"/>
      <c r="E429" s="142"/>
      <c r="F429" s="142"/>
      <c r="G429" s="142"/>
      <c r="H429" s="142"/>
      <c r="I429" s="142"/>
      <c r="J429" s="142"/>
      <c r="K429" s="142"/>
      <c r="L429" s="142"/>
      <c r="M429" s="142"/>
      <c r="N429" s="28"/>
    </row>
    <row r="430" spans="1:14" x14ac:dyDescent="0.2">
      <c r="A430" s="384"/>
      <c r="B430" s="384"/>
      <c r="C430" s="415"/>
      <c r="D430" s="415"/>
      <c r="E430" s="142"/>
      <c r="F430" s="142"/>
      <c r="G430" s="142"/>
      <c r="H430" s="142"/>
      <c r="I430" s="142"/>
      <c r="J430" s="142"/>
      <c r="K430" s="142"/>
      <c r="L430" s="142"/>
      <c r="M430" s="142"/>
      <c r="N430" s="28"/>
    </row>
    <row r="431" spans="1:14" x14ac:dyDescent="0.2">
      <c r="A431" s="384"/>
      <c r="B431" s="384"/>
      <c r="C431" s="415"/>
      <c r="D431" s="415"/>
      <c r="E431" s="142"/>
      <c r="F431" s="142"/>
      <c r="G431" s="142"/>
      <c r="H431" s="142"/>
      <c r="I431" s="142"/>
      <c r="J431" s="142"/>
      <c r="K431" s="142"/>
      <c r="L431" s="142"/>
      <c r="M431" s="142"/>
      <c r="N431" s="28"/>
    </row>
    <row r="432" spans="1:14" x14ac:dyDescent="0.2">
      <c r="A432" s="384"/>
      <c r="B432" s="384"/>
      <c r="C432" s="415"/>
      <c r="D432" s="415"/>
      <c r="E432" s="142"/>
      <c r="F432" s="142"/>
      <c r="G432" s="142"/>
      <c r="H432" s="142"/>
      <c r="I432" s="142"/>
      <c r="J432" s="142"/>
      <c r="K432" s="142"/>
      <c r="L432" s="142"/>
      <c r="M432" s="142"/>
      <c r="N432" s="28"/>
    </row>
    <row r="433" spans="1:14" x14ac:dyDescent="0.2">
      <c r="A433" s="384"/>
      <c r="B433" s="384"/>
      <c r="C433" s="415"/>
      <c r="D433" s="415"/>
      <c r="E433" s="142"/>
      <c r="F433" s="142"/>
      <c r="G433" s="142"/>
      <c r="H433" s="142"/>
      <c r="I433" s="142"/>
      <c r="J433" s="142"/>
      <c r="K433" s="142"/>
      <c r="L433" s="142"/>
      <c r="M433" s="142"/>
      <c r="N433" s="28"/>
    </row>
    <row r="434" spans="1:14" x14ac:dyDescent="0.2">
      <c r="A434" s="384"/>
      <c r="B434" s="384"/>
      <c r="C434" s="415"/>
      <c r="D434" s="415"/>
      <c r="E434" s="142"/>
      <c r="F434" s="142"/>
      <c r="G434" s="142"/>
      <c r="H434" s="142"/>
      <c r="I434" s="142"/>
      <c r="J434" s="142"/>
      <c r="K434" s="142"/>
      <c r="L434" s="142"/>
      <c r="M434" s="142"/>
      <c r="N434" s="28"/>
    </row>
    <row r="435" spans="1:14" x14ac:dyDescent="0.2">
      <c r="A435" s="384"/>
      <c r="B435" s="384"/>
      <c r="C435" s="415"/>
      <c r="D435" s="415"/>
      <c r="E435" s="142"/>
      <c r="F435" s="142"/>
      <c r="G435" s="142"/>
      <c r="H435" s="142"/>
      <c r="I435" s="142"/>
      <c r="J435" s="142"/>
      <c r="K435" s="142"/>
      <c r="L435" s="142"/>
      <c r="M435" s="142"/>
      <c r="N435" s="28"/>
    </row>
    <row r="436" spans="1:14" x14ac:dyDescent="0.2">
      <c r="A436" s="384"/>
      <c r="B436" s="384"/>
      <c r="C436" s="415"/>
      <c r="D436" s="415"/>
      <c r="E436" s="142"/>
      <c r="F436" s="142"/>
      <c r="G436" s="142"/>
      <c r="H436" s="142"/>
      <c r="I436" s="142"/>
      <c r="J436" s="142"/>
      <c r="K436" s="142"/>
      <c r="L436" s="142"/>
      <c r="M436" s="142"/>
      <c r="N436" s="28"/>
    </row>
    <row r="437" spans="1:14" x14ac:dyDescent="0.2">
      <c r="A437" s="384"/>
      <c r="B437" s="384"/>
      <c r="C437" s="415"/>
      <c r="D437" s="415"/>
      <c r="E437" s="142"/>
      <c r="F437" s="142"/>
      <c r="G437" s="142"/>
      <c r="H437" s="142"/>
      <c r="I437" s="142"/>
      <c r="J437" s="142"/>
      <c r="K437" s="142"/>
      <c r="L437" s="142"/>
      <c r="M437" s="142"/>
      <c r="N437" s="28"/>
    </row>
    <row r="438" spans="1:14" x14ac:dyDescent="0.2">
      <c r="A438" s="384"/>
      <c r="B438" s="384"/>
      <c r="C438" s="415"/>
      <c r="D438" s="415"/>
      <c r="E438" s="142"/>
      <c r="F438" s="142"/>
      <c r="G438" s="142"/>
      <c r="H438" s="142"/>
      <c r="I438" s="142"/>
      <c r="J438" s="142"/>
      <c r="K438" s="142"/>
      <c r="L438" s="142"/>
      <c r="M438" s="142"/>
      <c r="N438" s="28"/>
    </row>
    <row r="439" spans="1:14" x14ac:dyDescent="0.2">
      <c r="A439" s="384"/>
      <c r="B439" s="384"/>
      <c r="C439" s="415"/>
      <c r="D439" s="415"/>
      <c r="E439" s="142"/>
      <c r="F439" s="142"/>
      <c r="G439" s="142"/>
      <c r="H439" s="142"/>
      <c r="I439" s="142"/>
      <c r="J439" s="142"/>
      <c r="K439" s="142"/>
      <c r="L439" s="142"/>
      <c r="M439" s="142"/>
      <c r="N439" s="28"/>
    </row>
    <row r="440" spans="1:14" x14ac:dyDescent="0.2">
      <c r="A440" s="384"/>
      <c r="B440" s="384"/>
      <c r="C440" s="415"/>
      <c r="D440" s="415"/>
      <c r="E440" s="142"/>
      <c r="F440" s="142"/>
      <c r="G440" s="142"/>
      <c r="H440" s="142"/>
      <c r="I440" s="142"/>
      <c r="J440" s="142"/>
      <c r="K440" s="142"/>
      <c r="L440" s="142"/>
      <c r="M440" s="142"/>
      <c r="N440" s="28"/>
    </row>
    <row r="441" spans="1:14" x14ac:dyDescent="0.2">
      <c r="A441" s="384"/>
      <c r="B441" s="384"/>
      <c r="C441" s="415"/>
      <c r="D441" s="415"/>
      <c r="E441" s="142"/>
      <c r="F441" s="142"/>
      <c r="G441" s="142"/>
      <c r="H441" s="142"/>
      <c r="I441" s="142"/>
      <c r="J441" s="142"/>
      <c r="K441" s="142"/>
      <c r="L441" s="142"/>
      <c r="M441" s="142"/>
      <c r="N441" s="28"/>
    </row>
    <row r="442" spans="1:14" x14ac:dyDescent="0.2">
      <c r="A442" s="384"/>
      <c r="B442" s="384"/>
      <c r="C442" s="415"/>
      <c r="D442" s="415"/>
      <c r="E442" s="142"/>
      <c r="F442" s="142"/>
      <c r="G442" s="142"/>
      <c r="H442" s="142"/>
      <c r="I442" s="142"/>
      <c r="J442" s="142"/>
      <c r="K442" s="142"/>
      <c r="L442" s="142"/>
      <c r="M442" s="142"/>
      <c r="N442" s="28"/>
    </row>
    <row r="443" spans="1:14" x14ac:dyDescent="0.2">
      <c r="A443" s="384"/>
      <c r="B443" s="384"/>
      <c r="C443" s="415"/>
      <c r="D443" s="415"/>
      <c r="E443" s="142"/>
      <c r="F443" s="142"/>
      <c r="G443" s="142"/>
      <c r="H443" s="142"/>
      <c r="I443" s="142"/>
      <c r="J443" s="142"/>
      <c r="K443" s="142"/>
      <c r="L443" s="142"/>
      <c r="M443" s="142"/>
      <c r="N443" s="28"/>
    </row>
    <row r="444" spans="1:14" x14ac:dyDescent="0.2">
      <c r="A444" s="384"/>
      <c r="B444" s="384"/>
      <c r="C444" s="415"/>
      <c r="D444" s="415"/>
      <c r="E444" s="142"/>
      <c r="F444" s="142"/>
      <c r="G444" s="142"/>
      <c r="H444" s="142"/>
      <c r="I444" s="142"/>
      <c r="J444" s="142"/>
      <c r="K444" s="142"/>
      <c r="L444" s="142"/>
      <c r="M444" s="142"/>
      <c r="N444" s="28"/>
    </row>
    <row r="445" spans="1:14" x14ac:dyDescent="0.2">
      <c r="A445" s="384"/>
      <c r="B445" s="384"/>
      <c r="C445" s="415"/>
      <c r="D445" s="415"/>
      <c r="E445" s="142"/>
      <c r="F445" s="142"/>
      <c r="G445" s="142"/>
      <c r="H445" s="142"/>
      <c r="I445" s="142"/>
      <c r="J445" s="142"/>
      <c r="K445" s="142"/>
      <c r="L445" s="142"/>
      <c r="M445" s="142"/>
      <c r="N445" s="28"/>
    </row>
    <row r="446" spans="1:14" x14ac:dyDescent="0.2">
      <c r="A446" s="384"/>
      <c r="B446" s="384"/>
      <c r="C446" s="415"/>
      <c r="D446" s="415"/>
      <c r="E446" s="142"/>
      <c r="F446" s="142"/>
      <c r="G446" s="142"/>
      <c r="H446" s="142"/>
      <c r="I446" s="142"/>
      <c r="J446" s="142"/>
      <c r="K446" s="142"/>
      <c r="L446" s="142"/>
      <c r="M446" s="142"/>
      <c r="N446" s="28"/>
    </row>
    <row r="447" spans="1:14" x14ac:dyDescent="0.2">
      <c r="A447" s="384"/>
      <c r="B447" s="384"/>
      <c r="C447" s="415"/>
      <c r="D447" s="415"/>
      <c r="E447" s="142"/>
      <c r="F447" s="142"/>
      <c r="G447" s="142"/>
      <c r="H447" s="142"/>
      <c r="I447" s="142"/>
      <c r="J447" s="142"/>
      <c r="K447" s="142"/>
      <c r="L447" s="142"/>
      <c r="M447" s="142"/>
      <c r="N447" s="28"/>
    </row>
    <row r="448" spans="1:14" x14ac:dyDescent="0.2">
      <c r="A448" s="384"/>
      <c r="B448" s="384"/>
      <c r="C448" s="415"/>
      <c r="D448" s="415"/>
      <c r="E448" s="142"/>
      <c r="F448" s="142"/>
      <c r="G448" s="142"/>
      <c r="H448" s="142"/>
      <c r="I448" s="142"/>
      <c r="J448" s="142"/>
      <c r="K448" s="142"/>
      <c r="L448" s="142"/>
      <c r="M448" s="142"/>
      <c r="N448" s="28"/>
    </row>
    <row r="449" spans="1:14" x14ac:dyDescent="0.2">
      <c r="A449" s="384"/>
      <c r="B449" s="384"/>
      <c r="C449" s="415"/>
      <c r="D449" s="415"/>
      <c r="E449" s="142"/>
      <c r="F449" s="142"/>
      <c r="G449" s="142"/>
      <c r="H449" s="142"/>
      <c r="I449" s="142"/>
      <c r="J449" s="142"/>
      <c r="K449" s="142"/>
      <c r="L449" s="142"/>
      <c r="M449" s="142"/>
      <c r="N449" s="28"/>
    </row>
    <row r="450" spans="1:14" x14ac:dyDescent="0.2">
      <c r="A450" s="384"/>
      <c r="B450" s="384"/>
      <c r="C450" s="415"/>
      <c r="D450" s="415"/>
      <c r="E450" s="142"/>
      <c r="F450" s="142"/>
      <c r="G450" s="142"/>
      <c r="H450" s="142"/>
      <c r="I450" s="142"/>
      <c r="J450" s="142"/>
      <c r="K450" s="142"/>
      <c r="L450" s="142"/>
      <c r="M450" s="142"/>
      <c r="N450" s="28"/>
    </row>
    <row r="451" spans="1:14" x14ac:dyDescent="0.2">
      <c r="A451" s="384"/>
      <c r="B451" s="384"/>
      <c r="C451" s="415"/>
      <c r="D451" s="415"/>
      <c r="E451" s="142"/>
      <c r="F451" s="142"/>
      <c r="G451" s="142"/>
      <c r="H451" s="142"/>
      <c r="I451" s="142"/>
      <c r="J451" s="142"/>
      <c r="K451" s="142"/>
      <c r="L451" s="142"/>
      <c r="M451" s="142"/>
      <c r="N451" s="28"/>
    </row>
    <row r="452" spans="1:14" x14ac:dyDescent="0.2">
      <c r="A452" s="384"/>
      <c r="B452" s="384"/>
      <c r="C452" s="415"/>
      <c r="D452" s="415"/>
      <c r="E452" s="142"/>
      <c r="F452" s="142"/>
      <c r="G452" s="142"/>
      <c r="H452" s="142"/>
      <c r="I452" s="142"/>
      <c r="J452" s="142"/>
      <c r="K452" s="142"/>
      <c r="L452" s="142"/>
      <c r="M452" s="142"/>
      <c r="N452" s="28"/>
    </row>
    <row r="453" spans="1:14" x14ac:dyDescent="0.2">
      <c r="E453" s="13"/>
      <c r="F453" s="13"/>
      <c r="G453" s="13"/>
      <c r="H453" s="13"/>
      <c r="I453" s="13"/>
      <c r="J453" s="13"/>
      <c r="K453" s="13"/>
      <c r="L453" s="13"/>
      <c r="M453" s="13"/>
      <c r="N453" s="13"/>
    </row>
    <row r="454" spans="1:14" x14ac:dyDescent="0.2">
      <c r="E454" s="13"/>
      <c r="F454" s="13"/>
      <c r="G454" s="13"/>
      <c r="H454" s="13"/>
      <c r="I454" s="13"/>
      <c r="J454" s="13"/>
      <c r="K454" s="13"/>
      <c r="L454" s="13"/>
      <c r="M454" s="13"/>
      <c r="N454" s="13"/>
    </row>
  </sheetData>
  <mergeCells count="1">
    <mergeCell ref="A1:L1"/>
  </mergeCell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theme="8" tint="0.39979247413556324"/>
  </sheetPr>
  <dimension ref="A1:N52"/>
  <sheetViews>
    <sheetView workbookViewId="0">
      <selection activeCell="K13" sqref="K13"/>
    </sheetView>
  </sheetViews>
  <sheetFormatPr defaultRowHeight="12.75" x14ac:dyDescent="0.2"/>
  <cols>
    <col min="1" max="2" width="14.5703125" customWidth="1"/>
    <col min="3" max="3" width="19.42578125" bestFit="1" customWidth="1"/>
    <col min="4" max="4" width="20.42578125" bestFit="1" customWidth="1"/>
    <col min="5" max="5" width="10.7109375" bestFit="1" customWidth="1"/>
    <col min="6" max="6" width="10" customWidth="1"/>
  </cols>
  <sheetData>
    <row r="1" spans="1:14" x14ac:dyDescent="0.2">
      <c r="A1" s="487" t="s">
        <v>784</v>
      </c>
      <c r="B1" s="488"/>
      <c r="C1" s="488"/>
      <c r="D1" s="488"/>
      <c r="E1" s="488"/>
      <c r="F1" s="488"/>
      <c r="G1" s="414"/>
      <c r="H1" s="414"/>
      <c r="I1" s="414"/>
    </row>
    <row r="2" spans="1:14" x14ac:dyDescent="0.2">
      <c r="A2" s="410" t="s">
        <v>728</v>
      </c>
      <c r="B2" s="410" t="s">
        <v>785</v>
      </c>
      <c r="C2" s="412" t="s">
        <v>786</v>
      </c>
      <c r="D2" s="417" t="s">
        <v>787</v>
      </c>
      <c r="E2" s="412" t="s">
        <v>788</v>
      </c>
      <c r="F2" s="412" t="s">
        <v>789</v>
      </c>
      <c r="G2" s="412" t="s">
        <v>733</v>
      </c>
      <c r="H2" s="412" t="s">
        <v>734</v>
      </c>
      <c r="I2" s="412" t="s">
        <v>790</v>
      </c>
      <c r="L2">
        <v>1</v>
      </c>
      <c r="M2">
        <v>3</v>
      </c>
      <c r="N2">
        <f>(L2*3)+M2-1</f>
        <v>5</v>
      </c>
    </row>
    <row r="3" spans="1:14" x14ac:dyDescent="0.2">
      <c r="A3" s="416"/>
      <c r="B3" s="416"/>
      <c r="C3" s="142"/>
      <c r="D3" s="415"/>
      <c r="E3" s="142"/>
      <c r="F3" s="142"/>
      <c r="G3" s="142"/>
      <c r="H3" s="142"/>
      <c r="I3" s="142"/>
    </row>
    <row r="4" spans="1:14" x14ac:dyDescent="0.2">
      <c r="A4" s="416"/>
      <c r="B4" s="416"/>
      <c r="C4" s="142"/>
      <c r="D4" s="415"/>
      <c r="E4" s="142"/>
      <c r="F4" s="142"/>
      <c r="G4" s="142"/>
      <c r="H4" s="142"/>
      <c r="I4" s="142"/>
    </row>
    <row r="5" spans="1:14" x14ac:dyDescent="0.2">
      <c r="A5" s="416"/>
      <c r="B5" s="416"/>
      <c r="C5" s="142"/>
      <c r="D5" s="415"/>
      <c r="E5" s="142"/>
      <c r="F5" s="142"/>
      <c r="G5" s="142"/>
      <c r="H5" s="142"/>
      <c r="I5" s="142"/>
    </row>
    <row r="6" spans="1:14" x14ac:dyDescent="0.2">
      <c r="A6" s="416"/>
      <c r="B6" s="416"/>
      <c r="C6" s="142"/>
      <c r="D6" s="415"/>
      <c r="E6" s="142"/>
      <c r="F6" s="142"/>
      <c r="G6" s="142"/>
      <c r="H6" s="142"/>
      <c r="I6" s="142"/>
    </row>
    <row r="7" spans="1:14" x14ac:dyDescent="0.2">
      <c r="A7" s="416"/>
      <c r="B7" s="416"/>
      <c r="C7" s="142"/>
      <c r="D7" s="415"/>
      <c r="E7" s="142"/>
      <c r="F7" s="142"/>
      <c r="G7" s="142"/>
      <c r="H7" s="142"/>
      <c r="I7" s="142"/>
    </row>
    <row r="8" spans="1:14" x14ac:dyDescent="0.2">
      <c r="A8" s="416"/>
      <c r="B8" s="416"/>
      <c r="C8" s="142"/>
      <c r="D8" s="415"/>
      <c r="E8" s="142"/>
      <c r="F8" s="142"/>
      <c r="G8" s="142"/>
      <c r="H8" s="142"/>
      <c r="I8" s="142"/>
    </row>
    <row r="9" spans="1:14" x14ac:dyDescent="0.2">
      <c r="A9" s="416"/>
      <c r="B9" s="416"/>
      <c r="C9" s="142"/>
      <c r="D9" s="415"/>
      <c r="E9" s="142"/>
      <c r="F9" s="142"/>
      <c r="G9" s="142"/>
      <c r="H9" s="142"/>
      <c r="I9" s="142"/>
    </row>
    <row r="10" spans="1:14" x14ac:dyDescent="0.2">
      <c r="A10" s="416"/>
      <c r="B10" s="416"/>
      <c r="C10" s="142"/>
      <c r="D10" s="415"/>
      <c r="E10" s="142"/>
      <c r="F10" s="142"/>
      <c r="G10" s="142"/>
      <c r="H10" s="142"/>
      <c r="I10" s="142"/>
    </row>
    <row r="11" spans="1:14" x14ac:dyDescent="0.2">
      <c r="A11" s="416"/>
      <c r="B11" s="416"/>
      <c r="C11" s="142"/>
      <c r="D11" s="415"/>
      <c r="E11" s="142"/>
      <c r="F11" s="142"/>
      <c r="G11" s="142"/>
      <c r="H11" s="142"/>
      <c r="I11" s="142"/>
    </row>
    <row r="12" spans="1:14" x14ac:dyDescent="0.2">
      <c r="A12" s="416"/>
      <c r="B12" s="416"/>
      <c r="C12" s="142"/>
      <c r="D12" s="415"/>
      <c r="E12" s="142"/>
      <c r="F12" s="142"/>
      <c r="G12" s="142"/>
      <c r="H12" s="142"/>
      <c r="I12" s="142"/>
    </row>
    <row r="13" spans="1:14" x14ac:dyDescent="0.2">
      <c r="A13" s="416"/>
      <c r="B13" s="416"/>
      <c r="C13" s="142"/>
      <c r="D13" s="415"/>
      <c r="E13" s="142"/>
      <c r="F13" s="142"/>
      <c r="G13" s="142"/>
      <c r="H13" s="142"/>
      <c r="I13" s="142"/>
    </row>
    <row r="14" spans="1:14" x14ac:dyDescent="0.2">
      <c r="A14" s="416"/>
      <c r="B14" s="416"/>
      <c r="C14" s="142"/>
      <c r="D14" s="415"/>
      <c r="E14" s="142"/>
      <c r="F14" s="142"/>
      <c r="G14" s="142"/>
      <c r="H14" s="142"/>
      <c r="I14" s="142"/>
    </row>
    <row r="15" spans="1:14" x14ac:dyDescent="0.2">
      <c r="A15" s="416"/>
      <c r="B15" s="416"/>
      <c r="C15" s="142"/>
      <c r="D15" s="415"/>
      <c r="E15" s="142"/>
      <c r="F15" s="142"/>
      <c r="G15" s="142"/>
      <c r="H15" s="142"/>
      <c r="I15" s="142"/>
    </row>
    <row r="16" spans="1:14" x14ac:dyDescent="0.2">
      <c r="A16" s="416"/>
      <c r="B16" s="416"/>
      <c r="C16" s="142"/>
      <c r="D16" s="415"/>
      <c r="E16" s="142"/>
      <c r="F16" s="142"/>
      <c r="G16" s="142"/>
      <c r="H16" s="142"/>
      <c r="I16" s="142"/>
    </row>
    <row r="17" spans="1:9" x14ac:dyDescent="0.2">
      <c r="A17" s="416"/>
      <c r="B17" s="416"/>
      <c r="C17" s="142"/>
      <c r="D17" s="415"/>
      <c r="E17" s="142"/>
      <c r="F17" s="142"/>
      <c r="G17" s="142"/>
      <c r="H17" s="142"/>
      <c r="I17" s="142"/>
    </row>
    <row r="18" spans="1:9" x14ac:dyDescent="0.2">
      <c r="A18" s="416"/>
      <c r="B18" s="416"/>
      <c r="C18" s="142"/>
      <c r="D18" s="415"/>
      <c r="E18" s="142"/>
      <c r="F18" s="142"/>
      <c r="G18" s="142"/>
      <c r="H18" s="142"/>
      <c r="I18" s="142"/>
    </row>
    <row r="19" spans="1:9" x14ac:dyDescent="0.2">
      <c r="A19" s="416"/>
      <c r="B19" s="416"/>
      <c r="C19" s="142"/>
      <c r="D19" s="415"/>
      <c r="E19" s="142"/>
      <c r="F19" s="142"/>
      <c r="G19" s="142"/>
      <c r="H19" s="142"/>
      <c r="I19" s="142"/>
    </row>
    <row r="20" spans="1:9" x14ac:dyDescent="0.2">
      <c r="A20" s="416"/>
      <c r="B20" s="416"/>
      <c r="C20" s="142"/>
      <c r="D20" s="415"/>
      <c r="E20" s="142"/>
      <c r="F20" s="142"/>
      <c r="G20" s="142"/>
      <c r="H20" s="142"/>
      <c r="I20" s="142"/>
    </row>
    <row r="21" spans="1:9" x14ac:dyDescent="0.2">
      <c r="A21" s="416"/>
      <c r="B21" s="416"/>
      <c r="C21" s="142"/>
      <c r="D21" s="415"/>
      <c r="E21" s="142"/>
      <c r="F21" s="142"/>
      <c r="G21" s="142"/>
      <c r="H21" s="142"/>
      <c r="I21" s="142"/>
    </row>
    <row r="22" spans="1:9" x14ac:dyDescent="0.2">
      <c r="A22" s="416"/>
      <c r="B22" s="416"/>
      <c r="C22" s="142"/>
      <c r="D22" s="415"/>
      <c r="E22" s="142"/>
      <c r="F22" s="142"/>
      <c r="G22" s="142"/>
      <c r="H22" s="142"/>
      <c r="I22" s="142"/>
    </row>
    <row r="23" spans="1:9" x14ac:dyDescent="0.2">
      <c r="A23" s="416"/>
      <c r="B23" s="416"/>
      <c r="C23" s="142"/>
      <c r="D23" s="415"/>
      <c r="E23" s="142"/>
      <c r="F23" s="142"/>
      <c r="G23" s="142"/>
      <c r="H23" s="142"/>
      <c r="I23" s="142"/>
    </row>
    <row r="24" spans="1:9" x14ac:dyDescent="0.2">
      <c r="A24" s="416"/>
      <c r="B24" s="416"/>
      <c r="C24" s="142"/>
      <c r="D24" s="415"/>
      <c r="E24" s="142"/>
      <c r="F24" s="142"/>
      <c r="G24" s="142"/>
      <c r="H24" s="142"/>
      <c r="I24" s="142"/>
    </row>
    <row r="25" spans="1:9" x14ac:dyDescent="0.2">
      <c r="A25" s="416"/>
      <c r="B25" s="416"/>
      <c r="C25" s="142"/>
      <c r="D25" s="415"/>
      <c r="E25" s="142"/>
      <c r="F25" s="142"/>
      <c r="G25" s="142"/>
      <c r="H25" s="142"/>
      <c r="I25" s="142"/>
    </row>
    <row r="26" spans="1:9" x14ac:dyDescent="0.2">
      <c r="A26" s="416"/>
      <c r="B26" s="416"/>
      <c r="C26" s="142"/>
      <c r="D26" s="415"/>
      <c r="E26" s="142"/>
      <c r="F26" s="142"/>
      <c r="G26" s="142"/>
      <c r="H26" s="142"/>
      <c r="I26" s="142"/>
    </row>
    <row r="27" spans="1:9" x14ac:dyDescent="0.2">
      <c r="A27" s="416"/>
      <c r="B27" s="416"/>
      <c r="C27" s="142"/>
      <c r="D27" s="415"/>
      <c r="E27" s="142"/>
      <c r="F27" s="142"/>
      <c r="G27" s="142"/>
      <c r="H27" s="142"/>
      <c r="I27" s="142"/>
    </row>
    <row r="28" spans="1:9" x14ac:dyDescent="0.2">
      <c r="A28" s="416"/>
      <c r="B28" s="416"/>
      <c r="C28" s="142"/>
      <c r="D28" s="415"/>
      <c r="E28" s="142"/>
      <c r="F28" s="142"/>
      <c r="G28" s="142"/>
      <c r="H28" s="142"/>
      <c r="I28" s="142"/>
    </row>
    <row r="29" spans="1:9" x14ac:dyDescent="0.2">
      <c r="A29" s="416"/>
      <c r="B29" s="416"/>
      <c r="C29" s="142"/>
      <c r="D29" s="415"/>
      <c r="E29" s="142"/>
      <c r="F29" s="142"/>
      <c r="G29" s="142"/>
      <c r="H29" s="142"/>
      <c r="I29" s="142"/>
    </row>
    <row r="30" spans="1:9" x14ac:dyDescent="0.2">
      <c r="A30" s="416"/>
      <c r="B30" s="416"/>
      <c r="C30" s="142"/>
      <c r="D30" s="415"/>
      <c r="E30" s="142"/>
      <c r="F30" s="142"/>
      <c r="G30" s="142"/>
      <c r="H30" s="142"/>
      <c r="I30" s="142"/>
    </row>
    <row r="31" spans="1:9" x14ac:dyDescent="0.2">
      <c r="A31" s="416"/>
      <c r="B31" s="416"/>
      <c r="C31" s="142"/>
      <c r="D31" s="415"/>
      <c r="E31" s="142"/>
      <c r="F31" s="142"/>
      <c r="G31" s="142"/>
      <c r="H31" s="142"/>
      <c r="I31" s="142"/>
    </row>
    <row r="32" spans="1:9" x14ac:dyDescent="0.2">
      <c r="A32" s="416"/>
      <c r="B32" s="416"/>
      <c r="C32" s="142"/>
      <c r="D32" s="415"/>
      <c r="E32" s="142"/>
      <c r="F32" s="142"/>
      <c r="G32" s="142"/>
      <c r="H32" s="142"/>
      <c r="I32" s="142"/>
    </row>
    <row r="33" spans="1:9" x14ac:dyDescent="0.2">
      <c r="A33" s="416"/>
      <c r="B33" s="416"/>
      <c r="C33" s="142"/>
      <c r="D33" s="415"/>
      <c r="E33" s="142"/>
      <c r="F33" s="142"/>
      <c r="G33" s="142"/>
      <c r="H33" s="142"/>
      <c r="I33" s="142"/>
    </row>
    <row r="34" spans="1:9" x14ac:dyDescent="0.2">
      <c r="A34" s="416"/>
      <c r="B34" s="416"/>
      <c r="C34" s="142"/>
      <c r="D34" s="415"/>
      <c r="E34" s="142"/>
      <c r="F34" s="142"/>
      <c r="G34" s="142"/>
      <c r="H34" s="142"/>
      <c r="I34" s="142"/>
    </row>
    <row r="35" spans="1:9" x14ac:dyDescent="0.2">
      <c r="A35" s="416"/>
      <c r="B35" s="416"/>
      <c r="C35" s="142"/>
      <c r="D35" s="415"/>
      <c r="E35" s="142"/>
      <c r="F35" s="142"/>
      <c r="G35" s="142"/>
      <c r="H35" s="142"/>
      <c r="I35" s="142"/>
    </row>
    <row r="36" spans="1:9" x14ac:dyDescent="0.2">
      <c r="A36" s="416"/>
      <c r="B36" s="416"/>
      <c r="C36" s="142"/>
      <c r="D36" s="415"/>
      <c r="E36" s="142"/>
      <c r="F36" s="142"/>
      <c r="G36" s="142"/>
      <c r="H36" s="142"/>
      <c r="I36" s="142"/>
    </row>
    <row r="37" spans="1:9" x14ac:dyDescent="0.2">
      <c r="A37" s="416"/>
      <c r="B37" s="416"/>
      <c r="C37" s="142"/>
      <c r="D37" s="415"/>
      <c r="E37" s="142"/>
      <c r="F37" s="142"/>
      <c r="G37" s="142"/>
      <c r="H37" s="142"/>
      <c r="I37" s="142"/>
    </row>
    <row r="38" spans="1:9" x14ac:dyDescent="0.2">
      <c r="A38" s="416"/>
      <c r="B38" s="416"/>
      <c r="C38" s="142"/>
      <c r="D38" s="415"/>
      <c r="E38" s="142"/>
      <c r="F38" s="142"/>
      <c r="G38" s="142"/>
      <c r="H38" s="142"/>
      <c r="I38" s="142"/>
    </row>
    <row r="39" spans="1:9" x14ac:dyDescent="0.2">
      <c r="A39" s="416"/>
      <c r="B39" s="416"/>
      <c r="C39" s="142"/>
      <c r="D39" s="415"/>
      <c r="E39" s="142"/>
      <c r="F39" s="142"/>
      <c r="G39" s="142"/>
      <c r="H39" s="142"/>
      <c r="I39" s="142"/>
    </row>
    <row r="40" spans="1:9" x14ac:dyDescent="0.2">
      <c r="A40" s="416"/>
      <c r="B40" s="416"/>
      <c r="C40" s="142"/>
      <c r="D40" s="415"/>
      <c r="E40" s="142"/>
      <c r="F40" s="142"/>
      <c r="G40" s="142"/>
      <c r="H40" s="142"/>
      <c r="I40" s="142"/>
    </row>
    <row r="41" spans="1:9" x14ac:dyDescent="0.2">
      <c r="A41" s="416"/>
      <c r="B41" s="416"/>
      <c r="C41" s="142"/>
      <c r="D41" s="415"/>
      <c r="E41" s="142"/>
      <c r="F41" s="142"/>
      <c r="G41" s="142"/>
      <c r="H41" s="142"/>
      <c r="I41" s="142"/>
    </row>
    <row r="42" spans="1:9" x14ac:dyDescent="0.2">
      <c r="A42" s="416"/>
      <c r="B42" s="416"/>
      <c r="C42" s="142"/>
      <c r="D42" s="415"/>
      <c r="E42" s="142"/>
      <c r="F42" s="142"/>
      <c r="G42" s="142"/>
      <c r="H42" s="142"/>
      <c r="I42" s="142"/>
    </row>
    <row r="43" spans="1:9" x14ac:dyDescent="0.2">
      <c r="A43" s="416"/>
      <c r="B43" s="416"/>
      <c r="C43" s="142"/>
      <c r="D43" s="415"/>
      <c r="E43" s="142"/>
      <c r="F43" s="142"/>
      <c r="G43" s="142"/>
      <c r="H43" s="142"/>
      <c r="I43" s="142"/>
    </row>
    <row r="44" spans="1:9" x14ac:dyDescent="0.2">
      <c r="A44" s="416"/>
      <c r="B44" s="416"/>
      <c r="C44" s="142"/>
      <c r="D44" s="415"/>
      <c r="E44" s="142"/>
      <c r="F44" s="142"/>
      <c r="G44" s="142"/>
      <c r="H44" s="142"/>
      <c r="I44" s="142"/>
    </row>
    <row r="45" spans="1:9" x14ac:dyDescent="0.2">
      <c r="A45" s="416"/>
      <c r="B45" s="416"/>
      <c r="C45" s="142"/>
      <c r="D45" s="415"/>
      <c r="E45" s="142"/>
      <c r="F45" s="142"/>
      <c r="G45" s="142"/>
      <c r="H45" s="142"/>
      <c r="I45" s="142"/>
    </row>
    <row r="46" spans="1:9" x14ac:dyDescent="0.2">
      <c r="A46" s="416"/>
      <c r="B46" s="416"/>
      <c r="C46" s="142"/>
      <c r="D46" s="415"/>
      <c r="E46" s="142"/>
      <c r="F46" s="142"/>
      <c r="G46" s="142"/>
      <c r="H46" s="142"/>
      <c r="I46" s="142"/>
    </row>
    <row r="47" spans="1:9" x14ac:dyDescent="0.2">
      <c r="A47" s="416"/>
      <c r="B47" s="416"/>
      <c r="C47" s="142"/>
      <c r="D47" s="415"/>
      <c r="E47" s="142"/>
      <c r="F47" s="142"/>
      <c r="G47" s="142"/>
      <c r="H47" s="142"/>
      <c r="I47" s="142"/>
    </row>
    <row r="48" spans="1:9" x14ac:dyDescent="0.2">
      <c r="A48" s="416"/>
      <c r="B48" s="416"/>
      <c r="C48" s="142"/>
      <c r="D48" s="415"/>
      <c r="E48" s="142"/>
      <c r="F48" s="142"/>
      <c r="G48" s="142"/>
      <c r="H48" s="142"/>
      <c r="I48" s="142"/>
    </row>
    <row r="49" spans="1:9" x14ac:dyDescent="0.2">
      <c r="A49" s="416"/>
      <c r="B49" s="416"/>
      <c r="C49" s="142"/>
      <c r="D49" s="415"/>
      <c r="E49" s="142"/>
      <c r="F49" s="142"/>
      <c r="G49" s="142"/>
      <c r="H49" s="142"/>
      <c r="I49" s="142"/>
    </row>
    <row r="50" spans="1:9" x14ac:dyDescent="0.2">
      <c r="A50" s="416"/>
      <c r="B50" s="416"/>
      <c r="C50" s="142"/>
      <c r="D50" s="415"/>
      <c r="E50" s="142"/>
      <c r="F50" s="142"/>
      <c r="G50" s="142"/>
      <c r="H50" s="142"/>
      <c r="I50" s="142"/>
    </row>
    <row r="51" spans="1:9" x14ac:dyDescent="0.2">
      <c r="A51" s="416"/>
      <c r="B51" s="416"/>
      <c r="C51" s="142"/>
      <c r="D51" s="415"/>
      <c r="E51" s="142"/>
      <c r="F51" s="142"/>
      <c r="G51" s="142"/>
      <c r="H51" s="142"/>
      <c r="I51" s="142"/>
    </row>
    <row r="52" spans="1:9" x14ac:dyDescent="0.2">
      <c r="A52" s="416"/>
      <c r="B52" s="416"/>
      <c r="C52" s="142"/>
      <c r="D52" s="415"/>
      <c r="E52" s="142"/>
      <c r="F52" s="142"/>
      <c r="G52" s="142"/>
      <c r="H52" s="142"/>
      <c r="I52" s="142"/>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Props1.xml><?xml version="1.0" encoding="utf-8"?>
<ds:datastoreItem xmlns:ds="http://schemas.openxmlformats.org/officeDocument/2006/customXml" ds:itemID="{1495A183-C974-41D1-A903-B47B4E060ACB}">
  <ds:schemaRefs>
    <ds:schemaRef ds:uri="http://schemas.microsoft.com/vsto/sample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customXml/itemProps3.xml><?xml version="1.0" encoding="utf-8"?>
<ds:datastoreItem xmlns:ds="http://schemas.openxmlformats.org/officeDocument/2006/customXml" ds:itemID="{1F4BAF82-9FAE-4179-87A7-A00B903CBB5F}">
  <ds:schemaRefs>
    <ds:schemaRef ds:uri="http://schemas.microsoft.com/vsto/samples"/>
    <ds:schemaRef ds:uri="http://schemas.microsoft.com/office/2006/metadata/properties"/>
    <ds:schemaRef ds:uri="http://schemas.microsoft.com/office/infopath/2007/PartnerControls"/>
    <ds:schemaRef ds:uri="http://schemas.microsoft.com/sharepoint/v3"/>
    <ds:schemaRef ds:uri="c7accfda-0245-44b0-89e8-2ca9994861f5"/>
    <ds:schemaRef ds:uri="65342ae2-0146-4020-b84f-9a1cc2adbfe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198</vt:i4>
      </vt:variant>
    </vt:vector>
  </HeadingPairs>
  <TitlesOfParts>
    <vt:vector size="218" baseType="lpstr">
      <vt:lpstr>SUMMARY</vt:lpstr>
      <vt:lpstr>Input</vt:lpstr>
      <vt:lpstr>TNX Report</vt:lpstr>
      <vt:lpstr>TNX Report Parse</vt:lpstr>
      <vt:lpstr>Import Ranges</vt:lpstr>
      <vt:lpstr>Calculations - H</vt:lpstr>
      <vt:lpstr>Calculations - G</vt:lpstr>
      <vt:lpstr>Calcuations - F</vt:lpstr>
      <vt:lpstr>Pp</vt:lpstr>
      <vt:lpstr>Ref</vt:lpstr>
      <vt:lpstr>Revision</vt:lpstr>
      <vt:lpstr>Modified Ranges</vt:lpstr>
      <vt:lpstr>Guy Data</vt:lpstr>
      <vt:lpstr>Database</vt:lpstr>
      <vt:lpstr>Tool (SAPI)</vt:lpstr>
      <vt:lpstr>Anchors (SAPI)</vt:lpstr>
      <vt:lpstr>Anchor Profiles (SAPI)</vt:lpstr>
      <vt:lpstr>Soil Profiles (SAPI)</vt:lpstr>
      <vt:lpstr>Soil Layers (SAPI)</vt:lpstr>
      <vt:lpstr>Anchor Results (SAPI)</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BU</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EDS_Tool_ID</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SiteName</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WO</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CCIC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cvolk</dc:creator>
  <cp:lastModifiedBy>Rudolph, Michael</cp:lastModifiedBy>
  <cp:lastPrinted>2023-03-14T20:05:56Z</cp:lastPrinted>
  <dcterms:created xsi:type="dcterms:W3CDTF">2006-07-10T13:10:52Z</dcterms:created>
  <dcterms:modified xsi:type="dcterms:W3CDTF">2023-03-14T20:37:45Z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ies>
</file>